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ink/ink1.xml" ContentType="application/inkml+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ink/ink2.xml" ContentType="application/inkml+xml"/>
  <Override PartName="/xl/ink/ink3.xml" ContentType="application/inkml+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mc:AlternateContent xmlns:mc="http://schemas.openxmlformats.org/markup-compatibility/2006">
    <mc:Choice Requires="x15">
      <x15ac:absPath xmlns:x15ac="http://schemas.microsoft.com/office/spreadsheetml/2010/11/ac" url="C:\Users\vasak\Desktop\"/>
    </mc:Choice>
  </mc:AlternateContent>
  <xr:revisionPtr revIDLastSave="0" documentId="13_ncr:1_{E24DDEE0-AE9D-454A-BC9B-51CAFAC65EEA}" xr6:coauthVersionLast="47" xr6:coauthVersionMax="47" xr10:uidLastSave="{00000000-0000-0000-0000-000000000000}"/>
  <workbookProtection workbookAlgorithmName="SHA-512" workbookHashValue="flLUPQI11EkslBxal5TWUC0KbV6p848eUwutIP20DtWoA2ifHNbQidrPRcJ8YRfbigsKXjQH3wDe+YReoSESSQ==" workbookSaltValue="VvnQOxoEXggrsNGjbQI1Vg==" workbookSpinCount="100000" lockStructure="1"/>
  <bookViews>
    <workbookView xWindow="4040" yWindow="-19760" windowWidth="28800" windowHeight="15320" tabRatio="906" xr2:uid="{00000000-000D-0000-FFFF-FFFF00000000}"/>
  </bookViews>
  <sheets>
    <sheet name="Rekapitulace stavby" sheetId="24" r:id="rId1"/>
    <sheet name="1 - SO 01,02,03 - bourání" sheetId="30" r:id="rId2"/>
    <sheet name="2 - SO 01,02,03" sheetId="29" r:id="rId3"/>
    <sheet name="3 - Zpevněné plochy a ene..." sheetId="28" r:id="rId4"/>
    <sheet name="Seznam figur" sheetId="27" r:id="rId5"/>
    <sheet name="41a - Zařizovací předměty" sheetId="17" r:id="rId6"/>
    <sheet name="41b - Vodovod" sheetId="18" r:id="rId7"/>
    <sheet name="41c - Kanalizace" sheetId="6" r:id="rId8"/>
    <sheet name="42 - Rozvody plynu" sheetId="13" r:id="rId9"/>
    <sheet name="43 - Vytápění " sheetId="15" r:id="rId10"/>
    <sheet name="44 - Vzduchotechnika" sheetId="16" r:id="rId11"/>
    <sheet name="45 - Silnoproud materiál a mont" sheetId="23" r:id="rId12"/>
    <sheet name="46 - Slaboproud materiál a mont" sheetId="19" r:id="rId13"/>
    <sheet name="47 - Měření a regulace" sheetId="22" r:id="rId14"/>
    <sheet name="48 - EPS " sheetId="20" r:id="rId15"/>
    <sheet name="49 - FV instalace" sheetId="21" r:id="rId16"/>
    <sheet name="51- Areál. splašková kanalizace" sheetId="7" r:id="rId17"/>
    <sheet name="52- Areál. dešťová kanalizace" sheetId="9" r:id="rId18"/>
    <sheet name="53 - Areálový rozvod vodovodu" sheetId="10" r:id="rId19"/>
    <sheet name="54 - Areálový rozvod út" sheetId="12" r:id="rId20"/>
    <sheet name="6 - Akumulační nádrž " sheetId="11" r:id="rId21"/>
    <sheet name="7 - Přípojka vodovodu" sheetId="14" r:id="rId22"/>
    <sheet name="8 - Vedlejší náklady" sheetId="26" r:id="rId23"/>
  </sheets>
  <definedNames>
    <definedName name="_xlnm._FilterDatabase" localSheetId="1" hidden="1">'1 - SO 01,02,03 - bourání'!$C$134:$K$728</definedName>
    <definedName name="_xlnm._FilterDatabase" localSheetId="2" hidden="1">'2 - SO 01,02,03'!$C$146:$K$2636</definedName>
    <definedName name="_xlnm._FilterDatabase" localSheetId="3" hidden="1">'3 - Zpevněné plochy a ene...'!$C$128:$K$340</definedName>
    <definedName name="_xlnm._FilterDatabase" localSheetId="5" hidden="1">'41a - Zařizovací předměty'!$C$116:$K$149</definedName>
    <definedName name="_xlnm._FilterDatabase" localSheetId="6" hidden="1">'41b - Vodovod'!$C$125:$K$263</definedName>
    <definedName name="_xlnm._FilterDatabase" localSheetId="7" hidden="1">'41c - Kanalizace'!$C$122:$K$212</definedName>
    <definedName name="_xlnm._FilterDatabase" localSheetId="8" hidden="1">'42 - Rozvody plynu'!$C$119:$K$154</definedName>
    <definedName name="_xlnm._FilterDatabase" localSheetId="9" hidden="1">'43 - Vytápění '!$C$124:$K$191</definedName>
    <definedName name="_xlnm._FilterDatabase" localSheetId="10" hidden="1">'44 - Vzduchotechnika'!$C$127:$K$166</definedName>
    <definedName name="_xlnm._FilterDatabase" localSheetId="11" hidden="1">'45 - Silnoproud materiál a mont'!$C$129:$K$489</definedName>
    <definedName name="_xlnm._FilterDatabase" localSheetId="12" hidden="1">'46 - Slaboproud materiál a mont'!$C$120:$K$304</definedName>
    <definedName name="_xlnm._FilterDatabase" localSheetId="13" hidden="1">'47 - Měření a regulace'!$C$121:$K$351</definedName>
    <definedName name="_xlnm._FilterDatabase" localSheetId="14" hidden="1">'48 - EPS '!$C$120:$K$180</definedName>
    <definedName name="_xlnm._FilterDatabase" localSheetId="15" hidden="1">'49 - FV instalace'!$C$120:$K$156</definedName>
    <definedName name="_xlnm._FilterDatabase" localSheetId="16" hidden="1">'51- Areál. splašková kanalizace'!$C$118:$K$175</definedName>
    <definedName name="_xlnm._FilterDatabase" localSheetId="17" hidden="1">'52- Areál. dešťová kanalizace'!$C$119:$K$176</definedName>
    <definedName name="_xlnm._FilterDatabase" localSheetId="18" hidden="1">'53 - Areálový rozvod vodovodu'!$C$121:$K$171</definedName>
    <definedName name="_xlnm._FilterDatabase" localSheetId="19" hidden="1">'54 - Areálový rozvod út'!$C$119:$K$142</definedName>
    <definedName name="_xlnm._FilterDatabase" localSheetId="20" hidden="1">'6 - Akumulační nádrž '!$C$118:$K$157</definedName>
    <definedName name="_xlnm._FilterDatabase" localSheetId="21" hidden="1">'7 - Přípojka vodovodu'!$C$119:$K$160</definedName>
    <definedName name="_xlnm._FilterDatabase" localSheetId="22" hidden="1">'8 - Vedlejší náklady'!$C$122:$K$163</definedName>
    <definedName name="_xlnm.Print_Titles" localSheetId="1">'1 - SO 01,02,03 - bourání'!$134:$134</definedName>
    <definedName name="_xlnm.Print_Titles" localSheetId="2">'2 - SO 01,02,03'!$146:$146</definedName>
    <definedName name="_xlnm.Print_Titles" localSheetId="3">'3 - Zpevněné plochy a ene...'!$128:$128</definedName>
    <definedName name="_xlnm.Print_Titles" localSheetId="5">'41a - Zařizovací předměty'!$116:$116</definedName>
    <definedName name="_xlnm.Print_Titles" localSheetId="6">'41b - Vodovod'!$125:$125</definedName>
    <definedName name="_xlnm.Print_Titles" localSheetId="7">'41c - Kanalizace'!$122:$122</definedName>
    <definedName name="_xlnm.Print_Titles" localSheetId="8">'42 - Rozvody plynu'!$119:$119</definedName>
    <definedName name="_xlnm.Print_Titles" localSheetId="9">'43 - Vytápění '!$124:$124</definedName>
    <definedName name="_xlnm.Print_Titles" localSheetId="10">'44 - Vzduchotechnika'!$127:$127</definedName>
    <definedName name="_xlnm.Print_Titles" localSheetId="11">'45 - Silnoproud materiál a mont'!$129:$129</definedName>
    <definedName name="_xlnm.Print_Titles" localSheetId="12">'46 - Slaboproud materiál a mont'!$120:$120</definedName>
    <definedName name="_xlnm.Print_Titles" localSheetId="13">'47 - Měření a regulace'!$121:$121</definedName>
    <definedName name="_xlnm.Print_Titles" localSheetId="14">'48 - EPS '!$120:$120</definedName>
    <definedName name="_xlnm.Print_Titles" localSheetId="15">'49 - FV instalace'!$120:$120</definedName>
    <definedName name="_xlnm.Print_Titles" localSheetId="16">'51- Areál. splašková kanalizace'!$118:$118</definedName>
    <definedName name="_xlnm.Print_Titles" localSheetId="17">'52- Areál. dešťová kanalizace'!$119:$119</definedName>
    <definedName name="_xlnm.Print_Titles" localSheetId="18">'53 - Areálový rozvod vodovodu'!$121:$121</definedName>
    <definedName name="_xlnm.Print_Titles" localSheetId="19">'54 - Areálový rozvod út'!$119:$119</definedName>
    <definedName name="_xlnm.Print_Titles" localSheetId="20">'6 - Akumulační nádrž '!$118:$118</definedName>
    <definedName name="_xlnm.Print_Titles" localSheetId="21">'7 - Přípojka vodovodu'!$119:$119</definedName>
    <definedName name="_xlnm.Print_Titles" localSheetId="22">'8 - Vedlejší náklady'!$122:$122</definedName>
    <definedName name="_xlnm.Print_Titles" localSheetId="0">'Rekapitulace stavby'!$92:$92</definedName>
    <definedName name="_xlnm.Print_Titles" localSheetId="4">'Seznam figur'!$9:$9</definedName>
    <definedName name="_xlnm.Print_Area" localSheetId="1">'1 - SO 01,02,03 - bourání'!$C$4:$J$76,'1 - SO 01,02,03 - bourání'!$C$82:$J$116,'1 - SO 01,02,03 - bourání'!$C$122:$K$728</definedName>
    <definedName name="_xlnm.Print_Area" localSheetId="2">'2 - SO 01,02,03'!$C$4:$J$76,'2 - SO 01,02,03'!$C$82:$J$128,'2 - SO 01,02,03'!$C$134:$K$2636</definedName>
    <definedName name="_xlnm.Print_Area" localSheetId="3">'3 - Zpevněné plochy a ene...'!$C$4:$J$76,'3 - Zpevněné plochy a ene...'!$C$82:$J$110,'3 - Zpevněné plochy a ene...'!$C$116:$K$340</definedName>
    <definedName name="_xlnm.Print_Area" localSheetId="5">'41a - Zařizovací předměty'!$C$4:$J$76,'41a - Zařizovací předměty'!$C$82:$J$98,'41a - Zařizovací předměty'!$C$104:$K$149</definedName>
    <definedName name="_xlnm.Print_Area" localSheetId="6">'41b - Vodovod'!$C$4:$J$76,'41b - Vodovod'!$C$82:$J$105,'41b - Vodovod'!$C$113:$K$263</definedName>
    <definedName name="_xlnm.Print_Area" localSheetId="7">'41c - Kanalizace'!$C$4:$J$76,'41c - Kanalizace'!$C$82:$J$103,'41c - Kanalizace'!$C$110:$K$212</definedName>
    <definedName name="_xlnm.Print_Area" localSheetId="8">'42 - Rozvody plynu'!$C$4:$J$76,'42 - Rozvody plynu'!$C$82:$J$100,'42 - Rozvody plynu'!$C$107:$K$154</definedName>
    <definedName name="_xlnm.Print_Area" localSheetId="9">'43 - Vytápění '!$C$4:$J$76,'43 - Vytápění '!$C$82:$J$104,'43 - Vytápění '!$C$112:$K$191</definedName>
    <definedName name="_xlnm.Print_Area" localSheetId="10">'44 - Vzduchotechnika'!$C$4:$J$76,'44 - Vzduchotechnika'!$C$82:$J$104,'44 - Vzduchotechnika'!$C$115:$K$166</definedName>
    <definedName name="_xlnm.Print_Area" localSheetId="11">'45 - Silnoproud materiál a mont'!$C$4:$J$76,'45 - Silnoproud materiál a mont'!$C$82:$J$111,'45 - Silnoproud materiál a mont'!$C$117:$K$489</definedName>
    <definedName name="_xlnm.Print_Area" localSheetId="12">'46 - Slaboproud materiál a mont'!$C$4:$J$76,'46 - Slaboproud materiál a mont'!$C$82:$J$102,'46 - Slaboproud materiál a mont'!$C$108:$K$304</definedName>
    <definedName name="_xlnm.Print_Area" localSheetId="13">'47 - Měření a regulace'!$C$4:$J$76,'47 - Měření a regulace'!$C$82:$J$102,'47 - Měření a regulace'!$C$109:$K$351</definedName>
    <definedName name="_xlnm.Print_Area" localSheetId="14">'48 - EPS '!$C$4:$J$76,'48 - EPS '!$C$82:$J$102,'48 - EPS '!$C$108:$K$180</definedName>
    <definedName name="_xlnm.Print_Area" localSheetId="15">'49 - FV instalace'!$C$4:$J$76,'49 - FV instalace'!$C$82:$J$102,'49 - FV instalace'!$C$108:$K$156</definedName>
    <definedName name="_xlnm.Print_Area" localSheetId="16">'51- Areál. splašková kanalizace'!$C$4:$J$76,'51- Areál. splašková kanalizace'!$C$82:$J$100,'51- Areál. splašková kanalizace'!$C$106:$K$175</definedName>
    <definedName name="_xlnm.Print_Area" localSheetId="17">'52- Areál. dešťová kanalizace'!$C$4:$J$76,'52- Areál. dešťová kanalizace'!$C$82:$J$100,'52- Areál. dešťová kanalizace'!$C$107:$K$176</definedName>
    <definedName name="_xlnm.Print_Area" localSheetId="18">'53 - Areálový rozvod vodovodu'!$C$4:$J$76,'53 - Areálový rozvod vodovodu'!$C$82:$J$100,'53 - Areálový rozvod vodovodu'!$C$109:$K$171</definedName>
    <definedName name="_xlnm.Print_Area" localSheetId="19">'54 - Areálový rozvod út'!$C$4:$J$76,'54 - Areálový rozvod út'!$C$82:$J$100,'54 - Areálový rozvod út'!$C$107:$K$142</definedName>
    <definedName name="_xlnm.Print_Area" localSheetId="20">'6 - Akumulační nádrž '!$C$4:$J$76,'6 - Akumulační nádrž '!$C$82:$J$100,'6 - Akumulační nádrž '!$C$106:$K$157</definedName>
    <definedName name="_xlnm.Print_Area" localSheetId="21">'7 - Přípojka vodovodu'!$C$4:$J$76,'7 - Přípojka vodovodu'!$C$82:$J$100,'7 - Přípojka vodovodu'!$C$107:$K$160</definedName>
    <definedName name="_xlnm.Print_Area" localSheetId="22">'8 - Vedlejší náklady'!$C$4:$J$76,'8 - Vedlejší náklady'!$C$82:$J$104,'8 - Vedlejší náklady'!$C$110:$K$163</definedName>
    <definedName name="_xlnm.Print_Area" localSheetId="0">'Rekapitulace stavby'!$D$4:$AO$76,'Rekapitulace stavby'!$C$82:$AQ$113</definedName>
    <definedName name="_xlnm.Print_Area" localSheetId="4">'Seznam figur'!$C$4:$G$1336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38" i="26" l="1"/>
  <c r="J136" i="26"/>
  <c r="BK148" i="26"/>
  <c r="BI148" i="26"/>
  <c r="BH148" i="26"/>
  <c r="BG148" i="26"/>
  <c r="BF148" i="26"/>
  <c r="BE148" i="26"/>
  <c r="T148" i="26"/>
  <c r="R148" i="26"/>
  <c r="P148" i="26"/>
  <c r="J148" i="26"/>
  <c r="BK147" i="26"/>
  <c r="BI147" i="26"/>
  <c r="BH147" i="26"/>
  <c r="BG147" i="26"/>
  <c r="BF147" i="26"/>
  <c r="T147" i="26"/>
  <c r="R147" i="26"/>
  <c r="P147" i="26"/>
  <c r="J147" i="26"/>
  <c r="BE147" i="26" s="1"/>
  <c r="BK146" i="26"/>
  <c r="BI146" i="26"/>
  <c r="BH146" i="26"/>
  <c r="BG146" i="26"/>
  <c r="BF146" i="26"/>
  <c r="T146" i="26"/>
  <c r="R146" i="26"/>
  <c r="P146" i="26"/>
  <c r="J146" i="26"/>
  <c r="BE146" i="26" s="1"/>
  <c r="J321" i="22"/>
  <c r="J133" i="9"/>
  <c r="J34" i="17"/>
  <c r="J34" i="18"/>
  <c r="J34" i="6"/>
  <c r="J34" i="13"/>
  <c r="J34" i="15"/>
  <c r="J34" i="16"/>
  <c r="J34" i="23"/>
  <c r="J34" i="19"/>
  <c r="J34" i="22"/>
  <c r="AK30" i="24"/>
  <c r="J34" i="20"/>
  <c r="F34" i="21"/>
  <c r="J34" i="21" s="1"/>
  <c r="J34" i="7"/>
  <c r="J34" i="9"/>
  <c r="J34" i="10"/>
  <c r="J137" i="12"/>
  <c r="J141" i="12"/>
  <c r="J142" i="12"/>
  <c r="J140" i="12"/>
  <c r="J34" i="11"/>
  <c r="J18" i="7"/>
  <c r="J17" i="7"/>
  <c r="J14" i="7"/>
  <c r="J15" i="7"/>
  <c r="J18" i="26"/>
  <c r="J17" i="26"/>
  <c r="J18" i="11"/>
  <c r="J17" i="11"/>
  <c r="J18" i="12"/>
  <c r="J17" i="12"/>
  <c r="J18" i="14"/>
  <c r="J17" i="14"/>
  <c r="J18" i="10"/>
  <c r="J17" i="10"/>
  <c r="J18" i="9"/>
  <c r="J17" i="9"/>
  <c r="J18" i="21"/>
  <c r="J17" i="21"/>
  <c r="J18" i="20"/>
  <c r="J17" i="20"/>
  <c r="J18" i="22"/>
  <c r="J17" i="22"/>
  <c r="J18" i="19"/>
  <c r="J17" i="19"/>
  <c r="J18" i="23"/>
  <c r="J17" i="23"/>
  <c r="J18" i="16"/>
  <c r="J17" i="16"/>
  <c r="J18" i="15"/>
  <c r="J17" i="15"/>
  <c r="J18" i="13"/>
  <c r="J17" i="13"/>
  <c r="J18" i="6"/>
  <c r="J17" i="6"/>
  <c r="J18" i="18"/>
  <c r="J17" i="18"/>
  <c r="J18" i="17"/>
  <c r="J17" i="17"/>
  <c r="J18" i="28"/>
  <c r="J17" i="28"/>
  <c r="J18" i="29"/>
  <c r="J17" i="29"/>
  <c r="J17" i="30"/>
  <c r="J18" i="30"/>
  <c r="E18" i="30"/>
  <c r="E18" i="26"/>
  <c r="E18" i="11"/>
  <c r="E18" i="12"/>
  <c r="E18" i="14"/>
  <c r="E18" i="10"/>
  <c r="E18" i="9"/>
  <c r="E18" i="7"/>
  <c r="E18" i="21"/>
  <c r="E18" i="20"/>
  <c r="E18" i="22"/>
  <c r="E18" i="19"/>
  <c r="E18" i="23"/>
  <c r="E18" i="16"/>
  <c r="E18" i="15"/>
  <c r="E18" i="13"/>
  <c r="E18" i="6"/>
  <c r="E18" i="18"/>
  <c r="E18" i="17"/>
  <c r="E18" i="28"/>
  <c r="E18" i="29"/>
  <c r="J12" i="26"/>
  <c r="J12" i="11"/>
  <c r="J12" i="12"/>
  <c r="J12" i="14"/>
  <c r="J12" i="10"/>
  <c r="J12" i="9"/>
  <c r="J12" i="7"/>
  <c r="J12" i="21"/>
  <c r="J12" i="20"/>
  <c r="J12" i="22"/>
  <c r="J12" i="19"/>
  <c r="J12" i="23"/>
  <c r="J12" i="16"/>
  <c r="J12" i="15"/>
  <c r="J12" i="13"/>
  <c r="J12" i="6"/>
  <c r="J12" i="18"/>
  <c r="J12" i="17"/>
  <c r="J12" i="28"/>
  <c r="J12" i="29"/>
  <c r="J12" i="30"/>
  <c r="J35" i="30" l="1"/>
  <c r="J36" i="30"/>
  <c r="J37" i="30"/>
  <c r="E87" i="30"/>
  <c r="F89" i="30"/>
  <c r="J89" i="30"/>
  <c r="F91" i="30"/>
  <c r="J91" i="30"/>
  <c r="F92" i="30"/>
  <c r="J92" i="30"/>
  <c r="E127" i="30"/>
  <c r="F129" i="30"/>
  <c r="J129" i="30"/>
  <c r="F131" i="30"/>
  <c r="J131" i="30"/>
  <c r="F132" i="30"/>
  <c r="J132" i="30"/>
  <c r="J138" i="30"/>
  <c r="BE138" i="30" s="1"/>
  <c r="P138" i="30"/>
  <c r="R138" i="30"/>
  <c r="T138" i="30"/>
  <c r="BF138" i="30"/>
  <c r="BG138" i="30"/>
  <c r="BH138" i="30"/>
  <c r="BI138" i="30"/>
  <c r="BK138" i="30"/>
  <c r="J139" i="30"/>
  <c r="P139" i="30"/>
  <c r="R139" i="30"/>
  <c r="T139" i="30"/>
  <c r="BE139" i="30"/>
  <c r="BF139" i="30"/>
  <c r="BG139" i="30"/>
  <c r="BH139" i="30"/>
  <c r="BI139" i="30"/>
  <c r="BK139" i="30"/>
  <c r="J140" i="30"/>
  <c r="BE140" i="30" s="1"/>
  <c r="P140" i="30"/>
  <c r="R140" i="30"/>
  <c r="T140" i="30"/>
  <c r="BF140" i="30"/>
  <c r="BG140" i="30"/>
  <c r="BH140" i="30"/>
  <c r="BI140" i="30"/>
  <c r="BK140" i="30"/>
  <c r="J141" i="30"/>
  <c r="BE141" i="30" s="1"/>
  <c r="P141" i="30"/>
  <c r="R141" i="30"/>
  <c r="T141" i="30"/>
  <c r="BF141" i="30"/>
  <c r="BG141" i="30"/>
  <c r="BH141" i="30"/>
  <c r="BI141" i="30"/>
  <c r="BK141" i="30"/>
  <c r="J142" i="30"/>
  <c r="BE142" i="30" s="1"/>
  <c r="P142" i="30"/>
  <c r="R142" i="30"/>
  <c r="T142" i="30"/>
  <c r="BF142" i="30"/>
  <c r="BG142" i="30"/>
  <c r="BH142" i="30"/>
  <c r="BI142" i="30"/>
  <c r="BK142" i="30"/>
  <c r="J143" i="30"/>
  <c r="P143" i="30"/>
  <c r="R143" i="30"/>
  <c r="T143" i="30"/>
  <c r="BE143" i="30"/>
  <c r="BF143" i="30"/>
  <c r="BG143" i="30"/>
  <c r="BH143" i="30"/>
  <c r="BI143" i="30"/>
  <c r="BK143" i="30"/>
  <c r="J144" i="30"/>
  <c r="BE144" i="30" s="1"/>
  <c r="P144" i="30"/>
  <c r="R144" i="30"/>
  <c r="T144" i="30"/>
  <c r="BF144" i="30"/>
  <c r="BG144" i="30"/>
  <c r="BH144" i="30"/>
  <c r="BI144" i="30"/>
  <c r="BK144" i="30"/>
  <c r="J145" i="30"/>
  <c r="BE145" i="30" s="1"/>
  <c r="P145" i="30"/>
  <c r="R145" i="30"/>
  <c r="T145" i="30"/>
  <c r="BF145" i="30"/>
  <c r="BG145" i="30"/>
  <c r="BH145" i="30"/>
  <c r="BI145" i="30"/>
  <c r="BK145" i="30"/>
  <c r="J146" i="30"/>
  <c r="BE146" i="30" s="1"/>
  <c r="P146" i="30"/>
  <c r="R146" i="30"/>
  <c r="T146" i="30"/>
  <c r="BF146" i="30"/>
  <c r="BG146" i="30"/>
  <c r="BH146" i="30"/>
  <c r="BI146" i="30"/>
  <c r="BK146" i="30"/>
  <c r="J150" i="30"/>
  <c r="BE150" i="30" s="1"/>
  <c r="P150" i="30"/>
  <c r="R150" i="30"/>
  <c r="T150" i="30"/>
  <c r="BF150" i="30"/>
  <c r="BG150" i="30"/>
  <c r="BH150" i="30"/>
  <c r="BI150" i="30"/>
  <c r="BK150" i="30"/>
  <c r="J157" i="30"/>
  <c r="P157" i="30"/>
  <c r="R157" i="30"/>
  <c r="T157" i="30"/>
  <c r="BE157" i="30"/>
  <c r="BF157" i="30"/>
  <c r="BG157" i="30"/>
  <c r="BH157" i="30"/>
  <c r="BI157" i="30"/>
  <c r="BK157" i="30"/>
  <c r="J160" i="30"/>
  <c r="BE160" i="30" s="1"/>
  <c r="P160" i="30"/>
  <c r="R160" i="30"/>
  <c r="T160" i="30"/>
  <c r="BF160" i="30"/>
  <c r="BG160" i="30"/>
  <c r="BH160" i="30"/>
  <c r="BI160" i="30"/>
  <c r="BK160" i="30"/>
  <c r="J164" i="30"/>
  <c r="BE164" i="30" s="1"/>
  <c r="P164" i="30"/>
  <c r="R164" i="30"/>
  <c r="T164" i="30"/>
  <c r="BF164" i="30"/>
  <c r="BG164" i="30"/>
  <c r="BH164" i="30"/>
  <c r="BI164" i="30"/>
  <c r="BK164" i="30"/>
  <c r="J170" i="30"/>
  <c r="BE170" i="30" s="1"/>
  <c r="P170" i="30"/>
  <c r="R170" i="30"/>
  <c r="T170" i="30"/>
  <c r="BF170" i="30"/>
  <c r="BG170" i="30"/>
  <c r="BH170" i="30"/>
  <c r="BI170" i="30"/>
  <c r="BK170" i="30"/>
  <c r="J175" i="30"/>
  <c r="BE175" i="30" s="1"/>
  <c r="P175" i="30"/>
  <c r="R175" i="30"/>
  <c r="T175" i="30"/>
  <c r="BF175" i="30"/>
  <c r="BG175" i="30"/>
  <c r="BH175" i="30"/>
  <c r="BI175" i="30"/>
  <c r="BK175" i="30"/>
  <c r="J180" i="30"/>
  <c r="BE180" i="30" s="1"/>
  <c r="P180" i="30"/>
  <c r="R180" i="30"/>
  <c r="T180" i="30"/>
  <c r="BF180" i="30"/>
  <c r="BG180" i="30"/>
  <c r="BH180" i="30"/>
  <c r="BI180" i="30"/>
  <c r="BK180" i="30"/>
  <c r="J189" i="30"/>
  <c r="P189" i="30"/>
  <c r="R189" i="30"/>
  <c r="T189" i="30"/>
  <c r="BE189" i="30"/>
  <c r="BF189" i="30"/>
  <c r="BG189" i="30"/>
  <c r="BH189" i="30"/>
  <c r="BI189" i="30"/>
  <c r="BK189" i="30"/>
  <c r="J198" i="30"/>
  <c r="BE198" i="30" s="1"/>
  <c r="P198" i="30"/>
  <c r="R198" i="30"/>
  <c r="T198" i="30"/>
  <c r="BF198" i="30"/>
  <c r="BG198" i="30"/>
  <c r="BH198" i="30"/>
  <c r="BI198" i="30"/>
  <c r="BK198" i="30"/>
  <c r="J207" i="30"/>
  <c r="BE207" i="30" s="1"/>
  <c r="P207" i="30"/>
  <c r="R207" i="30"/>
  <c r="T207" i="30"/>
  <c r="BF207" i="30"/>
  <c r="BG207" i="30"/>
  <c r="BH207" i="30"/>
  <c r="BI207" i="30"/>
  <c r="BK207" i="30"/>
  <c r="J216" i="30"/>
  <c r="BE216" i="30" s="1"/>
  <c r="P216" i="30"/>
  <c r="R216" i="30"/>
  <c r="T216" i="30"/>
  <c r="BF216" i="30"/>
  <c r="BG216" i="30"/>
  <c r="BH216" i="30"/>
  <c r="BI216" i="30"/>
  <c r="BK216" i="30"/>
  <c r="J225" i="30"/>
  <c r="BE225" i="30" s="1"/>
  <c r="P225" i="30"/>
  <c r="R225" i="30"/>
  <c r="T225" i="30"/>
  <c r="BF225" i="30"/>
  <c r="BG225" i="30"/>
  <c r="BH225" i="30"/>
  <c r="BI225" i="30"/>
  <c r="BK225" i="30"/>
  <c r="J226" i="30"/>
  <c r="BE226" i="30" s="1"/>
  <c r="P226" i="30"/>
  <c r="R226" i="30"/>
  <c r="T226" i="30"/>
  <c r="BF226" i="30"/>
  <c r="BG226" i="30"/>
  <c r="BH226" i="30"/>
  <c r="BI226" i="30"/>
  <c r="BK226" i="30"/>
  <c r="J228" i="30"/>
  <c r="P228" i="30"/>
  <c r="P227" i="30" s="1"/>
  <c r="R228" i="30"/>
  <c r="R227" i="30" s="1"/>
  <c r="T228" i="30"/>
  <c r="T227" i="30" s="1"/>
  <c r="BE228" i="30"/>
  <c r="BF228" i="30"/>
  <c r="BG228" i="30"/>
  <c r="BH228" i="30"/>
  <c r="BI228" i="30"/>
  <c r="BK228" i="30"/>
  <c r="BK227" i="30" s="1"/>
  <c r="J227" i="30" s="1"/>
  <c r="J99" i="30" s="1"/>
  <c r="J231" i="30"/>
  <c r="P231" i="30"/>
  <c r="R231" i="30"/>
  <c r="T231" i="30"/>
  <c r="T230" i="30" s="1"/>
  <c r="BE231" i="30"/>
  <c r="BF231" i="30"/>
  <c r="BG231" i="30"/>
  <c r="BH231" i="30"/>
  <c r="BI231" i="30"/>
  <c r="BK231" i="30"/>
  <c r="J233" i="30"/>
  <c r="BE233" i="30" s="1"/>
  <c r="P233" i="30"/>
  <c r="P230" i="30" s="1"/>
  <c r="R233" i="30"/>
  <c r="T233" i="30"/>
  <c r="BF233" i="30"/>
  <c r="BG233" i="30"/>
  <c r="BH233" i="30"/>
  <c r="BI233" i="30"/>
  <c r="BK233" i="30"/>
  <c r="BK230" i="30" s="1"/>
  <c r="J230" i="30" s="1"/>
  <c r="J100" i="30" s="1"/>
  <c r="J236" i="30"/>
  <c r="BE236" i="30" s="1"/>
  <c r="P236" i="30"/>
  <c r="R236" i="30"/>
  <c r="T236" i="30"/>
  <c r="BF236" i="30"/>
  <c r="BG236" i="30"/>
  <c r="BH236" i="30"/>
  <c r="BI236" i="30"/>
  <c r="BK236" i="30"/>
  <c r="J242" i="30"/>
  <c r="BE242" i="30" s="1"/>
  <c r="P242" i="30"/>
  <c r="R242" i="30"/>
  <c r="T242" i="30"/>
  <c r="BF242" i="30"/>
  <c r="BG242" i="30"/>
  <c r="BH242" i="30"/>
  <c r="BI242" i="30"/>
  <c r="BK242" i="30"/>
  <c r="J244" i="30"/>
  <c r="BE244" i="30" s="1"/>
  <c r="P244" i="30"/>
  <c r="R244" i="30"/>
  <c r="T244" i="30"/>
  <c r="BF244" i="30"/>
  <c r="BG244" i="30"/>
  <c r="BH244" i="30"/>
  <c r="BI244" i="30"/>
  <c r="BK244" i="30"/>
  <c r="J246" i="30"/>
  <c r="P246" i="30"/>
  <c r="R246" i="30"/>
  <c r="T246" i="30"/>
  <c r="BE246" i="30"/>
  <c r="BF246" i="30"/>
  <c r="BG246" i="30"/>
  <c r="BH246" i="30"/>
  <c r="BI246" i="30"/>
  <c r="BK246" i="30"/>
  <c r="J249" i="30"/>
  <c r="BE249" i="30" s="1"/>
  <c r="P249" i="30"/>
  <c r="R249" i="30"/>
  <c r="T249" i="30"/>
  <c r="BF249" i="30"/>
  <c r="BG249" i="30"/>
  <c r="BH249" i="30"/>
  <c r="BI249" i="30"/>
  <c r="BK249" i="30"/>
  <c r="J251" i="30"/>
  <c r="BE251" i="30" s="1"/>
  <c r="P251" i="30"/>
  <c r="R251" i="30"/>
  <c r="T251" i="30"/>
  <c r="BF251" i="30"/>
  <c r="BG251" i="30"/>
  <c r="BH251" i="30"/>
  <c r="BI251" i="30"/>
  <c r="BK251" i="30"/>
  <c r="J253" i="30"/>
  <c r="BE253" i="30" s="1"/>
  <c r="P253" i="30"/>
  <c r="R253" i="30"/>
  <c r="T253" i="30"/>
  <c r="BF253" i="30"/>
  <c r="BG253" i="30"/>
  <c r="BH253" i="30"/>
  <c r="BI253" i="30"/>
  <c r="BK253" i="30"/>
  <c r="J255" i="30"/>
  <c r="BE255" i="30" s="1"/>
  <c r="P255" i="30"/>
  <c r="R255" i="30"/>
  <c r="T255" i="30"/>
  <c r="BF255" i="30"/>
  <c r="BG255" i="30"/>
  <c r="BH255" i="30"/>
  <c r="BI255" i="30"/>
  <c r="BK255" i="30"/>
  <c r="J257" i="30"/>
  <c r="P257" i="30"/>
  <c r="R257" i="30"/>
  <c r="T257" i="30"/>
  <c r="BE257" i="30"/>
  <c r="BF257" i="30"/>
  <c r="BG257" i="30"/>
  <c r="BH257" i="30"/>
  <c r="BI257" i="30"/>
  <c r="BK257" i="30"/>
  <c r="J259" i="30"/>
  <c r="BE259" i="30" s="1"/>
  <c r="P259" i="30"/>
  <c r="R259" i="30"/>
  <c r="T259" i="30"/>
  <c r="BF259" i="30"/>
  <c r="BG259" i="30"/>
  <c r="BH259" i="30"/>
  <c r="BI259" i="30"/>
  <c r="BK259" i="30"/>
  <c r="J267" i="30"/>
  <c r="BE267" i="30" s="1"/>
  <c r="P267" i="30"/>
  <c r="R267" i="30"/>
  <c r="T267" i="30"/>
  <c r="BF267" i="30"/>
  <c r="BG267" i="30"/>
  <c r="BH267" i="30"/>
  <c r="BI267" i="30"/>
  <c r="BK267" i="30"/>
  <c r="J274" i="30"/>
  <c r="BE274" i="30" s="1"/>
  <c r="P274" i="30"/>
  <c r="R274" i="30"/>
  <c r="T274" i="30"/>
  <c r="BF274" i="30"/>
  <c r="BG274" i="30"/>
  <c r="BH274" i="30"/>
  <c r="BI274" i="30"/>
  <c r="BK274" i="30"/>
  <c r="J286" i="30"/>
  <c r="BE286" i="30" s="1"/>
  <c r="P286" i="30"/>
  <c r="R286" i="30"/>
  <c r="T286" i="30"/>
  <c r="BF286" i="30"/>
  <c r="BG286" i="30"/>
  <c r="BH286" i="30"/>
  <c r="BI286" i="30"/>
  <c r="BK286" i="30"/>
  <c r="J290" i="30"/>
  <c r="BE290" i="30" s="1"/>
  <c r="P290" i="30"/>
  <c r="R290" i="30"/>
  <c r="T290" i="30"/>
  <c r="BF290" i="30"/>
  <c r="BG290" i="30"/>
  <c r="BH290" i="30"/>
  <c r="BI290" i="30"/>
  <c r="BK290" i="30"/>
  <c r="J308" i="30"/>
  <c r="BE308" i="30" s="1"/>
  <c r="P308" i="30"/>
  <c r="R308" i="30"/>
  <c r="T308" i="30"/>
  <c r="BF308" i="30"/>
  <c r="BG308" i="30"/>
  <c r="BH308" i="30"/>
  <c r="BI308" i="30"/>
  <c r="BK308" i="30"/>
  <c r="J316" i="30"/>
  <c r="P316" i="30"/>
  <c r="R316" i="30"/>
  <c r="T316" i="30"/>
  <c r="BE316" i="30"/>
  <c r="BF316" i="30"/>
  <c r="BG316" i="30"/>
  <c r="BH316" i="30"/>
  <c r="BI316" i="30"/>
  <c r="BK316" i="30"/>
  <c r="J343" i="30"/>
  <c r="BE343" i="30" s="1"/>
  <c r="P343" i="30"/>
  <c r="R343" i="30"/>
  <c r="T343" i="30"/>
  <c r="BF343" i="30"/>
  <c r="BG343" i="30"/>
  <c r="BH343" i="30"/>
  <c r="BI343" i="30"/>
  <c r="BK343" i="30"/>
  <c r="J348" i="30"/>
  <c r="BE348" i="30" s="1"/>
  <c r="P348" i="30"/>
  <c r="R348" i="30"/>
  <c r="T348" i="30"/>
  <c r="BF348" i="30"/>
  <c r="BG348" i="30"/>
  <c r="BH348" i="30"/>
  <c r="BI348" i="30"/>
  <c r="BK348" i="30"/>
  <c r="J357" i="30"/>
  <c r="BE357" i="30" s="1"/>
  <c r="P357" i="30"/>
  <c r="R357" i="30"/>
  <c r="T357" i="30"/>
  <c r="BF357" i="30"/>
  <c r="BG357" i="30"/>
  <c r="BH357" i="30"/>
  <c r="BI357" i="30"/>
  <c r="BK357" i="30"/>
  <c r="J361" i="30"/>
  <c r="BE361" i="30" s="1"/>
  <c r="P361" i="30"/>
  <c r="R361" i="30"/>
  <c r="T361" i="30"/>
  <c r="BF361" i="30"/>
  <c r="BG361" i="30"/>
  <c r="BH361" i="30"/>
  <c r="BI361" i="30"/>
  <c r="BK361" i="30"/>
  <c r="J370" i="30"/>
  <c r="P370" i="30"/>
  <c r="R370" i="30"/>
  <c r="T370" i="30"/>
  <c r="BE370" i="30"/>
  <c r="BF370" i="30"/>
  <c r="BG370" i="30"/>
  <c r="BH370" i="30"/>
  <c r="BI370" i="30"/>
  <c r="BK370" i="30"/>
  <c r="J379" i="30"/>
  <c r="BE379" i="30" s="1"/>
  <c r="P379" i="30"/>
  <c r="R379" i="30"/>
  <c r="T379" i="30"/>
  <c r="BF379" i="30"/>
  <c r="BG379" i="30"/>
  <c r="BH379" i="30"/>
  <c r="BI379" i="30"/>
  <c r="BK379" i="30"/>
  <c r="J388" i="30"/>
  <c r="BE388" i="30" s="1"/>
  <c r="P388" i="30"/>
  <c r="R388" i="30"/>
  <c r="T388" i="30"/>
  <c r="BF388" i="30"/>
  <c r="BG388" i="30"/>
  <c r="BH388" i="30"/>
  <c r="BI388" i="30"/>
  <c r="BK388" i="30"/>
  <c r="J392" i="30"/>
  <c r="BE392" i="30" s="1"/>
  <c r="P392" i="30"/>
  <c r="R392" i="30"/>
  <c r="T392" i="30"/>
  <c r="BF392" i="30"/>
  <c r="BG392" i="30"/>
  <c r="BH392" i="30"/>
  <c r="BI392" i="30"/>
  <c r="BK392" i="30"/>
  <c r="J396" i="30"/>
  <c r="BE396" i="30" s="1"/>
  <c r="P396" i="30"/>
  <c r="R396" i="30"/>
  <c r="T396" i="30"/>
  <c r="BF396" i="30"/>
  <c r="BG396" i="30"/>
  <c r="BH396" i="30"/>
  <c r="BI396" i="30"/>
  <c r="BK396" i="30"/>
  <c r="J399" i="30"/>
  <c r="BE399" i="30" s="1"/>
  <c r="P399" i="30"/>
  <c r="R399" i="30"/>
  <c r="T399" i="30"/>
  <c r="BF399" i="30"/>
  <c r="BG399" i="30"/>
  <c r="BH399" i="30"/>
  <c r="BI399" i="30"/>
  <c r="BK399" i="30"/>
  <c r="J404" i="30"/>
  <c r="BE404" i="30" s="1"/>
  <c r="P404" i="30"/>
  <c r="R404" i="30"/>
  <c r="T404" i="30"/>
  <c r="BF404" i="30"/>
  <c r="BG404" i="30"/>
  <c r="BH404" i="30"/>
  <c r="BI404" i="30"/>
  <c r="BK404" i="30"/>
  <c r="J407" i="30"/>
  <c r="BE407" i="30" s="1"/>
  <c r="P407" i="30"/>
  <c r="R407" i="30"/>
  <c r="T407" i="30"/>
  <c r="BF407" i="30"/>
  <c r="BG407" i="30"/>
  <c r="BH407" i="30"/>
  <c r="BI407" i="30"/>
  <c r="BK407" i="30"/>
  <c r="J410" i="30"/>
  <c r="P410" i="30"/>
  <c r="R410" i="30"/>
  <c r="T410" i="30"/>
  <c r="BE410" i="30"/>
  <c r="BF410" i="30"/>
  <c r="BG410" i="30"/>
  <c r="BH410" i="30"/>
  <c r="BI410" i="30"/>
  <c r="BK410" i="30"/>
  <c r="J413" i="30"/>
  <c r="BE413" i="30" s="1"/>
  <c r="P413" i="30"/>
  <c r="R413" i="30"/>
  <c r="T413" i="30"/>
  <c r="BF413" i="30"/>
  <c r="BG413" i="30"/>
  <c r="BH413" i="30"/>
  <c r="BI413" i="30"/>
  <c r="BK413" i="30"/>
  <c r="J416" i="30"/>
  <c r="BE416" i="30" s="1"/>
  <c r="P416" i="30"/>
  <c r="R416" i="30"/>
  <c r="T416" i="30"/>
  <c r="BF416" i="30"/>
  <c r="BG416" i="30"/>
  <c r="BH416" i="30"/>
  <c r="BI416" i="30"/>
  <c r="BK416" i="30"/>
  <c r="J418" i="30"/>
  <c r="BE418" i="30" s="1"/>
  <c r="P418" i="30"/>
  <c r="R418" i="30"/>
  <c r="T418" i="30"/>
  <c r="BF418" i="30"/>
  <c r="BG418" i="30"/>
  <c r="BH418" i="30"/>
  <c r="BI418" i="30"/>
  <c r="BK418" i="30"/>
  <c r="J429" i="30"/>
  <c r="BE429" i="30" s="1"/>
  <c r="P429" i="30"/>
  <c r="R429" i="30"/>
  <c r="T429" i="30"/>
  <c r="BF429" i="30"/>
  <c r="BG429" i="30"/>
  <c r="BH429" i="30"/>
  <c r="BI429" i="30"/>
  <c r="BK429" i="30"/>
  <c r="J432" i="30"/>
  <c r="BE432" i="30" s="1"/>
  <c r="P432" i="30"/>
  <c r="R432" i="30"/>
  <c r="T432" i="30"/>
  <c r="BF432" i="30"/>
  <c r="BG432" i="30"/>
  <c r="BH432" i="30"/>
  <c r="BI432" i="30"/>
  <c r="BK432" i="30"/>
  <c r="J440" i="30"/>
  <c r="BE440" i="30" s="1"/>
  <c r="P440" i="30"/>
  <c r="R440" i="30"/>
  <c r="T440" i="30"/>
  <c r="BF440" i="30"/>
  <c r="BG440" i="30"/>
  <c r="BH440" i="30"/>
  <c r="BI440" i="30"/>
  <c r="BK440" i="30"/>
  <c r="J443" i="30"/>
  <c r="BE443" i="30" s="1"/>
  <c r="P443" i="30"/>
  <c r="R443" i="30"/>
  <c r="T443" i="30"/>
  <c r="BF443" i="30"/>
  <c r="BG443" i="30"/>
  <c r="BH443" i="30"/>
  <c r="BI443" i="30"/>
  <c r="BK443" i="30"/>
  <c r="J447" i="30"/>
  <c r="BE447" i="30" s="1"/>
  <c r="P447" i="30"/>
  <c r="R447" i="30"/>
  <c r="T447" i="30"/>
  <c r="BF447" i="30"/>
  <c r="BG447" i="30"/>
  <c r="BH447" i="30"/>
  <c r="BI447" i="30"/>
  <c r="BK447" i="30"/>
  <c r="J465" i="30"/>
  <c r="BE465" i="30" s="1"/>
  <c r="P465" i="30"/>
  <c r="R465" i="30"/>
  <c r="T465" i="30"/>
  <c r="BF465" i="30"/>
  <c r="BG465" i="30"/>
  <c r="BH465" i="30"/>
  <c r="BI465" i="30"/>
  <c r="BK465" i="30"/>
  <c r="J479" i="30"/>
  <c r="BE479" i="30" s="1"/>
  <c r="P479" i="30"/>
  <c r="R479" i="30"/>
  <c r="T479" i="30"/>
  <c r="BF479" i="30"/>
  <c r="BG479" i="30"/>
  <c r="BH479" i="30"/>
  <c r="BI479" i="30"/>
  <c r="BK479" i="30"/>
  <c r="J481" i="30"/>
  <c r="BE481" i="30" s="1"/>
  <c r="P481" i="30"/>
  <c r="R481" i="30"/>
  <c r="T481" i="30"/>
  <c r="BF481" i="30"/>
  <c r="BG481" i="30"/>
  <c r="BH481" i="30"/>
  <c r="BI481" i="30"/>
  <c r="BK481" i="30"/>
  <c r="J484" i="30"/>
  <c r="P484" i="30"/>
  <c r="R484" i="30"/>
  <c r="T484" i="30"/>
  <c r="BE484" i="30"/>
  <c r="BF484" i="30"/>
  <c r="BG484" i="30"/>
  <c r="BH484" i="30"/>
  <c r="BI484" i="30"/>
  <c r="BK484" i="30"/>
  <c r="J487" i="30"/>
  <c r="BE487" i="30" s="1"/>
  <c r="P487" i="30"/>
  <c r="R487" i="30"/>
  <c r="T487" i="30"/>
  <c r="BF487" i="30"/>
  <c r="BG487" i="30"/>
  <c r="BH487" i="30"/>
  <c r="BI487" i="30"/>
  <c r="BK487" i="30"/>
  <c r="J489" i="30"/>
  <c r="BE489" i="30" s="1"/>
  <c r="P489" i="30"/>
  <c r="R489" i="30"/>
  <c r="T489" i="30"/>
  <c r="BF489" i="30"/>
  <c r="BG489" i="30"/>
  <c r="BH489" i="30"/>
  <c r="BI489" i="30"/>
  <c r="BK489" i="30"/>
  <c r="J491" i="30"/>
  <c r="BE491" i="30" s="1"/>
  <c r="P491" i="30"/>
  <c r="R491" i="30"/>
  <c r="T491" i="30"/>
  <c r="BF491" i="30"/>
  <c r="BG491" i="30"/>
  <c r="BH491" i="30"/>
  <c r="BI491" i="30"/>
  <c r="BK491" i="30"/>
  <c r="J493" i="30"/>
  <c r="P493" i="30"/>
  <c r="R493" i="30"/>
  <c r="T493" i="30"/>
  <c r="BE493" i="30"/>
  <c r="BF493" i="30"/>
  <c r="BG493" i="30"/>
  <c r="BH493" i="30"/>
  <c r="BI493" i="30"/>
  <c r="BK493" i="30"/>
  <c r="J496" i="30"/>
  <c r="BE496" i="30" s="1"/>
  <c r="P496" i="30"/>
  <c r="R496" i="30"/>
  <c r="T496" i="30"/>
  <c r="BF496" i="30"/>
  <c r="BG496" i="30"/>
  <c r="BH496" i="30"/>
  <c r="BI496" i="30"/>
  <c r="BK496" i="30"/>
  <c r="J499" i="30"/>
  <c r="BE499" i="30" s="1"/>
  <c r="P499" i="30"/>
  <c r="R499" i="30"/>
  <c r="T499" i="30"/>
  <c r="BF499" i="30"/>
  <c r="BG499" i="30"/>
  <c r="BH499" i="30"/>
  <c r="BI499" i="30"/>
  <c r="BK499" i="30"/>
  <c r="J506" i="30"/>
  <c r="BE506" i="30" s="1"/>
  <c r="P506" i="30"/>
  <c r="R506" i="30"/>
  <c r="T506" i="30"/>
  <c r="BF506" i="30"/>
  <c r="BG506" i="30"/>
  <c r="BH506" i="30"/>
  <c r="BI506" i="30"/>
  <c r="BK506" i="30"/>
  <c r="J518" i="30"/>
  <c r="BE518" i="30" s="1"/>
  <c r="P518" i="30"/>
  <c r="R518" i="30"/>
  <c r="T518" i="30"/>
  <c r="BF518" i="30"/>
  <c r="BG518" i="30"/>
  <c r="BH518" i="30"/>
  <c r="BI518" i="30"/>
  <c r="BK518" i="30"/>
  <c r="J520" i="30"/>
  <c r="BE520" i="30" s="1"/>
  <c r="P520" i="30"/>
  <c r="R520" i="30"/>
  <c r="T520" i="30"/>
  <c r="BF520" i="30"/>
  <c r="BG520" i="30"/>
  <c r="BH520" i="30"/>
  <c r="BI520" i="30"/>
  <c r="BK520" i="30"/>
  <c r="J522" i="30"/>
  <c r="BE522" i="30" s="1"/>
  <c r="P522" i="30"/>
  <c r="R522" i="30"/>
  <c r="T522" i="30"/>
  <c r="BF522" i="30"/>
  <c r="BG522" i="30"/>
  <c r="BH522" i="30"/>
  <c r="BI522" i="30"/>
  <c r="BK522" i="30"/>
  <c r="J526" i="30"/>
  <c r="P526" i="30"/>
  <c r="R526" i="30"/>
  <c r="T526" i="30"/>
  <c r="BE526" i="30"/>
  <c r="BF526" i="30"/>
  <c r="BG526" i="30"/>
  <c r="BH526" i="30"/>
  <c r="BI526" i="30"/>
  <c r="BK526" i="30"/>
  <c r="J529" i="30"/>
  <c r="P529" i="30"/>
  <c r="R529" i="30"/>
  <c r="T529" i="30"/>
  <c r="BE529" i="30"/>
  <c r="BF529" i="30"/>
  <c r="BG529" i="30"/>
  <c r="BH529" i="30"/>
  <c r="BI529" i="30"/>
  <c r="BK529" i="30"/>
  <c r="J538" i="30"/>
  <c r="BE538" i="30" s="1"/>
  <c r="P538" i="30"/>
  <c r="R538" i="30"/>
  <c r="T538" i="30"/>
  <c r="BF538" i="30"/>
  <c r="BG538" i="30"/>
  <c r="BH538" i="30"/>
  <c r="BI538" i="30"/>
  <c r="BK538" i="30"/>
  <c r="J539" i="30"/>
  <c r="BE539" i="30" s="1"/>
  <c r="P539" i="30"/>
  <c r="R539" i="30"/>
  <c r="T539" i="30"/>
  <c r="BF539" i="30"/>
  <c r="BG539" i="30"/>
  <c r="BH539" i="30"/>
  <c r="BI539" i="30"/>
  <c r="BK539" i="30"/>
  <c r="J540" i="30"/>
  <c r="BE540" i="30" s="1"/>
  <c r="P540" i="30"/>
  <c r="R540" i="30"/>
  <c r="T540" i="30"/>
  <c r="BF540" i="30"/>
  <c r="BG540" i="30"/>
  <c r="BH540" i="30"/>
  <c r="BI540" i="30"/>
  <c r="BK540" i="30"/>
  <c r="J542" i="30"/>
  <c r="BE542" i="30" s="1"/>
  <c r="P542" i="30"/>
  <c r="R542" i="30"/>
  <c r="T542" i="30"/>
  <c r="BF542" i="30"/>
  <c r="BG542" i="30"/>
  <c r="BH542" i="30"/>
  <c r="BI542" i="30"/>
  <c r="BK542" i="30"/>
  <c r="J543" i="30"/>
  <c r="BE543" i="30" s="1"/>
  <c r="P543" i="30"/>
  <c r="R543" i="30"/>
  <c r="T543" i="30"/>
  <c r="BF543" i="30"/>
  <c r="BG543" i="30"/>
  <c r="BH543" i="30"/>
  <c r="BI543" i="30"/>
  <c r="BK543" i="30"/>
  <c r="J544" i="30"/>
  <c r="P544" i="30"/>
  <c r="R544" i="30"/>
  <c r="T544" i="30"/>
  <c r="BE544" i="30"/>
  <c r="BF544" i="30"/>
  <c r="BG544" i="30"/>
  <c r="BH544" i="30"/>
  <c r="BI544" i="30"/>
  <c r="BK544" i="30"/>
  <c r="J545" i="30"/>
  <c r="BE545" i="30" s="1"/>
  <c r="P545" i="30"/>
  <c r="R545" i="30"/>
  <c r="T545" i="30"/>
  <c r="BF545" i="30"/>
  <c r="BG545" i="30"/>
  <c r="BH545" i="30"/>
  <c r="BI545" i="30"/>
  <c r="BK545" i="30"/>
  <c r="J546" i="30"/>
  <c r="BE546" i="30" s="1"/>
  <c r="P546" i="30"/>
  <c r="R546" i="30"/>
  <c r="T546" i="30"/>
  <c r="BF546" i="30"/>
  <c r="BG546" i="30"/>
  <c r="BH546" i="30"/>
  <c r="BI546" i="30"/>
  <c r="BK546" i="30"/>
  <c r="J547" i="30"/>
  <c r="P547" i="30"/>
  <c r="R547" i="30"/>
  <c r="T547" i="30"/>
  <c r="BE547" i="30"/>
  <c r="BF547" i="30"/>
  <c r="BG547" i="30"/>
  <c r="BH547" i="30"/>
  <c r="BI547" i="30"/>
  <c r="BK547" i="30"/>
  <c r="J548" i="30"/>
  <c r="BE548" i="30" s="1"/>
  <c r="P548" i="30"/>
  <c r="R548" i="30"/>
  <c r="T548" i="30"/>
  <c r="BF548" i="30"/>
  <c r="BG548" i="30"/>
  <c r="BH548" i="30"/>
  <c r="BI548" i="30"/>
  <c r="BK548" i="30"/>
  <c r="J549" i="30"/>
  <c r="BE549" i="30" s="1"/>
  <c r="P549" i="30"/>
  <c r="R549" i="30"/>
  <c r="T549" i="30"/>
  <c r="BF549" i="30"/>
  <c r="BG549" i="30"/>
  <c r="BH549" i="30"/>
  <c r="BI549" i="30"/>
  <c r="BK549" i="30"/>
  <c r="J550" i="30"/>
  <c r="BE550" i="30" s="1"/>
  <c r="P550" i="30"/>
  <c r="R550" i="30"/>
  <c r="T550" i="30"/>
  <c r="BF550" i="30"/>
  <c r="BG550" i="30"/>
  <c r="BH550" i="30"/>
  <c r="BI550" i="30"/>
  <c r="BK550" i="30"/>
  <c r="T551" i="30"/>
  <c r="J552" i="30"/>
  <c r="BE552" i="30" s="1"/>
  <c r="P552" i="30"/>
  <c r="P551" i="30" s="1"/>
  <c r="R552" i="30"/>
  <c r="R551" i="30" s="1"/>
  <c r="T552" i="30"/>
  <c r="BF552" i="30"/>
  <c r="BG552" i="30"/>
  <c r="BH552" i="30"/>
  <c r="BI552" i="30"/>
  <c r="BK552" i="30"/>
  <c r="BK551" i="30" s="1"/>
  <c r="J551" i="30" s="1"/>
  <c r="J103" i="30" s="1"/>
  <c r="P554" i="30"/>
  <c r="J555" i="30"/>
  <c r="P555" i="30"/>
  <c r="R555" i="30"/>
  <c r="T555" i="30"/>
  <c r="T554" i="30" s="1"/>
  <c r="BE555" i="30"/>
  <c r="BF555" i="30"/>
  <c r="BG555" i="30"/>
  <c r="BH555" i="30"/>
  <c r="BI555" i="30"/>
  <c r="BK555" i="30"/>
  <c r="J561" i="30"/>
  <c r="BE561" i="30" s="1"/>
  <c r="P561" i="30"/>
  <c r="R561" i="30"/>
  <c r="T561" i="30"/>
  <c r="BF561" i="30"/>
  <c r="BG561" i="30"/>
  <c r="BH561" i="30"/>
  <c r="BI561" i="30"/>
  <c r="BK561" i="30"/>
  <c r="BK554" i="30" s="1"/>
  <c r="J568" i="30"/>
  <c r="BE568" i="30" s="1"/>
  <c r="P568" i="30"/>
  <c r="P567" i="30" s="1"/>
  <c r="R568" i="30"/>
  <c r="R567" i="30" s="1"/>
  <c r="T568" i="30"/>
  <c r="T567" i="30" s="1"/>
  <c r="BF568" i="30"/>
  <c r="BG568" i="30"/>
  <c r="BH568" i="30"/>
  <c r="BI568" i="30"/>
  <c r="BK568" i="30"/>
  <c r="BK567" i="30" s="1"/>
  <c r="J567" i="30" s="1"/>
  <c r="J106" i="30" s="1"/>
  <c r="P579" i="30"/>
  <c r="T579" i="30"/>
  <c r="J580" i="30"/>
  <c r="BE580" i="30" s="1"/>
  <c r="P580" i="30"/>
  <c r="R580" i="30"/>
  <c r="T580" i="30"/>
  <c r="BF580" i="30"/>
  <c r="BG580" i="30"/>
  <c r="BH580" i="30"/>
  <c r="BI580" i="30"/>
  <c r="BK580" i="30"/>
  <c r="BK579" i="30" s="1"/>
  <c r="J579" i="30" s="1"/>
  <c r="J107" i="30" s="1"/>
  <c r="J587" i="30"/>
  <c r="BE587" i="30" s="1"/>
  <c r="P587" i="30"/>
  <c r="R587" i="30"/>
  <c r="T587" i="30"/>
  <c r="BF587" i="30"/>
  <c r="BG587" i="30"/>
  <c r="BH587" i="30"/>
  <c r="BI587" i="30"/>
  <c r="BK587" i="30"/>
  <c r="J590" i="30"/>
  <c r="BE590" i="30" s="1"/>
  <c r="P590" i="30"/>
  <c r="R590" i="30"/>
  <c r="T590" i="30"/>
  <c r="BF590" i="30"/>
  <c r="BG590" i="30"/>
  <c r="BH590" i="30"/>
  <c r="BI590" i="30"/>
  <c r="BK590" i="30"/>
  <c r="J595" i="30"/>
  <c r="BE595" i="30" s="1"/>
  <c r="P595" i="30"/>
  <c r="R595" i="30"/>
  <c r="T595" i="30"/>
  <c r="BF595" i="30"/>
  <c r="BG595" i="30"/>
  <c r="BH595" i="30"/>
  <c r="BI595" i="30"/>
  <c r="BK595" i="30"/>
  <c r="J601" i="30"/>
  <c r="BE601" i="30" s="1"/>
  <c r="P601" i="30"/>
  <c r="R601" i="30"/>
  <c r="T601" i="30"/>
  <c r="BF601" i="30"/>
  <c r="BG601" i="30"/>
  <c r="BH601" i="30"/>
  <c r="BI601" i="30"/>
  <c r="BK601" i="30"/>
  <c r="J611" i="30"/>
  <c r="BE611" i="30" s="1"/>
  <c r="P611" i="30"/>
  <c r="R611" i="30"/>
  <c r="T611" i="30"/>
  <c r="BF611" i="30"/>
  <c r="BG611" i="30"/>
  <c r="BH611" i="30"/>
  <c r="BI611" i="30"/>
  <c r="BK611" i="30"/>
  <c r="J615" i="30"/>
  <c r="BE615" i="30" s="1"/>
  <c r="P615" i="30"/>
  <c r="R615" i="30"/>
  <c r="T615" i="30"/>
  <c r="BF615" i="30"/>
  <c r="BG615" i="30"/>
  <c r="BH615" i="30"/>
  <c r="BI615" i="30"/>
  <c r="BK615" i="30"/>
  <c r="J621" i="30"/>
  <c r="BE621" i="30" s="1"/>
  <c r="P621" i="30"/>
  <c r="R621" i="30"/>
  <c r="T621" i="30"/>
  <c r="BF621" i="30"/>
  <c r="BG621" i="30"/>
  <c r="BH621" i="30"/>
  <c r="BI621" i="30"/>
  <c r="BK621" i="30"/>
  <c r="J626" i="30"/>
  <c r="BE626" i="30" s="1"/>
  <c r="P626" i="30"/>
  <c r="R626" i="30"/>
  <c r="T626" i="30"/>
  <c r="BF626" i="30"/>
  <c r="BG626" i="30"/>
  <c r="BH626" i="30"/>
  <c r="BI626" i="30"/>
  <c r="BK626" i="30"/>
  <c r="J630" i="30"/>
  <c r="BE630" i="30" s="1"/>
  <c r="P630" i="30"/>
  <c r="R630" i="30"/>
  <c r="T630" i="30"/>
  <c r="BF630" i="30"/>
  <c r="BG630" i="30"/>
  <c r="BH630" i="30"/>
  <c r="BI630" i="30"/>
  <c r="BK630" i="30"/>
  <c r="J634" i="30"/>
  <c r="P634" i="30"/>
  <c r="R634" i="30"/>
  <c r="T634" i="30"/>
  <c r="BE634" i="30"/>
  <c r="BF634" i="30"/>
  <c r="BG634" i="30"/>
  <c r="BH634" i="30"/>
  <c r="BI634" i="30"/>
  <c r="BK634" i="30"/>
  <c r="J638" i="30"/>
  <c r="BE638" i="30" s="1"/>
  <c r="P638" i="30"/>
  <c r="R638" i="30"/>
  <c r="T638" i="30"/>
  <c r="BF638" i="30"/>
  <c r="BG638" i="30"/>
  <c r="BH638" i="30"/>
  <c r="BI638" i="30"/>
  <c r="BK638" i="30"/>
  <c r="J640" i="30"/>
  <c r="BE640" i="30" s="1"/>
  <c r="P640" i="30"/>
  <c r="R640" i="30"/>
  <c r="T640" i="30"/>
  <c r="BF640" i="30"/>
  <c r="BG640" i="30"/>
  <c r="BH640" i="30"/>
  <c r="BI640" i="30"/>
  <c r="BK640" i="30"/>
  <c r="J642" i="30"/>
  <c r="BE642" i="30" s="1"/>
  <c r="P642" i="30"/>
  <c r="R642" i="30"/>
  <c r="T642" i="30"/>
  <c r="BF642" i="30"/>
  <c r="BG642" i="30"/>
  <c r="BH642" i="30"/>
  <c r="BI642" i="30"/>
  <c r="BK642" i="30"/>
  <c r="J644" i="30"/>
  <c r="P644" i="30"/>
  <c r="R644" i="30"/>
  <c r="T644" i="30"/>
  <c r="BE644" i="30"/>
  <c r="BF644" i="30"/>
  <c r="BG644" i="30"/>
  <c r="BH644" i="30"/>
  <c r="BI644" i="30"/>
  <c r="BK644" i="30"/>
  <c r="J649" i="30"/>
  <c r="BE649" i="30" s="1"/>
  <c r="P649" i="30"/>
  <c r="R649" i="30"/>
  <c r="T649" i="30"/>
  <c r="BF649" i="30"/>
  <c r="BG649" i="30"/>
  <c r="BH649" i="30"/>
  <c r="BI649" i="30"/>
  <c r="BK649" i="30"/>
  <c r="J654" i="30"/>
  <c r="BE654" i="30" s="1"/>
  <c r="P654" i="30"/>
  <c r="R654" i="30"/>
  <c r="T654" i="30"/>
  <c r="BF654" i="30"/>
  <c r="BG654" i="30"/>
  <c r="BH654" i="30"/>
  <c r="BI654" i="30"/>
  <c r="BK654" i="30"/>
  <c r="J656" i="30"/>
  <c r="BE656" i="30" s="1"/>
  <c r="P656" i="30"/>
  <c r="R656" i="30"/>
  <c r="T656" i="30"/>
  <c r="BF656" i="30"/>
  <c r="BG656" i="30"/>
  <c r="BH656" i="30"/>
  <c r="BI656" i="30"/>
  <c r="BK656" i="30"/>
  <c r="J659" i="30"/>
  <c r="BE659" i="30" s="1"/>
  <c r="P659" i="30"/>
  <c r="R659" i="30"/>
  <c r="T659" i="30"/>
  <c r="BF659" i="30"/>
  <c r="BG659" i="30"/>
  <c r="BH659" i="30"/>
  <c r="BI659" i="30"/>
  <c r="BK659" i="30"/>
  <c r="J662" i="30"/>
  <c r="BE662" i="30" s="1"/>
  <c r="P662" i="30"/>
  <c r="R662" i="30"/>
  <c r="T662" i="30"/>
  <c r="BF662" i="30"/>
  <c r="BG662" i="30"/>
  <c r="BH662" i="30"/>
  <c r="BI662" i="30"/>
  <c r="BK662" i="30"/>
  <c r="J666" i="30"/>
  <c r="BE666" i="30" s="1"/>
  <c r="P666" i="30"/>
  <c r="R666" i="30"/>
  <c r="T666" i="30"/>
  <c r="BF666" i="30"/>
  <c r="BG666" i="30"/>
  <c r="BH666" i="30"/>
  <c r="BI666" i="30"/>
  <c r="BK666" i="30"/>
  <c r="J669" i="30"/>
  <c r="P669" i="30"/>
  <c r="R669" i="30"/>
  <c r="T669" i="30"/>
  <c r="BE669" i="30"/>
  <c r="BF669" i="30"/>
  <c r="BG669" i="30"/>
  <c r="BH669" i="30"/>
  <c r="BI669" i="30"/>
  <c r="BK669" i="30"/>
  <c r="J671" i="30"/>
  <c r="BE671" i="30" s="1"/>
  <c r="P671" i="30"/>
  <c r="R671" i="30"/>
  <c r="T671" i="30"/>
  <c r="BF671" i="30"/>
  <c r="BG671" i="30"/>
  <c r="BH671" i="30"/>
  <c r="BI671" i="30"/>
  <c r="BK671" i="30"/>
  <c r="J674" i="30"/>
  <c r="BE674" i="30" s="1"/>
  <c r="P674" i="30"/>
  <c r="P673" i="30" s="1"/>
  <c r="R674" i="30"/>
  <c r="R673" i="30" s="1"/>
  <c r="T674" i="30"/>
  <c r="T673" i="30" s="1"/>
  <c r="BF674" i="30"/>
  <c r="BG674" i="30"/>
  <c r="BH674" i="30"/>
  <c r="BI674" i="30"/>
  <c r="BK674" i="30"/>
  <c r="BK673" i="30" s="1"/>
  <c r="J673" i="30" s="1"/>
  <c r="J111" i="30" s="1"/>
  <c r="J679" i="30"/>
  <c r="BE679" i="30" s="1"/>
  <c r="P679" i="30"/>
  <c r="R679" i="30"/>
  <c r="R678" i="30" s="1"/>
  <c r="T679" i="30"/>
  <c r="BF679" i="30"/>
  <c r="BG679" i="30"/>
  <c r="BH679" i="30"/>
  <c r="BI679" i="30"/>
  <c r="BK679" i="30"/>
  <c r="J683" i="30"/>
  <c r="BE683" i="30" s="1"/>
  <c r="P683" i="30"/>
  <c r="R683" i="30"/>
  <c r="T683" i="30"/>
  <c r="BF683" i="30"/>
  <c r="BG683" i="30"/>
  <c r="BH683" i="30"/>
  <c r="BI683" i="30"/>
  <c r="BK683" i="30"/>
  <c r="J688" i="30"/>
  <c r="BE688" i="30" s="1"/>
  <c r="P688" i="30"/>
  <c r="P687" i="30" s="1"/>
  <c r="R688" i="30"/>
  <c r="R687" i="30" s="1"/>
  <c r="T688" i="30"/>
  <c r="T687" i="30" s="1"/>
  <c r="BF688" i="30"/>
  <c r="BG688" i="30"/>
  <c r="BH688" i="30"/>
  <c r="BI688" i="30"/>
  <c r="BK688" i="30"/>
  <c r="BK687" i="30" s="1"/>
  <c r="J687" i="30" s="1"/>
  <c r="J113" i="30" s="1"/>
  <c r="J692" i="30"/>
  <c r="P692" i="30"/>
  <c r="R692" i="30"/>
  <c r="T692" i="30"/>
  <c r="BE692" i="30"/>
  <c r="BF692" i="30"/>
  <c r="BG692" i="30"/>
  <c r="BH692" i="30"/>
  <c r="BI692" i="30"/>
  <c r="BK692" i="30"/>
  <c r="J705" i="30"/>
  <c r="BE705" i="30" s="1"/>
  <c r="P705" i="30"/>
  <c r="R705" i="30"/>
  <c r="T705" i="30"/>
  <c r="BF705" i="30"/>
  <c r="BG705" i="30"/>
  <c r="BH705" i="30"/>
  <c r="BI705" i="30"/>
  <c r="BK705" i="30"/>
  <c r="J712" i="30"/>
  <c r="BE712" i="30" s="1"/>
  <c r="P712" i="30"/>
  <c r="R712" i="30"/>
  <c r="T712" i="30"/>
  <c r="BF712" i="30"/>
  <c r="BG712" i="30"/>
  <c r="BH712" i="30"/>
  <c r="BI712" i="30"/>
  <c r="BK712" i="30"/>
  <c r="J716" i="30"/>
  <c r="BE716" i="30" s="1"/>
  <c r="P716" i="30"/>
  <c r="R716" i="30"/>
  <c r="T716" i="30"/>
  <c r="BF716" i="30"/>
  <c r="BG716" i="30"/>
  <c r="BH716" i="30"/>
  <c r="BI716" i="30"/>
  <c r="BK716" i="30"/>
  <c r="J721" i="30"/>
  <c r="P721" i="30"/>
  <c r="R721" i="30"/>
  <c r="T721" i="30"/>
  <c r="BE721" i="30"/>
  <c r="BF721" i="30"/>
  <c r="BG721" i="30"/>
  <c r="BH721" i="30"/>
  <c r="BI721" i="30"/>
  <c r="BK721" i="30"/>
  <c r="J723" i="30"/>
  <c r="P723" i="30"/>
  <c r="R723" i="30"/>
  <c r="T723" i="30"/>
  <c r="BE723" i="30"/>
  <c r="BF723" i="30"/>
  <c r="BG723" i="30"/>
  <c r="BH723" i="30"/>
  <c r="BI723" i="30"/>
  <c r="BK723" i="30"/>
  <c r="J727" i="30"/>
  <c r="BE727" i="30" s="1"/>
  <c r="P727" i="30"/>
  <c r="R727" i="30"/>
  <c r="T727" i="30"/>
  <c r="BF727" i="30"/>
  <c r="BG727" i="30"/>
  <c r="BH727" i="30"/>
  <c r="BI727" i="30"/>
  <c r="BK727" i="30"/>
  <c r="J89" i="29" s="1"/>
  <c r="J35" i="29"/>
  <c r="J36" i="29"/>
  <c r="J37" i="29"/>
  <c r="E85" i="29"/>
  <c r="E87" i="29"/>
  <c r="F89" i="29"/>
  <c r="F91" i="29"/>
  <c r="J91" i="29"/>
  <c r="F92" i="29"/>
  <c r="J92" i="29"/>
  <c r="E137" i="29"/>
  <c r="E139" i="29"/>
  <c r="F141" i="29"/>
  <c r="F143" i="29"/>
  <c r="J143" i="29"/>
  <c r="F144" i="29"/>
  <c r="J144" i="29"/>
  <c r="J150" i="29"/>
  <c r="BE150" i="29" s="1"/>
  <c r="P150" i="29"/>
  <c r="R150" i="29"/>
  <c r="T150" i="29"/>
  <c r="BF150" i="29"/>
  <c r="BG150" i="29"/>
  <c r="BH150" i="29"/>
  <c r="BI150" i="29"/>
  <c r="BK150" i="29"/>
  <c r="J154" i="29"/>
  <c r="P154" i="29"/>
  <c r="R154" i="29"/>
  <c r="T154" i="29"/>
  <c r="BE154" i="29"/>
  <c r="BF154" i="29"/>
  <c r="BG154" i="29"/>
  <c r="BH154" i="29"/>
  <c r="BI154" i="29"/>
  <c r="BK154" i="29"/>
  <c r="J158" i="29"/>
  <c r="BE158" i="29" s="1"/>
  <c r="P158" i="29"/>
  <c r="R158" i="29"/>
  <c r="T158" i="29"/>
  <c r="BF158" i="29"/>
  <c r="BG158" i="29"/>
  <c r="BH158" i="29"/>
  <c r="BI158" i="29"/>
  <c r="BK158" i="29"/>
  <c r="J165" i="29"/>
  <c r="P165" i="29"/>
  <c r="R165" i="29"/>
  <c r="T165" i="29"/>
  <c r="BE165" i="29"/>
  <c r="BF165" i="29"/>
  <c r="BG165" i="29"/>
  <c r="BH165" i="29"/>
  <c r="BI165" i="29"/>
  <c r="BK165" i="29"/>
  <c r="J176" i="29"/>
  <c r="BE176" i="29" s="1"/>
  <c r="P176" i="29"/>
  <c r="R176" i="29"/>
  <c r="T176" i="29"/>
  <c r="BF176" i="29"/>
  <c r="BG176" i="29"/>
  <c r="BH176" i="29"/>
  <c r="BI176" i="29"/>
  <c r="BK176" i="29"/>
  <c r="J177" i="29"/>
  <c r="BE177" i="29" s="1"/>
  <c r="P177" i="29"/>
  <c r="R177" i="29"/>
  <c r="T177" i="29"/>
  <c r="BF177" i="29"/>
  <c r="BG177" i="29"/>
  <c r="BH177" i="29"/>
  <c r="BI177" i="29"/>
  <c r="BK177" i="29"/>
  <c r="J182" i="29"/>
  <c r="BE182" i="29" s="1"/>
  <c r="P182" i="29"/>
  <c r="R182" i="29"/>
  <c r="T182" i="29"/>
  <c r="BF182" i="29"/>
  <c r="BG182" i="29"/>
  <c r="BH182" i="29"/>
  <c r="BI182" i="29"/>
  <c r="BK182" i="29"/>
  <c r="J196" i="29"/>
  <c r="BE196" i="29" s="1"/>
  <c r="P196" i="29"/>
  <c r="R196" i="29"/>
  <c r="T196" i="29"/>
  <c r="BF196" i="29"/>
  <c r="BG196" i="29"/>
  <c r="BH196" i="29"/>
  <c r="BI196" i="29"/>
  <c r="BK196" i="29"/>
  <c r="J203" i="29"/>
  <c r="BE203" i="29" s="1"/>
  <c r="P203" i="29"/>
  <c r="R203" i="29"/>
  <c r="T203" i="29"/>
  <c r="BF203" i="29"/>
  <c r="BG203" i="29"/>
  <c r="BH203" i="29"/>
  <c r="BI203" i="29"/>
  <c r="BK203" i="29"/>
  <c r="J206" i="29"/>
  <c r="P206" i="29"/>
  <c r="R206" i="29"/>
  <c r="T206" i="29"/>
  <c r="BE206" i="29"/>
  <c r="BF206" i="29"/>
  <c r="BG206" i="29"/>
  <c r="BH206" i="29"/>
  <c r="BI206" i="29"/>
  <c r="BK206" i="29"/>
  <c r="J214" i="29"/>
  <c r="BE214" i="29" s="1"/>
  <c r="P214" i="29"/>
  <c r="R214" i="29"/>
  <c r="T214" i="29"/>
  <c r="BF214" i="29"/>
  <c r="BG214" i="29"/>
  <c r="BH214" i="29"/>
  <c r="BI214" i="29"/>
  <c r="BK214" i="29"/>
  <c r="J215" i="29"/>
  <c r="BE215" i="29" s="1"/>
  <c r="P215" i="29"/>
  <c r="R215" i="29"/>
  <c r="T215" i="29"/>
  <c r="BF215" i="29"/>
  <c r="BG215" i="29"/>
  <c r="BH215" i="29"/>
  <c r="BI215" i="29"/>
  <c r="BK215" i="29"/>
  <c r="J217" i="29"/>
  <c r="BE217" i="29" s="1"/>
  <c r="P217" i="29"/>
  <c r="R217" i="29"/>
  <c r="T217" i="29"/>
  <c r="BF217" i="29"/>
  <c r="BG217" i="29"/>
  <c r="BH217" i="29"/>
  <c r="BI217" i="29"/>
  <c r="BK217" i="29"/>
  <c r="J222" i="29"/>
  <c r="BE222" i="29" s="1"/>
  <c r="P222" i="29"/>
  <c r="R222" i="29"/>
  <c r="T222" i="29"/>
  <c r="BF222" i="29"/>
  <c r="BG222" i="29"/>
  <c r="BH222" i="29"/>
  <c r="BI222" i="29"/>
  <c r="BK222" i="29"/>
  <c r="J225" i="29"/>
  <c r="P225" i="29"/>
  <c r="R225" i="29"/>
  <c r="T225" i="29"/>
  <c r="BE225" i="29"/>
  <c r="BF225" i="29"/>
  <c r="BG225" i="29"/>
  <c r="BH225" i="29"/>
  <c r="BI225" i="29"/>
  <c r="BK225" i="29"/>
  <c r="J228" i="29"/>
  <c r="BE228" i="29" s="1"/>
  <c r="P228" i="29"/>
  <c r="R228" i="29"/>
  <c r="T228" i="29"/>
  <c r="BF228" i="29"/>
  <c r="BG228" i="29"/>
  <c r="BH228" i="29"/>
  <c r="BI228" i="29"/>
  <c r="BK228" i="29"/>
  <c r="J229" i="29"/>
  <c r="BE229" i="29" s="1"/>
  <c r="P229" i="29"/>
  <c r="R229" i="29"/>
  <c r="T229" i="29"/>
  <c r="BF229" i="29"/>
  <c r="BG229" i="29"/>
  <c r="BH229" i="29"/>
  <c r="BI229" i="29"/>
  <c r="BK229" i="29"/>
  <c r="J232" i="29"/>
  <c r="BE232" i="29" s="1"/>
  <c r="P232" i="29"/>
  <c r="R232" i="29"/>
  <c r="T232" i="29"/>
  <c r="BF232" i="29"/>
  <c r="BG232" i="29"/>
  <c r="BH232" i="29"/>
  <c r="BI232" i="29"/>
  <c r="BK232" i="29"/>
  <c r="J235" i="29"/>
  <c r="P235" i="29"/>
  <c r="R235" i="29"/>
  <c r="T235" i="29"/>
  <c r="BE235" i="29"/>
  <c r="BF235" i="29"/>
  <c r="BG235" i="29"/>
  <c r="BH235" i="29"/>
  <c r="BI235" i="29"/>
  <c r="BK235" i="29"/>
  <c r="J241" i="29"/>
  <c r="BE241" i="29" s="1"/>
  <c r="P241" i="29"/>
  <c r="R241" i="29"/>
  <c r="T241" i="29"/>
  <c r="BF241" i="29"/>
  <c r="BG241" i="29"/>
  <c r="BH241" i="29"/>
  <c r="BI241" i="29"/>
  <c r="BK241" i="29"/>
  <c r="J250" i="29"/>
  <c r="BE250" i="29" s="1"/>
  <c r="P250" i="29"/>
  <c r="R250" i="29"/>
  <c r="T250" i="29"/>
  <c r="BF250" i="29"/>
  <c r="BG250" i="29"/>
  <c r="BH250" i="29"/>
  <c r="BI250" i="29"/>
  <c r="BK250" i="29"/>
  <c r="J261" i="29"/>
  <c r="BE261" i="29" s="1"/>
  <c r="P261" i="29"/>
  <c r="R261" i="29"/>
  <c r="T261" i="29"/>
  <c r="BF261" i="29"/>
  <c r="BG261" i="29"/>
  <c r="BH261" i="29"/>
  <c r="BI261" i="29"/>
  <c r="BK261" i="29"/>
  <c r="J283" i="29"/>
  <c r="BE283" i="29" s="1"/>
  <c r="P283" i="29"/>
  <c r="R283" i="29"/>
  <c r="T283" i="29"/>
  <c r="BF283" i="29"/>
  <c r="BG283" i="29"/>
  <c r="BH283" i="29"/>
  <c r="BI283" i="29"/>
  <c r="BK283" i="29"/>
  <c r="J288" i="29"/>
  <c r="BE288" i="29" s="1"/>
  <c r="P288" i="29"/>
  <c r="R288" i="29"/>
  <c r="T288" i="29"/>
  <c r="BF288" i="29"/>
  <c r="BG288" i="29"/>
  <c r="BH288" i="29"/>
  <c r="BI288" i="29"/>
  <c r="BK288" i="29"/>
  <c r="J292" i="29"/>
  <c r="P292" i="29"/>
  <c r="R292" i="29"/>
  <c r="T292" i="29"/>
  <c r="BE292" i="29"/>
  <c r="BF292" i="29"/>
  <c r="BG292" i="29"/>
  <c r="BH292" i="29"/>
  <c r="BI292" i="29"/>
  <c r="BK292" i="29"/>
  <c r="J294" i="29"/>
  <c r="BE294" i="29" s="1"/>
  <c r="P294" i="29"/>
  <c r="R294" i="29"/>
  <c r="T294" i="29"/>
  <c r="BF294" i="29"/>
  <c r="BG294" i="29"/>
  <c r="BH294" i="29"/>
  <c r="BI294" i="29"/>
  <c r="BK294" i="29"/>
  <c r="J296" i="29"/>
  <c r="BE296" i="29" s="1"/>
  <c r="P296" i="29"/>
  <c r="R296" i="29"/>
  <c r="T296" i="29"/>
  <c r="BF296" i="29"/>
  <c r="BG296" i="29"/>
  <c r="BH296" i="29"/>
  <c r="BI296" i="29"/>
  <c r="BK296" i="29"/>
  <c r="J301" i="29"/>
  <c r="BE301" i="29" s="1"/>
  <c r="P301" i="29"/>
  <c r="R301" i="29"/>
  <c r="T301" i="29"/>
  <c r="BF301" i="29"/>
  <c r="BG301" i="29"/>
  <c r="BH301" i="29"/>
  <c r="BI301" i="29"/>
  <c r="BK301" i="29"/>
  <c r="J305" i="29"/>
  <c r="BE305" i="29" s="1"/>
  <c r="P305" i="29"/>
  <c r="R305" i="29"/>
  <c r="T305" i="29"/>
  <c r="BF305" i="29"/>
  <c r="BG305" i="29"/>
  <c r="BH305" i="29"/>
  <c r="BI305" i="29"/>
  <c r="BK305" i="29"/>
  <c r="J307" i="29"/>
  <c r="BE307" i="29" s="1"/>
  <c r="P307" i="29"/>
  <c r="R307" i="29"/>
  <c r="T307" i="29"/>
  <c r="BF307" i="29"/>
  <c r="BG307" i="29"/>
  <c r="BH307" i="29"/>
  <c r="BI307" i="29"/>
  <c r="BK307" i="29"/>
  <c r="J309" i="29"/>
  <c r="BE309" i="29" s="1"/>
  <c r="P309" i="29"/>
  <c r="R309" i="29"/>
  <c r="T309" i="29"/>
  <c r="BF309" i="29"/>
  <c r="BG309" i="29"/>
  <c r="BH309" i="29"/>
  <c r="BI309" i="29"/>
  <c r="BK309" i="29"/>
  <c r="J311" i="29"/>
  <c r="BE311" i="29" s="1"/>
  <c r="P311" i="29"/>
  <c r="R311" i="29"/>
  <c r="T311" i="29"/>
  <c r="BF311" i="29"/>
  <c r="BG311" i="29"/>
  <c r="BH311" i="29"/>
  <c r="BI311" i="29"/>
  <c r="BK311" i="29"/>
  <c r="J313" i="29"/>
  <c r="BE313" i="29" s="1"/>
  <c r="P313" i="29"/>
  <c r="R313" i="29"/>
  <c r="T313" i="29"/>
  <c r="BF313" i="29"/>
  <c r="BG313" i="29"/>
  <c r="BH313" i="29"/>
  <c r="BI313" i="29"/>
  <c r="BK313" i="29"/>
  <c r="J317" i="29"/>
  <c r="BE317" i="29" s="1"/>
  <c r="P317" i="29"/>
  <c r="R317" i="29"/>
  <c r="T317" i="29"/>
  <c r="BF317" i="29"/>
  <c r="BG317" i="29"/>
  <c r="BH317" i="29"/>
  <c r="BI317" i="29"/>
  <c r="BK317" i="29"/>
  <c r="J321" i="29"/>
  <c r="BE321" i="29" s="1"/>
  <c r="P321" i="29"/>
  <c r="R321" i="29"/>
  <c r="T321" i="29"/>
  <c r="BF321" i="29"/>
  <c r="BG321" i="29"/>
  <c r="BH321" i="29"/>
  <c r="BI321" i="29"/>
  <c r="BK321" i="29"/>
  <c r="J326" i="29"/>
  <c r="BE326" i="29" s="1"/>
  <c r="P326" i="29"/>
  <c r="R326" i="29"/>
  <c r="T326" i="29"/>
  <c r="BF326" i="29"/>
  <c r="BG326" i="29"/>
  <c r="BH326" i="29"/>
  <c r="BI326" i="29"/>
  <c r="BK326" i="29"/>
  <c r="J331" i="29"/>
  <c r="BE331" i="29" s="1"/>
  <c r="P331" i="29"/>
  <c r="R331" i="29"/>
  <c r="T331" i="29"/>
  <c r="BF331" i="29"/>
  <c r="BG331" i="29"/>
  <c r="BH331" i="29"/>
  <c r="BI331" i="29"/>
  <c r="BK331" i="29"/>
  <c r="J332" i="29"/>
  <c r="BE332" i="29" s="1"/>
  <c r="P332" i="29"/>
  <c r="R332" i="29"/>
  <c r="T332" i="29"/>
  <c r="BF332" i="29"/>
  <c r="BG332" i="29"/>
  <c r="BH332" i="29"/>
  <c r="BI332" i="29"/>
  <c r="BK332" i="29"/>
  <c r="J333" i="29"/>
  <c r="BE333" i="29" s="1"/>
  <c r="P333" i="29"/>
  <c r="R333" i="29"/>
  <c r="T333" i="29"/>
  <c r="BF333" i="29"/>
  <c r="BG333" i="29"/>
  <c r="BH333" i="29"/>
  <c r="BI333" i="29"/>
  <c r="BK333" i="29"/>
  <c r="J337" i="29"/>
  <c r="BE337" i="29" s="1"/>
  <c r="P337" i="29"/>
  <c r="R337" i="29"/>
  <c r="T337" i="29"/>
  <c r="BF337" i="29"/>
  <c r="BG337" i="29"/>
  <c r="BH337" i="29"/>
  <c r="BI337" i="29"/>
  <c r="BK337" i="29"/>
  <c r="J340" i="29"/>
  <c r="BE340" i="29" s="1"/>
  <c r="P340" i="29"/>
  <c r="R340" i="29"/>
  <c r="T340" i="29"/>
  <c r="BF340" i="29"/>
  <c r="BG340" i="29"/>
  <c r="BH340" i="29"/>
  <c r="BI340" i="29"/>
  <c r="BK340" i="29"/>
  <c r="J344" i="29"/>
  <c r="BE344" i="29" s="1"/>
  <c r="P344" i="29"/>
  <c r="R344" i="29"/>
  <c r="T344" i="29"/>
  <c r="BF344" i="29"/>
  <c r="BG344" i="29"/>
  <c r="BH344" i="29"/>
  <c r="BI344" i="29"/>
  <c r="BK344" i="29"/>
  <c r="J348" i="29"/>
  <c r="BE348" i="29" s="1"/>
  <c r="P348" i="29"/>
  <c r="R348" i="29"/>
  <c r="T348" i="29"/>
  <c r="BF348" i="29"/>
  <c r="BG348" i="29"/>
  <c r="BH348" i="29"/>
  <c r="BI348" i="29"/>
  <c r="BK348" i="29"/>
  <c r="J356" i="29"/>
  <c r="P356" i="29"/>
  <c r="R356" i="29"/>
  <c r="T356" i="29"/>
  <c r="BE356" i="29"/>
  <c r="BF356" i="29"/>
  <c r="BG356" i="29"/>
  <c r="BH356" i="29"/>
  <c r="BI356" i="29"/>
  <c r="BK356" i="29"/>
  <c r="J366" i="29"/>
  <c r="BE366" i="29" s="1"/>
  <c r="P366" i="29"/>
  <c r="R366" i="29"/>
  <c r="T366" i="29"/>
  <c r="BF366" i="29"/>
  <c r="BG366" i="29"/>
  <c r="BH366" i="29"/>
  <c r="BI366" i="29"/>
  <c r="BK366" i="29"/>
  <c r="J399" i="29"/>
  <c r="BE399" i="29" s="1"/>
  <c r="P399" i="29"/>
  <c r="R399" i="29"/>
  <c r="T399" i="29"/>
  <c r="BF399" i="29"/>
  <c r="BG399" i="29"/>
  <c r="BH399" i="29"/>
  <c r="BI399" i="29"/>
  <c r="BK399" i="29"/>
  <c r="J403" i="29"/>
  <c r="BE403" i="29" s="1"/>
  <c r="P403" i="29"/>
  <c r="R403" i="29"/>
  <c r="T403" i="29"/>
  <c r="BF403" i="29"/>
  <c r="BG403" i="29"/>
  <c r="BH403" i="29"/>
  <c r="BI403" i="29"/>
  <c r="BK403" i="29"/>
  <c r="J418" i="29"/>
  <c r="BE418" i="29" s="1"/>
  <c r="P418" i="29"/>
  <c r="R418" i="29"/>
  <c r="T418" i="29"/>
  <c r="BF418" i="29"/>
  <c r="BG418" i="29"/>
  <c r="BH418" i="29"/>
  <c r="BI418" i="29"/>
  <c r="BK418" i="29"/>
  <c r="J426" i="29"/>
  <c r="P426" i="29"/>
  <c r="R426" i="29"/>
  <c r="T426" i="29"/>
  <c r="BE426" i="29"/>
  <c r="BF426" i="29"/>
  <c r="BG426" i="29"/>
  <c r="BH426" i="29"/>
  <c r="BI426" i="29"/>
  <c r="BK426" i="29"/>
  <c r="J441" i="29"/>
  <c r="BE441" i="29" s="1"/>
  <c r="P441" i="29"/>
  <c r="R441" i="29"/>
  <c r="T441" i="29"/>
  <c r="BF441" i="29"/>
  <c r="BG441" i="29"/>
  <c r="BH441" i="29"/>
  <c r="BI441" i="29"/>
  <c r="BK441" i="29"/>
  <c r="J442" i="29"/>
  <c r="BE442" i="29" s="1"/>
  <c r="P442" i="29"/>
  <c r="R442" i="29"/>
  <c r="T442" i="29"/>
  <c r="BF442" i="29"/>
  <c r="BG442" i="29"/>
  <c r="BH442" i="29"/>
  <c r="BI442" i="29"/>
  <c r="BK442" i="29"/>
  <c r="J445" i="29"/>
  <c r="BE445" i="29" s="1"/>
  <c r="P445" i="29"/>
  <c r="R445" i="29"/>
  <c r="T445" i="29"/>
  <c r="BF445" i="29"/>
  <c r="BG445" i="29"/>
  <c r="BH445" i="29"/>
  <c r="BI445" i="29"/>
  <c r="BK445" i="29"/>
  <c r="J447" i="29"/>
  <c r="P447" i="29"/>
  <c r="R447" i="29"/>
  <c r="T447" i="29"/>
  <c r="BE447" i="29"/>
  <c r="BF447" i="29"/>
  <c r="BG447" i="29"/>
  <c r="BH447" i="29"/>
  <c r="BI447" i="29"/>
  <c r="BK447" i="29"/>
  <c r="J451" i="29"/>
  <c r="P451" i="29"/>
  <c r="R451" i="29"/>
  <c r="T451" i="29"/>
  <c r="BE451" i="29"/>
  <c r="BF451" i="29"/>
  <c r="BG451" i="29"/>
  <c r="BH451" i="29"/>
  <c r="BI451" i="29"/>
  <c r="BK451" i="29"/>
  <c r="J462" i="29"/>
  <c r="BE462" i="29" s="1"/>
  <c r="P462" i="29"/>
  <c r="R462" i="29"/>
  <c r="T462" i="29"/>
  <c r="BF462" i="29"/>
  <c r="BG462" i="29"/>
  <c r="BH462" i="29"/>
  <c r="BI462" i="29"/>
  <c r="BK462" i="29"/>
  <c r="J463" i="29"/>
  <c r="BE463" i="29" s="1"/>
  <c r="P463" i="29"/>
  <c r="R463" i="29"/>
  <c r="T463" i="29"/>
  <c r="BF463" i="29"/>
  <c r="BG463" i="29"/>
  <c r="BH463" i="29"/>
  <c r="BI463" i="29"/>
  <c r="BK463" i="29"/>
  <c r="J470" i="29"/>
  <c r="BE470" i="29" s="1"/>
  <c r="P470" i="29"/>
  <c r="R470" i="29"/>
  <c r="T470" i="29"/>
  <c r="BF470" i="29"/>
  <c r="BG470" i="29"/>
  <c r="BH470" i="29"/>
  <c r="BI470" i="29"/>
  <c r="BK470" i="29"/>
  <c r="J474" i="29"/>
  <c r="P474" i="29"/>
  <c r="R474" i="29"/>
  <c r="T474" i="29"/>
  <c r="BE474" i="29"/>
  <c r="BF474" i="29"/>
  <c r="BG474" i="29"/>
  <c r="BH474" i="29"/>
  <c r="BI474" i="29"/>
  <c r="BK474" i="29"/>
  <c r="J477" i="29"/>
  <c r="BE477" i="29" s="1"/>
  <c r="P477" i="29"/>
  <c r="R477" i="29"/>
  <c r="T477" i="29"/>
  <c r="BF477" i="29"/>
  <c r="BG477" i="29"/>
  <c r="BH477" i="29"/>
  <c r="BI477" i="29"/>
  <c r="BK477" i="29"/>
  <c r="J480" i="29"/>
  <c r="BE480" i="29" s="1"/>
  <c r="P480" i="29"/>
  <c r="R480" i="29"/>
  <c r="T480" i="29"/>
  <c r="BF480" i="29"/>
  <c r="BG480" i="29"/>
  <c r="BH480" i="29"/>
  <c r="BI480" i="29"/>
  <c r="BK480" i="29"/>
  <c r="J481" i="29"/>
  <c r="BE481" i="29" s="1"/>
  <c r="P481" i="29"/>
  <c r="R481" i="29"/>
  <c r="T481" i="29"/>
  <c r="BF481" i="29"/>
  <c r="BG481" i="29"/>
  <c r="BH481" i="29"/>
  <c r="BI481" i="29"/>
  <c r="BK481" i="29"/>
  <c r="J482" i="29"/>
  <c r="BE482" i="29" s="1"/>
  <c r="P482" i="29"/>
  <c r="R482" i="29"/>
  <c r="T482" i="29"/>
  <c r="BF482" i="29"/>
  <c r="BG482" i="29"/>
  <c r="BH482" i="29"/>
  <c r="BI482" i="29"/>
  <c r="BK482" i="29"/>
  <c r="J485" i="29"/>
  <c r="BE485" i="29" s="1"/>
  <c r="P485" i="29"/>
  <c r="R485" i="29"/>
  <c r="T485" i="29"/>
  <c r="BF485" i="29"/>
  <c r="BG485" i="29"/>
  <c r="BH485" i="29"/>
  <c r="BI485" i="29"/>
  <c r="BK485" i="29"/>
  <c r="J486" i="29"/>
  <c r="P486" i="29"/>
  <c r="R486" i="29"/>
  <c r="T486" i="29"/>
  <c r="BE486" i="29"/>
  <c r="BF486" i="29"/>
  <c r="BG486" i="29"/>
  <c r="BH486" i="29"/>
  <c r="BI486" i="29"/>
  <c r="BK486" i="29"/>
  <c r="J497" i="29"/>
  <c r="P497" i="29"/>
  <c r="R497" i="29"/>
  <c r="T497" i="29"/>
  <c r="BE497" i="29"/>
  <c r="BF497" i="29"/>
  <c r="BG497" i="29"/>
  <c r="BH497" i="29"/>
  <c r="BI497" i="29"/>
  <c r="BK497" i="29"/>
  <c r="J508" i="29"/>
  <c r="BE508" i="29" s="1"/>
  <c r="P508" i="29"/>
  <c r="R508" i="29"/>
  <c r="T508" i="29"/>
  <c r="BF508" i="29"/>
  <c r="BG508" i="29"/>
  <c r="BH508" i="29"/>
  <c r="BI508" i="29"/>
  <c r="BK508" i="29"/>
  <c r="J509" i="29"/>
  <c r="BE509" i="29" s="1"/>
  <c r="P509" i="29"/>
  <c r="R509" i="29"/>
  <c r="T509" i="29"/>
  <c r="BF509" i="29"/>
  <c r="BG509" i="29"/>
  <c r="BH509" i="29"/>
  <c r="BI509" i="29"/>
  <c r="BK509" i="29"/>
  <c r="J513" i="29"/>
  <c r="BE513" i="29" s="1"/>
  <c r="P513" i="29"/>
  <c r="R513" i="29"/>
  <c r="T513" i="29"/>
  <c r="BF513" i="29"/>
  <c r="BG513" i="29"/>
  <c r="BH513" i="29"/>
  <c r="BI513" i="29"/>
  <c r="BK513" i="29"/>
  <c r="J516" i="29"/>
  <c r="P516" i="29"/>
  <c r="R516" i="29"/>
  <c r="T516" i="29"/>
  <c r="BE516" i="29"/>
  <c r="BF516" i="29"/>
  <c r="BG516" i="29"/>
  <c r="BH516" i="29"/>
  <c r="BI516" i="29"/>
  <c r="BK516" i="29"/>
  <c r="J519" i="29"/>
  <c r="BE519" i="29" s="1"/>
  <c r="P519" i="29"/>
  <c r="R519" i="29"/>
  <c r="T519" i="29"/>
  <c r="BF519" i="29"/>
  <c r="BG519" i="29"/>
  <c r="BH519" i="29"/>
  <c r="BI519" i="29"/>
  <c r="BK519" i="29"/>
  <c r="J520" i="29"/>
  <c r="BE520" i="29" s="1"/>
  <c r="P520" i="29"/>
  <c r="R520" i="29"/>
  <c r="T520" i="29"/>
  <c r="BF520" i="29"/>
  <c r="BG520" i="29"/>
  <c r="BH520" i="29"/>
  <c r="BI520" i="29"/>
  <c r="BK520" i="29"/>
  <c r="J522" i="29"/>
  <c r="BE522" i="29" s="1"/>
  <c r="P522" i="29"/>
  <c r="R522" i="29"/>
  <c r="T522" i="29"/>
  <c r="BF522" i="29"/>
  <c r="BG522" i="29"/>
  <c r="BH522" i="29"/>
  <c r="BI522" i="29"/>
  <c r="BK522" i="29"/>
  <c r="J525" i="29"/>
  <c r="BE525" i="29" s="1"/>
  <c r="P525" i="29"/>
  <c r="R525" i="29"/>
  <c r="T525" i="29"/>
  <c r="BF525" i="29"/>
  <c r="BG525" i="29"/>
  <c r="BH525" i="29"/>
  <c r="BI525" i="29"/>
  <c r="BK525" i="29"/>
  <c r="J528" i="29"/>
  <c r="P528" i="29"/>
  <c r="R528" i="29"/>
  <c r="T528" i="29"/>
  <c r="BE528" i="29"/>
  <c r="BF528" i="29"/>
  <c r="BG528" i="29"/>
  <c r="BH528" i="29"/>
  <c r="BI528" i="29"/>
  <c r="BK528" i="29"/>
  <c r="J529" i="29"/>
  <c r="BE529" i="29" s="1"/>
  <c r="P529" i="29"/>
  <c r="R529" i="29"/>
  <c r="T529" i="29"/>
  <c r="BF529" i="29"/>
  <c r="BG529" i="29"/>
  <c r="BH529" i="29"/>
  <c r="BI529" i="29"/>
  <c r="BK529" i="29"/>
  <c r="J531" i="29"/>
  <c r="P531" i="29"/>
  <c r="R531" i="29"/>
  <c r="T531" i="29"/>
  <c r="BE531" i="29"/>
  <c r="BF531" i="29"/>
  <c r="BG531" i="29"/>
  <c r="BH531" i="29"/>
  <c r="BI531" i="29"/>
  <c r="BK531" i="29"/>
  <c r="J534" i="29"/>
  <c r="BE534" i="29" s="1"/>
  <c r="P534" i="29"/>
  <c r="R534" i="29"/>
  <c r="T534" i="29"/>
  <c r="BF534" i="29"/>
  <c r="BG534" i="29"/>
  <c r="BH534" i="29"/>
  <c r="BI534" i="29"/>
  <c r="BK534" i="29"/>
  <c r="J540" i="29"/>
  <c r="BE540" i="29" s="1"/>
  <c r="P540" i="29"/>
  <c r="R540" i="29"/>
  <c r="T540" i="29"/>
  <c r="BF540" i="29"/>
  <c r="BG540" i="29"/>
  <c r="BH540" i="29"/>
  <c r="BI540" i="29"/>
  <c r="BK540" i="29"/>
  <c r="J542" i="29"/>
  <c r="P542" i="29"/>
  <c r="R542" i="29"/>
  <c r="T542" i="29"/>
  <c r="BE542" i="29"/>
  <c r="BF542" i="29"/>
  <c r="BG542" i="29"/>
  <c r="BH542" i="29"/>
  <c r="BI542" i="29"/>
  <c r="BK542" i="29"/>
  <c r="J546" i="29"/>
  <c r="BE546" i="29" s="1"/>
  <c r="P546" i="29"/>
  <c r="R546" i="29"/>
  <c r="T546" i="29"/>
  <c r="BF546" i="29"/>
  <c r="BG546" i="29"/>
  <c r="BH546" i="29"/>
  <c r="BI546" i="29"/>
  <c r="BK546" i="29"/>
  <c r="J548" i="29"/>
  <c r="BE548" i="29" s="1"/>
  <c r="P548" i="29"/>
  <c r="R548" i="29"/>
  <c r="T548" i="29"/>
  <c r="BF548" i="29"/>
  <c r="BG548" i="29"/>
  <c r="BH548" i="29"/>
  <c r="BI548" i="29"/>
  <c r="BK548" i="29"/>
  <c r="J550" i="29"/>
  <c r="BE550" i="29" s="1"/>
  <c r="P550" i="29"/>
  <c r="R550" i="29"/>
  <c r="T550" i="29"/>
  <c r="BF550" i="29"/>
  <c r="BG550" i="29"/>
  <c r="BH550" i="29"/>
  <c r="BI550" i="29"/>
  <c r="BK550" i="29"/>
  <c r="J556" i="29"/>
  <c r="BE556" i="29" s="1"/>
  <c r="P556" i="29"/>
  <c r="R556" i="29"/>
  <c r="T556" i="29"/>
  <c r="BF556" i="29"/>
  <c r="BG556" i="29"/>
  <c r="BH556" i="29"/>
  <c r="BI556" i="29"/>
  <c r="BK556" i="29"/>
  <c r="J612" i="29"/>
  <c r="BE612" i="29" s="1"/>
  <c r="P612" i="29"/>
  <c r="R612" i="29"/>
  <c r="T612" i="29"/>
  <c r="BF612" i="29"/>
  <c r="BG612" i="29"/>
  <c r="BH612" i="29"/>
  <c r="BI612" i="29"/>
  <c r="BK612" i="29"/>
  <c r="J614" i="29"/>
  <c r="BE614" i="29" s="1"/>
  <c r="P614" i="29"/>
  <c r="R614" i="29"/>
  <c r="T614" i="29"/>
  <c r="BF614" i="29"/>
  <c r="BG614" i="29"/>
  <c r="BH614" i="29"/>
  <c r="BI614" i="29"/>
  <c r="BK614" i="29"/>
  <c r="J623" i="29"/>
  <c r="BE623" i="29" s="1"/>
  <c r="P623" i="29"/>
  <c r="R623" i="29"/>
  <c r="T623" i="29"/>
  <c r="BF623" i="29"/>
  <c r="BG623" i="29"/>
  <c r="BH623" i="29"/>
  <c r="BI623" i="29"/>
  <c r="BK623" i="29"/>
  <c r="J625" i="29"/>
  <c r="P625" i="29"/>
  <c r="R625" i="29"/>
  <c r="T625" i="29"/>
  <c r="BE625" i="29"/>
  <c r="BF625" i="29"/>
  <c r="BG625" i="29"/>
  <c r="BH625" i="29"/>
  <c r="BI625" i="29"/>
  <c r="BK625" i="29"/>
  <c r="J627" i="29"/>
  <c r="BE627" i="29" s="1"/>
  <c r="P627" i="29"/>
  <c r="R627" i="29"/>
  <c r="T627" i="29"/>
  <c r="BF627" i="29"/>
  <c r="BG627" i="29"/>
  <c r="BH627" i="29"/>
  <c r="BI627" i="29"/>
  <c r="BK627" i="29"/>
  <c r="J631" i="29"/>
  <c r="BE631" i="29" s="1"/>
  <c r="P631" i="29"/>
  <c r="R631" i="29"/>
  <c r="T631" i="29"/>
  <c r="BF631" i="29"/>
  <c r="BG631" i="29"/>
  <c r="BH631" i="29"/>
  <c r="BI631" i="29"/>
  <c r="BK631" i="29"/>
  <c r="J633" i="29"/>
  <c r="P633" i="29"/>
  <c r="R633" i="29"/>
  <c r="T633" i="29"/>
  <c r="BE633" i="29"/>
  <c r="BF633" i="29"/>
  <c r="BG633" i="29"/>
  <c r="BH633" i="29"/>
  <c r="BI633" i="29"/>
  <c r="BK633" i="29"/>
  <c r="J635" i="29"/>
  <c r="P635" i="29"/>
  <c r="R635" i="29"/>
  <c r="T635" i="29"/>
  <c r="BE635" i="29"/>
  <c r="BF635" i="29"/>
  <c r="BG635" i="29"/>
  <c r="BH635" i="29"/>
  <c r="BI635" i="29"/>
  <c r="BK635" i="29"/>
  <c r="J637" i="29"/>
  <c r="BE637" i="29" s="1"/>
  <c r="P637" i="29"/>
  <c r="R637" i="29"/>
  <c r="T637" i="29"/>
  <c r="BF637" i="29"/>
  <c r="BG637" i="29"/>
  <c r="BH637" i="29"/>
  <c r="BI637" i="29"/>
  <c r="BK637" i="29"/>
  <c r="J642" i="29"/>
  <c r="BE642" i="29" s="1"/>
  <c r="P642" i="29"/>
  <c r="R642" i="29"/>
  <c r="T642" i="29"/>
  <c r="BF642" i="29"/>
  <c r="BG642" i="29"/>
  <c r="BH642" i="29"/>
  <c r="BI642" i="29"/>
  <c r="BK642" i="29"/>
  <c r="J672" i="29"/>
  <c r="BE672" i="29" s="1"/>
  <c r="P672" i="29"/>
  <c r="R672" i="29"/>
  <c r="T672" i="29"/>
  <c r="BF672" i="29"/>
  <c r="BG672" i="29"/>
  <c r="BH672" i="29"/>
  <c r="BI672" i="29"/>
  <c r="BK672" i="29"/>
  <c r="J676" i="29"/>
  <c r="P676" i="29"/>
  <c r="R676" i="29"/>
  <c r="T676" i="29"/>
  <c r="BE676" i="29"/>
  <c r="BF676" i="29"/>
  <c r="BG676" i="29"/>
  <c r="BH676" i="29"/>
  <c r="BI676" i="29"/>
  <c r="BK676" i="29"/>
  <c r="J715" i="29"/>
  <c r="P715" i="29"/>
  <c r="R715" i="29"/>
  <c r="T715" i="29"/>
  <c r="BE715" i="29"/>
  <c r="BF715" i="29"/>
  <c r="BG715" i="29"/>
  <c r="BH715" i="29"/>
  <c r="BI715" i="29"/>
  <c r="BK715" i="29"/>
  <c r="J717" i="29"/>
  <c r="BE717" i="29" s="1"/>
  <c r="P717" i="29"/>
  <c r="R717" i="29"/>
  <c r="T717" i="29"/>
  <c r="BF717" i="29"/>
  <c r="BG717" i="29"/>
  <c r="BH717" i="29"/>
  <c r="BI717" i="29"/>
  <c r="BK717" i="29"/>
  <c r="J734" i="29"/>
  <c r="BE734" i="29" s="1"/>
  <c r="P734" i="29"/>
  <c r="R734" i="29"/>
  <c r="T734" i="29"/>
  <c r="BF734" i="29"/>
  <c r="BG734" i="29"/>
  <c r="BH734" i="29"/>
  <c r="BI734" i="29"/>
  <c r="BK734" i="29"/>
  <c r="J736" i="29"/>
  <c r="BE736" i="29" s="1"/>
  <c r="P736" i="29"/>
  <c r="R736" i="29"/>
  <c r="T736" i="29"/>
  <c r="BF736" i="29"/>
  <c r="BG736" i="29"/>
  <c r="BH736" i="29"/>
  <c r="BI736" i="29"/>
  <c r="BK736" i="29"/>
  <c r="J740" i="29"/>
  <c r="P740" i="29"/>
  <c r="R740" i="29"/>
  <c r="T740" i="29"/>
  <c r="BE740" i="29"/>
  <c r="BF740" i="29"/>
  <c r="BG740" i="29"/>
  <c r="BH740" i="29"/>
  <c r="BI740" i="29"/>
  <c r="BK740" i="29"/>
  <c r="J742" i="29"/>
  <c r="BE742" i="29" s="1"/>
  <c r="P742" i="29"/>
  <c r="R742" i="29"/>
  <c r="T742" i="29"/>
  <c r="BF742" i="29"/>
  <c r="BG742" i="29"/>
  <c r="BH742" i="29"/>
  <c r="BI742" i="29"/>
  <c r="BK742" i="29"/>
  <c r="J762" i="29"/>
  <c r="P762" i="29"/>
  <c r="R762" i="29"/>
  <c r="T762" i="29"/>
  <c r="BE762" i="29"/>
  <c r="BF762" i="29"/>
  <c r="BG762" i="29"/>
  <c r="BH762" i="29"/>
  <c r="BI762" i="29"/>
  <c r="BK762" i="29"/>
  <c r="J764" i="29"/>
  <c r="BE764" i="29" s="1"/>
  <c r="P764" i="29"/>
  <c r="R764" i="29"/>
  <c r="T764" i="29"/>
  <c r="BF764" i="29"/>
  <c r="BG764" i="29"/>
  <c r="BH764" i="29"/>
  <c r="BI764" i="29"/>
  <c r="BK764" i="29"/>
  <c r="J773" i="29"/>
  <c r="BE773" i="29" s="1"/>
  <c r="P773" i="29"/>
  <c r="R773" i="29"/>
  <c r="T773" i="29"/>
  <c r="BF773" i="29"/>
  <c r="BG773" i="29"/>
  <c r="BH773" i="29"/>
  <c r="BI773" i="29"/>
  <c r="BK773" i="29"/>
  <c r="J775" i="29"/>
  <c r="BE775" i="29" s="1"/>
  <c r="P775" i="29"/>
  <c r="R775" i="29"/>
  <c r="T775" i="29"/>
  <c r="BF775" i="29"/>
  <c r="BG775" i="29"/>
  <c r="BH775" i="29"/>
  <c r="BI775" i="29"/>
  <c r="BK775" i="29"/>
  <c r="J777" i="29"/>
  <c r="P777" i="29"/>
  <c r="R777" i="29"/>
  <c r="T777" i="29"/>
  <c r="BE777" i="29"/>
  <c r="BF777" i="29"/>
  <c r="BG777" i="29"/>
  <c r="BH777" i="29"/>
  <c r="BI777" i="29"/>
  <c r="BK777" i="29"/>
  <c r="J782" i="29"/>
  <c r="BE782" i="29" s="1"/>
  <c r="P782" i="29"/>
  <c r="R782" i="29"/>
  <c r="T782" i="29"/>
  <c r="BF782" i="29"/>
  <c r="BG782" i="29"/>
  <c r="BH782" i="29"/>
  <c r="BI782" i="29"/>
  <c r="BK782" i="29"/>
  <c r="J785" i="29"/>
  <c r="BE785" i="29" s="1"/>
  <c r="P785" i="29"/>
  <c r="R785" i="29"/>
  <c r="T785" i="29"/>
  <c r="BF785" i="29"/>
  <c r="BG785" i="29"/>
  <c r="BH785" i="29"/>
  <c r="BI785" i="29"/>
  <c r="BK785" i="29"/>
  <c r="J787" i="29"/>
  <c r="BE787" i="29" s="1"/>
  <c r="P787" i="29"/>
  <c r="R787" i="29"/>
  <c r="T787" i="29"/>
  <c r="BF787" i="29"/>
  <c r="BG787" i="29"/>
  <c r="BH787" i="29"/>
  <c r="BI787" i="29"/>
  <c r="BK787" i="29"/>
  <c r="J842" i="29"/>
  <c r="BE842" i="29" s="1"/>
  <c r="P842" i="29"/>
  <c r="R842" i="29"/>
  <c r="T842" i="29"/>
  <c r="BF842" i="29"/>
  <c r="BG842" i="29"/>
  <c r="BH842" i="29"/>
  <c r="BI842" i="29"/>
  <c r="BK842" i="29"/>
  <c r="J883" i="29"/>
  <c r="P883" i="29"/>
  <c r="R883" i="29"/>
  <c r="T883" i="29"/>
  <c r="BE883" i="29"/>
  <c r="BF883" i="29"/>
  <c r="BG883" i="29"/>
  <c r="BH883" i="29"/>
  <c r="BI883" i="29"/>
  <c r="BK883" i="29"/>
  <c r="J885" i="29"/>
  <c r="BE885" i="29" s="1"/>
  <c r="P885" i="29"/>
  <c r="R885" i="29"/>
  <c r="T885" i="29"/>
  <c r="BF885" i="29"/>
  <c r="BG885" i="29"/>
  <c r="BH885" i="29"/>
  <c r="BI885" i="29"/>
  <c r="BK885" i="29"/>
  <c r="J892" i="29"/>
  <c r="BE892" i="29" s="1"/>
  <c r="P892" i="29"/>
  <c r="R892" i="29"/>
  <c r="T892" i="29"/>
  <c r="BF892" i="29"/>
  <c r="BG892" i="29"/>
  <c r="BH892" i="29"/>
  <c r="BI892" i="29"/>
  <c r="BK892" i="29"/>
  <c r="J894" i="29"/>
  <c r="BE894" i="29" s="1"/>
  <c r="P894" i="29"/>
  <c r="R894" i="29"/>
  <c r="T894" i="29"/>
  <c r="BF894" i="29"/>
  <c r="BG894" i="29"/>
  <c r="BH894" i="29"/>
  <c r="BI894" i="29"/>
  <c r="BK894" i="29"/>
  <c r="J901" i="29"/>
  <c r="BE901" i="29" s="1"/>
  <c r="P901" i="29"/>
  <c r="R901" i="29"/>
  <c r="T901" i="29"/>
  <c r="BF901" i="29"/>
  <c r="BG901" i="29"/>
  <c r="BH901" i="29"/>
  <c r="BI901" i="29"/>
  <c r="BK901" i="29"/>
  <c r="J903" i="29"/>
  <c r="BE903" i="29" s="1"/>
  <c r="P903" i="29"/>
  <c r="R903" i="29"/>
  <c r="T903" i="29"/>
  <c r="BF903" i="29"/>
  <c r="BG903" i="29"/>
  <c r="BH903" i="29"/>
  <c r="BI903" i="29"/>
  <c r="BK903" i="29"/>
  <c r="J915" i="29"/>
  <c r="BE915" i="29" s="1"/>
  <c r="P915" i="29"/>
  <c r="R915" i="29"/>
  <c r="T915" i="29"/>
  <c r="BF915" i="29"/>
  <c r="BG915" i="29"/>
  <c r="BH915" i="29"/>
  <c r="BI915" i="29"/>
  <c r="BK915" i="29"/>
  <c r="J918" i="29"/>
  <c r="P918" i="29"/>
  <c r="R918" i="29"/>
  <c r="T918" i="29"/>
  <c r="BE918" i="29"/>
  <c r="BF918" i="29"/>
  <c r="BG918" i="29"/>
  <c r="BH918" i="29"/>
  <c r="BI918" i="29"/>
  <c r="BK918" i="29"/>
  <c r="J923" i="29"/>
  <c r="BE923" i="29" s="1"/>
  <c r="P923" i="29"/>
  <c r="R923" i="29"/>
  <c r="T923" i="29"/>
  <c r="BF923" i="29"/>
  <c r="BG923" i="29"/>
  <c r="BH923" i="29"/>
  <c r="BI923" i="29"/>
  <c r="BK923" i="29"/>
  <c r="J929" i="29"/>
  <c r="BE929" i="29" s="1"/>
  <c r="P929" i="29"/>
  <c r="R929" i="29"/>
  <c r="T929" i="29"/>
  <c r="BF929" i="29"/>
  <c r="BG929" i="29"/>
  <c r="BH929" i="29"/>
  <c r="BI929" i="29"/>
  <c r="BK929" i="29"/>
  <c r="J931" i="29"/>
  <c r="BE931" i="29" s="1"/>
  <c r="P931" i="29"/>
  <c r="R931" i="29"/>
  <c r="T931" i="29"/>
  <c r="BF931" i="29"/>
  <c r="BG931" i="29"/>
  <c r="BH931" i="29"/>
  <c r="BI931" i="29"/>
  <c r="BK931" i="29"/>
  <c r="J933" i="29"/>
  <c r="P933" i="29"/>
  <c r="R933" i="29"/>
  <c r="T933" i="29"/>
  <c r="BE933" i="29"/>
  <c r="BF933" i="29"/>
  <c r="BG933" i="29"/>
  <c r="BH933" i="29"/>
  <c r="BI933" i="29"/>
  <c r="BK933" i="29"/>
  <c r="J937" i="29"/>
  <c r="BE937" i="29" s="1"/>
  <c r="P937" i="29"/>
  <c r="R937" i="29"/>
  <c r="T937" i="29"/>
  <c r="BF937" i="29"/>
  <c r="BG937" i="29"/>
  <c r="BH937" i="29"/>
  <c r="BI937" i="29"/>
  <c r="BK937" i="29"/>
  <c r="J942" i="29"/>
  <c r="BE942" i="29" s="1"/>
  <c r="P942" i="29"/>
  <c r="R942" i="29"/>
  <c r="T942" i="29"/>
  <c r="BF942" i="29"/>
  <c r="BG942" i="29"/>
  <c r="BH942" i="29"/>
  <c r="BI942" i="29"/>
  <c r="BK942" i="29"/>
  <c r="J949" i="29"/>
  <c r="BE949" i="29" s="1"/>
  <c r="P949" i="29"/>
  <c r="R949" i="29"/>
  <c r="T949" i="29"/>
  <c r="BF949" i="29"/>
  <c r="BG949" i="29"/>
  <c r="BH949" i="29"/>
  <c r="BI949" i="29"/>
  <c r="BK949" i="29"/>
  <c r="J951" i="29"/>
  <c r="P951" i="29"/>
  <c r="R951" i="29"/>
  <c r="T951" i="29"/>
  <c r="BE951" i="29"/>
  <c r="BF951" i="29"/>
  <c r="BG951" i="29"/>
  <c r="BH951" i="29"/>
  <c r="BI951" i="29"/>
  <c r="BK951" i="29"/>
  <c r="J953" i="29"/>
  <c r="P953" i="29"/>
  <c r="R953" i="29"/>
  <c r="T953" i="29"/>
  <c r="BE953" i="29"/>
  <c r="BF953" i="29"/>
  <c r="BG953" i="29"/>
  <c r="BH953" i="29"/>
  <c r="BI953" i="29"/>
  <c r="BK953" i="29"/>
  <c r="J956" i="29"/>
  <c r="BE956" i="29" s="1"/>
  <c r="P956" i="29"/>
  <c r="R956" i="29"/>
  <c r="T956" i="29"/>
  <c r="BF956" i="29"/>
  <c r="BG956" i="29"/>
  <c r="BH956" i="29"/>
  <c r="BI956" i="29"/>
  <c r="BK956" i="29"/>
  <c r="J958" i="29"/>
  <c r="BE958" i="29" s="1"/>
  <c r="P958" i="29"/>
  <c r="R958" i="29"/>
  <c r="T958" i="29"/>
  <c r="BF958" i="29"/>
  <c r="BG958" i="29"/>
  <c r="BH958" i="29"/>
  <c r="BI958" i="29"/>
  <c r="BK958" i="29"/>
  <c r="J960" i="29"/>
  <c r="BE960" i="29" s="1"/>
  <c r="P960" i="29"/>
  <c r="R960" i="29"/>
  <c r="T960" i="29"/>
  <c r="BF960" i="29"/>
  <c r="BG960" i="29"/>
  <c r="BH960" i="29"/>
  <c r="BI960" i="29"/>
  <c r="BK960" i="29"/>
  <c r="J964" i="29"/>
  <c r="P964" i="29"/>
  <c r="R964" i="29"/>
  <c r="T964" i="29"/>
  <c r="BE964" i="29"/>
  <c r="BF964" i="29"/>
  <c r="BG964" i="29"/>
  <c r="BH964" i="29"/>
  <c r="BI964" i="29"/>
  <c r="BK964" i="29"/>
  <c r="J968" i="29"/>
  <c r="BE968" i="29" s="1"/>
  <c r="P968" i="29"/>
  <c r="R968" i="29"/>
  <c r="T968" i="29"/>
  <c r="BF968" i="29"/>
  <c r="BG968" i="29"/>
  <c r="BH968" i="29"/>
  <c r="BI968" i="29"/>
  <c r="BK968" i="29"/>
  <c r="J972" i="29"/>
  <c r="BE972" i="29" s="1"/>
  <c r="P972" i="29"/>
  <c r="R972" i="29"/>
  <c r="T972" i="29"/>
  <c r="BF972" i="29"/>
  <c r="BG972" i="29"/>
  <c r="BH972" i="29"/>
  <c r="BI972" i="29"/>
  <c r="BK972" i="29"/>
  <c r="J980" i="29"/>
  <c r="BE980" i="29" s="1"/>
  <c r="P980" i="29"/>
  <c r="R980" i="29"/>
  <c r="T980" i="29"/>
  <c r="BF980" i="29"/>
  <c r="BG980" i="29"/>
  <c r="BH980" i="29"/>
  <c r="BI980" i="29"/>
  <c r="BK980" i="29"/>
  <c r="J987" i="29"/>
  <c r="BE987" i="29" s="1"/>
  <c r="P987" i="29"/>
  <c r="R987" i="29"/>
  <c r="T987" i="29"/>
  <c r="BF987" i="29"/>
  <c r="BG987" i="29"/>
  <c r="BH987" i="29"/>
  <c r="BI987" i="29"/>
  <c r="BK987" i="29"/>
  <c r="J996" i="29"/>
  <c r="BE996" i="29" s="1"/>
  <c r="P996" i="29"/>
  <c r="R996" i="29"/>
  <c r="T996" i="29"/>
  <c r="BF996" i="29"/>
  <c r="BG996" i="29"/>
  <c r="BH996" i="29"/>
  <c r="BI996" i="29"/>
  <c r="BK996" i="29"/>
  <c r="J1001" i="29"/>
  <c r="P1001" i="29"/>
  <c r="R1001" i="29"/>
  <c r="T1001" i="29"/>
  <c r="BE1001" i="29"/>
  <c r="BF1001" i="29"/>
  <c r="BG1001" i="29"/>
  <c r="BH1001" i="29"/>
  <c r="BI1001" i="29"/>
  <c r="BK1001" i="29"/>
  <c r="J1003" i="29"/>
  <c r="BE1003" i="29" s="1"/>
  <c r="P1003" i="29"/>
  <c r="R1003" i="29"/>
  <c r="T1003" i="29"/>
  <c r="BF1003" i="29"/>
  <c r="BG1003" i="29"/>
  <c r="BH1003" i="29"/>
  <c r="BI1003" i="29"/>
  <c r="BK1003" i="29"/>
  <c r="J1004" i="29"/>
  <c r="BE1004" i="29" s="1"/>
  <c r="P1004" i="29"/>
  <c r="R1004" i="29"/>
  <c r="T1004" i="29"/>
  <c r="BF1004" i="29"/>
  <c r="BG1004" i="29"/>
  <c r="BH1004" i="29"/>
  <c r="BI1004" i="29"/>
  <c r="BK1004" i="29"/>
  <c r="J1006" i="29"/>
  <c r="BE1006" i="29" s="1"/>
  <c r="P1006" i="29"/>
  <c r="R1006" i="29"/>
  <c r="T1006" i="29"/>
  <c r="BF1006" i="29"/>
  <c r="BG1006" i="29"/>
  <c r="BH1006" i="29"/>
  <c r="BI1006" i="29"/>
  <c r="BK1006" i="29"/>
  <c r="J1007" i="29"/>
  <c r="P1007" i="29"/>
  <c r="R1007" i="29"/>
  <c r="T1007" i="29"/>
  <c r="BE1007" i="29"/>
  <c r="BF1007" i="29"/>
  <c r="BG1007" i="29"/>
  <c r="BH1007" i="29"/>
  <c r="BI1007" i="29"/>
  <c r="BK1007" i="29"/>
  <c r="J1008" i="29"/>
  <c r="P1008" i="29"/>
  <c r="R1008" i="29"/>
  <c r="T1008" i="29"/>
  <c r="BE1008" i="29"/>
  <c r="BF1008" i="29"/>
  <c r="BG1008" i="29"/>
  <c r="BH1008" i="29"/>
  <c r="BI1008" i="29"/>
  <c r="BK1008" i="29"/>
  <c r="J1009" i="29"/>
  <c r="BE1009" i="29" s="1"/>
  <c r="P1009" i="29"/>
  <c r="R1009" i="29"/>
  <c r="T1009" i="29"/>
  <c r="BF1009" i="29"/>
  <c r="BG1009" i="29"/>
  <c r="BH1009" i="29"/>
  <c r="BI1009" i="29"/>
  <c r="BK1009" i="29"/>
  <c r="J1018" i="29"/>
  <c r="BE1018" i="29" s="1"/>
  <c r="P1018" i="29"/>
  <c r="R1018" i="29"/>
  <c r="T1018" i="29"/>
  <c r="BF1018" i="29"/>
  <c r="BG1018" i="29"/>
  <c r="BH1018" i="29"/>
  <c r="BI1018" i="29"/>
  <c r="BK1018" i="29"/>
  <c r="J1022" i="29"/>
  <c r="BE1022" i="29" s="1"/>
  <c r="P1022" i="29"/>
  <c r="R1022" i="29"/>
  <c r="T1022" i="29"/>
  <c r="BF1022" i="29"/>
  <c r="BG1022" i="29"/>
  <c r="BH1022" i="29"/>
  <c r="BI1022" i="29"/>
  <c r="BK1022" i="29"/>
  <c r="J1024" i="29"/>
  <c r="P1024" i="29"/>
  <c r="R1024" i="29"/>
  <c r="T1024" i="29"/>
  <c r="BE1024" i="29"/>
  <c r="BF1024" i="29"/>
  <c r="BG1024" i="29"/>
  <c r="BH1024" i="29"/>
  <c r="BI1024" i="29"/>
  <c r="BK1024" i="29"/>
  <c r="J1026" i="29"/>
  <c r="BE1026" i="29" s="1"/>
  <c r="P1026" i="29"/>
  <c r="R1026" i="29"/>
  <c r="T1026" i="29"/>
  <c r="BF1026" i="29"/>
  <c r="BG1026" i="29"/>
  <c r="BH1026" i="29"/>
  <c r="BI1026" i="29"/>
  <c r="BK1026" i="29"/>
  <c r="J1028" i="29"/>
  <c r="BE1028" i="29" s="1"/>
  <c r="P1028" i="29"/>
  <c r="R1028" i="29"/>
  <c r="T1028" i="29"/>
  <c r="BF1028" i="29"/>
  <c r="BG1028" i="29"/>
  <c r="BH1028" i="29"/>
  <c r="BI1028" i="29"/>
  <c r="BK1028" i="29"/>
  <c r="J1033" i="29"/>
  <c r="BE1033" i="29" s="1"/>
  <c r="P1033" i="29"/>
  <c r="R1033" i="29"/>
  <c r="T1033" i="29"/>
  <c r="BF1033" i="29"/>
  <c r="BG1033" i="29"/>
  <c r="BH1033" i="29"/>
  <c r="BI1033" i="29"/>
  <c r="BK1033" i="29"/>
  <c r="J1037" i="29"/>
  <c r="BE1037" i="29" s="1"/>
  <c r="P1037" i="29"/>
  <c r="R1037" i="29"/>
  <c r="T1037" i="29"/>
  <c r="BF1037" i="29"/>
  <c r="BG1037" i="29"/>
  <c r="BH1037" i="29"/>
  <c r="BI1037" i="29"/>
  <c r="BK1037" i="29"/>
  <c r="J1041" i="29"/>
  <c r="P1041" i="29"/>
  <c r="R1041" i="29"/>
  <c r="T1041" i="29"/>
  <c r="BE1041" i="29"/>
  <c r="BF1041" i="29"/>
  <c r="BG1041" i="29"/>
  <c r="BH1041" i="29"/>
  <c r="BI1041" i="29"/>
  <c r="BK1041" i="29"/>
  <c r="J1043" i="29"/>
  <c r="BE1043" i="29" s="1"/>
  <c r="P1043" i="29"/>
  <c r="R1043" i="29"/>
  <c r="T1043" i="29"/>
  <c r="BF1043" i="29"/>
  <c r="BG1043" i="29"/>
  <c r="BH1043" i="29"/>
  <c r="BI1043" i="29"/>
  <c r="BK1043" i="29"/>
  <c r="J1045" i="29"/>
  <c r="P1045" i="29"/>
  <c r="R1045" i="29"/>
  <c r="T1045" i="29"/>
  <c r="BE1045" i="29"/>
  <c r="BF1045" i="29"/>
  <c r="BG1045" i="29"/>
  <c r="BH1045" i="29"/>
  <c r="BI1045" i="29"/>
  <c r="BK1045" i="29"/>
  <c r="J1047" i="29"/>
  <c r="BE1047" i="29" s="1"/>
  <c r="P1047" i="29"/>
  <c r="R1047" i="29"/>
  <c r="T1047" i="29"/>
  <c r="BF1047" i="29"/>
  <c r="BG1047" i="29"/>
  <c r="BH1047" i="29"/>
  <c r="BI1047" i="29"/>
  <c r="BK1047" i="29"/>
  <c r="J1049" i="29"/>
  <c r="BE1049" i="29" s="1"/>
  <c r="P1049" i="29"/>
  <c r="R1049" i="29"/>
  <c r="T1049" i="29"/>
  <c r="BF1049" i="29"/>
  <c r="BG1049" i="29"/>
  <c r="BH1049" i="29"/>
  <c r="BI1049" i="29"/>
  <c r="BK1049" i="29"/>
  <c r="J1051" i="29"/>
  <c r="BE1051" i="29" s="1"/>
  <c r="P1051" i="29"/>
  <c r="R1051" i="29"/>
  <c r="T1051" i="29"/>
  <c r="BF1051" i="29"/>
  <c r="BG1051" i="29"/>
  <c r="BH1051" i="29"/>
  <c r="BI1051" i="29"/>
  <c r="BK1051" i="29"/>
  <c r="J1053" i="29"/>
  <c r="BE1053" i="29" s="1"/>
  <c r="P1053" i="29"/>
  <c r="R1053" i="29"/>
  <c r="T1053" i="29"/>
  <c r="BF1053" i="29"/>
  <c r="BG1053" i="29"/>
  <c r="BH1053" i="29"/>
  <c r="BI1053" i="29"/>
  <c r="BK1053" i="29"/>
  <c r="J1055" i="29"/>
  <c r="P1055" i="29"/>
  <c r="R1055" i="29"/>
  <c r="T1055" i="29"/>
  <c r="BE1055" i="29"/>
  <c r="BF1055" i="29"/>
  <c r="BG1055" i="29"/>
  <c r="BH1055" i="29"/>
  <c r="BI1055" i="29"/>
  <c r="BK1055" i="29"/>
  <c r="J1058" i="29"/>
  <c r="BE1058" i="29" s="1"/>
  <c r="P1058" i="29"/>
  <c r="R1058" i="29"/>
  <c r="T1058" i="29"/>
  <c r="BF1058" i="29"/>
  <c r="BG1058" i="29"/>
  <c r="BH1058" i="29"/>
  <c r="BI1058" i="29"/>
  <c r="BK1058" i="29"/>
  <c r="J1060" i="29"/>
  <c r="BE1060" i="29" s="1"/>
  <c r="P1060" i="29"/>
  <c r="R1060" i="29"/>
  <c r="T1060" i="29"/>
  <c r="BF1060" i="29"/>
  <c r="BG1060" i="29"/>
  <c r="BH1060" i="29"/>
  <c r="BI1060" i="29"/>
  <c r="BK1060" i="29"/>
  <c r="J1062" i="29"/>
  <c r="BE1062" i="29" s="1"/>
  <c r="P1062" i="29"/>
  <c r="R1062" i="29"/>
  <c r="T1062" i="29"/>
  <c r="BF1062" i="29"/>
  <c r="BG1062" i="29"/>
  <c r="BH1062" i="29"/>
  <c r="BI1062" i="29"/>
  <c r="BK1062" i="29"/>
  <c r="J1064" i="29"/>
  <c r="P1064" i="29"/>
  <c r="R1064" i="29"/>
  <c r="T1064" i="29"/>
  <c r="BE1064" i="29"/>
  <c r="BF1064" i="29"/>
  <c r="BG1064" i="29"/>
  <c r="BH1064" i="29"/>
  <c r="BI1064" i="29"/>
  <c r="BK1064" i="29"/>
  <c r="J1066" i="29"/>
  <c r="P1066" i="29"/>
  <c r="R1066" i="29"/>
  <c r="T1066" i="29"/>
  <c r="BE1066" i="29"/>
  <c r="BF1066" i="29"/>
  <c r="BG1066" i="29"/>
  <c r="BH1066" i="29"/>
  <c r="BI1066" i="29"/>
  <c r="BK1066" i="29"/>
  <c r="J1068" i="29"/>
  <c r="BE1068" i="29" s="1"/>
  <c r="P1068" i="29"/>
  <c r="R1068" i="29"/>
  <c r="T1068" i="29"/>
  <c r="BF1068" i="29"/>
  <c r="BG1068" i="29"/>
  <c r="BH1068" i="29"/>
  <c r="BI1068" i="29"/>
  <c r="BK1068" i="29"/>
  <c r="J1070" i="29"/>
  <c r="BE1070" i="29" s="1"/>
  <c r="P1070" i="29"/>
  <c r="R1070" i="29"/>
  <c r="T1070" i="29"/>
  <c r="BF1070" i="29"/>
  <c r="BG1070" i="29"/>
  <c r="BH1070" i="29"/>
  <c r="BI1070" i="29"/>
  <c r="BK1070" i="29"/>
  <c r="J1072" i="29"/>
  <c r="BE1072" i="29" s="1"/>
  <c r="P1072" i="29"/>
  <c r="R1072" i="29"/>
  <c r="T1072" i="29"/>
  <c r="BF1072" i="29"/>
  <c r="BG1072" i="29"/>
  <c r="BH1072" i="29"/>
  <c r="BI1072" i="29"/>
  <c r="BK1072" i="29"/>
  <c r="J1074" i="29"/>
  <c r="P1074" i="29"/>
  <c r="R1074" i="29"/>
  <c r="T1074" i="29"/>
  <c r="BE1074" i="29"/>
  <c r="BF1074" i="29"/>
  <c r="BG1074" i="29"/>
  <c r="BH1074" i="29"/>
  <c r="BI1074" i="29"/>
  <c r="BK1074" i="29"/>
  <c r="J1076" i="29"/>
  <c r="BE1076" i="29" s="1"/>
  <c r="P1076" i="29"/>
  <c r="R1076" i="29"/>
  <c r="T1076" i="29"/>
  <c r="BF1076" i="29"/>
  <c r="BG1076" i="29"/>
  <c r="BH1076" i="29"/>
  <c r="BI1076" i="29"/>
  <c r="BK1076" i="29"/>
  <c r="J1081" i="29"/>
  <c r="BE1081" i="29" s="1"/>
  <c r="P1081" i="29"/>
  <c r="R1081" i="29"/>
  <c r="T1081" i="29"/>
  <c r="BF1081" i="29"/>
  <c r="BG1081" i="29"/>
  <c r="BH1081" i="29"/>
  <c r="BI1081" i="29"/>
  <c r="BK1081" i="29"/>
  <c r="J1085" i="29"/>
  <c r="BE1085" i="29" s="1"/>
  <c r="P1085" i="29"/>
  <c r="R1085" i="29"/>
  <c r="T1085" i="29"/>
  <c r="BF1085" i="29"/>
  <c r="BG1085" i="29"/>
  <c r="BH1085" i="29"/>
  <c r="BI1085" i="29"/>
  <c r="BK1085" i="29"/>
  <c r="J1087" i="29"/>
  <c r="BE1087" i="29" s="1"/>
  <c r="P1087" i="29"/>
  <c r="R1087" i="29"/>
  <c r="T1087" i="29"/>
  <c r="BF1087" i="29"/>
  <c r="BG1087" i="29"/>
  <c r="BH1087" i="29"/>
  <c r="BI1087" i="29"/>
  <c r="BK1087" i="29"/>
  <c r="J1089" i="29"/>
  <c r="BE1089" i="29" s="1"/>
  <c r="P1089" i="29"/>
  <c r="R1089" i="29"/>
  <c r="T1089" i="29"/>
  <c r="BF1089" i="29"/>
  <c r="BG1089" i="29"/>
  <c r="BH1089" i="29"/>
  <c r="BI1089" i="29"/>
  <c r="BK1089" i="29"/>
  <c r="J1091" i="29"/>
  <c r="P1091" i="29"/>
  <c r="R1091" i="29"/>
  <c r="T1091" i="29"/>
  <c r="BE1091" i="29"/>
  <c r="BF1091" i="29"/>
  <c r="BG1091" i="29"/>
  <c r="BH1091" i="29"/>
  <c r="BI1091" i="29"/>
  <c r="BK1091" i="29"/>
  <c r="J1093" i="29"/>
  <c r="BE1093" i="29" s="1"/>
  <c r="P1093" i="29"/>
  <c r="R1093" i="29"/>
  <c r="T1093" i="29"/>
  <c r="BF1093" i="29"/>
  <c r="BG1093" i="29"/>
  <c r="BH1093" i="29"/>
  <c r="BI1093" i="29"/>
  <c r="BK1093" i="29"/>
  <c r="J1095" i="29"/>
  <c r="BE1095" i="29" s="1"/>
  <c r="P1095" i="29"/>
  <c r="R1095" i="29"/>
  <c r="T1095" i="29"/>
  <c r="BF1095" i="29"/>
  <c r="BG1095" i="29"/>
  <c r="BH1095" i="29"/>
  <c r="BI1095" i="29"/>
  <c r="BK1095" i="29"/>
  <c r="J1097" i="29"/>
  <c r="BE1097" i="29" s="1"/>
  <c r="P1097" i="29"/>
  <c r="R1097" i="29"/>
  <c r="T1097" i="29"/>
  <c r="BF1097" i="29"/>
  <c r="BG1097" i="29"/>
  <c r="BH1097" i="29"/>
  <c r="BI1097" i="29"/>
  <c r="BK1097" i="29"/>
  <c r="J1099" i="29"/>
  <c r="P1099" i="29"/>
  <c r="R1099" i="29"/>
  <c r="T1099" i="29"/>
  <c r="BE1099" i="29"/>
  <c r="BF1099" i="29"/>
  <c r="BG1099" i="29"/>
  <c r="BH1099" i="29"/>
  <c r="BI1099" i="29"/>
  <c r="BK1099" i="29"/>
  <c r="J1101" i="29"/>
  <c r="P1101" i="29"/>
  <c r="R1101" i="29"/>
  <c r="T1101" i="29"/>
  <c r="BE1101" i="29"/>
  <c r="BF1101" i="29"/>
  <c r="BG1101" i="29"/>
  <c r="BH1101" i="29"/>
  <c r="BI1101" i="29"/>
  <c r="BK1101" i="29"/>
  <c r="J1103" i="29"/>
  <c r="BE1103" i="29" s="1"/>
  <c r="P1103" i="29"/>
  <c r="R1103" i="29"/>
  <c r="T1103" i="29"/>
  <c r="BF1103" i="29"/>
  <c r="BG1103" i="29"/>
  <c r="BH1103" i="29"/>
  <c r="BI1103" i="29"/>
  <c r="BK1103" i="29"/>
  <c r="J1106" i="29"/>
  <c r="BE1106" i="29" s="1"/>
  <c r="P1106" i="29"/>
  <c r="R1106" i="29"/>
  <c r="T1106" i="29"/>
  <c r="BF1106" i="29"/>
  <c r="BG1106" i="29"/>
  <c r="BH1106" i="29"/>
  <c r="BI1106" i="29"/>
  <c r="BK1106" i="29"/>
  <c r="J1107" i="29"/>
  <c r="BE1107" i="29" s="1"/>
  <c r="P1107" i="29"/>
  <c r="R1107" i="29"/>
  <c r="T1107" i="29"/>
  <c r="BF1107" i="29"/>
  <c r="BG1107" i="29"/>
  <c r="BH1107" i="29"/>
  <c r="BI1107" i="29"/>
  <c r="BK1107" i="29"/>
  <c r="J1108" i="29"/>
  <c r="P1108" i="29"/>
  <c r="R1108" i="29"/>
  <c r="T1108" i="29"/>
  <c r="BE1108" i="29"/>
  <c r="BF1108" i="29"/>
  <c r="BG1108" i="29"/>
  <c r="BH1108" i="29"/>
  <c r="BI1108" i="29"/>
  <c r="BK1108" i="29"/>
  <c r="J1110" i="29"/>
  <c r="BE1110" i="29" s="1"/>
  <c r="P1110" i="29"/>
  <c r="R1110" i="29"/>
  <c r="T1110" i="29"/>
  <c r="BF1110" i="29"/>
  <c r="BG1110" i="29"/>
  <c r="BH1110" i="29"/>
  <c r="BI1110" i="29"/>
  <c r="BK1110" i="29"/>
  <c r="J1112" i="29"/>
  <c r="BE1112" i="29" s="1"/>
  <c r="P1112" i="29"/>
  <c r="P1111" i="29" s="1"/>
  <c r="R1112" i="29"/>
  <c r="R1111" i="29" s="1"/>
  <c r="T1112" i="29"/>
  <c r="T1111" i="29" s="1"/>
  <c r="BF1112" i="29"/>
  <c r="BG1112" i="29"/>
  <c r="BH1112" i="29"/>
  <c r="BI1112" i="29"/>
  <c r="BK1112" i="29"/>
  <c r="BK1111" i="29" s="1"/>
  <c r="J1111" i="29" s="1"/>
  <c r="J104" i="29" s="1"/>
  <c r="J1115" i="29"/>
  <c r="BE1115" i="29" s="1"/>
  <c r="P1115" i="29"/>
  <c r="R1115" i="29"/>
  <c r="T1115" i="29"/>
  <c r="BF1115" i="29"/>
  <c r="BG1115" i="29"/>
  <c r="BH1115" i="29"/>
  <c r="BI1115" i="29"/>
  <c r="BK1115" i="29"/>
  <c r="J1123" i="29"/>
  <c r="BE1123" i="29" s="1"/>
  <c r="P1123" i="29"/>
  <c r="R1123" i="29"/>
  <c r="T1123" i="29"/>
  <c r="BF1123" i="29"/>
  <c r="BG1123" i="29"/>
  <c r="BH1123" i="29"/>
  <c r="BI1123" i="29"/>
  <c r="BK1123" i="29"/>
  <c r="J1128" i="29"/>
  <c r="BE1128" i="29" s="1"/>
  <c r="P1128" i="29"/>
  <c r="R1128" i="29"/>
  <c r="T1128" i="29"/>
  <c r="BF1128" i="29"/>
  <c r="BG1128" i="29"/>
  <c r="BH1128" i="29"/>
  <c r="BI1128" i="29"/>
  <c r="BK1128" i="29"/>
  <c r="J1132" i="29"/>
  <c r="P1132" i="29"/>
  <c r="R1132" i="29"/>
  <c r="T1132" i="29"/>
  <c r="BE1132" i="29"/>
  <c r="BF1132" i="29"/>
  <c r="BG1132" i="29"/>
  <c r="BH1132" i="29"/>
  <c r="BI1132" i="29"/>
  <c r="BK1132" i="29"/>
  <c r="J1134" i="29"/>
  <c r="BE1134" i="29" s="1"/>
  <c r="P1134" i="29"/>
  <c r="R1134" i="29"/>
  <c r="T1134" i="29"/>
  <c r="BF1134" i="29"/>
  <c r="BG1134" i="29"/>
  <c r="BH1134" i="29"/>
  <c r="BI1134" i="29"/>
  <c r="BK1134" i="29"/>
  <c r="J1154" i="29"/>
  <c r="BE1154" i="29" s="1"/>
  <c r="P1154" i="29"/>
  <c r="R1154" i="29"/>
  <c r="T1154" i="29"/>
  <c r="BF1154" i="29"/>
  <c r="BG1154" i="29"/>
  <c r="BH1154" i="29"/>
  <c r="BI1154" i="29"/>
  <c r="BK1154" i="29"/>
  <c r="J1156" i="29"/>
  <c r="BE1156" i="29" s="1"/>
  <c r="P1156" i="29"/>
  <c r="R1156" i="29"/>
  <c r="T1156" i="29"/>
  <c r="BF1156" i="29"/>
  <c r="BG1156" i="29"/>
  <c r="BH1156" i="29"/>
  <c r="BI1156" i="29"/>
  <c r="BK1156" i="29"/>
  <c r="J1158" i="29"/>
  <c r="BE1158" i="29" s="1"/>
  <c r="P1158" i="29"/>
  <c r="R1158" i="29"/>
  <c r="T1158" i="29"/>
  <c r="BF1158" i="29"/>
  <c r="BG1158" i="29"/>
  <c r="BH1158" i="29"/>
  <c r="BI1158" i="29"/>
  <c r="BK1158" i="29"/>
  <c r="J1162" i="29"/>
  <c r="P1162" i="29"/>
  <c r="R1162" i="29"/>
  <c r="T1162" i="29"/>
  <c r="BE1162" i="29"/>
  <c r="BF1162" i="29"/>
  <c r="BG1162" i="29"/>
  <c r="BH1162" i="29"/>
  <c r="BI1162" i="29"/>
  <c r="BK1162" i="29"/>
  <c r="J1166" i="29"/>
  <c r="BE1166" i="29" s="1"/>
  <c r="P1166" i="29"/>
  <c r="R1166" i="29"/>
  <c r="T1166" i="29"/>
  <c r="BF1166" i="29"/>
  <c r="BG1166" i="29"/>
  <c r="BH1166" i="29"/>
  <c r="BI1166" i="29"/>
  <c r="BK1166" i="29"/>
  <c r="J1180" i="29"/>
  <c r="BE1180" i="29" s="1"/>
  <c r="P1180" i="29"/>
  <c r="R1180" i="29"/>
  <c r="T1180" i="29"/>
  <c r="BF1180" i="29"/>
  <c r="BG1180" i="29"/>
  <c r="BH1180" i="29"/>
  <c r="BI1180" i="29"/>
  <c r="BK1180" i="29"/>
  <c r="J1184" i="29"/>
  <c r="BE1184" i="29" s="1"/>
  <c r="P1184" i="29"/>
  <c r="R1184" i="29"/>
  <c r="T1184" i="29"/>
  <c r="BF1184" i="29"/>
  <c r="BG1184" i="29"/>
  <c r="BH1184" i="29"/>
  <c r="BI1184" i="29"/>
  <c r="BK1184" i="29"/>
  <c r="J1204" i="29"/>
  <c r="P1204" i="29"/>
  <c r="R1204" i="29"/>
  <c r="T1204" i="29"/>
  <c r="BE1204" i="29"/>
  <c r="BF1204" i="29"/>
  <c r="BG1204" i="29"/>
  <c r="BH1204" i="29"/>
  <c r="BI1204" i="29"/>
  <c r="BK1204" i="29"/>
  <c r="J1206" i="29"/>
  <c r="BE1206" i="29" s="1"/>
  <c r="P1206" i="29"/>
  <c r="R1206" i="29"/>
  <c r="T1206" i="29"/>
  <c r="BF1206" i="29"/>
  <c r="BG1206" i="29"/>
  <c r="BH1206" i="29"/>
  <c r="BI1206" i="29"/>
  <c r="BK1206" i="29"/>
  <c r="J1208" i="29"/>
  <c r="P1208" i="29"/>
  <c r="R1208" i="29"/>
  <c r="T1208" i="29"/>
  <c r="BE1208" i="29"/>
  <c r="BF1208" i="29"/>
  <c r="BG1208" i="29"/>
  <c r="BH1208" i="29"/>
  <c r="BI1208" i="29"/>
  <c r="BK1208" i="29"/>
  <c r="J1226" i="29"/>
  <c r="BE1226" i="29" s="1"/>
  <c r="P1226" i="29"/>
  <c r="R1226" i="29"/>
  <c r="T1226" i="29"/>
  <c r="BF1226" i="29"/>
  <c r="BG1226" i="29"/>
  <c r="BH1226" i="29"/>
  <c r="BI1226" i="29"/>
  <c r="BK1226" i="29"/>
  <c r="J1230" i="29"/>
  <c r="BE1230" i="29" s="1"/>
  <c r="P1230" i="29"/>
  <c r="R1230" i="29"/>
  <c r="T1230" i="29"/>
  <c r="BF1230" i="29"/>
  <c r="BG1230" i="29"/>
  <c r="BH1230" i="29"/>
  <c r="BI1230" i="29"/>
  <c r="BK1230" i="29"/>
  <c r="J1241" i="29"/>
  <c r="BE1241" i="29" s="1"/>
  <c r="P1241" i="29"/>
  <c r="R1241" i="29"/>
  <c r="T1241" i="29"/>
  <c r="BF1241" i="29"/>
  <c r="BG1241" i="29"/>
  <c r="BH1241" i="29"/>
  <c r="BI1241" i="29"/>
  <c r="BK1241" i="29"/>
  <c r="J1243" i="29"/>
  <c r="P1243" i="29"/>
  <c r="R1243" i="29"/>
  <c r="T1243" i="29"/>
  <c r="BE1243" i="29"/>
  <c r="BF1243" i="29"/>
  <c r="BG1243" i="29"/>
  <c r="BH1243" i="29"/>
  <c r="BI1243" i="29"/>
  <c r="BK1243" i="29"/>
  <c r="J1245" i="29"/>
  <c r="BE1245" i="29" s="1"/>
  <c r="P1245" i="29"/>
  <c r="R1245" i="29"/>
  <c r="T1245" i="29"/>
  <c r="BF1245" i="29"/>
  <c r="BG1245" i="29"/>
  <c r="BH1245" i="29"/>
  <c r="BI1245" i="29"/>
  <c r="BK1245" i="29"/>
  <c r="J1247" i="29"/>
  <c r="BE1247" i="29" s="1"/>
  <c r="P1247" i="29"/>
  <c r="R1247" i="29"/>
  <c r="T1247" i="29"/>
  <c r="BF1247" i="29"/>
  <c r="BG1247" i="29"/>
  <c r="BH1247" i="29"/>
  <c r="BI1247" i="29"/>
  <c r="BK1247" i="29"/>
  <c r="J1249" i="29"/>
  <c r="BE1249" i="29" s="1"/>
  <c r="P1249" i="29"/>
  <c r="R1249" i="29"/>
  <c r="T1249" i="29"/>
  <c r="BF1249" i="29"/>
  <c r="BG1249" i="29"/>
  <c r="BH1249" i="29"/>
  <c r="BI1249" i="29"/>
  <c r="BK1249" i="29"/>
  <c r="J1252" i="29"/>
  <c r="BE1252" i="29" s="1"/>
  <c r="P1252" i="29"/>
  <c r="R1252" i="29"/>
  <c r="T1252" i="29"/>
  <c r="BF1252" i="29"/>
  <c r="BG1252" i="29"/>
  <c r="BH1252" i="29"/>
  <c r="BI1252" i="29"/>
  <c r="BK1252" i="29"/>
  <c r="J1257" i="29"/>
  <c r="P1257" i="29"/>
  <c r="R1257" i="29"/>
  <c r="T1257" i="29"/>
  <c r="BE1257" i="29"/>
  <c r="BF1257" i="29"/>
  <c r="BG1257" i="29"/>
  <c r="BH1257" i="29"/>
  <c r="BI1257" i="29"/>
  <c r="BK1257" i="29"/>
  <c r="J1259" i="29"/>
  <c r="BE1259" i="29" s="1"/>
  <c r="P1259" i="29"/>
  <c r="R1259" i="29"/>
  <c r="T1259" i="29"/>
  <c r="BF1259" i="29"/>
  <c r="BG1259" i="29"/>
  <c r="BH1259" i="29"/>
  <c r="BI1259" i="29"/>
  <c r="BK1259" i="29"/>
  <c r="J1268" i="29"/>
  <c r="BE1268" i="29" s="1"/>
  <c r="P1268" i="29"/>
  <c r="R1268" i="29"/>
  <c r="T1268" i="29"/>
  <c r="BF1268" i="29"/>
  <c r="BG1268" i="29"/>
  <c r="BH1268" i="29"/>
  <c r="BI1268" i="29"/>
  <c r="BK1268" i="29"/>
  <c r="J1284" i="29"/>
  <c r="BE1284" i="29" s="1"/>
  <c r="P1284" i="29"/>
  <c r="R1284" i="29"/>
  <c r="T1284" i="29"/>
  <c r="BF1284" i="29"/>
  <c r="BG1284" i="29"/>
  <c r="BH1284" i="29"/>
  <c r="BI1284" i="29"/>
  <c r="BK1284" i="29"/>
  <c r="J1299" i="29"/>
  <c r="BE1299" i="29" s="1"/>
  <c r="P1299" i="29"/>
  <c r="R1299" i="29"/>
  <c r="T1299" i="29"/>
  <c r="BF1299" i="29"/>
  <c r="BG1299" i="29"/>
  <c r="BH1299" i="29"/>
  <c r="BI1299" i="29"/>
  <c r="BK1299" i="29"/>
  <c r="J1311" i="29"/>
  <c r="P1311" i="29"/>
  <c r="R1311" i="29"/>
  <c r="T1311" i="29"/>
  <c r="BE1311" i="29"/>
  <c r="BF1311" i="29"/>
  <c r="BG1311" i="29"/>
  <c r="BH1311" i="29"/>
  <c r="BI1311" i="29"/>
  <c r="BK1311" i="29"/>
  <c r="J1313" i="29"/>
  <c r="BE1313" i="29" s="1"/>
  <c r="P1313" i="29"/>
  <c r="R1313" i="29"/>
  <c r="T1313" i="29"/>
  <c r="BF1313" i="29"/>
  <c r="BG1313" i="29"/>
  <c r="BH1313" i="29"/>
  <c r="BI1313" i="29"/>
  <c r="BK1313" i="29"/>
  <c r="J1315" i="29"/>
  <c r="P1315" i="29"/>
  <c r="R1315" i="29"/>
  <c r="T1315" i="29"/>
  <c r="BE1315" i="29"/>
  <c r="BF1315" i="29"/>
  <c r="BG1315" i="29"/>
  <c r="BH1315" i="29"/>
  <c r="BI1315" i="29"/>
  <c r="BK1315" i="29"/>
  <c r="J1328" i="29"/>
  <c r="BE1328" i="29" s="1"/>
  <c r="P1328" i="29"/>
  <c r="R1328" i="29"/>
  <c r="T1328" i="29"/>
  <c r="BF1328" i="29"/>
  <c r="BG1328" i="29"/>
  <c r="BH1328" i="29"/>
  <c r="BI1328" i="29"/>
  <c r="BK1328" i="29"/>
  <c r="J1344" i="29"/>
  <c r="BE1344" i="29" s="1"/>
  <c r="P1344" i="29"/>
  <c r="R1344" i="29"/>
  <c r="T1344" i="29"/>
  <c r="BF1344" i="29"/>
  <c r="BG1344" i="29"/>
  <c r="BH1344" i="29"/>
  <c r="BI1344" i="29"/>
  <c r="BK1344" i="29"/>
  <c r="J1364" i="29"/>
  <c r="BE1364" i="29" s="1"/>
  <c r="P1364" i="29"/>
  <c r="R1364" i="29"/>
  <c r="T1364" i="29"/>
  <c r="BF1364" i="29"/>
  <c r="BG1364" i="29"/>
  <c r="BH1364" i="29"/>
  <c r="BI1364" i="29"/>
  <c r="BK1364" i="29"/>
  <c r="J1366" i="29"/>
  <c r="BE1366" i="29" s="1"/>
  <c r="P1366" i="29"/>
  <c r="R1366" i="29"/>
  <c r="T1366" i="29"/>
  <c r="BF1366" i="29"/>
  <c r="BG1366" i="29"/>
  <c r="BH1366" i="29"/>
  <c r="BI1366" i="29"/>
  <c r="BK1366" i="29"/>
  <c r="J1368" i="29"/>
  <c r="P1368" i="29"/>
  <c r="R1368" i="29"/>
  <c r="T1368" i="29"/>
  <c r="BE1368" i="29"/>
  <c r="BF1368" i="29"/>
  <c r="BG1368" i="29"/>
  <c r="BH1368" i="29"/>
  <c r="BI1368" i="29"/>
  <c r="BK1368" i="29"/>
  <c r="J1370" i="29"/>
  <c r="BE1370" i="29" s="1"/>
  <c r="P1370" i="29"/>
  <c r="R1370" i="29"/>
  <c r="T1370" i="29"/>
  <c r="BF1370" i="29"/>
  <c r="BG1370" i="29"/>
  <c r="BH1370" i="29"/>
  <c r="BI1370" i="29"/>
  <c r="BK1370" i="29"/>
  <c r="J1373" i="29"/>
  <c r="BE1373" i="29" s="1"/>
  <c r="P1373" i="29"/>
  <c r="R1373" i="29"/>
  <c r="T1373" i="29"/>
  <c r="BF1373" i="29"/>
  <c r="BG1373" i="29"/>
  <c r="BH1373" i="29"/>
  <c r="BI1373" i="29"/>
  <c r="BK1373" i="29"/>
  <c r="J1376" i="29"/>
  <c r="BE1376" i="29" s="1"/>
  <c r="P1376" i="29"/>
  <c r="R1376" i="29"/>
  <c r="T1376" i="29"/>
  <c r="BF1376" i="29"/>
  <c r="BG1376" i="29"/>
  <c r="BH1376" i="29"/>
  <c r="BI1376" i="29"/>
  <c r="BK1376" i="29"/>
  <c r="J1381" i="29"/>
  <c r="P1381" i="29"/>
  <c r="R1381" i="29"/>
  <c r="T1381" i="29"/>
  <c r="BE1381" i="29"/>
  <c r="BF1381" i="29"/>
  <c r="BG1381" i="29"/>
  <c r="BH1381" i="29"/>
  <c r="BI1381" i="29"/>
  <c r="BK1381" i="29"/>
  <c r="J1386" i="29"/>
  <c r="P1386" i="29"/>
  <c r="R1386" i="29"/>
  <c r="T1386" i="29"/>
  <c r="BE1386" i="29"/>
  <c r="BF1386" i="29"/>
  <c r="BG1386" i="29"/>
  <c r="BH1386" i="29"/>
  <c r="BI1386" i="29"/>
  <c r="BK1386" i="29"/>
  <c r="J1388" i="29"/>
  <c r="BE1388" i="29" s="1"/>
  <c r="P1388" i="29"/>
  <c r="R1388" i="29"/>
  <c r="T1388" i="29"/>
  <c r="BF1388" i="29"/>
  <c r="BG1388" i="29"/>
  <c r="BH1388" i="29"/>
  <c r="BI1388" i="29"/>
  <c r="BK1388" i="29"/>
  <c r="J1394" i="29"/>
  <c r="BE1394" i="29" s="1"/>
  <c r="P1394" i="29"/>
  <c r="R1394" i="29"/>
  <c r="T1394" i="29"/>
  <c r="BF1394" i="29"/>
  <c r="BG1394" i="29"/>
  <c r="BH1394" i="29"/>
  <c r="BI1394" i="29"/>
  <c r="BK1394" i="29"/>
  <c r="J1396" i="29"/>
  <c r="P1396" i="29"/>
  <c r="R1396" i="29"/>
  <c r="T1396" i="29"/>
  <c r="BE1396" i="29"/>
  <c r="BF1396" i="29"/>
  <c r="BG1396" i="29"/>
  <c r="BH1396" i="29"/>
  <c r="BI1396" i="29"/>
  <c r="BK1396" i="29"/>
  <c r="J1398" i="29"/>
  <c r="BE1398" i="29" s="1"/>
  <c r="P1398" i="29"/>
  <c r="R1398" i="29"/>
  <c r="T1398" i="29"/>
  <c r="BF1398" i="29"/>
  <c r="BG1398" i="29"/>
  <c r="BH1398" i="29"/>
  <c r="BI1398" i="29"/>
  <c r="BK1398" i="29"/>
  <c r="J1402" i="29"/>
  <c r="P1402" i="29"/>
  <c r="R1402" i="29"/>
  <c r="T1402" i="29"/>
  <c r="BE1402" i="29"/>
  <c r="BF1402" i="29"/>
  <c r="BG1402" i="29"/>
  <c r="BH1402" i="29"/>
  <c r="BI1402" i="29"/>
  <c r="BK1402" i="29"/>
  <c r="J1404" i="29"/>
  <c r="BE1404" i="29" s="1"/>
  <c r="P1404" i="29"/>
  <c r="R1404" i="29"/>
  <c r="T1404" i="29"/>
  <c r="BF1404" i="29"/>
  <c r="BG1404" i="29"/>
  <c r="BH1404" i="29"/>
  <c r="BI1404" i="29"/>
  <c r="BK1404" i="29"/>
  <c r="J1406" i="29"/>
  <c r="BE1406" i="29" s="1"/>
  <c r="P1406" i="29"/>
  <c r="R1406" i="29"/>
  <c r="T1406" i="29"/>
  <c r="BF1406" i="29"/>
  <c r="BG1406" i="29"/>
  <c r="BH1406" i="29"/>
  <c r="BI1406" i="29"/>
  <c r="BK1406" i="29"/>
  <c r="J1410" i="29"/>
  <c r="BE1410" i="29" s="1"/>
  <c r="P1410" i="29"/>
  <c r="R1410" i="29"/>
  <c r="T1410" i="29"/>
  <c r="BF1410" i="29"/>
  <c r="BG1410" i="29"/>
  <c r="BH1410" i="29"/>
  <c r="BI1410" i="29"/>
  <c r="BK1410" i="29"/>
  <c r="J1414" i="29"/>
  <c r="BE1414" i="29" s="1"/>
  <c r="P1414" i="29"/>
  <c r="R1414" i="29"/>
  <c r="T1414" i="29"/>
  <c r="BF1414" i="29"/>
  <c r="BG1414" i="29"/>
  <c r="BH1414" i="29"/>
  <c r="BI1414" i="29"/>
  <c r="BK1414" i="29"/>
  <c r="J1417" i="29"/>
  <c r="P1417" i="29"/>
  <c r="R1417" i="29"/>
  <c r="T1417" i="29"/>
  <c r="BE1417" i="29"/>
  <c r="BF1417" i="29"/>
  <c r="BG1417" i="29"/>
  <c r="BH1417" i="29"/>
  <c r="BI1417" i="29"/>
  <c r="BK1417" i="29"/>
  <c r="J1420" i="29"/>
  <c r="P1420" i="29"/>
  <c r="R1420" i="29"/>
  <c r="T1420" i="29"/>
  <c r="BE1420" i="29"/>
  <c r="BF1420" i="29"/>
  <c r="BG1420" i="29"/>
  <c r="BH1420" i="29"/>
  <c r="BI1420" i="29"/>
  <c r="BK1420" i="29"/>
  <c r="J1423" i="29"/>
  <c r="BE1423" i="29" s="1"/>
  <c r="P1423" i="29"/>
  <c r="R1423" i="29"/>
  <c r="T1423" i="29"/>
  <c r="BF1423" i="29"/>
  <c r="BG1423" i="29"/>
  <c r="BH1423" i="29"/>
  <c r="BI1423" i="29"/>
  <c r="BK1423" i="29"/>
  <c r="J1426" i="29"/>
  <c r="BE1426" i="29" s="1"/>
  <c r="P1426" i="29"/>
  <c r="R1426" i="29"/>
  <c r="T1426" i="29"/>
  <c r="BF1426" i="29"/>
  <c r="BG1426" i="29"/>
  <c r="BH1426" i="29"/>
  <c r="BI1426" i="29"/>
  <c r="BK1426" i="29"/>
  <c r="J1429" i="29"/>
  <c r="BE1429" i="29" s="1"/>
  <c r="P1429" i="29"/>
  <c r="R1429" i="29"/>
  <c r="T1429" i="29"/>
  <c r="BF1429" i="29"/>
  <c r="BG1429" i="29"/>
  <c r="BH1429" i="29"/>
  <c r="BI1429" i="29"/>
  <c r="BK1429" i="29"/>
  <c r="J1432" i="29"/>
  <c r="P1432" i="29"/>
  <c r="R1432" i="29"/>
  <c r="T1432" i="29"/>
  <c r="BE1432" i="29"/>
  <c r="BF1432" i="29"/>
  <c r="BG1432" i="29"/>
  <c r="BH1432" i="29"/>
  <c r="BI1432" i="29"/>
  <c r="BK1432" i="29"/>
  <c r="J1434" i="29"/>
  <c r="BE1434" i="29" s="1"/>
  <c r="P1434" i="29"/>
  <c r="R1434" i="29"/>
  <c r="T1434" i="29"/>
  <c r="BF1434" i="29"/>
  <c r="BG1434" i="29"/>
  <c r="BH1434" i="29"/>
  <c r="BI1434" i="29"/>
  <c r="BK1434" i="29"/>
  <c r="J1448" i="29"/>
  <c r="BE1448" i="29" s="1"/>
  <c r="P1448" i="29"/>
  <c r="R1448" i="29"/>
  <c r="T1448" i="29"/>
  <c r="BF1448" i="29"/>
  <c r="BG1448" i="29"/>
  <c r="BH1448" i="29"/>
  <c r="BI1448" i="29"/>
  <c r="BK1448" i="29"/>
  <c r="J1450" i="29"/>
  <c r="BE1450" i="29" s="1"/>
  <c r="P1450" i="29"/>
  <c r="R1450" i="29"/>
  <c r="T1450" i="29"/>
  <c r="BF1450" i="29"/>
  <c r="BG1450" i="29"/>
  <c r="BH1450" i="29"/>
  <c r="BI1450" i="29"/>
  <c r="BK1450" i="29"/>
  <c r="J1452" i="29"/>
  <c r="BE1452" i="29" s="1"/>
  <c r="P1452" i="29"/>
  <c r="R1452" i="29"/>
  <c r="T1452" i="29"/>
  <c r="BF1452" i="29"/>
  <c r="BG1452" i="29"/>
  <c r="BH1452" i="29"/>
  <c r="BI1452" i="29"/>
  <c r="BK1452" i="29"/>
  <c r="J1457" i="29"/>
  <c r="BE1457" i="29" s="1"/>
  <c r="P1457" i="29"/>
  <c r="R1457" i="29"/>
  <c r="T1457" i="29"/>
  <c r="BF1457" i="29"/>
  <c r="BG1457" i="29"/>
  <c r="BH1457" i="29"/>
  <c r="BI1457" i="29"/>
  <c r="BK1457" i="29"/>
  <c r="J1459" i="29"/>
  <c r="BE1459" i="29" s="1"/>
  <c r="P1459" i="29"/>
  <c r="R1459" i="29"/>
  <c r="T1459" i="29"/>
  <c r="BF1459" i="29"/>
  <c r="BG1459" i="29"/>
  <c r="BH1459" i="29"/>
  <c r="BI1459" i="29"/>
  <c r="BK1459" i="29"/>
  <c r="J1461" i="29"/>
  <c r="BE1461" i="29" s="1"/>
  <c r="P1461" i="29"/>
  <c r="R1461" i="29"/>
  <c r="T1461" i="29"/>
  <c r="BF1461" i="29"/>
  <c r="BG1461" i="29"/>
  <c r="BH1461" i="29"/>
  <c r="BI1461" i="29"/>
  <c r="BK1461" i="29"/>
  <c r="J1463" i="29"/>
  <c r="BE1463" i="29" s="1"/>
  <c r="P1463" i="29"/>
  <c r="R1463" i="29"/>
  <c r="T1463" i="29"/>
  <c r="BF1463" i="29"/>
  <c r="BG1463" i="29"/>
  <c r="BH1463" i="29"/>
  <c r="BI1463" i="29"/>
  <c r="BK1463" i="29"/>
  <c r="J1468" i="29"/>
  <c r="BE1468" i="29" s="1"/>
  <c r="P1468" i="29"/>
  <c r="R1468" i="29"/>
  <c r="T1468" i="29"/>
  <c r="BF1468" i="29"/>
  <c r="BG1468" i="29"/>
  <c r="BH1468" i="29"/>
  <c r="BI1468" i="29"/>
  <c r="BK1468" i="29"/>
  <c r="J1473" i="29"/>
  <c r="BE1473" i="29" s="1"/>
  <c r="P1473" i="29"/>
  <c r="R1473" i="29"/>
  <c r="T1473" i="29"/>
  <c r="BF1473" i="29"/>
  <c r="BG1473" i="29"/>
  <c r="BH1473" i="29"/>
  <c r="BI1473" i="29"/>
  <c r="BK1473" i="29"/>
  <c r="J1475" i="29"/>
  <c r="BE1475" i="29" s="1"/>
  <c r="P1475" i="29"/>
  <c r="R1475" i="29"/>
  <c r="T1475" i="29"/>
  <c r="BF1475" i="29"/>
  <c r="BG1475" i="29"/>
  <c r="BH1475" i="29"/>
  <c r="BI1475" i="29"/>
  <c r="BK1475" i="29"/>
  <c r="J1477" i="29"/>
  <c r="BE1477" i="29" s="1"/>
  <c r="P1477" i="29"/>
  <c r="R1477" i="29"/>
  <c r="T1477" i="29"/>
  <c r="BF1477" i="29"/>
  <c r="BG1477" i="29"/>
  <c r="BH1477" i="29"/>
  <c r="BI1477" i="29"/>
  <c r="BK1477" i="29"/>
  <c r="J1493" i="29"/>
  <c r="BE1493" i="29" s="1"/>
  <c r="P1493" i="29"/>
  <c r="R1493" i="29"/>
  <c r="T1493" i="29"/>
  <c r="BF1493" i="29"/>
  <c r="BG1493" i="29"/>
  <c r="BH1493" i="29"/>
  <c r="BI1493" i="29"/>
  <c r="BK1493" i="29"/>
  <c r="J1495" i="29"/>
  <c r="BE1495" i="29" s="1"/>
  <c r="P1495" i="29"/>
  <c r="R1495" i="29"/>
  <c r="T1495" i="29"/>
  <c r="BF1495" i="29"/>
  <c r="BG1495" i="29"/>
  <c r="BH1495" i="29"/>
  <c r="BI1495" i="29"/>
  <c r="BK1495" i="29"/>
  <c r="J1511" i="29"/>
  <c r="P1511" i="29"/>
  <c r="R1511" i="29"/>
  <c r="T1511" i="29"/>
  <c r="BE1511" i="29"/>
  <c r="BF1511" i="29"/>
  <c r="BG1511" i="29"/>
  <c r="BH1511" i="29"/>
  <c r="BI1511" i="29"/>
  <c r="BK1511" i="29"/>
  <c r="J1513" i="29"/>
  <c r="BE1513" i="29" s="1"/>
  <c r="P1513" i="29"/>
  <c r="R1513" i="29"/>
  <c r="T1513" i="29"/>
  <c r="BF1513" i="29"/>
  <c r="BG1513" i="29"/>
  <c r="BH1513" i="29"/>
  <c r="BI1513" i="29"/>
  <c r="BK1513" i="29"/>
  <c r="J1516" i="29"/>
  <c r="BE1516" i="29" s="1"/>
  <c r="P1516" i="29"/>
  <c r="R1516" i="29"/>
  <c r="T1516" i="29"/>
  <c r="BF1516" i="29"/>
  <c r="BG1516" i="29"/>
  <c r="BH1516" i="29"/>
  <c r="BI1516" i="29"/>
  <c r="BK1516" i="29"/>
  <c r="J1519" i="29"/>
  <c r="BE1519" i="29" s="1"/>
  <c r="P1519" i="29"/>
  <c r="R1519" i="29"/>
  <c r="T1519" i="29"/>
  <c r="BF1519" i="29"/>
  <c r="BG1519" i="29"/>
  <c r="BH1519" i="29"/>
  <c r="BI1519" i="29"/>
  <c r="BK1519" i="29"/>
  <c r="J1524" i="29"/>
  <c r="BE1524" i="29" s="1"/>
  <c r="P1524" i="29"/>
  <c r="R1524" i="29"/>
  <c r="T1524" i="29"/>
  <c r="BF1524" i="29"/>
  <c r="BG1524" i="29"/>
  <c r="BH1524" i="29"/>
  <c r="BI1524" i="29"/>
  <c r="BK1524" i="29"/>
  <c r="J1529" i="29"/>
  <c r="P1529" i="29"/>
  <c r="R1529" i="29"/>
  <c r="T1529" i="29"/>
  <c r="BE1529" i="29"/>
  <c r="BF1529" i="29"/>
  <c r="BG1529" i="29"/>
  <c r="BH1529" i="29"/>
  <c r="BI1529" i="29"/>
  <c r="BK1529" i="29"/>
  <c r="J1531" i="29"/>
  <c r="BE1531" i="29" s="1"/>
  <c r="P1531" i="29"/>
  <c r="R1531" i="29"/>
  <c r="T1531" i="29"/>
  <c r="BF1531" i="29"/>
  <c r="BG1531" i="29"/>
  <c r="BH1531" i="29"/>
  <c r="BI1531" i="29"/>
  <c r="BK1531" i="29"/>
  <c r="J1538" i="29"/>
  <c r="BE1538" i="29" s="1"/>
  <c r="P1538" i="29"/>
  <c r="R1538" i="29"/>
  <c r="T1538" i="29"/>
  <c r="BF1538" i="29"/>
  <c r="BG1538" i="29"/>
  <c r="BH1538" i="29"/>
  <c r="BI1538" i="29"/>
  <c r="BK1538" i="29"/>
  <c r="J1540" i="29"/>
  <c r="BE1540" i="29" s="1"/>
  <c r="P1540" i="29"/>
  <c r="R1540" i="29"/>
  <c r="T1540" i="29"/>
  <c r="BF1540" i="29"/>
  <c r="BG1540" i="29"/>
  <c r="BH1540" i="29"/>
  <c r="BI1540" i="29"/>
  <c r="BK1540" i="29"/>
  <c r="J1542" i="29"/>
  <c r="BE1542" i="29" s="1"/>
  <c r="P1542" i="29"/>
  <c r="R1542" i="29"/>
  <c r="T1542" i="29"/>
  <c r="BF1542" i="29"/>
  <c r="BG1542" i="29"/>
  <c r="BH1542" i="29"/>
  <c r="BI1542" i="29"/>
  <c r="BK1542" i="29"/>
  <c r="J1548" i="29"/>
  <c r="BE1548" i="29" s="1"/>
  <c r="P1548" i="29"/>
  <c r="R1548" i="29"/>
  <c r="T1548" i="29"/>
  <c r="BF1548" i="29"/>
  <c r="BG1548" i="29"/>
  <c r="BH1548" i="29"/>
  <c r="BI1548" i="29"/>
  <c r="BK1548" i="29"/>
  <c r="J1550" i="29"/>
  <c r="P1550" i="29"/>
  <c r="R1550" i="29"/>
  <c r="T1550" i="29"/>
  <c r="BE1550" i="29"/>
  <c r="BF1550" i="29"/>
  <c r="BG1550" i="29"/>
  <c r="BH1550" i="29"/>
  <c r="BI1550" i="29"/>
  <c r="BK1550" i="29"/>
  <c r="J1554" i="29"/>
  <c r="BE1554" i="29" s="1"/>
  <c r="P1554" i="29"/>
  <c r="R1554" i="29"/>
  <c r="T1554" i="29"/>
  <c r="BF1554" i="29"/>
  <c r="BG1554" i="29"/>
  <c r="BH1554" i="29"/>
  <c r="BI1554" i="29"/>
  <c r="BK1554" i="29"/>
  <c r="J1556" i="29"/>
  <c r="BE1556" i="29" s="1"/>
  <c r="P1556" i="29"/>
  <c r="R1556" i="29"/>
  <c r="T1556" i="29"/>
  <c r="BF1556" i="29"/>
  <c r="BG1556" i="29"/>
  <c r="BH1556" i="29"/>
  <c r="BI1556" i="29"/>
  <c r="BK1556" i="29"/>
  <c r="J1558" i="29"/>
  <c r="BE1558" i="29" s="1"/>
  <c r="P1558" i="29"/>
  <c r="R1558" i="29"/>
  <c r="T1558" i="29"/>
  <c r="BF1558" i="29"/>
  <c r="BG1558" i="29"/>
  <c r="BH1558" i="29"/>
  <c r="BI1558" i="29"/>
  <c r="BK1558" i="29"/>
  <c r="J1562" i="29"/>
  <c r="P1562" i="29"/>
  <c r="R1562" i="29"/>
  <c r="T1562" i="29"/>
  <c r="BE1562" i="29"/>
  <c r="BF1562" i="29"/>
  <c r="BG1562" i="29"/>
  <c r="BH1562" i="29"/>
  <c r="BI1562" i="29"/>
  <c r="BK1562" i="29"/>
  <c r="J1564" i="29"/>
  <c r="P1564" i="29"/>
  <c r="R1564" i="29"/>
  <c r="T1564" i="29"/>
  <c r="BE1564" i="29"/>
  <c r="BF1564" i="29"/>
  <c r="BG1564" i="29"/>
  <c r="BH1564" i="29"/>
  <c r="BI1564" i="29"/>
  <c r="BK1564" i="29"/>
  <c r="J1580" i="29"/>
  <c r="BE1580" i="29" s="1"/>
  <c r="P1580" i="29"/>
  <c r="R1580" i="29"/>
  <c r="T1580" i="29"/>
  <c r="BF1580" i="29"/>
  <c r="BG1580" i="29"/>
  <c r="BH1580" i="29"/>
  <c r="BI1580" i="29"/>
  <c r="BK1580" i="29"/>
  <c r="J1582" i="29"/>
  <c r="BE1582" i="29" s="1"/>
  <c r="P1582" i="29"/>
  <c r="R1582" i="29"/>
  <c r="T1582" i="29"/>
  <c r="BF1582" i="29"/>
  <c r="BG1582" i="29"/>
  <c r="BH1582" i="29"/>
  <c r="BI1582" i="29"/>
  <c r="BK1582" i="29"/>
  <c r="J1592" i="29"/>
  <c r="BE1592" i="29" s="1"/>
  <c r="P1592" i="29"/>
  <c r="R1592" i="29"/>
  <c r="T1592" i="29"/>
  <c r="BF1592" i="29"/>
  <c r="BG1592" i="29"/>
  <c r="BH1592" i="29"/>
  <c r="BI1592" i="29"/>
  <c r="BK1592" i="29"/>
  <c r="J1602" i="29"/>
  <c r="BE1602" i="29" s="1"/>
  <c r="P1602" i="29"/>
  <c r="R1602" i="29"/>
  <c r="T1602" i="29"/>
  <c r="BF1602" i="29"/>
  <c r="BG1602" i="29"/>
  <c r="BH1602" i="29"/>
  <c r="BI1602" i="29"/>
  <c r="BK1602" i="29"/>
  <c r="J1618" i="29"/>
  <c r="BE1618" i="29" s="1"/>
  <c r="P1618" i="29"/>
  <c r="R1618" i="29"/>
  <c r="T1618" i="29"/>
  <c r="BF1618" i="29"/>
  <c r="BG1618" i="29"/>
  <c r="BH1618" i="29"/>
  <c r="BI1618" i="29"/>
  <c r="BK1618" i="29"/>
  <c r="J1620" i="29"/>
  <c r="BE1620" i="29" s="1"/>
  <c r="P1620" i="29"/>
  <c r="R1620" i="29"/>
  <c r="T1620" i="29"/>
  <c r="BF1620" i="29"/>
  <c r="BG1620" i="29"/>
  <c r="BH1620" i="29"/>
  <c r="BI1620" i="29"/>
  <c r="BK1620" i="29"/>
  <c r="J1622" i="29"/>
  <c r="BE1622" i="29" s="1"/>
  <c r="P1622" i="29"/>
  <c r="R1622" i="29"/>
  <c r="T1622" i="29"/>
  <c r="BF1622" i="29"/>
  <c r="BG1622" i="29"/>
  <c r="BH1622" i="29"/>
  <c r="BI1622" i="29"/>
  <c r="BK1622" i="29"/>
  <c r="J1624" i="29"/>
  <c r="BE1624" i="29" s="1"/>
  <c r="P1624" i="29"/>
  <c r="R1624" i="29"/>
  <c r="T1624" i="29"/>
  <c r="BF1624" i="29"/>
  <c r="BG1624" i="29"/>
  <c r="BH1624" i="29"/>
  <c r="BI1624" i="29"/>
  <c r="BK1624" i="29"/>
  <c r="J1626" i="29"/>
  <c r="BE1626" i="29" s="1"/>
  <c r="P1626" i="29"/>
  <c r="R1626" i="29"/>
  <c r="T1626" i="29"/>
  <c r="BF1626" i="29"/>
  <c r="BG1626" i="29"/>
  <c r="BH1626" i="29"/>
  <c r="BI1626" i="29"/>
  <c r="BK1626" i="29"/>
  <c r="J1628" i="29"/>
  <c r="BE1628" i="29" s="1"/>
  <c r="P1628" i="29"/>
  <c r="R1628" i="29"/>
  <c r="T1628" i="29"/>
  <c r="BF1628" i="29"/>
  <c r="BG1628" i="29"/>
  <c r="BH1628" i="29"/>
  <c r="BI1628" i="29"/>
  <c r="BK1628" i="29"/>
  <c r="J1630" i="29"/>
  <c r="BE1630" i="29" s="1"/>
  <c r="P1630" i="29"/>
  <c r="R1630" i="29"/>
  <c r="T1630" i="29"/>
  <c r="BF1630" i="29"/>
  <c r="BG1630" i="29"/>
  <c r="BH1630" i="29"/>
  <c r="BI1630" i="29"/>
  <c r="BK1630" i="29"/>
  <c r="J1632" i="29"/>
  <c r="BE1632" i="29" s="1"/>
  <c r="P1632" i="29"/>
  <c r="R1632" i="29"/>
  <c r="T1632" i="29"/>
  <c r="BF1632" i="29"/>
  <c r="BG1632" i="29"/>
  <c r="BH1632" i="29"/>
  <c r="BI1632" i="29"/>
  <c r="BK1632" i="29"/>
  <c r="J1634" i="29"/>
  <c r="BE1634" i="29" s="1"/>
  <c r="P1634" i="29"/>
  <c r="R1634" i="29"/>
  <c r="T1634" i="29"/>
  <c r="BF1634" i="29"/>
  <c r="BG1634" i="29"/>
  <c r="BH1634" i="29"/>
  <c r="BI1634" i="29"/>
  <c r="BK1634" i="29"/>
  <c r="J1636" i="29"/>
  <c r="P1636" i="29"/>
  <c r="R1636" i="29"/>
  <c r="T1636" i="29"/>
  <c r="BE1636" i="29"/>
  <c r="BF1636" i="29"/>
  <c r="BG1636" i="29"/>
  <c r="BH1636" i="29"/>
  <c r="BI1636" i="29"/>
  <c r="BK1636" i="29"/>
  <c r="J1641" i="29"/>
  <c r="BE1641" i="29" s="1"/>
  <c r="P1641" i="29"/>
  <c r="R1641" i="29"/>
  <c r="T1641" i="29"/>
  <c r="BF1641" i="29"/>
  <c r="BG1641" i="29"/>
  <c r="BH1641" i="29"/>
  <c r="BI1641" i="29"/>
  <c r="BK1641" i="29"/>
  <c r="J1649" i="29"/>
  <c r="BE1649" i="29" s="1"/>
  <c r="P1649" i="29"/>
  <c r="R1649" i="29"/>
  <c r="T1649" i="29"/>
  <c r="BF1649" i="29"/>
  <c r="BG1649" i="29"/>
  <c r="BH1649" i="29"/>
  <c r="BI1649" i="29"/>
  <c r="BK1649" i="29"/>
  <c r="J1670" i="29"/>
  <c r="BE1670" i="29" s="1"/>
  <c r="P1670" i="29"/>
  <c r="R1670" i="29"/>
  <c r="T1670" i="29"/>
  <c r="BF1670" i="29"/>
  <c r="BG1670" i="29"/>
  <c r="BH1670" i="29"/>
  <c r="BI1670" i="29"/>
  <c r="BK1670" i="29"/>
  <c r="J1674" i="29"/>
  <c r="P1674" i="29"/>
  <c r="R1674" i="29"/>
  <c r="T1674" i="29"/>
  <c r="BE1674" i="29"/>
  <c r="BF1674" i="29"/>
  <c r="BG1674" i="29"/>
  <c r="BH1674" i="29"/>
  <c r="BI1674" i="29"/>
  <c r="BK1674" i="29"/>
  <c r="J1683" i="29"/>
  <c r="P1683" i="29"/>
  <c r="R1683" i="29"/>
  <c r="T1683" i="29"/>
  <c r="BE1683" i="29"/>
  <c r="BF1683" i="29"/>
  <c r="BG1683" i="29"/>
  <c r="BH1683" i="29"/>
  <c r="BI1683" i="29"/>
  <c r="BK1683" i="29"/>
  <c r="J1686" i="29"/>
  <c r="BE1686" i="29" s="1"/>
  <c r="P1686" i="29"/>
  <c r="R1686" i="29"/>
  <c r="T1686" i="29"/>
  <c r="BF1686" i="29"/>
  <c r="BG1686" i="29"/>
  <c r="BH1686" i="29"/>
  <c r="BI1686" i="29"/>
  <c r="BK1686" i="29"/>
  <c r="J1691" i="29"/>
  <c r="BE1691" i="29" s="1"/>
  <c r="P1691" i="29"/>
  <c r="R1691" i="29"/>
  <c r="T1691" i="29"/>
  <c r="BF1691" i="29"/>
  <c r="BG1691" i="29"/>
  <c r="BH1691" i="29"/>
  <c r="BI1691" i="29"/>
  <c r="BK1691" i="29"/>
  <c r="J1695" i="29"/>
  <c r="BE1695" i="29" s="1"/>
  <c r="P1695" i="29"/>
  <c r="R1695" i="29"/>
  <c r="T1695" i="29"/>
  <c r="BF1695" i="29"/>
  <c r="BG1695" i="29"/>
  <c r="BH1695" i="29"/>
  <c r="BI1695" i="29"/>
  <c r="BK1695" i="29"/>
  <c r="J1700" i="29"/>
  <c r="P1700" i="29"/>
  <c r="R1700" i="29"/>
  <c r="T1700" i="29"/>
  <c r="BE1700" i="29"/>
  <c r="BF1700" i="29"/>
  <c r="BG1700" i="29"/>
  <c r="BH1700" i="29"/>
  <c r="BI1700" i="29"/>
  <c r="BK1700" i="29"/>
  <c r="J1701" i="29"/>
  <c r="P1701" i="29"/>
  <c r="R1701" i="29"/>
  <c r="T1701" i="29"/>
  <c r="BE1701" i="29"/>
  <c r="BF1701" i="29"/>
  <c r="BG1701" i="29"/>
  <c r="BH1701" i="29"/>
  <c r="BI1701" i="29"/>
  <c r="BK1701" i="29"/>
  <c r="J1706" i="29"/>
  <c r="BE1706" i="29" s="1"/>
  <c r="P1706" i="29"/>
  <c r="R1706" i="29"/>
  <c r="T1706" i="29"/>
  <c r="BF1706" i="29"/>
  <c r="BG1706" i="29"/>
  <c r="BH1706" i="29"/>
  <c r="BI1706" i="29"/>
  <c r="BK1706" i="29"/>
  <c r="J1707" i="29"/>
  <c r="BE1707" i="29" s="1"/>
  <c r="P1707" i="29"/>
  <c r="R1707" i="29"/>
  <c r="T1707" i="29"/>
  <c r="BF1707" i="29"/>
  <c r="BG1707" i="29"/>
  <c r="BH1707" i="29"/>
  <c r="BI1707" i="29"/>
  <c r="BK1707" i="29"/>
  <c r="J1710" i="29"/>
  <c r="BE1710" i="29" s="1"/>
  <c r="P1710" i="29"/>
  <c r="R1710" i="29"/>
  <c r="T1710" i="29"/>
  <c r="BF1710" i="29"/>
  <c r="BG1710" i="29"/>
  <c r="BH1710" i="29"/>
  <c r="BI1710" i="29"/>
  <c r="BK1710" i="29"/>
  <c r="J1711" i="29"/>
  <c r="P1711" i="29"/>
  <c r="R1711" i="29"/>
  <c r="T1711" i="29"/>
  <c r="BE1711" i="29"/>
  <c r="BF1711" i="29"/>
  <c r="BG1711" i="29"/>
  <c r="BH1711" i="29"/>
  <c r="BI1711" i="29"/>
  <c r="BK1711" i="29"/>
  <c r="J1726" i="29"/>
  <c r="BE1726" i="29" s="1"/>
  <c r="P1726" i="29"/>
  <c r="R1726" i="29"/>
  <c r="T1726" i="29"/>
  <c r="BF1726" i="29"/>
  <c r="BG1726" i="29"/>
  <c r="BH1726" i="29"/>
  <c r="BI1726" i="29"/>
  <c r="BK1726" i="29"/>
  <c r="J1729" i="29"/>
  <c r="BE1729" i="29" s="1"/>
  <c r="P1729" i="29"/>
  <c r="R1729" i="29"/>
  <c r="T1729" i="29"/>
  <c r="BF1729" i="29"/>
  <c r="BG1729" i="29"/>
  <c r="BH1729" i="29"/>
  <c r="BI1729" i="29"/>
  <c r="BK1729" i="29"/>
  <c r="J1732" i="29"/>
  <c r="BE1732" i="29" s="1"/>
  <c r="P1732" i="29"/>
  <c r="R1732" i="29"/>
  <c r="T1732" i="29"/>
  <c r="BF1732" i="29"/>
  <c r="BG1732" i="29"/>
  <c r="BH1732" i="29"/>
  <c r="BI1732" i="29"/>
  <c r="BK1732" i="29"/>
  <c r="J1738" i="29"/>
  <c r="BE1738" i="29" s="1"/>
  <c r="P1738" i="29"/>
  <c r="R1738" i="29"/>
  <c r="T1738" i="29"/>
  <c r="BF1738" i="29"/>
  <c r="BG1738" i="29"/>
  <c r="BH1738" i="29"/>
  <c r="BI1738" i="29"/>
  <c r="BK1738" i="29"/>
  <c r="J1744" i="29"/>
  <c r="BE1744" i="29" s="1"/>
  <c r="P1744" i="29"/>
  <c r="R1744" i="29"/>
  <c r="T1744" i="29"/>
  <c r="BF1744" i="29"/>
  <c r="BG1744" i="29"/>
  <c r="BH1744" i="29"/>
  <c r="BI1744" i="29"/>
  <c r="BK1744" i="29"/>
  <c r="J1746" i="29"/>
  <c r="P1746" i="29"/>
  <c r="R1746" i="29"/>
  <c r="T1746" i="29"/>
  <c r="BE1746" i="29"/>
  <c r="BF1746" i="29"/>
  <c r="BG1746" i="29"/>
  <c r="BH1746" i="29"/>
  <c r="BI1746" i="29"/>
  <c r="BK1746" i="29"/>
  <c r="J1754" i="29"/>
  <c r="BE1754" i="29" s="1"/>
  <c r="P1754" i="29"/>
  <c r="R1754" i="29"/>
  <c r="T1754" i="29"/>
  <c r="BF1754" i="29"/>
  <c r="BG1754" i="29"/>
  <c r="BH1754" i="29"/>
  <c r="BI1754" i="29"/>
  <c r="BK1754" i="29"/>
  <c r="J1758" i="29"/>
  <c r="BE1758" i="29" s="1"/>
  <c r="P1758" i="29"/>
  <c r="R1758" i="29"/>
  <c r="T1758" i="29"/>
  <c r="BF1758" i="29"/>
  <c r="BG1758" i="29"/>
  <c r="BH1758" i="29"/>
  <c r="BI1758" i="29"/>
  <c r="BK1758" i="29"/>
  <c r="J1768" i="29"/>
  <c r="BE1768" i="29" s="1"/>
  <c r="P1768" i="29"/>
  <c r="R1768" i="29"/>
  <c r="T1768" i="29"/>
  <c r="BF1768" i="29"/>
  <c r="BG1768" i="29"/>
  <c r="BH1768" i="29"/>
  <c r="BI1768" i="29"/>
  <c r="BK1768" i="29"/>
  <c r="J1772" i="29"/>
  <c r="BE1772" i="29" s="1"/>
  <c r="P1772" i="29"/>
  <c r="R1772" i="29"/>
  <c r="T1772" i="29"/>
  <c r="BF1772" i="29"/>
  <c r="BG1772" i="29"/>
  <c r="BH1772" i="29"/>
  <c r="BI1772" i="29"/>
  <c r="BK1772" i="29"/>
  <c r="J1774" i="29"/>
  <c r="BE1774" i="29" s="1"/>
  <c r="P1774" i="29"/>
  <c r="R1774" i="29"/>
  <c r="T1774" i="29"/>
  <c r="BF1774" i="29"/>
  <c r="BG1774" i="29"/>
  <c r="BH1774" i="29"/>
  <c r="BI1774" i="29"/>
  <c r="BK1774" i="29"/>
  <c r="J1776" i="29"/>
  <c r="BE1776" i="29" s="1"/>
  <c r="P1776" i="29"/>
  <c r="R1776" i="29"/>
  <c r="T1776" i="29"/>
  <c r="BF1776" i="29"/>
  <c r="BG1776" i="29"/>
  <c r="BH1776" i="29"/>
  <c r="BI1776" i="29"/>
  <c r="BK1776" i="29"/>
  <c r="J1778" i="29"/>
  <c r="BE1778" i="29" s="1"/>
  <c r="P1778" i="29"/>
  <c r="R1778" i="29"/>
  <c r="T1778" i="29"/>
  <c r="BF1778" i="29"/>
  <c r="BG1778" i="29"/>
  <c r="BH1778" i="29"/>
  <c r="BI1778" i="29"/>
  <c r="BK1778" i="29"/>
  <c r="J1780" i="29"/>
  <c r="BE1780" i="29" s="1"/>
  <c r="P1780" i="29"/>
  <c r="R1780" i="29"/>
  <c r="T1780" i="29"/>
  <c r="BF1780" i="29"/>
  <c r="BG1780" i="29"/>
  <c r="BH1780" i="29"/>
  <c r="BI1780" i="29"/>
  <c r="BK1780" i="29"/>
  <c r="J1782" i="29"/>
  <c r="BE1782" i="29" s="1"/>
  <c r="P1782" i="29"/>
  <c r="R1782" i="29"/>
  <c r="T1782" i="29"/>
  <c r="BF1782" i="29"/>
  <c r="BG1782" i="29"/>
  <c r="BH1782" i="29"/>
  <c r="BI1782" i="29"/>
  <c r="BK1782" i="29"/>
  <c r="J1784" i="29"/>
  <c r="BE1784" i="29" s="1"/>
  <c r="P1784" i="29"/>
  <c r="R1784" i="29"/>
  <c r="T1784" i="29"/>
  <c r="BF1784" i="29"/>
  <c r="BG1784" i="29"/>
  <c r="BH1784" i="29"/>
  <c r="BI1784" i="29"/>
  <c r="BK1784" i="29"/>
  <c r="J1786" i="29"/>
  <c r="BE1786" i="29" s="1"/>
  <c r="P1786" i="29"/>
  <c r="R1786" i="29"/>
  <c r="T1786" i="29"/>
  <c r="BF1786" i="29"/>
  <c r="BG1786" i="29"/>
  <c r="BH1786" i="29"/>
  <c r="BI1786" i="29"/>
  <c r="BK1786" i="29"/>
  <c r="J1788" i="29"/>
  <c r="P1788" i="29"/>
  <c r="R1788" i="29"/>
  <c r="T1788" i="29"/>
  <c r="BE1788" i="29"/>
  <c r="BF1788" i="29"/>
  <c r="BG1788" i="29"/>
  <c r="BH1788" i="29"/>
  <c r="BI1788" i="29"/>
  <c r="BK1788" i="29"/>
  <c r="J1790" i="29"/>
  <c r="BE1790" i="29" s="1"/>
  <c r="P1790" i="29"/>
  <c r="R1790" i="29"/>
  <c r="T1790" i="29"/>
  <c r="BF1790" i="29"/>
  <c r="BG1790" i="29"/>
  <c r="BH1790" i="29"/>
  <c r="BI1790" i="29"/>
  <c r="BK1790" i="29"/>
  <c r="J1794" i="29"/>
  <c r="BE1794" i="29" s="1"/>
  <c r="P1794" i="29"/>
  <c r="R1794" i="29"/>
  <c r="T1794" i="29"/>
  <c r="BF1794" i="29"/>
  <c r="BG1794" i="29"/>
  <c r="BH1794" i="29"/>
  <c r="BI1794" i="29"/>
  <c r="BK1794" i="29"/>
  <c r="J1796" i="29"/>
  <c r="BE1796" i="29" s="1"/>
  <c r="P1796" i="29"/>
  <c r="R1796" i="29"/>
  <c r="T1796" i="29"/>
  <c r="BF1796" i="29"/>
  <c r="BG1796" i="29"/>
  <c r="BH1796" i="29"/>
  <c r="BI1796" i="29"/>
  <c r="BK1796" i="29"/>
  <c r="J1798" i="29"/>
  <c r="BE1798" i="29" s="1"/>
  <c r="P1798" i="29"/>
  <c r="R1798" i="29"/>
  <c r="T1798" i="29"/>
  <c r="BF1798" i="29"/>
  <c r="BG1798" i="29"/>
  <c r="BH1798" i="29"/>
  <c r="BI1798" i="29"/>
  <c r="BK1798" i="29"/>
  <c r="J1800" i="29"/>
  <c r="P1800" i="29"/>
  <c r="R1800" i="29"/>
  <c r="T1800" i="29"/>
  <c r="BE1800" i="29"/>
  <c r="BF1800" i="29"/>
  <c r="BG1800" i="29"/>
  <c r="BH1800" i="29"/>
  <c r="BI1800" i="29"/>
  <c r="BK1800" i="29"/>
  <c r="J1802" i="29"/>
  <c r="BE1802" i="29" s="1"/>
  <c r="P1802" i="29"/>
  <c r="R1802" i="29"/>
  <c r="T1802" i="29"/>
  <c r="BF1802" i="29"/>
  <c r="BG1802" i="29"/>
  <c r="BH1802" i="29"/>
  <c r="BI1802" i="29"/>
  <c r="BK1802" i="29"/>
  <c r="J1804" i="29"/>
  <c r="BE1804" i="29" s="1"/>
  <c r="P1804" i="29"/>
  <c r="R1804" i="29"/>
  <c r="T1804" i="29"/>
  <c r="BF1804" i="29"/>
  <c r="BG1804" i="29"/>
  <c r="BH1804" i="29"/>
  <c r="BI1804" i="29"/>
  <c r="BK1804" i="29"/>
  <c r="J1806" i="29"/>
  <c r="BE1806" i="29" s="1"/>
  <c r="P1806" i="29"/>
  <c r="R1806" i="29"/>
  <c r="T1806" i="29"/>
  <c r="BF1806" i="29"/>
  <c r="BG1806" i="29"/>
  <c r="BH1806" i="29"/>
  <c r="BI1806" i="29"/>
  <c r="BK1806" i="29"/>
  <c r="J1808" i="29"/>
  <c r="BE1808" i="29" s="1"/>
  <c r="P1808" i="29"/>
  <c r="R1808" i="29"/>
  <c r="T1808" i="29"/>
  <c r="BF1808" i="29"/>
  <c r="BG1808" i="29"/>
  <c r="BH1808" i="29"/>
  <c r="BI1808" i="29"/>
  <c r="BK1808" i="29"/>
  <c r="J1810" i="29"/>
  <c r="BE1810" i="29" s="1"/>
  <c r="P1810" i="29"/>
  <c r="R1810" i="29"/>
  <c r="T1810" i="29"/>
  <c r="BF1810" i="29"/>
  <c r="BG1810" i="29"/>
  <c r="BH1810" i="29"/>
  <c r="BI1810" i="29"/>
  <c r="BK1810" i="29"/>
  <c r="J1814" i="29"/>
  <c r="BE1814" i="29" s="1"/>
  <c r="P1814" i="29"/>
  <c r="R1814" i="29"/>
  <c r="T1814" i="29"/>
  <c r="BF1814" i="29"/>
  <c r="BG1814" i="29"/>
  <c r="BH1814" i="29"/>
  <c r="BI1814" i="29"/>
  <c r="BK1814" i="29"/>
  <c r="J1816" i="29"/>
  <c r="P1816" i="29"/>
  <c r="R1816" i="29"/>
  <c r="T1816" i="29"/>
  <c r="BE1816" i="29"/>
  <c r="BF1816" i="29"/>
  <c r="BG1816" i="29"/>
  <c r="BH1816" i="29"/>
  <c r="BI1816" i="29"/>
  <c r="BK1816" i="29"/>
  <c r="J1818" i="29"/>
  <c r="P1818" i="29"/>
  <c r="R1818" i="29"/>
  <c r="T1818" i="29"/>
  <c r="BE1818" i="29"/>
  <c r="BF1818" i="29"/>
  <c r="BG1818" i="29"/>
  <c r="BH1818" i="29"/>
  <c r="BI1818" i="29"/>
  <c r="BK1818" i="29"/>
  <c r="J1820" i="29"/>
  <c r="BE1820" i="29" s="1"/>
  <c r="P1820" i="29"/>
  <c r="R1820" i="29"/>
  <c r="T1820" i="29"/>
  <c r="BF1820" i="29"/>
  <c r="BG1820" i="29"/>
  <c r="BH1820" i="29"/>
  <c r="BI1820" i="29"/>
  <c r="BK1820" i="29"/>
  <c r="J1822" i="29"/>
  <c r="BE1822" i="29" s="1"/>
  <c r="P1822" i="29"/>
  <c r="R1822" i="29"/>
  <c r="T1822" i="29"/>
  <c r="BF1822" i="29"/>
  <c r="BG1822" i="29"/>
  <c r="BH1822" i="29"/>
  <c r="BI1822" i="29"/>
  <c r="BK1822" i="29"/>
  <c r="J1825" i="29"/>
  <c r="BE1825" i="29" s="1"/>
  <c r="P1825" i="29"/>
  <c r="R1825" i="29"/>
  <c r="T1825" i="29"/>
  <c r="BF1825" i="29"/>
  <c r="BG1825" i="29"/>
  <c r="BH1825" i="29"/>
  <c r="BI1825" i="29"/>
  <c r="BK1825" i="29"/>
  <c r="J1828" i="29"/>
  <c r="P1828" i="29"/>
  <c r="R1828" i="29"/>
  <c r="T1828" i="29"/>
  <c r="BE1828" i="29"/>
  <c r="BF1828" i="29"/>
  <c r="BG1828" i="29"/>
  <c r="BH1828" i="29"/>
  <c r="BI1828" i="29"/>
  <c r="BK1828" i="29"/>
  <c r="J1831" i="29"/>
  <c r="BE1831" i="29" s="1"/>
  <c r="P1831" i="29"/>
  <c r="R1831" i="29"/>
  <c r="T1831" i="29"/>
  <c r="BF1831" i="29"/>
  <c r="BG1831" i="29"/>
  <c r="BH1831" i="29"/>
  <c r="BI1831" i="29"/>
  <c r="BK1831" i="29"/>
  <c r="J1834" i="29"/>
  <c r="BE1834" i="29" s="1"/>
  <c r="P1834" i="29"/>
  <c r="R1834" i="29"/>
  <c r="T1834" i="29"/>
  <c r="BF1834" i="29"/>
  <c r="BG1834" i="29"/>
  <c r="BH1834" i="29"/>
  <c r="BI1834" i="29"/>
  <c r="BK1834" i="29"/>
  <c r="J1838" i="29"/>
  <c r="BE1838" i="29" s="1"/>
  <c r="P1838" i="29"/>
  <c r="R1838" i="29"/>
  <c r="T1838" i="29"/>
  <c r="BF1838" i="29"/>
  <c r="BG1838" i="29"/>
  <c r="BH1838" i="29"/>
  <c r="BI1838" i="29"/>
  <c r="BK1838" i="29"/>
  <c r="J1840" i="29"/>
  <c r="BE1840" i="29" s="1"/>
  <c r="P1840" i="29"/>
  <c r="R1840" i="29"/>
  <c r="T1840" i="29"/>
  <c r="BF1840" i="29"/>
  <c r="BG1840" i="29"/>
  <c r="BH1840" i="29"/>
  <c r="BI1840" i="29"/>
  <c r="BK1840" i="29"/>
  <c r="J1844" i="29"/>
  <c r="BE1844" i="29" s="1"/>
  <c r="P1844" i="29"/>
  <c r="R1844" i="29"/>
  <c r="T1844" i="29"/>
  <c r="BF1844" i="29"/>
  <c r="BG1844" i="29"/>
  <c r="BH1844" i="29"/>
  <c r="BI1844" i="29"/>
  <c r="BK1844" i="29"/>
  <c r="J1849" i="29"/>
  <c r="BE1849" i="29" s="1"/>
  <c r="P1849" i="29"/>
  <c r="R1849" i="29"/>
  <c r="T1849" i="29"/>
  <c r="BF1849" i="29"/>
  <c r="BG1849" i="29"/>
  <c r="BH1849" i="29"/>
  <c r="BI1849" i="29"/>
  <c r="BK1849" i="29"/>
  <c r="J1854" i="29"/>
  <c r="BE1854" i="29" s="1"/>
  <c r="P1854" i="29"/>
  <c r="R1854" i="29"/>
  <c r="T1854" i="29"/>
  <c r="BF1854" i="29"/>
  <c r="BG1854" i="29"/>
  <c r="BH1854" i="29"/>
  <c r="BI1854" i="29"/>
  <c r="BK1854" i="29"/>
  <c r="J1864" i="29"/>
  <c r="BE1864" i="29" s="1"/>
  <c r="P1864" i="29"/>
  <c r="R1864" i="29"/>
  <c r="T1864" i="29"/>
  <c r="BF1864" i="29"/>
  <c r="BG1864" i="29"/>
  <c r="BH1864" i="29"/>
  <c r="BI1864" i="29"/>
  <c r="BK1864" i="29"/>
  <c r="J1866" i="29"/>
  <c r="BE1866" i="29" s="1"/>
  <c r="P1866" i="29"/>
  <c r="R1866" i="29"/>
  <c r="T1866" i="29"/>
  <c r="BF1866" i="29"/>
  <c r="BG1866" i="29"/>
  <c r="BH1866" i="29"/>
  <c r="BI1866" i="29"/>
  <c r="BK1866" i="29"/>
  <c r="J1870" i="29"/>
  <c r="BE1870" i="29" s="1"/>
  <c r="P1870" i="29"/>
  <c r="R1870" i="29"/>
  <c r="T1870" i="29"/>
  <c r="BF1870" i="29"/>
  <c r="BG1870" i="29"/>
  <c r="BH1870" i="29"/>
  <c r="BI1870" i="29"/>
  <c r="BK1870" i="29"/>
  <c r="J1877" i="29"/>
  <c r="BE1877" i="29" s="1"/>
  <c r="P1877" i="29"/>
  <c r="R1877" i="29"/>
  <c r="T1877" i="29"/>
  <c r="BF1877" i="29"/>
  <c r="BG1877" i="29"/>
  <c r="BH1877" i="29"/>
  <c r="BI1877" i="29"/>
  <c r="BK1877" i="29"/>
  <c r="J1885" i="29"/>
  <c r="P1885" i="29"/>
  <c r="R1885" i="29"/>
  <c r="T1885" i="29"/>
  <c r="BE1885" i="29"/>
  <c r="BF1885" i="29"/>
  <c r="BG1885" i="29"/>
  <c r="BH1885" i="29"/>
  <c r="BI1885" i="29"/>
  <c r="BK1885" i="29"/>
  <c r="J1891" i="29"/>
  <c r="BE1891" i="29" s="1"/>
  <c r="P1891" i="29"/>
  <c r="R1891" i="29"/>
  <c r="T1891" i="29"/>
  <c r="BF1891" i="29"/>
  <c r="BG1891" i="29"/>
  <c r="BH1891" i="29"/>
  <c r="BI1891" i="29"/>
  <c r="BK1891" i="29"/>
  <c r="J1893" i="29"/>
  <c r="BE1893" i="29" s="1"/>
  <c r="P1893" i="29"/>
  <c r="R1893" i="29"/>
  <c r="T1893" i="29"/>
  <c r="BF1893" i="29"/>
  <c r="BG1893" i="29"/>
  <c r="BH1893" i="29"/>
  <c r="BI1893" i="29"/>
  <c r="BK1893" i="29"/>
  <c r="J1895" i="29"/>
  <c r="BE1895" i="29" s="1"/>
  <c r="P1895" i="29"/>
  <c r="R1895" i="29"/>
  <c r="T1895" i="29"/>
  <c r="BF1895" i="29"/>
  <c r="BG1895" i="29"/>
  <c r="BH1895" i="29"/>
  <c r="BI1895" i="29"/>
  <c r="BK1895" i="29"/>
  <c r="J1898" i="29"/>
  <c r="BE1898" i="29" s="1"/>
  <c r="P1898" i="29"/>
  <c r="R1898" i="29"/>
  <c r="T1898" i="29"/>
  <c r="BF1898" i="29"/>
  <c r="BG1898" i="29"/>
  <c r="BH1898" i="29"/>
  <c r="BI1898" i="29"/>
  <c r="BK1898" i="29"/>
  <c r="J1900" i="29"/>
  <c r="BE1900" i="29" s="1"/>
  <c r="P1900" i="29"/>
  <c r="R1900" i="29"/>
  <c r="T1900" i="29"/>
  <c r="BF1900" i="29"/>
  <c r="BG1900" i="29"/>
  <c r="BH1900" i="29"/>
  <c r="BI1900" i="29"/>
  <c r="BK1900" i="29"/>
  <c r="J1905" i="29"/>
  <c r="P1905" i="29"/>
  <c r="R1905" i="29"/>
  <c r="T1905" i="29"/>
  <c r="BE1905" i="29"/>
  <c r="BF1905" i="29"/>
  <c r="BG1905" i="29"/>
  <c r="BH1905" i="29"/>
  <c r="BI1905" i="29"/>
  <c r="BK1905" i="29"/>
  <c r="J1910" i="29"/>
  <c r="BE1910" i="29" s="1"/>
  <c r="P1910" i="29"/>
  <c r="R1910" i="29"/>
  <c r="T1910" i="29"/>
  <c r="BF1910" i="29"/>
  <c r="BG1910" i="29"/>
  <c r="BH1910" i="29"/>
  <c r="BI1910" i="29"/>
  <c r="BK1910" i="29"/>
  <c r="J1919" i="29"/>
  <c r="BE1919" i="29" s="1"/>
  <c r="P1919" i="29"/>
  <c r="R1919" i="29"/>
  <c r="T1919" i="29"/>
  <c r="BF1919" i="29"/>
  <c r="BG1919" i="29"/>
  <c r="BH1919" i="29"/>
  <c r="BI1919" i="29"/>
  <c r="BK1919" i="29"/>
  <c r="J1920" i="29"/>
  <c r="BE1920" i="29" s="1"/>
  <c r="P1920" i="29"/>
  <c r="R1920" i="29"/>
  <c r="T1920" i="29"/>
  <c r="BF1920" i="29"/>
  <c r="BG1920" i="29"/>
  <c r="BH1920" i="29"/>
  <c r="BI1920" i="29"/>
  <c r="BK1920" i="29"/>
  <c r="J1952" i="29"/>
  <c r="P1952" i="29"/>
  <c r="R1952" i="29"/>
  <c r="T1952" i="29"/>
  <c r="BE1952" i="29"/>
  <c r="BF1952" i="29"/>
  <c r="BG1952" i="29"/>
  <c r="BH1952" i="29"/>
  <c r="BI1952" i="29"/>
  <c r="BK1952" i="29"/>
  <c r="J1953" i="29"/>
  <c r="P1953" i="29"/>
  <c r="R1953" i="29"/>
  <c r="T1953" i="29"/>
  <c r="BE1953" i="29"/>
  <c r="BF1953" i="29"/>
  <c r="BG1953" i="29"/>
  <c r="BH1953" i="29"/>
  <c r="BI1953" i="29"/>
  <c r="BK1953" i="29"/>
  <c r="J1985" i="29"/>
  <c r="BE1985" i="29" s="1"/>
  <c r="P1985" i="29"/>
  <c r="R1985" i="29"/>
  <c r="T1985" i="29"/>
  <c r="BF1985" i="29"/>
  <c r="BG1985" i="29"/>
  <c r="BH1985" i="29"/>
  <c r="BI1985" i="29"/>
  <c r="BK1985" i="29"/>
  <c r="J1986" i="29"/>
  <c r="BE1986" i="29" s="1"/>
  <c r="P1986" i="29"/>
  <c r="R1986" i="29"/>
  <c r="T1986" i="29"/>
  <c r="BF1986" i="29"/>
  <c r="BG1986" i="29"/>
  <c r="BH1986" i="29"/>
  <c r="BI1986" i="29"/>
  <c r="BK1986" i="29"/>
  <c r="J1988" i="29"/>
  <c r="BE1988" i="29" s="1"/>
  <c r="P1988" i="29"/>
  <c r="R1988" i="29"/>
  <c r="T1988" i="29"/>
  <c r="BF1988" i="29"/>
  <c r="BG1988" i="29"/>
  <c r="BH1988" i="29"/>
  <c r="BI1988" i="29"/>
  <c r="BK1988" i="29"/>
  <c r="J1990" i="29"/>
  <c r="P1990" i="29"/>
  <c r="R1990" i="29"/>
  <c r="T1990" i="29"/>
  <c r="BE1990" i="29"/>
  <c r="BF1990" i="29"/>
  <c r="BG1990" i="29"/>
  <c r="BH1990" i="29"/>
  <c r="BI1990" i="29"/>
  <c r="BK1990" i="29"/>
  <c r="J1994" i="29"/>
  <c r="P1994" i="29"/>
  <c r="R1994" i="29"/>
  <c r="T1994" i="29"/>
  <c r="BE1994" i="29"/>
  <c r="BF1994" i="29"/>
  <c r="BG1994" i="29"/>
  <c r="BH1994" i="29"/>
  <c r="BI1994" i="29"/>
  <c r="BK1994" i="29"/>
  <c r="J1998" i="29"/>
  <c r="BE1998" i="29" s="1"/>
  <c r="P1998" i="29"/>
  <c r="R1998" i="29"/>
  <c r="T1998" i="29"/>
  <c r="BF1998" i="29"/>
  <c r="BG1998" i="29"/>
  <c r="BH1998" i="29"/>
  <c r="BI1998" i="29"/>
  <c r="BK1998" i="29"/>
  <c r="J2000" i="29"/>
  <c r="BE2000" i="29" s="1"/>
  <c r="P2000" i="29"/>
  <c r="R2000" i="29"/>
  <c r="T2000" i="29"/>
  <c r="BF2000" i="29"/>
  <c r="BG2000" i="29"/>
  <c r="BH2000" i="29"/>
  <c r="BI2000" i="29"/>
  <c r="BK2000" i="29"/>
  <c r="J2002" i="29"/>
  <c r="BE2002" i="29" s="1"/>
  <c r="P2002" i="29"/>
  <c r="R2002" i="29"/>
  <c r="T2002" i="29"/>
  <c r="BF2002" i="29"/>
  <c r="BG2002" i="29"/>
  <c r="BH2002" i="29"/>
  <c r="BI2002" i="29"/>
  <c r="BK2002" i="29"/>
  <c r="J2004" i="29"/>
  <c r="P2004" i="29"/>
  <c r="R2004" i="29"/>
  <c r="T2004" i="29"/>
  <c r="BE2004" i="29"/>
  <c r="BF2004" i="29"/>
  <c r="BG2004" i="29"/>
  <c r="BH2004" i="29"/>
  <c r="BI2004" i="29"/>
  <c r="BK2004" i="29"/>
  <c r="J2006" i="29"/>
  <c r="BE2006" i="29" s="1"/>
  <c r="P2006" i="29"/>
  <c r="R2006" i="29"/>
  <c r="T2006" i="29"/>
  <c r="BF2006" i="29"/>
  <c r="BG2006" i="29"/>
  <c r="BH2006" i="29"/>
  <c r="BI2006" i="29"/>
  <c r="BK2006" i="29"/>
  <c r="J2010" i="29"/>
  <c r="BE2010" i="29" s="1"/>
  <c r="P2010" i="29"/>
  <c r="R2010" i="29"/>
  <c r="T2010" i="29"/>
  <c r="BF2010" i="29"/>
  <c r="BG2010" i="29"/>
  <c r="BH2010" i="29"/>
  <c r="BI2010" i="29"/>
  <c r="BK2010" i="29"/>
  <c r="J2014" i="29"/>
  <c r="BE2014" i="29" s="1"/>
  <c r="P2014" i="29"/>
  <c r="R2014" i="29"/>
  <c r="T2014" i="29"/>
  <c r="BF2014" i="29"/>
  <c r="BG2014" i="29"/>
  <c r="BH2014" i="29"/>
  <c r="BI2014" i="29"/>
  <c r="BK2014" i="29"/>
  <c r="J2016" i="29"/>
  <c r="BE2016" i="29" s="1"/>
  <c r="P2016" i="29"/>
  <c r="R2016" i="29"/>
  <c r="T2016" i="29"/>
  <c r="BF2016" i="29"/>
  <c r="BG2016" i="29"/>
  <c r="BH2016" i="29"/>
  <c r="BI2016" i="29"/>
  <c r="BK2016" i="29"/>
  <c r="J2018" i="29"/>
  <c r="BE2018" i="29" s="1"/>
  <c r="P2018" i="29"/>
  <c r="R2018" i="29"/>
  <c r="T2018" i="29"/>
  <c r="BF2018" i="29"/>
  <c r="BG2018" i="29"/>
  <c r="BH2018" i="29"/>
  <c r="BI2018" i="29"/>
  <c r="BK2018" i="29"/>
  <c r="J2020" i="29"/>
  <c r="BE2020" i="29" s="1"/>
  <c r="P2020" i="29"/>
  <c r="R2020" i="29"/>
  <c r="T2020" i="29"/>
  <c r="BF2020" i="29"/>
  <c r="BG2020" i="29"/>
  <c r="BH2020" i="29"/>
  <c r="BI2020" i="29"/>
  <c r="BK2020" i="29"/>
  <c r="J2022" i="29"/>
  <c r="P2022" i="29"/>
  <c r="R2022" i="29"/>
  <c r="T2022" i="29"/>
  <c r="BE2022" i="29"/>
  <c r="BF2022" i="29"/>
  <c r="BG2022" i="29"/>
  <c r="BH2022" i="29"/>
  <c r="BI2022" i="29"/>
  <c r="BK2022" i="29"/>
  <c r="J2024" i="29"/>
  <c r="BE2024" i="29" s="1"/>
  <c r="P2024" i="29"/>
  <c r="R2024" i="29"/>
  <c r="T2024" i="29"/>
  <c r="BF2024" i="29"/>
  <c r="BG2024" i="29"/>
  <c r="BH2024" i="29"/>
  <c r="BI2024" i="29"/>
  <c r="BK2024" i="29"/>
  <c r="J2026" i="29"/>
  <c r="BE2026" i="29" s="1"/>
  <c r="P2026" i="29"/>
  <c r="R2026" i="29"/>
  <c r="T2026" i="29"/>
  <c r="BF2026" i="29"/>
  <c r="BG2026" i="29"/>
  <c r="BH2026" i="29"/>
  <c r="BI2026" i="29"/>
  <c r="BK2026" i="29"/>
  <c r="J2032" i="29"/>
  <c r="BE2032" i="29" s="1"/>
  <c r="P2032" i="29"/>
  <c r="R2032" i="29"/>
  <c r="T2032" i="29"/>
  <c r="BF2032" i="29"/>
  <c r="BG2032" i="29"/>
  <c r="BH2032" i="29"/>
  <c r="BI2032" i="29"/>
  <c r="BK2032" i="29"/>
  <c r="J2036" i="29"/>
  <c r="BE2036" i="29" s="1"/>
  <c r="P2036" i="29"/>
  <c r="R2036" i="29"/>
  <c r="T2036" i="29"/>
  <c r="BF2036" i="29"/>
  <c r="BG2036" i="29"/>
  <c r="BH2036" i="29"/>
  <c r="BI2036" i="29"/>
  <c r="BK2036" i="29"/>
  <c r="J2038" i="29"/>
  <c r="BE2038" i="29" s="1"/>
  <c r="P2038" i="29"/>
  <c r="R2038" i="29"/>
  <c r="T2038" i="29"/>
  <c r="BF2038" i="29"/>
  <c r="BG2038" i="29"/>
  <c r="BH2038" i="29"/>
  <c r="BI2038" i="29"/>
  <c r="BK2038" i="29"/>
  <c r="J2040" i="29"/>
  <c r="BE2040" i="29" s="1"/>
  <c r="P2040" i="29"/>
  <c r="R2040" i="29"/>
  <c r="T2040" i="29"/>
  <c r="BF2040" i="29"/>
  <c r="BG2040" i="29"/>
  <c r="BH2040" i="29"/>
  <c r="BI2040" i="29"/>
  <c r="BK2040" i="29"/>
  <c r="J2045" i="29"/>
  <c r="P2045" i="29"/>
  <c r="R2045" i="29"/>
  <c r="T2045" i="29"/>
  <c r="BE2045" i="29"/>
  <c r="BF2045" i="29"/>
  <c r="BG2045" i="29"/>
  <c r="BH2045" i="29"/>
  <c r="BI2045" i="29"/>
  <c r="BK2045" i="29"/>
  <c r="J2050" i="29"/>
  <c r="BE2050" i="29" s="1"/>
  <c r="P2050" i="29"/>
  <c r="R2050" i="29"/>
  <c r="T2050" i="29"/>
  <c r="BF2050" i="29"/>
  <c r="BG2050" i="29"/>
  <c r="BH2050" i="29"/>
  <c r="BI2050" i="29"/>
  <c r="BK2050" i="29"/>
  <c r="J2053" i="29"/>
  <c r="BE2053" i="29" s="1"/>
  <c r="P2053" i="29"/>
  <c r="R2053" i="29"/>
  <c r="T2053" i="29"/>
  <c r="BF2053" i="29"/>
  <c r="BG2053" i="29"/>
  <c r="BH2053" i="29"/>
  <c r="BI2053" i="29"/>
  <c r="BK2053" i="29"/>
  <c r="J2056" i="29"/>
  <c r="BE2056" i="29" s="1"/>
  <c r="P2056" i="29"/>
  <c r="R2056" i="29"/>
  <c r="T2056" i="29"/>
  <c r="BF2056" i="29"/>
  <c r="BG2056" i="29"/>
  <c r="BH2056" i="29"/>
  <c r="BI2056" i="29"/>
  <c r="BK2056" i="29"/>
  <c r="J2062" i="29"/>
  <c r="P2062" i="29"/>
  <c r="R2062" i="29"/>
  <c r="T2062" i="29"/>
  <c r="BE2062" i="29"/>
  <c r="BF2062" i="29"/>
  <c r="BG2062" i="29"/>
  <c r="BH2062" i="29"/>
  <c r="BI2062" i="29"/>
  <c r="BK2062" i="29"/>
  <c r="J2064" i="29"/>
  <c r="P2064" i="29"/>
  <c r="R2064" i="29"/>
  <c r="T2064" i="29"/>
  <c r="BE2064" i="29"/>
  <c r="BF2064" i="29"/>
  <c r="BG2064" i="29"/>
  <c r="BH2064" i="29"/>
  <c r="BI2064" i="29"/>
  <c r="BK2064" i="29"/>
  <c r="J2066" i="29"/>
  <c r="BE2066" i="29" s="1"/>
  <c r="P2066" i="29"/>
  <c r="R2066" i="29"/>
  <c r="T2066" i="29"/>
  <c r="BF2066" i="29"/>
  <c r="BG2066" i="29"/>
  <c r="BH2066" i="29"/>
  <c r="BI2066" i="29"/>
  <c r="BK2066" i="29"/>
  <c r="J2068" i="29"/>
  <c r="BE2068" i="29" s="1"/>
  <c r="P2068" i="29"/>
  <c r="R2068" i="29"/>
  <c r="T2068" i="29"/>
  <c r="BF2068" i="29"/>
  <c r="BG2068" i="29"/>
  <c r="BH2068" i="29"/>
  <c r="BI2068" i="29"/>
  <c r="BK2068" i="29"/>
  <c r="J2072" i="29"/>
  <c r="BE2072" i="29" s="1"/>
  <c r="P2072" i="29"/>
  <c r="R2072" i="29"/>
  <c r="T2072" i="29"/>
  <c r="BF2072" i="29"/>
  <c r="BG2072" i="29"/>
  <c r="BH2072" i="29"/>
  <c r="BI2072" i="29"/>
  <c r="BK2072" i="29"/>
  <c r="J2076" i="29"/>
  <c r="P2076" i="29"/>
  <c r="R2076" i="29"/>
  <c r="T2076" i="29"/>
  <c r="BE2076" i="29"/>
  <c r="BF2076" i="29"/>
  <c r="BG2076" i="29"/>
  <c r="BH2076" i="29"/>
  <c r="BI2076" i="29"/>
  <c r="BK2076" i="29"/>
  <c r="J2079" i="29"/>
  <c r="BE2079" i="29" s="1"/>
  <c r="P2079" i="29"/>
  <c r="R2079" i="29"/>
  <c r="T2079" i="29"/>
  <c r="BF2079" i="29"/>
  <c r="BG2079" i="29"/>
  <c r="BH2079" i="29"/>
  <c r="BI2079" i="29"/>
  <c r="BK2079" i="29"/>
  <c r="J2082" i="29"/>
  <c r="BE2082" i="29" s="1"/>
  <c r="P2082" i="29"/>
  <c r="R2082" i="29"/>
  <c r="T2082" i="29"/>
  <c r="BF2082" i="29"/>
  <c r="BG2082" i="29"/>
  <c r="BH2082" i="29"/>
  <c r="BI2082" i="29"/>
  <c r="BK2082" i="29"/>
  <c r="J2090" i="29"/>
  <c r="BE2090" i="29" s="1"/>
  <c r="P2090" i="29"/>
  <c r="R2090" i="29"/>
  <c r="T2090" i="29"/>
  <c r="BF2090" i="29"/>
  <c r="BG2090" i="29"/>
  <c r="BH2090" i="29"/>
  <c r="BI2090" i="29"/>
  <c r="BK2090" i="29"/>
  <c r="J2094" i="29"/>
  <c r="BE2094" i="29" s="1"/>
  <c r="P2094" i="29"/>
  <c r="R2094" i="29"/>
  <c r="T2094" i="29"/>
  <c r="BF2094" i="29"/>
  <c r="BG2094" i="29"/>
  <c r="BH2094" i="29"/>
  <c r="BI2094" i="29"/>
  <c r="BK2094" i="29"/>
  <c r="J2098" i="29"/>
  <c r="BE2098" i="29" s="1"/>
  <c r="P2098" i="29"/>
  <c r="R2098" i="29"/>
  <c r="T2098" i="29"/>
  <c r="BF2098" i="29"/>
  <c r="BG2098" i="29"/>
  <c r="BH2098" i="29"/>
  <c r="BI2098" i="29"/>
  <c r="BK2098" i="29"/>
  <c r="J2102" i="29"/>
  <c r="BE2102" i="29" s="1"/>
  <c r="P2102" i="29"/>
  <c r="R2102" i="29"/>
  <c r="T2102" i="29"/>
  <c r="BF2102" i="29"/>
  <c r="BG2102" i="29"/>
  <c r="BH2102" i="29"/>
  <c r="BI2102" i="29"/>
  <c r="BK2102" i="29"/>
  <c r="J2105" i="29"/>
  <c r="P2105" i="29"/>
  <c r="R2105" i="29"/>
  <c r="T2105" i="29"/>
  <c r="BE2105" i="29"/>
  <c r="BF2105" i="29"/>
  <c r="BG2105" i="29"/>
  <c r="BH2105" i="29"/>
  <c r="BI2105" i="29"/>
  <c r="BK2105" i="29"/>
  <c r="J2107" i="29"/>
  <c r="P2107" i="29"/>
  <c r="R2107" i="29"/>
  <c r="T2107" i="29"/>
  <c r="BE2107" i="29"/>
  <c r="BF2107" i="29"/>
  <c r="BG2107" i="29"/>
  <c r="BH2107" i="29"/>
  <c r="BI2107" i="29"/>
  <c r="BK2107" i="29"/>
  <c r="J2108" i="29"/>
  <c r="BE2108" i="29" s="1"/>
  <c r="P2108" i="29"/>
  <c r="R2108" i="29"/>
  <c r="T2108" i="29"/>
  <c r="BF2108" i="29"/>
  <c r="BG2108" i="29"/>
  <c r="BH2108" i="29"/>
  <c r="BI2108" i="29"/>
  <c r="BK2108" i="29"/>
  <c r="J2125" i="29"/>
  <c r="BE2125" i="29" s="1"/>
  <c r="P2125" i="29"/>
  <c r="R2125" i="29"/>
  <c r="T2125" i="29"/>
  <c r="BF2125" i="29"/>
  <c r="BG2125" i="29"/>
  <c r="BH2125" i="29"/>
  <c r="BI2125" i="29"/>
  <c r="BK2125" i="29"/>
  <c r="J2129" i="29"/>
  <c r="BE2129" i="29" s="1"/>
  <c r="P2129" i="29"/>
  <c r="R2129" i="29"/>
  <c r="T2129" i="29"/>
  <c r="BF2129" i="29"/>
  <c r="BG2129" i="29"/>
  <c r="BH2129" i="29"/>
  <c r="BI2129" i="29"/>
  <c r="BK2129" i="29"/>
  <c r="J2131" i="29"/>
  <c r="P2131" i="29"/>
  <c r="R2131" i="29"/>
  <c r="T2131" i="29"/>
  <c r="BE2131" i="29"/>
  <c r="BF2131" i="29"/>
  <c r="BG2131" i="29"/>
  <c r="BH2131" i="29"/>
  <c r="BI2131" i="29"/>
  <c r="BK2131" i="29"/>
  <c r="J2133" i="29"/>
  <c r="BE2133" i="29" s="1"/>
  <c r="P2133" i="29"/>
  <c r="R2133" i="29"/>
  <c r="T2133" i="29"/>
  <c r="BF2133" i="29"/>
  <c r="BG2133" i="29"/>
  <c r="BH2133" i="29"/>
  <c r="BI2133" i="29"/>
  <c r="BK2133" i="29"/>
  <c r="J2140" i="29"/>
  <c r="BE2140" i="29" s="1"/>
  <c r="P2140" i="29"/>
  <c r="R2140" i="29"/>
  <c r="T2140" i="29"/>
  <c r="BF2140" i="29"/>
  <c r="BG2140" i="29"/>
  <c r="BH2140" i="29"/>
  <c r="BI2140" i="29"/>
  <c r="BK2140" i="29"/>
  <c r="J2142" i="29"/>
  <c r="BE2142" i="29" s="1"/>
  <c r="P2142" i="29"/>
  <c r="R2142" i="29"/>
  <c r="T2142" i="29"/>
  <c r="BF2142" i="29"/>
  <c r="BG2142" i="29"/>
  <c r="BH2142" i="29"/>
  <c r="BI2142" i="29"/>
  <c r="BK2142" i="29"/>
  <c r="J2148" i="29"/>
  <c r="BE2148" i="29" s="1"/>
  <c r="P2148" i="29"/>
  <c r="R2148" i="29"/>
  <c r="T2148" i="29"/>
  <c r="BF2148" i="29"/>
  <c r="BG2148" i="29"/>
  <c r="BH2148" i="29"/>
  <c r="BI2148" i="29"/>
  <c r="BK2148" i="29"/>
  <c r="J2160" i="29"/>
  <c r="BE2160" i="29" s="1"/>
  <c r="P2160" i="29"/>
  <c r="R2160" i="29"/>
  <c r="T2160" i="29"/>
  <c r="BF2160" i="29"/>
  <c r="BG2160" i="29"/>
  <c r="BH2160" i="29"/>
  <c r="BI2160" i="29"/>
  <c r="BK2160" i="29"/>
  <c r="J2170" i="29"/>
  <c r="BE2170" i="29" s="1"/>
  <c r="P2170" i="29"/>
  <c r="R2170" i="29"/>
  <c r="T2170" i="29"/>
  <c r="BF2170" i="29"/>
  <c r="BG2170" i="29"/>
  <c r="BH2170" i="29"/>
  <c r="BI2170" i="29"/>
  <c r="BK2170" i="29"/>
  <c r="J2174" i="29"/>
  <c r="P2174" i="29"/>
  <c r="R2174" i="29"/>
  <c r="T2174" i="29"/>
  <c r="BE2174" i="29"/>
  <c r="BF2174" i="29"/>
  <c r="BG2174" i="29"/>
  <c r="BH2174" i="29"/>
  <c r="BI2174" i="29"/>
  <c r="BK2174" i="29"/>
  <c r="J2183" i="29"/>
  <c r="BE2183" i="29" s="1"/>
  <c r="P2183" i="29"/>
  <c r="R2183" i="29"/>
  <c r="T2183" i="29"/>
  <c r="BF2183" i="29"/>
  <c r="BG2183" i="29"/>
  <c r="BH2183" i="29"/>
  <c r="BI2183" i="29"/>
  <c r="BK2183" i="29"/>
  <c r="J2188" i="29"/>
  <c r="BE2188" i="29" s="1"/>
  <c r="P2188" i="29"/>
  <c r="R2188" i="29"/>
  <c r="T2188" i="29"/>
  <c r="BF2188" i="29"/>
  <c r="BG2188" i="29"/>
  <c r="BH2188" i="29"/>
  <c r="BI2188" i="29"/>
  <c r="BK2188" i="29"/>
  <c r="J2190" i="29"/>
  <c r="BE2190" i="29" s="1"/>
  <c r="P2190" i="29"/>
  <c r="R2190" i="29"/>
  <c r="T2190" i="29"/>
  <c r="BF2190" i="29"/>
  <c r="BG2190" i="29"/>
  <c r="BH2190" i="29"/>
  <c r="BI2190" i="29"/>
  <c r="BK2190" i="29"/>
  <c r="J2192" i="29"/>
  <c r="BE2192" i="29" s="1"/>
  <c r="P2192" i="29"/>
  <c r="R2192" i="29"/>
  <c r="T2192" i="29"/>
  <c r="BF2192" i="29"/>
  <c r="BG2192" i="29"/>
  <c r="BH2192" i="29"/>
  <c r="BI2192" i="29"/>
  <c r="BK2192" i="29"/>
  <c r="J2196" i="29"/>
  <c r="P2196" i="29"/>
  <c r="R2196" i="29"/>
  <c r="T2196" i="29"/>
  <c r="BE2196" i="29"/>
  <c r="BF2196" i="29"/>
  <c r="BG2196" i="29"/>
  <c r="BH2196" i="29"/>
  <c r="BI2196" i="29"/>
  <c r="BK2196" i="29"/>
  <c r="J2203" i="29"/>
  <c r="BE2203" i="29" s="1"/>
  <c r="P2203" i="29"/>
  <c r="R2203" i="29"/>
  <c r="T2203" i="29"/>
  <c r="BF2203" i="29"/>
  <c r="BG2203" i="29"/>
  <c r="BH2203" i="29"/>
  <c r="BI2203" i="29"/>
  <c r="BK2203" i="29"/>
  <c r="J2210" i="29"/>
  <c r="BE2210" i="29" s="1"/>
  <c r="P2210" i="29"/>
  <c r="R2210" i="29"/>
  <c r="T2210" i="29"/>
  <c r="BF2210" i="29"/>
  <c r="BG2210" i="29"/>
  <c r="BH2210" i="29"/>
  <c r="BI2210" i="29"/>
  <c r="BK2210" i="29"/>
  <c r="J2215" i="29"/>
  <c r="BE2215" i="29" s="1"/>
  <c r="P2215" i="29"/>
  <c r="R2215" i="29"/>
  <c r="T2215" i="29"/>
  <c r="BF2215" i="29"/>
  <c r="BG2215" i="29"/>
  <c r="BH2215" i="29"/>
  <c r="BI2215" i="29"/>
  <c r="BK2215" i="29"/>
  <c r="J2234" i="29"/>
  <c r="BE2234" i="29" s="1"/>
  <c r="P2234" i="29"/>
  <c r="R2234" i="29"/>
  <c r="T2234" i="29"/>
  <c r="BF2234" i="29"/>
  <c r="BG2234" i="29"/>
  <c r="BH2234" i="29"/>
  <c r="BI2234" i="29"/>
  <c r="BK2234" i="29"/>
  <c r="J2236" i="29"/>
  <c r="BE2236" i="29" s="1"/>
  <c r="P2236" i="29"/>
  <c r="R2236" i="29"/>
  <c r="T2236" i="29"/>
  <c r="BF2236" i="29"/>
  <c r="BG2236" i="29"/>
  <c r="BH2236" i="29"/>
  <c r="BI2236" i="29"/>
  <c r="BK2236" i="29"/>
  <c r="J2238" i="29"/>
  <c r="BE2238" i="29" s="1"/>
  <c r="P2238" i="29"/>
  <c r="R2238" i="29"/>
  <c r="T2238" i="29"/>
  <c r="BF2238" i="29"/>
  <c r="BG2238" i="29"/>
  <c r="BH2238" i="29"/>
  <c r="BI2238" i="29"/>
  <c r="BK2238" i="29"/>
  <c r="J2240" i="29"/>
  <c r="BE2240" i="29" s="1"/>
  <c r="P2240" i="29"/>
  <c r="R2240" i="29"/>
  <c r="T2240" i="29"/>
  <c r="BF2240" i="29"/>
  <c r="BG2240" i="29"/>
  <c r="BH2240" i="29"/>
  <c r="BI2240" i="29"/>
  <c r="BK2240" i="29"/>
  <c r="J2242" i="29"/>
  <c r="BE2242" i="29" s="1"/>
  <c r="P2242" i="29"/>
  <c r="R2242" i="29"/>
  <c r="T2242" i="29"/>
  <c r="BF2242" i="29"/>
  <c r="BG2242" i="29"/>
  <c r="BH2242" i="29"/>
  <c r="BI2242" i="29"/>
  <c r="BK2242" i="29"/>
  <c r="J2246" i="29"/>
  <c r="BE2246" i="29" s="1"/>
  <c r="P2246" i="29"/>
  <c r="R2246" i="29"/>
  <c r="T2246" i="29"/>
  <c r="BF2246" i="29"/>
  <c r="BG2246" i="29"/>
  <c r="BH2246" i="29"/>
  <c r="BI2246" i="29"/>
  <c r="BK2246" i="29"/>
  <c r="J2248" i="29"/>
  <c r="BE2248" i="29" s="1"/>
  <c r="P2248" i="29"/>
  <c r="R2248" i="29"/>
  <c r="T2248" i="29"/>
  <c r="BF2248" i="29"/>
  <c r="BG2248" i="29"/>
  <c r="BH2248" i="29"/>
  <c r="BI2248" i="29"/>
  <c r="BK2248" i="29"/>
  <c r="J2250" i="29"/>
  <c r="BE2250" i="29" s="1"/>
  <c r="P2250" i="29"/>
  <c r="R2250" i="29"/>
  <c r="T2250" i="29"/>
  <c r="BF2250" i="29"/>
  <c r="BG2250" i="29"/>
  <c r="BH2250" i="29"/>
  <c r="BI2250" i="29"/>
  <c r="BK2250" i="29"/>
  <c r="J2252" i="29"/>
  <c r="BE2252" i="29" s="1"/>
  <c r="P2252" i="29"/>
  <c r="R2252" i="29"/>
  <c r="T2252" i="29"/>
  <c r="BF2252" i="29"/>
  <c r="BG2252" i="29"/>
  <c r="BH2252" i="29"/>
  <c r="BI2252" i="29"/>
  <c r="BK2252" i="29"/>
  <c r="J2254" i="29"/>
  <c r="BE2254" i="29" s="1"/>
  <c r="P2254" i="29"/>
  <c r="R2254" i="29"/>
  <c r="T2254" i="29"/>
  <c r="BF2254" i="29"/>
  <c r="BG2254" i="29"/>
  <c r="BH2254" i="29"/>
  <c r="BI2254" i="29"/>
  <c r="BK2254" i="29"/>
  <c r="J2256" i="29"/>
  <c r="BE2256" i="29" s="1"/>
  <c r="P2256" i="29"/>
  <c r="R2256" i="29"/>
  <c r="T2256" i="29"/>
  <c r="BF2256" i="29"/>
  <c r="BG2256" i="29"/>
  <c r="BH2256" i="29"/>
  <c r="BI2256" i="29"/>
  <c r="BK2256" i="29"/>
  <c r="J2258" i="29"/>
  <c r="P2258" i="29"/>
  <c r="R2258" i="29"/>
  <c r="T2258" i="29"/>
  <c r="BE2258" i="29"/>
  <c r="BF2258" i="29"/>
  <c r="BG2258" i="29"/>
  <c r="BH2258" i="29"/>
  <c r="BI2258" i="29"/>
  <c r="BK2258" i="29"/>
  <c r="J2260" i="29"/>
  <c r="BE2260" i="29" s="1"/>
  <c r="P2260" i="29"/>
  <c r="R2260" i="29"/>
  <c r="T2260" i="29"/>
  <c r="BF2260" i="29"/>
  <c r="BG2260" i="29"/>
  <c r="BH2260" i="29"/>
  <c r="BI2260" i="29"/>
  <c r="BK2260" i="29"/>
  <c r="J2262" i="29"/>
  <c r="BE2262" i="29" s="1"/>
  <c r="P2262" i="29"/>
  <c r="R2262" i="29"/>
  <c r="T2262" i="29"/>
  <c r="BF2262" i="29"/>
  <c r="BG2262" i="29"/>
  <c r="BH2262" i="29"/>
  <c r="BI2262" i="29"/>
  <c r="BK2262" i="29"/>
  <c r="J2264" i="29"/>
  <c r="BE2264" i="29" s="1"/>
  <c r="P2264" i="29"/>
  <c r="R2264" i="29"/>
  <c r="T2264" i="29"/>
  <c r="BF2264" i="29"/>
  <c r="BG2264" i="29"/>
  <c r="BH2264" i="29"/>
  <c r="BI2264" i="29"/>
  <c r="BK2264" i="29"/>
  <c r="J2266" i="29"/>
  <c r="P2266" i="29"/>
  <c r="R2266" i="29"/>
  <c r="T2266" i="29"/>
  <c r="BE2266" i="29"/>
  <c r="BF2266" i="29"/>
  <c r="BG2266" i="29"/>
  <c r="BH2266" i="29"/>
  <c r="BI2266" i="29"/>
  <c r="BK2266" i="29"/>
  <c r="J2272" i="29"/>
  <c r="P2272" i="29"/>
  <c r="R2272" i="29"/>
  <c r="T2272" i="29"/>
  <c r="BE2272" i="29"/>
  <c r="BF2272" i="29"/>
  <c r="BG2272" i="29"/>
  <c r="BH2272" i="29"/>
  <c r="BI2272" i="29"/>
  <c r="BK2272" i="29"/>
  <c r="J2274" i="29"/>
  <c r="BE2274" i="29" s="1"/>
  <c r="P2274" i="29"/>
  <c r="R2274" i="29"/>
  <c r="T2274" i="29"/>
  <c r="BF2274" i="29"/>
  <c r="BG2274" i="29"/>
  <c r="BH2274" i="29"/>
  <c r="BI2274" i="29"/>
  <c r="BK2274" i="29"/>
  <c r="J2275" i="29"/>
  <c r="BE2275" i="29" s="1"/>
  <c r="P2275" i="29"/>
  <c r="R2275" i="29"/>
  <c r="T2275" i="29"/>
  <c r="BF2275" i="29"/>
  <c r="BG2275" i="29"/>
  <c r="BH2275" i="29"/>
  <c r="BI2275" i="29"/>
  <c r="BK2275" i="29"/>
  <c r="J2277" i="29"/>
  <c r="BE2277" i="29" s="1"/>
  <c r="P2277" i="29"/>
  <c r="R2277" i="29"/>
  <c r="T2277" i="29"/>
  <c r="BF2277" i="29"/>
  <c r="BG2277" i="29"/>
  <c r="BH2277" i="29"/>
  <c r="BI2277" i="29"/>
  <c r="BK2277" i="29"/>
  <c r="J2279" i="29"/>
  <c r="BE2279" i="29" s="1"/>
  <c r="P2279" i="29"/>
  <c r="R2279" i="29"/>
  <c r="T2279" i="29"/>
  <c r="BF2279" i="29"/>
  <c r="BG2279" i="29"/>
  <c r="BH2279" i="29"/>
  <c r="BI2279" i="29"/>
  <c r="BK2279" i="29"/>
  <c r="J2286" i="29"/>
  <c r="BE2286" i="29" s="1"/>
  <c r="P2286" i="29"/>
  <c r="R2286" i="29"/>
  <c r="T2286" i="29"/>
  <c r="BF2286" i="29"/>
  <c r="BG2286" i="29"/>
  <c r="BH2286" i="29"/>
  <c r="BI2286" i="29"/>
  <c r="BK2286" i="29"/>
  <c r="J2293" i="29"/>
  <c r="P2293" i="29"/>
  <c r="R2293" i="29"/>
  <c r="T2293" i="29"/>
  <c r="BE2293" i="29"/>
  <c r="BF2293" i="29"/>
  <c r="BG2293" i="29"/>
  <c r="BH2293" i="29"/>
  <c r="BI2293" i="29"/>
  <c r="BK2293" i="29"/>
  <c r="J2299" i="29"/>
  <c r="BE2299" i="29" s="1"/>
  <c r="P2299" i="29"/>
  <c r="R2299" i="29"/>
  <c r="T2299" i="29"/>
  <c r="BF2299" i="29"/>
  <c r="BG2299" i="29"/>
  <c r="BH2299" i="29"/>
  <c r="BI2299" i="29"/>
  <c r="BK2299" i="29"/>
  <c r="J2302" i="29"/>
  <c r="BE2302" i="29" s="1"/>
  <c r="P2302" i="29"/>
  <c r="R2302" i="29"/>
  <c r="T2302" i="29"/>
  <c r="BF2302" i="29"/>
  <c r="BG2302" i="29"/>
  <c r="BH2302" i="29"/>
  <c r="BI2302" i="29"/>
  <c r="BK2302" i="29"/>
  <c r="J2307" i="29"/>
  <c r="BE2307" i="29" s="1"/>
  <c r="P2307" i="29"/>
  <c r="R2307" i="29"/>
  <c r="T2307" i="29"/>
  <c r="BF2307" i="29"/>
  <c r="BG2307" i="29"/>
  <c r="BH2307" i="29"/>
  <c r="BI2307" i="29"/>
  <c r="BK2307" i="29"/>
  <c r="J2310" i="29"/>
  <c r="P2310" i="29"/>
  <c r="R2310" i="29"/>
  <c r="T2310" i="29"/>
  <c r="BE2310" i="29"/>
  <c r="BF2310" i="29"/>
  <c r="BG2310" i="29"/>
  <c r="BH2310" i="29"/>
  <c r="BI2310" i="29"/>
  <c r="BK2310" i="29"/>
  <c r="J2316" i="29"/>
  <c r="BE2316" i="29" s="1"/>
  <c r="P2316" i="29"/>
  <c r="R2316" i="29"/>
  <c r="T2316" i="29"/>
  <c r="BF2316" i="29"/>
  <c r="BG2316" i="29"/>
  <c r="BH2316" i="29"/>
  <c r="BI2316" i="29"/>
  <c r="BK2316" i="29"/>
  <c r="J2322" i="29"/>
  <c r="BE2322" i="29" s="1"/>
  <c r="P2322" i="29"/>
  <c r="R2322" i="29"/>
  <c r="T2322" i="29"/>
  <c r="BF2322" i="29"/>
  <c r="BG2322" i="29"/>
  <c r="BH2322" i="29"/>
  <c r="BI2322" i="29"/>
  <c r="BK2322" i="29"/>
  <c r="J2328" i="29"/>
  <c r="BE2328" i="29" s="1"/>
  <c r="P2328" i="29"/>
  <c r="R2328" i="29"/>
  <c r="T2328" i="29"/>
  <c r="BF2328" i="29"/>
  <c r="BG2328" i="29"/>
  <c r="BH2328" i="29"/>
  <c r="BI2328" i="29"/>
  <c r="BK2328" i="29"/>
  <c r="J2343" i="29"/>
  <c r="BE2343" i="29" s="1"/>
  <c r="P2343" i="29"/>
  <c r="R2343" i="29"/>
  <c r="T2343" i="29"/>
  <c r="BF2343" i="29"/>
  <c r="BG2343" i="29"/>
  <c r="BH2343" i="29"/>
  <c r="BI2343" i="29"/>
  <c r="BK2343" i="29"/>
  <c r="J2345" i="29"/>
  <c r="BE2345" i="29" s="1"/>
  <c r="P2345" i="29"/>
  <c r="R2345" i="29"/>
  <c r="T2345" i="29"/>
  <c r="BF2345" i="29"/>
  <c r="BG2345" i="29"/>
  <c r="BH2345" i="29"/>
  <c r="BI2345" i="29"/>
  <c r="BK2345" i="29"/>
  <c r="BK2344" i="29" s="1"/>
  <c r="J2344" i="29" s="1"/>
  <c r="J116" i="29" s="1"/>
  <c r="J2349" i="29"/>
  <c r="BE2349" i="29" s="1"/>
  <c r="P2349" i="29"/>
  <c r="R2349" i="29"/>
  <c r="T2349" i="29"/>
  <c r="BF2349" i="29"/>
  <c r="BG2349" i="29"/>
  <c r="BH2349" i="29"/>
  <c r="BI2349" i="29"/>
  <c r="BK2349" i="29"/>
  <c r="J2350" i="29"/>
  <c r="BE2350" i="29" s="1"/>
  <c r="P2350" i="29"/>
  <c r="R2350" i="29"/>
  <c r="T2350" i="29"/>
  <c r="BF2350" i="29"/>
  <c r="BG2350" i="29"/>
  <c r="BH2350" i="29"/>
  <c r="BI2350" i="29"/>
  <c r="BK2350" i="29"/>
  <c r="J2352" i="29"/>
  <c r="P2352" i="29"/>
  <c r="R2352" i="29"/>
  <c r="T2352" i="29"/>
  <c r="BE2352" i="29"/>
  <c r="BF2352" i="29"/>
  <c r="BG2352" i="29"/>
  <c r="BH2352" i="29"/>
  <c r="BI2352" i="29"/>
  <c r="BK2352" i="29"/>
  <c r="J2357" i="29"/>
  <c r="BE2357" i="29" s="1"/>
  <c r="P2357" i="29"/>
  <c r="R2357" i="29"/>
  <c r="T2357" i="29"/>
  <c r="BF2357" i="29"/>
  <c r="BG2357" i="29"/>
  <c r="BH2357" i="29"/>
  <c r="BI2357" i="29"/>
  <c r="BK2357" i="29"/>
  <c r="J2359" i="29"/>
  <c r="BE2359" i="29" s="1"/>
  <c r="P2359" i="29"/>
  <c r="R2359" i="29"/>
  <c r="T2359" i="29"/>
  <c r="BF2359" i="29"/>
  <c r="BG2359" i="29"/>
  <c r="BH2359" i="29"/>
  <c r="BI2359" i="29"/>
  <c r="BK2359" i="29"/>
  <c r="J2361" i="29"/>
  <c r="BE2361" i="29" s="1"/>
  <c r="P2361" i="29"/>
  <c r="R2361" i="29"/>
  <c r="T2361" i="29"/>
  <c r="BF2361" i="29"/>
  <c r="BG2361" i="29"/>
  <c r="BH2361" i="29"/>
  <c r="BI2361" i="29"/>
  <c r="BK2361" i="29"/>
  <c r="J2363" i="29"/>
  <c r="P2363" i="29"/>
  <c r="R2363" i="29"/>
  <c r="T2363" i="29"/>
  <c r="BE2363" i="29"/>
  <c r="BF2363" i="29"/>
  <c r="BG2363" i="29"/>
  <c r="BH2363" i="29"/>
  <c r="BI2363" i="29"/>
  <c r="BK2363" i="29"/>
  <c r="J2367" i="29"/>
  <c r="P2367" i="29"/>
  <c r="R2367" i="29"/>
  <c r="T2367" i="29"/>
  <c r="BE2367" i="29"/>
  <c r="BF2367" i="29"/>
  <c r="BG2367" i="29"/>
  <c r="BH2367" i="29"/>
  <c r="BI2367" i="29"/>
  <c r="BK2367" i="29"/>
  <c r="J2369" i="29"/>
  <c r="BE2369" i="29" s="1"/>
  <c r="P2369" i="29"/>
  <c r="R2369" i="29"/>
  <c r="T2369" i="29"/>
  <c r="BF2369" i="29"/>
  <c r="BG2369" i="29"/>
  <c r="BH2369" i="29"/>
  <c r="BI2369" i="29"/>
  <c r="BK2369" i="29"/>
  <c r="J2371" i="29"/>
  <c r="BE2371" i="29" s="1"/>
  <c r="P2371" i="29"/>
  <c r="R2371" i="29"/>
  <c r="T2371" i="29"/>
  <c r="BF2371" i="29"/>
  <c r="BG2371" i="29"/>
  <c r="BH2371" i="29"/>
  <c r="BI2371" i="29"/>
  <c r="BK2371" i="29"/>
  <c r="J2375" i="29"/>
  <c r="BE2375" i="29" s="1"/>
  <c r="P2375" i="29"/>
  <c r="R2375" i="29"/>
  <c r="T2375" i="29"/>
  <c r="BF2375" i="29"/>
  <c r="BG2375" i="29"/>
  <c r="BH2375" i="29"/>
  <c r="BI2375" i="29"/>
  <c r="BK2375" i="29"/>
  <c r="J2377" i="29"/>
  <c r="P2377" i="29"/>
  <c r="R2377" i="29"/>
  <c r="T2377" i="29"/>
  <c r="BE2377" i="29"/>
  <c r="BF2377" i="29"/>
  <c r="BG2377" i="29"/>
  <c r="BH2377" i="29"/>
  <c r="BI2377" i="29"/>
  <c r="BK2377" i="29"/>
  <c r="J2379" i="29"/>
  <c r="BE2379" i="29" s="1"/>
  <c r="P2379" i="29"/>
  <c r="R2379" i="29"/>
  <c r="T2379" i="29"/>
  <c r="BF2379" i="29"/>
  <c r="BG2379" i="29"/>
  <c r="BH2379" i="29"/>
  <c r="BI2379" i="29"/>
  <c r="BK2379" i="29"/>
  <c r="J2381" i="29"/>
  <c r="BE2381" i="29" s="1"/>
  <c r="P2381" i="29"/>
  <c r="R2381" i="29"/>
  <c r="T2381" i="29"/>
  <c r="BF2381" i="29"/>
  <c r="BG2381" i="29"/>
  <c r="BH2381" i="29"/>
  <c r="BI2381" i="29"/>
  <c r="BK2381" i="29"/>
  <c r="J2383" i="29"/>
  <c r="BE2383" i="29" s="1"/>
  <c r="P2383" i="29"/>
  <c r="R2383" i="29"/>
  <c r="T2383" i="29"/>
  <c r="BF2383" i="29"/>
  <c r="BG2383" i="29"/>
  <c r="BH2383" i="29"/>
  <c r="BI2383" i="29"/>
  <c r="BK2383" i="29"/>
  <c r="J2385" i="29"/>
  <c r="BE2385" i="29" s="1"/>
  <c r="P2385" i="29"/>
  <c r="R2385" i="29"/>
  <c r="T2385" i="29"/>
  <c r="BF2385" i="29"/>
  <c r="BG2385" i="29"/>
  <c r="BH2385" i="29"/>
  <c r="BI2385" i="29"/>
  <c r="BK2385" i="29"/>
  <c r="J2387" i="29"/>
  <c r="BE2387" i="29" s="1"/>
  <c r="P2387" i="29"/>
  <c r="R2387" i="29"/>
  <c r="T2387" i="29"/>
  <c r="BF2387" i="29"/>
  <c r="BG2387" i="29"/>
  <c r="BH2387" i="29"/>
  <c r="BI2387" i="29"/>
  <c r="BK2387" i="29"/>
  <c r="J2389" i="29"/>
  <c r="P2389" i="29"/>
  <c r="R2389" i="29"/>
  <c r="T2389" i="29"/>
  <c r="BE2389" i="29"/>
  <c r="BF2389" i="29"/>
  <c r="BG2389" i="29"/>
  <c r="BH2389" i="29"/>
  <c r="BI2389" i="29"/>
  <c r="BK2389" i="29"/>
  <c r="J2391" i="29"/>
  <c r="BE2391" i="29" s="1"/>
  <c r="P2391" i="29"/>
  <c r="R2391" i="29"/>
  <c r="T2391" i="29"/>
  <c r="BF2391" i="29"/>
  <c r="BG2391" i="29"/>
  <c r="BH2391" i="29"/>
  <c r="BI2391" i="29"/>
  <c r="BK2391" i="29"/>
  <c r="J2393" i="29"/>
  <c r="BE2393" i="29" s="1"/>
  <c r="P2393" i="29"/>
  <c r="R2393" i="29"/>
  <c r="T2393" i="29"/>
  <c r="BF2393" i="29"/>
  <c r="BG2393" i="29"/>
  <c r="BH2393" i="29"/>
  <c r="BI2393" i="29"/>
  <c r="BK2393" i="29"/>
  <c r="J2395" i="29"/>
  <c r="BE2395" i="29" s="1"/>
  <c r="P2395" i="29"/>
  <c r="R2395" i="29"/>
  <c r="T2395" i="29"/>
  <c r="BF2395" i="29"/>
  <c r="BG2395" i="29"/>
  <c r="BH2395" i="29"/>
  <c r="BI2395" i="29"/>
  <c r="BK2395" i="29"/>
  <c r="J2416" i="29"/>
  <c r="BE2416" i="29" s="1"/>
  <c r="P2416" i="29"/>
  <c r="R2416" i="29"/>
  <c r="T2416" i="29"/>
  <c r="BF2416" i="29"/>
  <c r="BG2416" i="29"/>
  <c r="BH2416" i="29"/>
  <c r="BI2416" i="29"/>
  <c r="BK2416" i="29"/>
  <c r="J2418" i="29"/>
  <c r="BE2418" i="29" s="1"/>
  <c r="P2418" i="29"/>
  <c r="R2418" i="29"/>
  <c r="T2418" i="29"/>
  <c r="BF2418" i="29"/>
  <c r="BG2418" i="29"/>
  <c r="BH2418" i="29"/>
  <c r="BI2418" i="29"/>
  <c r="BK2418" i="29"/>
  <c r="J2420" i="29"/>
  <c r="BE2420" i="29" s="1"/>
  <c r="P2420" i="29"/>
  <c r="R2420" i="29"/>
  <c r="T2420" i="29"/>
  <c r="BF2420" i="29"/>
  <c r="BG2420" i="29"/>
  <c r="BH2420" i="29"/>
  <c r="BI2420" i="29"/>
  <c r="BK2420" i="29"/>
  <c r="J2422" i="29"/>
  <c r="BE2422" i="29" s="1"/>
  <c r="P2422" i="29"/>
  <c r="R2422" i="29"/>
  <c r="T2422" i="29"/>
  <c r="BF2422" i="29"/>
  <c r="BG2422" i="29"/>
  <c r="BH2422" i="29"/>
  <c r="BI2422" i="29"/>
  <c r="BK2422" i="29"/>
  <c r="J2426" i="29"/>
  <c r="BE2426" i="29" s="1"/>
  <c r="P2426" i="29"/>
  <c r="R2426" i="29"/>
  <c r="T2426" i="29"/>
  <c r="BF2426" i="29"/>
  <c r="BG2426" i="29"/>
  <c r="BH2426" i="29"/>
  <c r="BI2426" i="29"/>
  <c r="BK2426" i="29"/>
  <c r="J2430" i="29"/>
  <c r="BE2430" i="29" s="1"/>
  <c r="P2430" i="29"/>
  <c r="R2430" i="29"/>
  <c r="T2430" i="29"/>
  <c r="BF2430" i="29"/>
  <c r="BG2430" i="29"/>
  <c r="BH2430" i="29"/>
  <c r="BI2430" i="29"/>
  <c r="BK2430" i="29"/>
  <c r="J2451" i="29"/>
  <c r="BE2451" i="29" s="1"/>
  <c r="P2451" i="29"/>
  <c r="R2451" i="29"/>
  <c r="T2451" i="29"/>
  <c r="BF2451" i="29"/>
  <c r="BG2451" i="29"/>
  <c r="BH2451" i="29"/>
  <c r="BI2451" i="29"/>
  <c r="BK2451" i="29"/>
  <c r="J2453" i="29"/>
  <c r="BE2453" i="29" s="1"/>
  <c r="P2453" i="29"/>
  <c r="R2453" i="29"/>
  <c r="T2453" i="29"/>
  <c r="BF2453" i="29"/>
  <c r="BG2453" i="29"/>
  <c r="BH2453" i="29"/>
  <c r="BI2453" i="29"/>
  <c r="BK2453" i="29"/>
  <c r="J2455" i="29"/>
  <c r="BE2455" i="29" s="1"/>
  <c r="P2455" i="29"/>
  <c r="R2455" i="29"/>
  <c r="T2455" i="29"/>
  <c r="BF2455" i="29"/>
  <c r="BG2455" i="29"/>
  <c r="BH2455" i="29"/>
  <c r="BI2455" i="29"/>
  <c r="BK2455" i="29"/>
  <c r="J2457" i="29"/>
  <c r="BE2457" i="29" s="1"/>
  <c r="P2457" i="29"/>
  <c r="R2457" i="29"/>
  <c r="T2457" i="29"/>
  <c r="BF2457" i="29"/>
  <c r="BG2457" i="29"/>
  <c r="BH2457" i="29"/>
  <c r="BI2457" i="29"/>
  <c r="BK2457" i="29"/>
  <c r="J2461" i="29"/>
  <c r="BE2461" i="29" s="1"/>
  <c r="P2461" i="29"/>
  <c r="R2461" i="29"/>
  <c r="T2461" i="29"/>
  <c r="BF2461" i="29"/>
  <c r="BG2461" i="29"/>
  <c r="BH2461" i="29"/>
  <c r="BI2461" i="29"/>
  <c r="BK2461" i="29"/>
  <c r="J2465" i="29"/>
  <c r="P2465" i="29"/>
  <c r="R2465" i="29"/>
  <c r="T2465" i="29"/>
  <c r="BE2465" i="29"/>
  <c r="BF2465" i="29"/>
  <c r="BG2465" i="29"/>
  <c r="BH2465" i="29"/>
  <c r="BI2465" i="29"/>
  <c r="BK2465" i="29"/>
  <c r="J2469" i="29"/>
  <c r="BE2469" i="29" s="1"/>
  <c r="P2469" i="29"/>
  <c r="R2469" i="29"/>
  <c r="T2469" i="29"/>
  <c r="BF2469" i="29"/>
  <c r="BG2469" i="29"/>
  <c r="BH2469" i="29"/>
  <c r="BI2469" i="29"/>
  <c r="BK2469" i="29"/>
  <c r="J2471" i="29"/>
  <c r="BE2471" i="29" s="1"/>
  <c r="P2471" i="29"/>
  <c r="R2471" i="29"/>
  <c r="T2471" i="29"/>
  <c r="BF2471" i="29"/>
  <c r="BG2471" i="29"/>
  <c r="BH2471" i="29"/>
  <c r="BI2471" i="29"/>
  <c r="BK2471" i="29"/>
  <c r="J2474" i="29"/>
  <c r="BE2474" i="29" s="1"/>
  <c r="P2474" i="29"/>
  <c r="R2474" i="29"/>
  <c r="T2474" i="29"/>
  <c r="BF2474" i="29"/>
  <c r="BG2474" i="29"/>
  <c r="BH2474" i="29"/>
  <c r="BI2474" i="29"/>
  <c r="BK2474" i="29"/>
  <c r="J2547" i="29"/>
  <c r="P2547" i="29"/>
  <c r="R2547" i="29"/>
  <c r="T2547" i="29"/>
  <c r="BE2547" i="29"/>
  <c r="BF2547" i="29"/>
  <c r="BG2547" i="29"/>
  <c r="BH2547" i="29"/>
  <c r="BI2547" i="29"/>
  <c r="BK2547" i="29"/>
  <c r="J2557" i="29"/>
  <c r="BE2557" i="29" s="1"/>
  <c r="P2557" i="29"/>
  <c r="R2557" i="29"/>
  <c r="T2557" i="29"/>
  <c r="BF2557" i="29"/>
  <c r="BG2557" i="29"/>
  <c r="BH2557" i="29"/>
  <c r="BI2557" i="29"/>
  <c r="BK2557" i="29"/>
  <c r="J2562" i="29"/>
  <c r="BE2562" i="29" s="1"/>
  <c r="P2562" i="29"/>
  <c r="R2562" i="29"/>
  <c r="T2562" i="29"/>
  <c r="BF2562" i="29"/>
  <c r="BG2562" i="29"/>
  <c r="BH2562" i="29"/>
  <c r="BI2562" i="29"/>
  <c r="BK2562" i="29"/>
  <c r="J2566" i="29"/>
  <c r="BE2566" i="29" s="1"/>
  <c r="P2566" i="29"/>
  <c r="R2566" i="29"/>
  <c r="T2566" i="29"/>
  <c r="BF2566" i="29"/>
  <c r="BG2566" i="29"/>
  <c r="BH2566" i="29"/>
  <c r="BI2566" i="29"/>
  <c r="BK2566" i="29"/>
  <c r="J2568" i="29"/>
  <c r="BE2568" i="29" s="1"/>
  <c r="P2568" i="29"/>
  <c r="R2568" i="29"/>
  <c r="T2568" i="29"/>
  <c r="BF2568" i="29"/>
  <c r="BG2568" i="29"/>
  <c r="BH2568" i="29"/>
  <c r="BI2568" i="29"/>
  <c r="BK2568" i="29"/>
  <c r="J2570" i="29"/>
  <c r="BE2570" i="29" s="1"/>
  <c r="P2570" i="29"/>
  <c r="R2570" i="29"/>
  <c r="T2570" i="29"/>
  <c r="BF2570" i="29"/>
  <c r="BG2570" i="29"/>
  <c r="BH2570" i="29"/>
  <c r="BI2570" i="29"/>
  <c r="BK2570" i="29"/>
  <c r="J2572" i="29"/>
  <c r="BE2572" i="29" s="1"/>
  <c r="P2572" i="29"/>
  <c r="R2572" i="29"/>
  <c r="T2572" i="29"/>
  <c r="BF2572" i="29"/>
  <c r="BG2572" i="29"/>
  <c r="BH2572" i="29"/>
  <c r="BI2572" i="29"/>
  <c r="BK2572" i="29"/>
  <c r="J2575" i="29"/>
  <c r="BE2575" i="29" s="1"/>
  <c r="P2575" i="29"/>
  <c r="R2575" i="29"/>
  <c r="T2575" i="29"/>
  <c r="BF2575" i="29"/>
  <c r="BG2575" i="29"/>
  <c r="BH2575" i="29"/>
  <c r="BI2575" i="29"/>
  <c r="BK2575" i="29"/>
  <c r="J2579" i="29"/>
  <c r="BE2579" i="29" s="1"/>
  <c r="P2579" i="29"/>
  <c r="R2579" i="29"/>
  <c r="T2579" i="29"/>
  <c r="BF2579" i="29"/>
  <c r="BG2579" i="29"/>
  <c r="BH2579" i="29"/>
  <c r="BI2579" i="29"/>
  <c r="BK2579" i="29"/>
  <c r="J2583" i="29"/>
  <c r="BE2583" i="29" s="1"/>
  <c r="P2583" i="29"/>
  <c r="R2583" i="29"/>
  <c r="T2583" i="29"/>
  <c r="BF2583" i="29"/>
  <c r="BG2583" i="29"/>
  <c r="BH2583" i="29"/>
  <c r="BI2583" i="29"/>
  <c r="BK2583" i="29"/>
  <c r="J2585" i="29"/>
  <c r="BE2585" i="29" s="1"/>
  <c r="P2585" i="29"/>
  <c r="R2585" i="29"/>
  <c r="T2585" i="29"/>
  <c r="BF2585" i="29"/>
  <c r="BG2585" i="29"/>
  <c r="BH2585" i="29"/>
  <c r="BI2585" i="29"/>
  <c r="BK2585" i="29"/>
  <c r="J2592" i="29"/>
  <c r="BE2592" i="29" s="1"/>
  <c r="P2592" i="29"/>
  <c r="R2592" i="29"/>
  <c r="T2592" i="29"/>
  <c r="BF2592" i="29"/>
  <c r="BG2592" i="29"/>
  <c r="BH2592" i="29"/>
  <c r="BI2592" i="29"/>
  <c r="BK2592" i="29"/>
  <c r="J2594" i="29"/>
  <c r="P2594" i="29"/>
  <c r="R2594" i="29"/>
  <c r="T2594" i="29"/>
  <c r="BE2594" i="29"/>
  <c r="BF2594" i="29"/>
  <c r="BG2594" i="29"/>
  <c r="BH2594" i="29"/>
  <c r="BI2594" i="29"/>
  <c r="BK2594" i="29"/>
  <c r="J2596" i="29"/>
  <c r="BE2596" i="29" s="1"/>
  <c r="P2596" i="29"/>
  <c r="R2596" i="29"/>
  <c r="T2596" i="29"/>
  <c r="BF2596" i="29"/>
  <c r="BG2596" i="29"/>
  <c r="BH2596" i="29"/>
  <c r="BI2596" i="29"/>
  <c r="BK2596" i="29"/>
  <c r="J2609" i="29"/>
  <c r="BE2609" i="29" s="1"/>
  <c r="P2609" i="29"/>
  <c r="R2609" i="29"/>
  <c r="T2609" i="29"/>
  <c r="BF2609" i="29"/>
  <c r="BG2609" i="29"/>
  <c r="BH2609" i="29"/>
  <c r="BI2609" i="29"/>
  <c r="BK2609" i="29"/>
  <c r="J2611" i="29"/>
  <c r="BE2611" i="29" s="1"/>
  <c r="P2611" i="29"/>
  <c r="R2611" i="29"/>
  <c r="T2611" i="29"/>
  <c r="BF2611" i="29"/>
  <c r="BG2611" i="29"/>
  <c r="BH2611" i="29"/>
  <c r="BI2611" i="29"/>
  <c r="BK2611" i="29"/>
  <c r="J2614" i="29"/>
  <c r="BE2614" i="29" s="1"/>
  <c r="P2614" i="29"/>
  <c r="R2614" i="29"/>
  <c r="T2614" i="29"/>
  <c r="BF2614" i="29"/>
  <c r="BG2614" i="29"/>
  <c r="BH2614" i="29"/>
  <c r="BI2614" i="29"/>
  <c r="BK2614" i="29"/>
  <c r="J2615" i="29"/>
  <c r="BE2615" i="29" s="1"/>
  <c r="P2615" i="29"/>
  <c r="R2615" i="29"/>
  <c r="T2615" i="29"/>
  <c r="BF2615" i="29"/>
  <c r="BG2615" i="29"/>
  <c r="BH2615" i="29"/>
  <c r="BI2615" i="29"/>
  <c r="BK2615" i="29"/>
  <c r="J2616" i="29"/>
  <c r="BE2616" i="29" s="1"/>
  <c r="P2616" i="29"/>
  <c r="R2616" i="29"/>
  <c r="T2616" i="29"/>
  <c r="BF2616" i="29"/>
  <c r="BG2616" i="29"/>
  <c r="BH2616" i="29"/>
  <c r="BI2616" i="29"/>
  <c r="BK2616" i="29"/>
  <c r="J2617" i="29"/>
  <c r="BE2617" i="29" s="1"/>
  <c r="P2617" i="29"/>
  <c r="R2617" i="29"/>
  <c r="T2617" i="29"/>
  <c r="BF2617" i="29"/>
  <c r="BG2617" i="29"/>
  <c r="BH2617" i="29"/>
  <c r="BI2617" i="29"/>
  <c r="BK2617" i="29"/>
  <c r="J2618" i="29"/>
  <c r="BE2618" i="29" s="1"/>
  <c r="P2618" i="29"/>
  <c r="R2618" i="29"/>
  <c r="T2618" i="29"/>
  <c r="BF2618" i="29"/>
  <c r="BG2618" i="29"/>
  <c r="BH2618" i="29"/>
  <c r="BI2618" i="29"/>
  <c r="BK2618" i="29"/>
  <c r="J2619" i="29"/>
  <c r="BE2619" i="29" s="1"/>
  <c r="P2619" i="29"/>
  <c r="R2619" i="29"/>
  <c r="T2619" i="29"/>
  <c r="BF2619" i="29"/>
  <c r="BG2619" i="29"/>
  <c r="BH2619" i="29"/>
  <c r="BI2619" i="29"/>
  <c r="BK2619" i="29"/>
  <c r="J2620" i="29"/>
  <c r="BE2620" i="29" s="1"/>
  <c r="P2620" i="29"/>
  <c r="R2620" i="29"/>
  <c r="T2620" i="29"/>
  <c r="BF2620" i="29"/>
  <c r="BG2620" i="29"/>
  <c r="BH2620" i="29"/>
  <c r="BI2620" i="29"/>
  <c r="BK2620" i="29"/>
  <c r="J2621" i="29"/>
  <c r="BE2621" i="29" s="1"/>
  <c r="P2621" i="29"/>
  <c r="R2621" i="29"/>
  <c r="T2621" i="29"/>
  <c r="BF2621" i="29"/>
  <c r="BG2621" i="29"/>
  <c r="BH2621" i="29"/>
  <c r="BI2621" i="29"/>
  <c r="BK2621" i="29"/>
  <c r="J2622" i="29"/>
  <c r="BE2622" i="29" s="1"/>
  <c r="P2622" i="29"/>
  <c r="R2622" i="29"/>
  <c r="T2622" i="29"/>
  <c r="BF2622" i="29"/>
  <c r="BG2622" i="29"/>
  <c r="BH2622" i="29"/>
  <c r="BI2622" i="29"/>
  <c r="BK2622" i="29"/>
  <c r="J2623" i="29"/>
  <c r="P2623" i="29"/>
  <c r="R2623" i="29"/>
  <c r="T2623" i="29"/>
  <c r="BE2623" i="29"/>
  <c r="BF2623" i="29"/>
  <c r="BG2623" i="29"/>
  <c r="BH2623" i="29"/>
  <c r="BI2623" i="29"/>
  <c r="BK2623" i="29"/>
  <c r="J2624" i="29"/>
  <c r="BE2624" i="29" s="1"/>
  <c r="P2624" i="29"/>
  <c r="R2624" i="29"/>
  <c r="T2624" i="29"/>
  <c r="BF2624" i="29"/>
  <c r="BG2624" i="29"/>
  <c r="BH2624" i="29"/>
  <c r="BI2624" i="29"/>
  <c r="BK2624" i="29"/>
  <c r="J2625" i="29"/>
  <c r="BE2625" i="29" s="1"/>
  <c r="P2625" i="29"/>
  <c r="R2625" i="29"/>
  <c r="T2625" i="29"/>
  <c r="BF2625" i="29"/>
  <c r="BG2625" i="29"/>
  <c r="BH2625" i="29"/>
  <c r="BI2625" i="29"/>
  <c r="BK2625" i="29"/>
  <c r="J2626" i="29"/>
  <c r="BE2626" i="29" s="1"/>
  <c r="P2626" i="29"/>
  <c r="R2626" i="29"/>
  <c r="T2626" i="29"/>
  <c r="BF2626" i="29"/>
  <c r="BG2626" i="29"/>
  <c r="BH2626" i="29"/>
  <c r="BI2626" i="29"/>
  <c r="BK2626" i="29"/>
  <c r="J2627" i="29"/>
  <c r="BE2627" i="29" s="1"/>
  <c r="P2627" i="29"/>
  <c r="R2627" i="29"/>
  <c r="T2627" i="29"/>
  <c r="BF2627" i="29"/>
  <c r="BG2627" i="29"/>
  <c r="BH2627" i="29"/>
  <c r="BI2627" i="29"/>
  <c r="BK2627" i="29"/>
  <c r="J2628" i="29"/>
  <c r="BE2628" i="29" s="1"/>
  <c r="P2628" i="29"/>
  <c r="R2628" i="29"/>
  <c r="T2628" i="29"/>
  <c r="BF2628" i="29"/>
  <c r="BG2628" i="29"/>
  <c r="BH2628" i="29"/>
  <c r="BI2628" i="29"/>
  <c r="BK2628" i="29"/>
  <c r="J2629" i="29"/>
  <c r="BE2629" i="29" s="1"/>
  <c r="P2629" i="29"/>
  <c r="R2629" i="29"/>
  <c r="T2629" i="29"/>
  <c r="BF2629" i="29"/>
  <c r="BG2629" i="29"/>
  <c r="BH2629" i="29"/>
  <c r="BI2629" i="29"/>
  <c r="BK2629" i="29"/>
  <c r="J2632" i="29"/>
  <c r="BE2632" i="29" s="1"/>
  <c r="P2632" i="29"/>
  <c r="R2632" i="29"/>
  <c r="T2632" i="29"/>
  <c r="BF2632" i="29"/>
  <c r="BG2632" i="29"/>
  <c r="BH2632" i="29"/>
  <c r="BI2632" i="29"/>
  <c r="BK2632" i="29"/>
  <c r="J2633" i="29"/>
  <c r="P2633" i="29"/>
  <c r="R2633" i="29"/>
  <c r="T2633" i="29"/>
  <c r="BE2633" i="29"/>
  <c r="BF2633" i="29"/>
  <c r="BG2633" i="29"/>
  <c r="BH2633" i="29"/>
  <c r="BI2633" i="29"/>
  <c r="BK2633" i="29"/>
  <c r="P2634" i="29"/>
  <c r="BK2634" i="29"/>
  <c r="J2634" i="29" s="1"/>
  <c r="J127" i="29" s="1"/>
  <c r="J2635" i="29"/>
  <c r="BE2635" i="29" s="1"/>
  <c r="P2635" i="29"/>
  <c r="R2635" i="29"/>
  <c r="R2634" i="29" s="1"/>
  <c r="T2635" i="29"/>
  <c r="T2634" i="29" s="1"/>
  <c r="BF2635" i="29"/>
  <c r="BG2635" i="29"/>
  <c r="BH2635" i="29"/>
  <c r="BI2635" i="29"/>
  <c r="BK2635" i="29"/>
  <c r="J123" i="28" s="1"/>
  <c r="F126" i="28" s="1"/>
  <c r="J35" i="28"/>
  <c r="J36" i="28"/>
  <c r="J37" i="28"/>
  <c r="E85" i="28"/>
  <c r="E87" i="28"/>
  <c r="F89" i="28"/>
  <c r="J89" i="28"/>
  <c r="F91" i="28"/>
  <c r="J91" i="28"/>
  <c r="F92" i="28"/>
  <c r="J92" i="28"/>
  <c r="E119" i="28"/>
  <c r="E121" i="28"/>
  <c r="F123" i="28"/>
  <c r="F125" i="28"/>
  <c r="J125" i="28"/>
  <c r="J126" i="28"/>
  <c r="J132" i="28"/>
  <c r="BE132" i="28" s="1"/>
  <c r="P132" i="28"/>
  <c r="R132" i="28"/>
  <c r="T132" i="28"/>
  <c r="BF132" i="28"/>
  <c r="BG132" i="28"/>
  <c r="BH132" i="28"/>
  <c r="BI132" i="28"/>
  <c r="BK132" i="28"/>
  <c r="J136" i="28"/>
  <c r="BE136" i="28" s="1"/>
  <c r="P136" i="28"/>
  <c r="R136" i="28"/>
  <c r="T136" i="28"/>
  <c r="BF136" i="28"/>
  <c r="BG136" i="28"/>
  <c r="BH136" i="28"/>
  <c r="BI136" i="28"/>
  <c r="BK136" i="28"/>
  <c r="J138" i="28"/>
  <c r="BE138" i="28" s="1"/>
  <c r="P138" i="28"/>
  <c r="R138" i="28"/>
  <c r="T138" i="28"/>
  <c r="BF138" i="28"/>
  <c r="BG138" i="28"/>
  <c r="BH138" i="28"/>
  <c r="BI138" i="28"/>
  <c r="BK138" i="28"/>
  <c r="J142" i="28"/>
  <c r="BE142" i="28" s="1"/>
  <c r="P142" i="28"/>
  <c r="R142" i="28"/>
  <c r="T142" i="28"/>
  <c r="BF142" i="28"/>
  <c r="BG142" i="28"/>
  <c r="BH142" i="28"/>
  <c r="BI142" i="28"/>
  <c r="BK142" i="28"/>
  <c r="J146" i="28"/>
  <c r="P146" i="28"/>
  <c r="R146" i="28"/>
  <c r="T146" i="28"/>
  <c r="BE146" i="28"/>
  <c r="BF146" i="28"/>
  <c r="BG146" i="28"/>
  <c r="BH146" i="28"/>
  <c r="BI146" i="28"/>
  <c r="BK146" i="28"/>
  <c r="J147" i="28"/>
  <c r="BE147" i="28" s="1"/>
  <c r="P147" i="28"/>
  <c r="R147" i="28"/>
  <c r="T147" i="28"/>
  <c r="BF147" i="28"/>
  <c r="BG147" i="28"/>
  <c r="BH147" i="28"/>
  <c r="BI147" i="28"/>
  <c r="BK147" i="28"/>
  <c r="J151" i="28"/>
  <c r="BE151" i="28" s="1"/>
  <c r="P151" i="28"/>
  <c r="R151" i="28"/>
  <c r="T151" i="28"/>
  <c r="BF151" i="28"/>
  <c r="BG151" i="28"/>
  <c r="BH151" i="28"/>
  <c r="BI151" i="28"/>
  <c r="BK151" i="28"/>
  <c r="J152" i="28"/>
  <c r="BE152" i="28" s="1"/>
  <c r="P152" i="28"/>
  <c r="R152" i="28"/>
  <c r="T152" i="28"/>
  <c r="BF152" i="28"/>
  <c r="BG152" i="28"/>
  <c r="BH152" i="28"/>
  <c r="BI152" i="28"/>
  <c r="BK152" i="28"/>
  <c r="J156" i="28"/>
  <c r="BE156" i="28" s="1"/>
  <c r="P156" i="28"/>
  <c r="R156" i="28"/>
  <c r="T156" i="28"/>
  <c r="BF156" i="28"/>
  <c r="BG156" i="28"/>
  <c r="BH156" i="28"/>
  <c r="BI156" i="28"/>
  <c r="BK156" i="28"/>
  <c r="J160" i="28"/>
  <c r="BE160" i="28" s="1"/>
  <c r="P160" i="28"/>
  <c r="R160" i="28"/>
  <c r="T160" i="28"/>
  <c r="BF160" i="28"/>
  <c r="BG160" i="28"/>
  <c r="BH160" i="28"/>
  <c r="BI160" i="28"/>
  <c r="BK160" i="28"/>
  <c r="J165" i="28"/>
  <c r="P165" i="28"/>
  <c r="R165" i="28"/>
  <c r="T165" i="28"/>
  <c r="BE165" i="28"/>
  <c r="BF165" i="28"/>
  <c r="BG165" i="28"/>
  <c r="BH165" i="28"/>
  <c r="BI165" i="28"/>
  <c r="BK165" i="28"/>
  <c r="J172" i="28"/>
  <c r="BE172" i="28" s="1"/>
  <c r="P172" i="28"/>
  <c r="R172" i="28"/>
  <c r="T172" i="28"/>
  <c r="BF172" i="28"/>
  <c r="BG172" i="28"/>
  <c r="BH172" i="28"/>
  <c r="BI172" i="28"/>
  <c r="BK172" i="28"/>
  <c r="J176" i="28"/>
  <c r="P176" i="28"/>
  <c r="R176" i="28"/>
  <c r="T176" i="28"/>
  <c r="BE176" i="28"/>
  <c r="BF176" i="28"/>
  <c r="BG176" i="28"/>
  <c r="BH176" i="28"/>
  <c r="BI176" i="28"/>
  <c r="BK176" i="28"/>
  <c r="J178" i="28"/>
  <c r="BE178" i="28" s="1"/>
  <c r="P178" i="28"/>
  <c r="R178" i="28"/>
  <c r="T178" i="28"/>
  <c r="BF178" i="28"/>
  <c r="BG178" i="28"/>
  <c r="BH178" i="28"/>
  <c r="BI178" i="28"/>
  <c r="BK178" i="28"/>
  <c r="J180" i="28"/>
  <c r="BE180" i="28" s="1"/>
  <c r="P180" i="28"/>
  <c r="R180" i="28"/>
  <c r="T180" i="28"/>
  <c r="BF180" i="28"/>
  <c r="BG180" i="28"/>
  <c r="BH180" i="28"/>
  <c r="BI180" i="28"/>
  <c r="BK180" i="28"/>
  <c r="J182" i="28"/>
  <c r="BE182" i="28" s="1"/>
  <c r="P182" i="28"/>
  <c r="R182" i="28"/>
  <c r="T182" i="28"/>
  <c r="BF182" i="28"/>
  <c r="BG182" i="28"/>
  <c r="BH182" i="28"/>
  <c r="BI182" i="28"/>
  <c r="BK182" i="28"/>
  <c r="J187" i="28"/>
  <c r="BE187" i="28" s="1"/>
  <c r="P187" i="28"/>
  <c r="P186" i="28" s="1"/>
  <c r="R187" i="28"/>
  <c r="T187" i="28"/>
  <c r="BF187" i="28"/>
  <c r="BG187" i="28"/>
  <c r="BH187" i="28"/>
  <c r="BI187" i="28"/>
  <c r="BK187" i="28"/>
  <c r="J191" i="28"/>
  <c r="P191" i="28"/>
  <c r="R191" i="28"/>
  <c r="T191" i="28"/>
  <c r="BE191" i="28"/>
  <c r="BF191" i="28"/>
  <c r="BG191" i="28"/>
  <c r="BH191" i="28"/>
  <c r="BI191" i="28"/>
  <c r="BK191" i="28"/>
  <c r="J195" i="28"/>
  <c r="BE195" i="28" s="1"/>
  <c r="P195" i="28"/>
  <c r="R195" i="28"/>
  <c r="T195" i="28"/>
  <c r="BF195" i="28"/>
  <c r="BG195" i="28"/>
  <c r="BH195" i="28"/>
  <c r="BI195" i="28"/>
  <c r="BK195" i="28"/>
  <c r="J197" i="28"/>
  <c r="BE197" i="28" s="1"/>
  <c r="P197" i="28"/>
  <c r="R197" i="28"/>
  <c r="T197" i="28"/>
  <c r="BF197" i="28"/>
  <c r="BG197" i="28"/>
  <c r="BH197" i="28"/>
  <c r="BI197" i="28"/>
  <c r="BK197" i="28"/>
  <c r="J201" i="28"/>
  <c r="BE201" i="28" s="1"/>
  <c r="P201" i="28"/>
  <c r="R201" i="28"/>
  <c r="T201" i="28"/>
  <c r="BF201" i="28"/>
  <c r="BG201" i="28"/>
  <c r="BH201" i="28"/>
  <c r="BI201" i="28"/>
  <c r="BK201" i="28"/>
  <c r="J204" i="28"/>
  <c r="BE204" i="28" s="1"/>
  <c r="P204" i="28"/>
  <c r="R204" i="28"/>
  <c r="T204" i="28"/>
  <c r="BF204" i="28"/>
  <c r="BG204" i="28"/>
  <c r="BH204" i="28"/>
  <c r="BI204" i="28"/>
  <c r="BK204" i="28"/>
  <c r="J206" i="28"/>
  <c r="BE206" i="28" s="1"/>
  <c r="P206" i="28"/>
  <c r="R206" i="28"/>
  <c r="T206" i="28"/>
  <c r="BF206" i="28"/>
  <c r="BG206" i="28"/>
  <c r="BH206" i="28"/>
  <c r="BI206" i="28"/>
  <c r="BK206" i="28"/>
  <c r="J207" i="28"/>
  <c r="BE207" i="28" s="1"/>
  <c r="P207" i="28"/>
  <c r="R207" i="28"/>
  <c r="T207" i="28"/>
  <c r="BF207" i="28"/>
  <c r="BG207" i="28"/>
  <c r="BH207" i="28"/>
  <c r="BI207" i="28"/>
  <c r="BK207" i="28"/>
  <c r="J209" i="28"/>
  <c r="BE209" i="28" s="1"/>
  <c r="P209" i="28"/>
  <c r="R209" i="28"/>
  <c r="T209" i="28"/>
  <c r="BF209" i="28"/>
  <c r="BG209" i="28"/>
  <c r="BH209" i="28"/>
  <c r="BI209" i="28"/>
  <c r="BK209" i="28"/>
  <c r="J211" i="28"/>
  <c r="BE211" i="28" s="1"/>
  <c r="P211" i="28"/>
  <c r="R211" i="28"/>
  <c r="T211" i="28"/>
  <c r="BF211" i="28"/>
  <c r="BG211" i="28"/>
  <c r="BH211" i="28"/>
  <c r="BI211" i="28"/>
  <c r="BK211" i="28"/>
  <c r="J214" i="28"/>
  <c r="BE214" i="28" s="1"/>
  <c r="P214" i="28"/>
  <c r="R214" i="28"/>
  <c r="T214" i="28"/>
  <c r="BF214" i="28"/>
  <c r="BG214" i="28"/>
  <c r="BH214" i="28"/>
  <c r="BI214" i="28"/>
  <c r="BK214" i="28"/>
  <c r="J217" i="28"/>
  <c r="BE217" i="28" s="1"/>
  <c r="P217" i="28"/>
  <c r="R217" i="28"/>
  <c r="T217" i="28"/>
  <c r="BF217" i="28"/>
  <c r="BG217" i="28"/>
  <c r="BH217" i="28"/>
  <c r="BI217" i="28"/>
  <c r="BK217" i="28"/>
  <c r="J218" i="28"/>
  <c r="BE218" i="28" s="1"/>
  <c r="P218" i="28"/>
  <c r="R218" i="28"/>
  <c r="T218" i="28"/>
  <c r="BF218" i="28"/>
  <c r="BG218" i="28"/>
  <c r="BH218" i="28"/>
  <c r="BI218" i="28"/>
  <c r="BK218" i="28"/>
  <c r="J221" i="28"/>
  <c r="BE221" i="28" s="1"/>
  <c r="P221" i="28"/>
  <c r="R221" i="28"/>
  <c r="T221" i="28"/>
  <c r="BF221" i="28"/>
  <c r="BG221" i="28"/>
  <c r="BH221" i="28"/>
  <c r="BI221" i="28"/>
  <c r="BK221" i="28"/>
  <c r="J222" i="28"/>
  <c r="BE222" i="28" s="1"/>
  <c r="P222" i="28"/>
  <c r="R222" i="28"/>
  <c r="T222" i="28"/>
  <c r="BF222" i="28"/>
  <c r="BG222" i="28"/>
  <c r="BH222" i="28"/>
  <c r="BI222" i="28"/>
  <c r="BK222" i="28"/>
  <c r="J226" i="28"/>
  <c r="BE226" i="28" s="1"/>
  <c r="P226" i="28"/>
  <c r="R226" i="28"/>
  <c r="T226" i="28"/>
  <c r="BF226" i="28"/>
  <c r="BG226" i="28"/>
  <c r="BH226" i="28"/>
  <c r="BI226" i="28"/>
  <c r="BK226" i="28"/>
  <c r="J228" i="28"/>
  <c r="BE228" i="28" s="1"/>
  <c r="P228" i="28"/>
  <c r="R228" i="28"/>
  <c r="T228" i="28"/>
  <c r="BF228" i="28"/>
  <c r="BG228" i="28"/>
  <c r="BH228" i="28"/>
  <c r="BI228" i="28"/>
  <c r="BK228" i="28"/>
  <c r="J232" i="28"/>
  <c r="BE232" i="28" s="1"/>
  <c r="P232" i="28"/>
  <c r="R232" i="28"/>
  <c r="T232" i="28"/>
  <c r="BF232" i="28"/>
  <c r="BG232" i="28"/>
  <c r="BH232" i="28"/>
  <c r="BI232" i="28"/>
  <c r="BK232" i="28"/>
  <c r="J235" i="28"/>
  <c r="P235" i="28"/>
  <c r="R235" i="28"/>
  <c r="T235" i="28"/>
  <c r="BE235" i="28"/>
  <c r="BF235" i="28"/>
  <c r="BG235" i="28"/>
  <c r="BH235" i="28"/>
  <c r="BI235" i="28"/>
  <c r="BK235" i="28"/>
  <c r="J237" i="28"/>
  <c r="BE237" i="28" s="1"/>
  <c r="P237" i="28"/>
  <c r="R237" i="28"/>
  <c r="T237" i="28"/>
  <c r="BF237" i="28"/>
  <c r="BG237" i="28"/>
  <c r="BH237" i="28"/>
  <c r="BI237" i="28"/>
  <c r="BK237" i="28"/>
  <c r="J239" i="28"/>
  <c r="BE239" i="28" s="1"/>
  <c r="P239" i="28"/>
  <c r="R239" i="28"/>
  <c r="T239" i="28"/>
  <c r="BF239" i="28"/>
  <c r="BG239" i="28"/>
  <c r="BH239" i="28"/>
  <c r="BI239" i="28"/>
  <c r="BK239" i="28"/>
  <c r="J241" i="28"/>
  <c r="BE241" i="28" s="1"/>
  <c r="P241" i="28"/>
  <c r="R241" i="28"/>
  <c r="T241" i="28"/>
  <c r="BF241" i="28"/>
  <c r="BG241" i="28"/>
  <c r="BH241" i="28"/>
  <c r="BI241" i="28"/>
  <c r="BK241" i="28"/>
  <c r="J246" i="28"/>
  <c r="BE246" i="28" s="1"/>
  <c r="P246" i="28"/>
  <c r="R246" i="28"/>
  <c r="T246" i="28"/>
  <c r="BF246" i="28"/>
  <c r="BG246" i="28"/>
  <c r="BH246" i="28"/>
  <c r="BI246" i="28"/>
  <c r="BK246" i="28"/>
  <c r="J251" i="28"/>
  <c r="BE251" i="28" s="1"/>
  <c r="P251" i="28"/>
  <c r="R251" i="28"/>
  <c r="T251" i="28"/>
  <c r="BF251" i="28"/>
  <c r="BG251" i="28"/>
  <c r="BH251" i="28"/>
  <c r="BI251" i="28"/>
  <c r="BK251" i="28"/>
  <c r="J256" i="28"/>
  <c r="P256" i="28"/>
  <c r="R256" i="28"/>
  <c r="T256" i="28"/>
  <c r="BE256" i="28"/>
  <c r="BF256" i="28"/>
  <c r="BG256" i="28"/>
  <c r="BH256" i="28"/>
  <c r="BI256" i="28"/>
  <c r="BK256" i="28"/>
  <c r="J261" i="28"/>
  <c r="BE261" i="28" s="1"/>
  <c r="P261" i="28"/>
  <c r="R261" i="28"/>
  <c r="T261" i="28"/>
  <c r="BF261" i="28"/>
  <c r="BG261" i="28"/>
  <c r="BH261" i="28"/>
  <c r="BI261" i="28"/>
  <c r="BK261" i="28"/>
  <c r="J264" i="28"/>
  <c r="P264" i="28"/>
  <c r="R264" i="28"/>
  <c r="T264" i="28"/>
  <c r="BE264" i="28"/>
  <c r="BF264" i="28"/>
  <c r="BG264" i="28"/>
  <c r="BH264" i="28"/>
  <c r="BI264" i="28"/>
  <c r="BK264" i="28"/>
  <c r="J266" i="28"/>
  <c r="BE266" i="28" s="1"/>
  <c r="P266" i="28"/>
  <c r="R266" i="28"/>
  <c r="T266" i="28"/>
  <c r="BF266" i="28"/>
  <c r="BG266" i="28"/>
  <c r="BH266" i="28"/>
  <c r="BI266" i="28"/>
  <c r="BK266" i="28"/>
  <c r="J269" i="28"/>
  <c r="BE269" i="28" s="1"/>
  <c r="P269" i="28"/>
  <c r="R269" i="28"/>
  <c r="T269" i="28"/>
  <c r="BF269" i="28"/>
  <c r="BG269" i="28"/>
  <c r="BH269" i="28"/>
  <c r="BI269" i="28"/>
  <c r="BK269" i="28"/>
  <c r="J272" i="28"/>
  <c r="BE272" i="28" s="1"/>
  <c r="P272" i="28"/>
  <c r="R272" i="28"/>
  <c r="T272" i="28"/>
  <c r="BF272" i="28"/>
  <c r="BG272" i="28"/>
  <c r="BH272" i="28"/>
  <c r="BI272" i="28"/>
  <c r="BK272" i="28"/>
  <c r="J275" i="28"/>
  <c r="P275" i="28"/>
  <c r="R275" i="28"/>
  <c r="T275" i="28"/>
  <c r="BE275" i="28"/>
  <c r="BF275" i="28"/>
  <c r="BG275" i="28"/>
  <c r="BH275" i="28"/>
  <c r="BI275" i="28"/>
  <c r="BK275" i="28"/>
  <c r="J279" i="28"/>
  <c r="P279" i="28"/>
  <c r="R279" i="28"/>
  <c r="T279" i="28"/>
  <c r="BE279" i="28"/>
  <c r="BF279" i="28"/>
  <c r="BG279" i="28"/>
  <c r="BH279" i="28"/>
  <c r="BI279" i="28"/>
  <c r="BK279" i="28"/>
  <c r="J282" i="28"/>
  <c r="BE282" i="28" s="1"/>
  <c r="P282" i="28"/>
  <c r="R282" i="28"/>
  <c r="T282" i="28"/>
  <c r="BF282" i="28"/>
  <c r="BG282" i="28"/>
  <c r="BH282" i="28"/>
  <c r="BI282" i="28"/>
  <c r="BK282" i="28"/>
  <c r="J285" i="28"/>
  <c r="BE285" i="28" s="1"/>
  <c r="P285" i="28"/>
  <c r="R285" i="28"/>
  <c r="T285" i="28"/>
  <c r="BF285" i="28"/>
  <c r="BG285" i="28"/>
  <c r="BH285" i="28"/>
  <c r="BI285" i="28"/>
  <c r="BK285" i="28"/>
  <c r="J288" i="28"/>
  <c r="BE288" i="28" s="1"/>
  <c r="P288" i="28"/>
  <c r="R288" i="28"/>
  <c r="T288" i="28"/>
  <c r="BF288" i="28"/>
  <c r="BG288" i="28"/>
  <c r="BH288" i="28"/>
  <c r="BI288" i="28"/>
  <c r="BK288" i="28"/>
  <c r="J291" i="28"/>
  <c r="BE291" i="28" s="1"/>
  <c r="P291" i="28"/>
  <c r="R291" i="28"/>
  <c r="T291" i="28"/>
  <c r="BF291" i="28"/>
  <c r="BG291" i="28"/>
  <c r="BH291" i="28"/>
  <c r="BI291" i="28"/>
  <c r="BK291" i="28"/>
  <c r="J292" i="28"/>
  <c r="BE292" i="28" s="1"/>
  <c r="P292" i="28"/>
  <c r="R292" i="28"/>
  <c r="T292" i="28"/>
  <c r="BF292" i="28"/>
  <c r="BG292" i="28"/>
  <c r="BH292" i="28"/>
  <c r="BI292" i="28"/>
  <c r="BK292" i="28"/>
  <c r="J294" i="28"/>
  <c r="BE294" i="28" s="1"/>
  <c r="P294" i="28"/>
  <c r="R294" i="28"/>
  <c r="T294" i="28"/>
  <c r="BF294" i="28"/>
  <c r="BG294" i="28"/>
  <c r="BH294" i="28"/>
  <c r="BI294" i="28"/>
  <c r="BK294" i="28"/>
  <c r="J295" i="28"/>
  <c r="BE295" i="28" s="1"/>
  <c r="P295" i="28"/>
  <c r="R295" i="28"/>
  <c r="T295" i="28"/>
  <c r="BF295" i="28"/>
  <c r="BG295" i="28"/>
  <c r="BH295" i="28"/>
  <c r="BI295" i="28"/>
  <c r="BK295" i="28"/>
  <c r="J296" i="28"/>
  <c r="BE296" i="28" s="1"/>
  <c r="P296" i="28"/>
  <c r="R296" i="28"/>
  <c r="T296" i="28"/>
  <c r="BF296" i="28"/>
  <c r="BG296" i="28"/>
  <c r="BH296" i="28"/>
  <c r="BI296" i="28"/>
  <c r="BK296" i="28"/>
  <c r="J297" i="28"/>
  <c r="BE297" i="28" s="1"/>
  <c r="P297" i="28"/>
  <c r="R297" i="28"/>
  <c r="T297" i="28"/>
  <c r="BF297" i="28"/>
  <c r="BG297" i="28"/>
  <c r="BH297" i="28"/>
  <c r="BI297" i="28"/>
  <c r="BK297" i="28"/>
  <c r="P298" i="28"/>
  <c r="J299" i="28"/>
  <c r="BE299" i="28" s="1"/>
  <c r="P299" i="28"/>
  <c r="R299" i="28"/>
  <c r="R298" i="28" s="1"/>
  <c r="T299" i="28"/>
  <c r="T298" i="28" s="1"/>
  <c r="BF299" i="28"/>
  <c r="BG299" i="28"/>
  <c r="BH299" i="28"/>
  <c r="BI299" i="28"/>
  <c r="BK299" i="28"/>
  <c r="BK298" i="28" s="1"/>
  <c r="J298" i="28" s="1"/>
  <c r="J105" i="28" s="1"/>
  <c r="J302" i="28"/>
  <c r="BE302" i="28" s="1"/>
  <c r="P302" i="28"/>
  <c r="R302" i="28"/>
  <c r="T302" i="28"/>
  <c r="BF302" i="28"/>
  <c r="BG302" i="28"/>
  <c r="BH302" i="28"/>
  <c r="BI302" i="28"/>
  <c r="BK302" i="28"/>
  <c r="J305" i="28"/>
  <c r="BE305" i="28" s="1"/>
  <c r="P305" i="28"/>
  <c r="R305" i="28"/>
  <c r="T305" i="28"/>
  <c r="BF305" i="28"/>
  <c r="BG305" i="28"/>
  <c r="BH305" i="28"/>
  <c r="BI305" i="28"/>
  <c r="BK305" i="28"/>
  <c r="J308" i="28"/>
  <c r="BE308" i="28" s="1"/>
  <c r="P308" i="28"/>
  <c r="R308" i="28"/>
  <c r="T308" i="28"/>
  <c r="BF308" i="28"/>
  <c r="BG308" i="28"/>
  <c r="BH308" i="28"/>
  <c r="BI308" i="28"/>
  <c r="BK308" i="28"/>
  <c r="J311" i="28"/>
  <c r="BE311" i="28" s="1"/>
  <c r="P311" i="28"/>
  <c r="R311" i="28"/>
  <c r="T311" i="28"/>
  <c r="BF311" i="28"/>
  <c r="BG311" i="28"/>
  <c r="BH311" i="28"/>
  <c r="BI311" i="28"/>
  <c r="BK311" i="28"/>
  <c r="J316" i="28"/>
  <c r="BE316" i="28" s="1"/>
  <c r="P316" i="28"/>
  <c r="R316" i="28"/>
  <c r="T316" i="28"/>
  <c r="BF316" i="28"/>
  <c r="BG316" i="28"/>
  <c r="BH316" i="28"/>
  <c r="BI316" i="28"/>
  <c r="BK316" i="28"/>
  <c r="J318" i="28"/>
  <c r="BE318" i="28" s="1"/>
  <c r="P318" i="28"/>
  <c r="R318" i="28"/>
  <c r="T318" i="28"/>
  <c r="BF318" i="28"/>
  <c r="BG318" i="28"/>
  <c r="BH318" i="28"/>
  <c r="BI318" i="28"/>
  <c r="BK318" i="28"/>
  <c r="J320" i="28"/>
  <c r="P320" i="28"/>
  <c r="R320" i="28"/>
  <c r="T320" i="28"/>
  <c r="BE320" i="28"/>
  <c r="BF320" i="28"/>
  <c r="BG320" i="28"/>
  <c r="BH320" i="28"/>
  <c r="BI320" i="28"/>
  <c r="BK320" i="28"/>
  <c r="J322" i="28"/>
  <c r="P322" i="28"/>
  <c r="R322" i="28"/>
  <c r="T322" i="28"/>
  <c r="BE322" i="28"/>
  <c r="BF322" i="28"/>
  <c r="BG322" i="28"/>
  <c r="BH322" i="28"/>
  <c r="BI322" i="28"/>
  <c r="BK322" i="28"/>
  <c r="J324" i="28"/>
  <c r="BE324" i="28" s="1"/>
  <c r="P324" i="28"/>
  <c r="P323" i="28" s="1"/>
  <c r="R324" i="28"/>
  <c r="R323" i="28" s="1"/>
  <c r="T324" i="28"/>
  <c r="T323" i="28" s="1"/>
  <c r="BF324" i="28"/>
  <c r="BG324" i="28"/>
  <c r="BH324" i="28"/>
  <c r="BI324" i="28"/>
  <c r="BK324" i="28"/>
  <c r="BK323" i="28" s="1"/>
  <c r="J323" i="28" s="1"/>
  <c r="J108" i="28" s="1"/>
  <c r="J328" i="28"/>
  <c r="BE328" i="28" s="1"/>
  <c r="P328" i="28"/>
  <c r="R328" i="28"/>
  <c r="T328" i="28"/>
  <c r="BF328" i="28"/>
  <c r="BG328" i="28"/>
  <c r="BH328" i="28"/>
  <c r="BI328" i="28"/>
  <c r="BK328" i="28"/>
  <c r="J331" i="28"/>
  <c r="P331" i="28"/>
  <c r="R331" i="28"/>
  <c r="T331" i="28"/>
  <c r="BE331" i="28"/>
  <c r="BF331" i="28"/>
  <c r="BG331" i="28"/>
  <c r="BH331" i="28"/>
  <c r="BI331" i="28"/>
  <c r="BK331" i="28"/>
  <c r="J334" i="28"/>
  <c r="BE334" i="28" s="1"/>
  <c r="P334" i="28"/>
  <c r="R334" i="28"/>
  <c r="T334" i="28"/>
  <c r="BF334" i="28"/>
  <c r="BG334" i="28"/>
  <c r="BH334" i="28"/>
  <c r="BI334" i="28"/>
  <c r="BK334" i="28"/>
  <c r="J337" i="28"/>
  <c r="BE337" i="28" s="1"/>
  <c r="P337" i="28"/>
  <c r="R337" i="28"/>
  <c r="T337" i="28"/>
  <c r="BF337" i="28"/>
  <c r="BG337" i="28"/>
  <c r="BH337" i="28"/>
  <c r="BI337" i="28"/>
  <c r="BK337" i="28"/>
  <c r="J340" i="28"/>
  <c r="BE340" i="28" s="1"/>
  <c r="P340" i="28"/>
  <c r="R340" i="28"/>
  <c r="T340" i="28"/>
  <c r="BF340" i="28"/>
  <c r="BG340" i="28"/>
  <c r="BH340" i="28"/>
  <c r="BI340" i="28"/>
  <c r="BK340" i="28"/>
  <c r="R637" i="30" l="1"/>
  <c r="P2351" i="29"/>
  <c r="P240" i="29"/>
  <c r="T271" i="28"/>
  <c r="R210" i="28"/>
  <c r="P589" i="30"/>
  <c r="R554" i="30"/>
  <c r="R553" i="30" s="1"/>
  <c r="R720" i="30"/>
  <c r="R589" i="30"/>
  <c r="BK589" i="30"/>
  <c r="J589" i="30" s="1"/>
  <c r="J108" i="30" s="1"/>
  <c r="T2574" i="29"/>
  <c r="R1105" i="29"/>
  <c r="P2631" i="29"/>
  <c r="P2630" i="29" s="1"/>
  <c r="R290" i="28"/>
  <c r="P720" i="30"/>
  <c r="R579" i="30"/>
  <c r="BK2021" i="29"/>
  <c r="J2021" i="29" s="1"/>
  <c r="J114" i="29" s="1"/>
  <c r="T1207" i="29"/>
  <c r="T186" i="28"/>
  <c r="P2344" i="29"/>
  <c r="T1635" i="29"/>
  <c r="R941" i="29"/>
  <c r="T678" i="30"/>
  <c r="T610" i="30"/>
  <c r="BK196" i="28"/>
  <c r="J196" i="28" s="1"/>
  <c r="J100" i="28" s="1"/>
  <c r="R2351" i="29"/>
  <c r="T301" i="28"/>
  <c r="BK2584" i="29"/>
  <c r="J2584" i="29" s="1"/>
  <c r="J123" i="29" s="1"/>
  <c r="R327" i="28"/>
  <c r="P327" i="28"/>
  <c r="P2265" i="29"/>
  <c r="T327" i="28"/>
  <c r="T300" i="28" s="1"/>
  <c r="P196" i="28"/>
  <c r="T1817" i="29"/>
  <c r="BK1207" i="29"/>
  <c r="J1207" i="29" s="1"/>
  <c r="J107" i="29" s="1"/>
  <c r="R402" i="29"/>
  <c r="T240" i="29"/>
  <c r="F35" i="30"/>
  <c r="BK225" i="28"/>
  <c r="J225" i="28" s="1"/>
  <c r="J102" i="28" s="1"/>
  <c r="P225" i="28"/>
  <c r="T196" i="28"/>
  <c r="T2613" i="29"/>
  <c r="P2392" i="29"/>
  <c r="T2351" i="29"/>
  <c r="T1530" i="29"/>
  <c r="BK941" i="29"/>
  <c r="J941" i="29" s="1"/>
  <c r="J102" i="29" s="1"/>
  <c r="P941" i="29"/>
  <c r="P148" i="29" s="1"/>
  <c r="BK402" i="29"/>
  <c r="J402" i="29" s="1"/>
  <c r="J100" i="29" s="1"/>
  <c r="P402" i="29"/>
  <c r="BK149" i="29"/>
  <c r="J149" i="29" s="1"/>
  <c r="J98" i="29" s="1"/>
  <c r="P637" i="30"/>
  <c r="J34" i="30"/>
  <c r="P290" i="28"/>
  <c r="R271" i="28"/>
  <c r="R186" i="28"/>
  <c r="R131" i="28"/>
  <c r="R130" i="28" s="1"/>
  <c r="R2631" i="29"/>
  <c r="R2630" i="29" s="1"/>
  <c r="T2584" i="29"/>
  <c r="BK2392" i="29"/>
  <c r="J2392" i="29" s="1"/>
  <c r="J119" i="29" s="1"/>
  <c r="P1817" i="29"/>
  <c r="P1207" i="29"/>
  <c r="R1114" i="29"/>
  <c r="R1113" i="29" s="1"/>
  <c r="T533" i="29"/>
  <c r="T148" i="29" s="1"/>
  <c r="BK240" i="29"/>
  <c r="J240" i="29" s="1"/>
  <c r="J99" i="29" s="1"/>
  <c r="BK678" i="30"/>
  <c r="J678" i="30" s="1"/>
  <c r="J112" i="30" s="1"/>
  <c r="P678" i="30"/>
  <c r="BK637" i="30"/>
  <c r="J637" i="30" s="1"/>
  <c r="J110" i="30" s="1"/>
  <c r="R610" i="30"/>
  <c r="R230" i="30"/>
  <c r="BK327" i="28"/>
  <c r="J327" i="28" s="1"/>
  <c r="J109" i="28" s="1"/>
  <c r="P301" i="28"/>
  <c r="BK271" i="28"/>
  <c r="J271" i="28" s="1"/>
  <c r="J103" i="28" s="1"/>
  <c r="R225" i="28"/>
  <c r="T131" i="28"/>
  <c r="J34" i="28"/>
  <c r="F36" i="28"/>
  <c r="BK131" i="28"/>
  <c r="P131" i="28"/>
  <c r="T2631" i="29"/>
  <c r="T2630" i="29" s="1"/>
  <c r="R2452" i="29"/>
  <c r="BK2351" i="29"/>
  <c r="J2351" i="29" s="1"/>
  <c r="J117" i="29" s="1"/>
  <c r="T2265" i="29"/>
  <c r="R1777" i="29"/>
  <c r="BK1635" i="29"/>
  <c r="J1635" i="29" s="1"/>
  <c r="J111" i="29" s="1"/>
  <c r="P1530" i="29"/>
  <c r="R149" i="29"/>
  <c r="R148" i="29" s="1"/>
  <c r="BK691" i="30"/>
  <c r="J691" i="30" s="1"/>
  <c r="J114" i="30" s="1"/>
  <c r="P691" i="30"/>
  <c r="P553" i="30" s="1"/>
  <c r="P610" i="30"/>
  <c r="P137" i="30"/>
  <c r="T137" i="30"/>
  <c r="BK301" i="28"/>
  <c r="P271" i="28"/>
  <c r="T225" i="28"/>
  <c r="T210" i="28"/>
  <c r="F37" i="28"/>
  <c r="R2574" i="29"/>
  <c r="BK2452" i="29"/>
  <c r="J2452" i="29" s="1"/>
  <c r="J120" i="29" s="1"/>
  <c r="P2452" i="29"/>
  <c r="R2392" i="29"/>
  <c r="BK2382" i="29"/>
  <c r="J2382" i="29" s="1"/>
  <c r="J118" i="29" s="1"/>
  <c r="P2382" i="29"/>
  <c r="T2382" i="29"/>
  <c r="T2344" i="29"/>
  <c r="BK1530" i="29"/>
  <c r="J1530" i="29" s="1"/>
  <c r="J109" i="29" s="1"/>
  <c r="T1105" i="29"/>
  <c r="P533" i="29"/>
  <c r="T149" i="29"/>
  <c r="BK720" i="30"/>
  <c r="J720" i="30" s="1"/>
  <c r="J115" i="30" s="1"/>
  <c r="T691" i="30"/>
  <c r="BK610" i="30"/>
  <c r="J610" i="30" s="1"/>
  <c r="J109" i="30" s="1"/>
  <c r="R537" i="30"/>
  <c r="R137" i="30"/>
  <c r="BK186" i="28"/>
  <c r="J186" i="28" s="1"/>
  <c r="J99" i="28" s="1"/>
  <c r="R2584" i="29"/>
  <c r="BK2574" i="29"/>
  <c r="J2574" i="29" s="1"/>
  <c r="J122" i="29" s="1"/>
  <c r="P2574" i="29"/>
  <c r="T2473" i="29"/>
  <c r="BK2265" i="29"/>
  <c r="J2265" i="29" s="1"/>
  <c r="J115" i="29" s="1"/>
  <c r="R2021" i="29"/>
  <c r="BK1817" i="29"/>
  <c r="J1817" i="29" s="1"/>
  <c r="J113" i="29" s="1"/>
  <c r="P1635" i="29"/>
  <c r="R1557" i="29"/>
  <c r="R1207" i="29"/>
  <c r="BK533" i="29"/>
  <c r="J533" i="29" s="1"/>
  <c r="J101" i="29" s="1"/>
  <c r="BK537" i="30"/>
  <c r="J537" i="30" s="1"/>
  <c r="J102" i="30" s="1"/>
  <c r="T537" i="30"/>
  <c r="T235" i="30"/>
  <c r="F36" i="30"/>
  <c r="BK137" i="30"/>
  <c r="J137" i="30" s="1"/>
  <c r="J98" i="30" s="1"/>
  <c r="R301" i="28"/>
  <c r="T290" i="28"/>
  <c r="P210" i="28"/>
  <c r="F35" i="28"/>
  <c r="R2613" i="29"/>
  <c r="P2613" i="29"/>
  <c r="P2584" i="29"/>
  <c r="BK2473" i="29"/>
  <c r="J2473" i="29" s="1"/>
  <c r="J121" i="29" s="1"/>
  <c r="T2452" i="29"/>
  <c r="BK1114" i="29"/>
  <c r="J1114" i="29" s="1"/>
  <c r="J106" i="29" s="1"/>
  <c r="P1114" i="29"/>
  <c r="T1114" i="29"/>
  <c r="P1105" i="29"/>
  <c r="R533" i="29"/>
  <c r="P149" i="29"/>
  <c r="T720" i="30"/>
  <c r="R691" i="30"/>
  <c r="BK235" i="30"/>
  <c r="J235" i="30" s="1"/>
  <c r="J101" i="30" s="1"/>
  <c r="R235" i="30"/>
  <c r="F37" i="30"/>
  <c r="BK290" i="28"/>
  <c r="J290" i="28" s="1"/>
  <c r="J104" i="28" s="1"/>
  <c r="BK210" i="28"/>
  <c r="J210" i="28" s="1"/>
  <c r="J101" i="28" s="1"/>
  <c r="R196" i="28"/>
  <c r="F34" i="28"/>
  <c r="T2392" i="29"/>
  <c r="R2382" i="29"/>
  <c r="R2344" i="29"/>
  <c r="R1387" i="29"/>
  <c r="BK1105" i="29"/>
  <c r="J1105" i="29" s="1"/>
  <c r="J103" i="29" s="1"/>
  <c r="T941" i="29"/>
  <c r="T402" i="29"/>
  <c r="R240" i="29"/>
  <c r="T637" i="30"/>
  <c r="T553" i="30" s="1"/>
  <c r="T589" i="30"/>
  <c r="P537" i="30"/>
  <c r="P235" i="30"/>
  <c r="P136" i="30" s="1"/>
  <c r="F34" i="30"/>
  <c r="J554" i="30"/>
  <c r="J105" i="30" s="1"/>
  <c r="J33" i="30"/>
  <c r="F33" i="30"/>
  <c r="T136" i="30"/>
  <c r="E125" i="30"/>
  <c r="R1817" i="29"/>
  <c r="R1635" i="29"/>
  <c r="F37" i="29"/>
  <c r="R2265" i="29"/>
  <c r="P2021" i="29"/>
  <c r="BK1387" i="29"/>
  <c r="J1387" i="29" s="1"/>
  <c r="J108" i="29" s="1"/>
  <c r="P1387" i="29"/>
  <c r="T1387" i="29"/>
  <c r="F36" i="29"/>
  <c r="T1777" i="29"/>
  <c r="F35" i="29"/>
  <c r="T2021" i="29"/>
  <c r="BK1777" i="29"/>
  <c r="J1777" i="29" s="1"/>
  <c r="J112" i="29" s="1"/>
  <c r="P1777" i="29"/>
  <c r="F34" i="29"/>
  <c r="BK2613" i="29"/>
  <c r="J2613" i="29" s="1"/>
  <c r="J124" i="29" s="1"/>
  <c r="R2473" i="29"/>
  <c r="T1557" i="29"/>
  <c r="J33" i="29"/>
  <c r="F33" i="29"/>
  <c r="BK2631" i="29"/>
  <c r="BK1557" i="29"/>
  <c r="J1557" i="29" s="1"/>
  <c r="J110" i="29" s="1"/>
  <c r="P1557" i="29"/>
  <c r="P2473" i="29"/>
  <c r="R1530" i="29"/>
  <c r="J141" i="29"/>
  <c r="J34" i="29"/>
  <c r="J301" i="28"/>
  <c r="J107" i="28" s="1"/>
  <c r="J33" i="28"/>
  <c r="J131" i="28"/>
  <c r="J98" i="28" s="1"/>
  <c r="F33" i="28"/>
  <c r="R300" i="28" l="1"/>
  <c r="R136" i="30"/>
  <c r="R135" i="30" s="1"/>
  <c r="BK130" i="28"/>
  <c r="J130" i="28" s="1"/>
  <c r="J97" i="28" s="1"/>
  <c r="BK553" i="30"/>
  <c r="J553" i="30" s="1"/>
  <c r="J104" i="30" s="1"/>
  <c r="P135" i="30"/>
  <c r="BK148" i="29"/>
  <c r="J148" i="29" s="1"/>
  <c r="J97" i="29" s="1"/>
  <c r="BK136" i="30"/>
  <c r="J136" i="30" s="1"/>
  <c r="J97" i="30" s="1"/>
  <c r="BK300" i="28"/>
  <c r="J300" i="28" s="1"/>
  <c r="J106" i="28" s="1"/>
  <c r="P300" i="28"/>
  <c r="P130" i="28"/>
  <c r="P129" i="28" s="1"/>
  <c r="R129" i="28"/>
  <c r="T1113" i="29"/>
  <c r="T147" i="29" s="1"/>
  <c r="T130" i="28"/>
  <c r="T129" i="28" s="1"/>
  <c r="P1113" i="29"/>
  <c r="P147" i="29" s="1"/>
  <c r="T135" i="30"/>
  <c r="BK2630" i="29"/>
  <c r="J2630" i="29" s="1"/>
  <c r="J125" i="29" s="1"/>
  <c r="J2631" i="29"/>
  <c r="J126" i="29" s="1"/>
  <c r="R147" i="29"/>
  <c r="BK1113" i="29"/>
  <c r="J1113" i="29" s="1"/>
  <c r="J105" i="29" s="1"/>
  <c r="BK135" i="30" l="1"/>
  <c r="J135" i="30" s="1"/>
  <c r="J96" i="30" s="1"/>
  <c r="BK129" i="28"/>
  <c r="J129" i="28" s="1"/>
  <c r="J96" i="28" s="1"/>
  <c r="BK147" i="29"/>
  <c r="J147" i="29" s="1"/>
  <c r="J30" i="28" l="1"/>
  <c r="J39" i="28" s="1"/>
  <c r="AN97" i="24" s="1"/>
  <c r="J30" i="30"/>
  <c r="J39" i="30" s="1"/>
  <c r="AN95" i="24" s="1"/>
  <c r="AG97" i="24"/>
  <c r="J96" i="29"/>
  <c r="J30" i="29"/>
  <c r="AG96" i="24" s="1"/>
  <c r="AG95" i="24" l="1"/>
  <c r="J39" i="29"/>
  <c r="AN96" i="24" s="1"/>
  <c r="E113" i="26"/>
  <c r="J89" i="26"/>
  <c r="J35" i="26"/>
  <c r="J36" i="26"/>
  <c r="J37" i="26"/>
  <c r="E87" i="26"/>
  <c r="F89" i="26"/>
  <c r="F91" i="26"/>
  <c r="J91" i="26"/>
  <c r="F92" i="26"/>
  <c r="J92" i="26"/>
  <c r="E115" i="26"/>
  <c r="F117" i="26"/>
  <c r="F119" i="26"/>
  <c r="J119" i="26"/>
  <c r="F120" i="26"/>
  <c r="J120" i="26"/>
  <c r="J126" i="26"/>
  <c r="P126" i="26"/>
  <c r="R126" i="26"/>
  <c r="T126" i="26"/>
  <c r="BF126" i="26"/>
  <c r="BG126" i="26"/>
  <c r="BH126" i="26"/>
  <c r="BI126" i="26"/>
  <c r="BK126" i="26"/>
  <c r="J127" i="26"/>
  <c r="BE127" i="26" s="1"/>
  <c r="P127" i="26"/>
  <c r="R127" i="26"/>
  <c r="T127" i="26"/>
  <c r="BF127" i="26"/>
  <c r="BG127" i="26"/>
  <c r="BH127" i="26"/>
  <c r="BI127" i="26"/>
  <c r="BK127" i="26"/>
  <c r="J128" i="26"/>
  <c r="BE128" i="26" s="1"/>
  <c r="P128" i="26"/>
  <c r="R128" i="26"/>
  <c r="T128" i="26"/>
  <c r="BF128" i="26"/>
  <c r="BG128" i="26"/>
  <c r="BH128" i="26"/>
  <c r="BI128" i="26"/>
  <c r="BK128" i="26"/>
  <c r="J129" i="26"/>
  <c r="BE129" i="26" s="1"/>
  <c r="P129" i="26"/>
  <c r="R129" i="26"/>
  <c r="T129" i="26"/>
  <c r="BF129" i="26"/>
  <c r="BG129" i="26"/>
  <c r="BH129" i="26"/>
  <c r="BI129" i="26"/>
  <c r="BK129" i="26"/>
  <c r="J130" i="26"/>
  <c r="BE130" i="26" s="1"/>
  <c r="P130" i="26"/>
  <c r="R130" i="26"/>
  <c r="T130" i="26"/>
  <c r="BF130" i="26"/>
  <c r="BG130" i="26"/>
  <c r="BH130" i="26"/>
  <c r="BI130" i="26"/>
  <c r="BK130" i="26"/>
  <c r="J131" i="26"/>
  <c r="BE131" i="26" s="1"/>
  <c r="P131" i="26"/>
  <c r="R131" i="26"/>
  <c r="T131" i="26"/>
  <c r="BF131" i="26"/>
  <c r="BG131" i="26"/>
  <c r="BH131" i="26"/>
  <c r="BI131" i="26"/>
  <c r="BK131" i="26"/>
  <c r="J132" i="26"/>
  <c r="BE132" i="26" s="1"/>
  <c r="P132" i="26"/>
  <c r="R132" i="26"/>
  <c r="T132" i="26"/>
  <c r="BF132" i="26"/>
  <c r="BG132" i="26"/>
  <c r="BH132" i="26"/>
  <c r="BI132" i="26"/>
  <c r="BK132" i="26"/>
  <c r="J133" i="26"/>
  <c r="BE133" i="26" s="1"/>
  <c r="P133" i="26"/>
  <c r="R133" i="26"/>
  <c r="T133" i="26"/>
  <c r="BF133" i="26"/>
  <c r="BG133" i="26"/>
  <c r="BH133" i="26"/>
  <c r="BI133" i="26"/>
  <c r="BK133" i="26"/>
  <c r="J134" i="26"/>
  <c r="BE134" i="26" s="1"/>
  <c r="P134" i="26"/>
  <c r="R134" i="26"/>
  <c r="T134" i="26"/>
  <c r="BF134" i="26"/>
  <c r="BG134" i="26"/>
  <c r="BH134" i="26"/>
  <c r="BI134" i="26"/>
  <c r="BK134" i="26"/>
  <c r="J135" i="26"/>
  <c r="BE135" i="26" s="1"/>
  <c r="P135" i="26"/>
  <c r="R135" i="26"/>
  <c r="T135" i="26"/>
  <c r="BF135" i="26"/>
  <c r="BG135" i="26"/>
  <c r="BH135" i="26"/>
  <c r="BI135" i="26"/>
  <c r="BK135" i="26"/>
  <c r="J137" i="26"/>
  <c r="BE137" i="26" s="1"/>
  <c r="P137" i="26"/>
  <c r="P136" i="26" s="1"/>
  <c r="R137" i="26"/>
  <c r="R136" i="26" s="1"/>
  <c r="T137" i="26"/>
  <c r="T136" i="26" s="1"/>
  <c r="BF137" i="26"/>
  <c r="BG137" i="26"/>
  <c r="BH137" i="26"/>
  <c r="BI137" i="26"/>
  <c r="BK137" i="26"/>
  <c r="BK136" i="26" s="1"/>
  <c r="J99" i="26" s="1"/>
  <c r="J139" i="26"/>
  <c r="P139" i="26"/>
  <c r="R139" i="26"/>
  <c r="T139" i="26"/>
  <c r="BE139" i="26"/>
  <c r="BF139" i="26"/>
  <c r="BG139" i="26"/>
  <c r="BH139" i="26"/>
  <c r="BI139" i="26"/>
  <c r="BK139" i="26"/>
  <c r="J140" i="26"/>
  <c r="BE140" i="26" s="1"/>
  <c r="P140" i="26"/>
  <c r="R140" i="26"/>
  <c r="T140" i="26"/>
  <c r="BF140" i="26"/>
  <c r="BG140" i="26"/>
  <c r="BH140" i="26"/>
  <c r="BI140" i="26"/>
  <c r="BK140" i="26"/>
  <c r="J141" i="26"/>
  <c r="BE141" i="26" s="1"/>
  <c r="P141" i="26"/>
  <c r="R141" i="26"/>
  <c r="T141" i="26"/>
  <c r="BF141" i="26"/>
  <c r="BG141" i="26"/>
  <c r="BH141" i="26"/>
  <c r="BI141" i="26"/>
  <c r="BK141" i="26"/>
  <c r="J142" i="26"/>
  <c r="BE142" i="26" s="1"/>
  <c r="P142" i="26"/>
  <c r="R142" i="26"/>
  <c r="T142" i="26"/>
  <c r="BF142" i="26"/>
  <c r="BG142" i="26"/>
  <c r="BH142" i="26"/>
  <c r="BI142" i="26"/>
  <c r="BK142" i="26"/>
  <c r="J143" i="26"/>
  <c r="BE143" i="26" s="1"/>
  <c r="P143" i="26"/>
  <c r="R143" i="26"/>
  <c r="T143" i="26"/>
  <c r="BF143" i="26"/>
  <c r="BG143" i="26"/>
  <c r="BH143" i="26"/>
  <c r="BI143" i="26"/>
  <c r="BK143" i="26"/>
  <c r="J145" i="26"/>
  <c r="P145" i="26"/>
  <c r="R145" i="26"/>
  <c r="T145" i="26"/>
  <c r="BF145" i="26"/>
  <c r="BG145" i="26"/>
  <c r="BH145" i="26"/>
  <c r="BI145" i="26"/>
  <c r="BK145" i="26"/>
  <c r="J149" i="26"/>
  <c r="BE149" i="26" s="1"/>
  <c r="P149" i="26"/>
  <c r="R149" i="26"/>
  <c r="T149" i="26"/>
  <c r="BF149" i="26"/>
  <c r="BG149" i="26"/>
  <c r="BH149" i="26"/>
  <c r="BI149" i="26"/>
  <c r="BK149" i="26"/>
  <c r="J150" i="26"/>
  <c r="BE150" i="26" s="1"/>
  <c r="P150" i="26"/>
  <c r="R150" i="26"/>
  <c r="T150" i="26"/>
  <c r="BF150" i="26"/>
  <c r="BG150" i="26"/>
  <c r="BH150" i="26"/>
  <c r="BI150" i="26"/>
  <c r="BK150" i="26"/>
  <c r="J151" i="26"/>
  <c r="BE151" i="26" s="1"/>
  <c r="P151" i="26"/>
  <c r="R151" i="26"/>
  <c r="T151" i="26"/>
  <c r="BF151" i="26"/>
  <c r="BG151" i="26"/>
  <c r="BH151" i="26"/>
  <c r="BI151" i="26"/>
  <c r="BK151" i="26"/>
  <c r="J152" i="26"/>
  <c r="BE152" i="26" s="1"/>
  <c r="P152" i="26"/>
  <c r="R152" i="26"/>
  <c r="T152" i="26"/>
  <c r="BF152" i="26"/>
  <c r="BG152" i="26"/>
  <c r="BH152" i="26"/>
  <c r="BI152" i="26"/>
  <c r="BK152" i="26"/>
  <c r="J153" i="26"/>
  <c r="BE153" i="26" s="1"/>
  <c r="P153" i="26"/>
  <c r="R153" i="26"/>
  <c r="T153" i="26"/>
  <c r="BF153" i="26"/>
  <c r="BG153" i="26"/>
  <c r="BH153" i="26"/>
  <c r="BI153" i="26"/>
  <c r="BK153" i="26"/>
  <c r="J154" i="26"/>
  <c r="BE154" i="26" s="1"/>
  <c r="P154" i="26"/>
  <c r="R154" i="26"/>
  <c r="T154" i="26"/>
  <c r="BF154" i="26"/>
  <c r="BG154" i="26"/>
  <c r="BH154" i="26"/>
  <c r="BI154" i="26"/>
  <c r="BK154" i="26"/>
  <c r="J155" i="26"/>
  <c r="BE155" i="26" s="1"/>
  <c r="P155" i="26"/>
  <c r="R155" i="26"/>
  <c r="T155" i="26"/>
  <c r="BF155" i="26"/>
  <c r="BG155" i="26"/>
  <c r="BH155" i="26"/>
  <c r="BI155" i="26"/>
  <c r="BK155" i="26"/>
  <c r="J157" i="26"/>
  <c r="P157" i="26"/>
  <c r="R157" i="26"/>
  <c r="T157" i="26"/>
  <c r="BF157" i="26"/>
  <c r="BG157" i="26"/>
  <c r="BH157" i="26"/>
  <c r="BI157" i="26"/>
  <c r="BK157" i="26"/>
  <c r="J158" i="26"/>
  <c r="P158" i="26"/>
  <c r="R158" i="26"/>
  <c r="T158" i="26"/>
  <c r="BE158" i="26"/>
  <c r="BF158" i="26"/>
  <c r="BG158" i="26"/>
  <c r="BH158" i="26"/>
  <c r="BI158" i="26"/>
  <c r="BK158" i="26"/>
  <c r="J159" i="26"/>
  <c r="BE159" i="26" s="1"/>
  <c r="P159" i="26"/>
  <c r="R159" i="26"/>
  <c r="T159" i="26"/>
  <c r="BF159" i="26"/>
  <c r="BG159" i="26"/>
  <c r="BH159" i="26"/>
  <c r="BI159" i="26"/>
  <c r="BK159" i="26"/>
  <c r="J160" i="26"/>
  <c r="BE160" i="26" s="1"/>
  <c r="P160" i="26"/>
  <c r="R160" i="26"/>
  <c r="T160" i="26"/>
  <c r="BF160" i="26"/>
  <c r="BG160" i="26"/>
  <c r="BH160" i="26"/>
  <c r="BI160" i="26"/>
  <c r="BK160" i="26"/>
  <c r="J162" i="26"/>
  <c r="P162" i="26"/>
  <c r="R162" i="26"/>
  <c r="T162" i="26"/>
  <c r="BF162" i="26"/>
  <c r="BG162" i="26"/>
  <c r="BH162" i="26"/>
  <c r="BI162" i="26"/>
  <c r="BK162" i="26"/>
  <c r="J163" i="26"/>
  <c r="BE163" i="26" s="1"/>
  <c r="P163" i="26"/>
  <c r="R163" i="26"/>
  <c r="T163" i="26"/>
  <c r="BF163" i="26"/>
  <c r="BG163" i="26"/>
  <c r="BH163" i="26"/>
  <c r="BI163" i="26"/>
  <c r="BK163" i="26"/>
  <c r="BE126" i="26" l="1"/>
  <c r="J125" i="26"/>
  <c r="BE145" i="26"/>
  <c r="J144" i="26"/>
  <c r="BE157" i="26"/>
  <c r="J156" i="26"/>
  <c r="BE162" i="26"/>
  <c r="J161" i="26"/>
  <c r="T138" i="26"/>
  <c r="T156" i="26"/>
  <c r="R144" i="26"/>
  <c r="P138" i="26"/>
  <c r="R125" i="26"/>
  <c r="T161" i="26"/>
  <c r="P125" i="26"/>
  <c r="T144" i="26"/>
  <c r="R138" i="26"/>
  <c r="P156" i="26"/>
  <c r="R156" i="26"/>
  <c r="P144" i="26"/>
  <c r="T125" i="26"/>
  <c r="R161" i="26"/>
  <c r="P161" i="26"/>
  <c r="BK161" i="26"/>
  <c r="J103" i="26" s="1"/>
  <c r="BK156" i="26"/>
  <c r="J102" i="26" s="1"/>
  <c r="BK144" i="26"/>
  <c r="BK138" i="26"/>
  <c r="J100" i="26" s="1"/>
  <c r="F37" i="26"/>
  <c r="BK125" i="26"/>
  <c r="F35" i="26"/>
  <c r="F36" i="26"/>
  <c r="F34" i="26"/>
  <c r="E85" i="26"/>
  <c r="J117" i="26"/>
  <c r="J34" i="26"/>
  <c r="F33" i="26" l="1"/>
  <c r="J101" i="26"/>
  <c r="J33" i="26"/>
  <c r="P124" i="26"/>
  <c r="P123" i="26" s="1"/>
  <c r="T124" i="26"/>
  <c r="T123" i="26" s="1"/>
  <c r="R124" i="26"/>
  <c r="R123" i="26" s="1"/>
  <c r="BK124" i="26"/>
  <c r="BK123" i="26" s="1"/>
  <c r="J123" i="26" s="1"/>
  <c r="J98" i="26"/>
  <c r="J124" i="26" l="1"/>
  <c r="J97" i="26" s="1"/>
  <c r="J96" i="26"/>
  <c r="J30" i="26"/>
  <c r="J39" i="26" l="1"/>
  <c r="AN115" i="24" s="1"/>
  <c r="AG115" i="24"/>
  <c r="J136" i="12"/>
  <c r="J101" i="12"/>
  <c r="J752" i="23" l="1"/>
  <c r="J716" i="23"/>
  <c r="J715" i="23"/>
  <c r="J714" i="23"/>
  <c r="J713" i="23"/>
  <c r="J712" i="23"/>
  <c r="J711" i="23"/>
  <c r="J709" i="23"/>
  <c r="J718" i="23"/>
  <c r="J720" i="23"/>
  <c r="J722" i="23"/>
  <c r="J724" i="23"/>
  <c r="J725" i="23"/>
  <c r="J726" i="23"/>
  <c r="J727" i="23"/>
  <c r="J728" i="23"/>
  <c r="J729" i="23"/>
  <c r="J730" i="23"/>
  <c r="J731" i="23"/>
  <c r="J732" i="23"/>
  <c r="J733" i="23"/>
  <c r="J734" i="23"/>
  <c r="J735" i="23"/>
  <c r="J736" i="23"/>
  <c r="J737" i="23"/>
  <c r="J738" i="23"/>
  <c r="J739" i="23"/>
  <c r="J740" i="23"/>
  <c r="J741" i="23"/>
  <c r="J742" i="23"/>
  <c r="J743" i="23"/>
  <c r="J744" i="23"/>
  <c r="J745" i="23"/>
  <c r="J746" i="23"/>
  <c r="J748" i="23"/>
  <c r="J750" i="23"/>
  <c r="J754" i="23"/>
  <c r="J756" i="23"/>
  <c r="J758" i="23"/>
  <c r="J759" i="23"/>
  <c r="J760" i="23"/>
  <c r="J761" i="23"/>
  <c r="J762" i="23"/>
  <c r="J764" i="23"/>
  <c r="J765" i="23"/>
  <c r="J767" i="23"/>
  <c r="J769" i="23"/>
  <c r="J771" i="23"/>
  <c r="J773" i="23"/>
  <c r="J775" i="23"/>
  <c r="J777" i="23"/>
  <c r="J680" i="23"/>
  <c r="J678" i="23"/>
  <c r="J695" i="23"/>
  <c r="J696" i="23"/>
  <c r="J697" i="23"/>
  <c r="J698" i="23"/>
  <c r="J700" i="23"/>
  <c r="J702" i="23"/>
  <c r="J703" i="23"/>
  <c r="J704" i="23"/>
  <c r="J705" i="23"/>
  <c r="J706" i="23"/>
  <c r="J707" i="23"/>
  <c r="J670" i="23"/>
  <c r="J671" i="23"/>
  <c r="J672" i="23"/>
  <c r="J673" i="23"/>
  <c r="J674" i="23"/>
  <c r="J675" i="23"/>
  <c r="J676" i="23"/>
  <c r="J677" i="23"/>
  <c r="J682" i="23"/>
  <c r="J683" i="23"/>
  <c r="J684" i="23"/>
  <c r="J685" i="23"/>
  <c r="J686" i="23"/>
  <c r="J687" i="23"/>
  <c r="J688" i="23"/>
  <c r="J689" i="23"/>
  <c r="J690" i="23"/>
  <c r="J691" i="23"/>
  <c r="J692" i="23"/>
  <c r="J693" i="23"/>
  <c r="J694" i="23"/>
  <c r="J602" i="23"/>
  <c r="J620" i="23"/>
  <c r="J658" i="23"/>
  <c r="J646" i="23"/>
  <c r="J647" i="23"/>
  <c r="J648" i="23"/>
  <c r="J649" i="23"/>
  <c r="J650" i="23"/>
  <c r="J651" i="23"/>
  <c r="J652" i="23"/>
  <c r="J653" i="23"/>
  <c r="J654" i="23"/>
  <c r="J655" i="23"/>
  <c r="J656" i="23"/>
  <c r="J660" i="23"/>
  <c r="J661" i="23"/>
  <c r="J662" i="23"/>
  <c r="J663" i="23"/>
  <c r="J664" i="23"/>
  <c r="J665" i="23"/>
  <c r="J666" i="23"/>
  <c r="J667" i="23"/>
  <c r="J668" i="23"/>
  <c r="J669" i="23"/>
  <c r="J623" i="23"/>
  <c r="J601" i="23"/>
  <c r="J599" i="23"/>
  <c r="J571" i="23"/>
  <c r="J573" i="23"/>
  <c r="J574" i="23"/>
  <c r="J575" i="23"/>
  <c r="J576" i="23"/>
  <c r="J577" i="23"/>
  <c r="J578" i="23"/>
  <c r="J579" i="23"/>
  <c r="J580" i="23"/>
  <c r="J581" i="23"/>
  <c r="J582" i="23"/>
  <c r="J583" i="23"/>
  <c r="J584" i="23"/>
  <c r="J585" i="23"/>
  <c r="J586" i="23"/>
  <c r="J587" i="23"/>
  <c r="J588" i="23"/>
  <c r="J589" i="23"/>
  <c r="J590" i="23"/>
  <c r="J591" i="23"/>
  <c r="J592" i="23"/>
  <c r="J593" i="23"/>
  <c r="J594" i="23"/>
  <c r="J595" i="23"/>
  <c r="J596" i="23"/>
  <c r="J597" i="23"/>
  <c r="J603" i="23"/>
  <c r="J604" i="23"/>
  <c r="J605" i="23"/>
  <c r="J606" i="23"/>
  <c r="J607" i="23"/>
  <c r="J608" i="23"/>
  <c r="J609" i="23"/>
  <c r="J610" i="23"/>
  <c r="J611" i="23"/>
  <c r="J612" i="23"/>
  <c r="J613" i="23"/>
  <c r="J614" i="23"/>
  <c r="J615" i="23"/>
  <c r="J616" i="23"/>
  <c r="J617" i="23"/>
  <c r="J618" i="23"/>
  <c r="J619" i="23"/>
  <c r="J621" i="23"/>
  <c r="J625" i="23"/>
  <c r="J626" i="23"/>
  <c r="J627" i="23"/>
  <c r="J628" i="23"/>
  <c r="J629" i="23"/>
  <c r="J630" i="23"/>
  <c r="J631" i="23"/>
  <c r="J632" i="23"/>
  <c r="J633" i="23"/>
  <c r="J634" i="23"/>
  <c r="J635" i="23"/>
  <c r="J636" i="23"/>
  <c r="J637" i="23"/>
  <c r="J638" i="23"/>
  <c r="J639" i="23"/>
  <c r="J640" i="23"/>
  <c r="J641" i="23"/>
  <c r="J642" i="23"/>
  <c r="J643" i="23"/>
  <c r="J644" i="23"/>
  <c r="J645" i="23"/>
  <c r="J569" i="23"/>
  <c r="J567" i="23"/>
  <c r="J568" i="23"/>
  <c r="J536" i="23"/>
  <c r="J537" i="23"/>
  <c r="J538" i="23"/>
  <c r="J539" i="23"/>
  <c r="J540" i="23"/>
  <c r="J541" i="23"/>
  <c r="J542" i="23"/>
  <c r="J543" i="23"/>
  <c r="J544" i="23"/>
  <c r="J545" i="23"/>
  <c r="J546" i="23"/>
  <c r="J547" i="23"/>
  <c r="J548" i="23"/>
  <c r="J549" i="23"/>
  <c r="J550" i="23"/>
  <c r="J551" i="23"/>
  <c r="J552" i="23"/>
  <c r="J553" i="23"/>
  <c r="J554" i="23"/>
  <c r="J555" i="23"/>
  <c r="J556" i="23"/>
  <c r="J557" i="23"/>
  <c r="J558" i="23"/>
  <c r="J559" i="23"/>
  <c r="J560" i="23"/>
  <c r="J561" i="23"/>
  <c r="J562" i="23"/>
  <c r="J563" i="23"/>
  <c r="J564" i="23"/>
  <c r="J565" i="23"/>
  <c r="J566" i="23"/>
  <c r="J514" i="23"/>
  <c r="J515" i="23"/>
  <c r="J516" i="23"/>
  <c r="J517" i="23"/>
  <c r="J518" i="23"/>
  <c r="J519" i="23"/>
  <c r="J520" i="23"/>
  <c r="J521" i="23"/>
  <c r="J522" i="23"/>
  <c r="J523" i="23"/>
  <c r="J524" i="23"/>
  <c r="J525" i="23"/>
  <c r="J526" i="23"/>
  <c r="J527" i="23"/>
  <c r="J528" i="23"/>
  <c r="J529" i="23"/>
  <c r="J530" i="23"/>
  <c r="J531" i="23"/>
  <c r="J532" i="23"/>
  <c r="J533" i="23"/>
  <c r="J534" i="23"/>
  <c r="J535" i="23"/>
  <c r="J507" i="23"/>
  <c r="J508" i="23"/>
  <c r="J509" i="23"/>
  <c r="J510" i="23"/>
  <c r="J511" i="23"/>
  <c r="J512" i="23"/>
  <c r="J513" i="23"/>
  <c r="J506" i="23"/>
  <c r="J505" i="23"/>
  <c r="J504" i="23"/>
  <c r="J503" i="23"/>
  <c r="J502" i="23"/>
  <c r="J501" i="23"/>
  <c r="J500" i="23"/>
  <c r="J499" i="23"/>
  <c r="J498" i="23"/>
  <c r="J496" i="23"/>
  <c r="J493" i="23"/>
  <c r="J492" i="23" s="1"/>
  <c r="J101" i="23" s="1"/>
  <c r="J490" i="23"/>
  <c r="J489" i="23" s="1"/>
  <c r="J100" i="23" s="1"/>
  <c r="J299" i="23"/>
  <c r="J214" i="14"/>
  <c r="J215" i="14"/>
  <c r="J216" i="14"/>
  <c r="J217" i="14"/>
  <c r="J218" i="14"/>
  <c r="J219" i="14"/>
  <c r="J220" i="14"/>
  <c r="J213" i="14"/>
  <c r="J146" i="14"/>
  <c r="J708" i="23" l="1"/>
  <c r="J109" i="23" s="1"/>
  <c r="J212" i="14"/>
  <c r="J101" i="14" s="1"/>
  <c r="J100" i="14"/>
  <c r="J717" i="23"/>
  <c r="J763" i="23"/>
  <c r="J111" i="23" s="1"/>
  <c r="J699" i="23"/>
  <c r="J108" i="23" s="1"/>
  <c r="J679" i="23"/>
  <c r="J107" i="23" s="1"/>
  <c r="J622" i="23"/>
  <c r="J105" i="23" s="1"/>
  <c r="J657" i="23"/>
  <c r="J106" i="23" s="1"/>
  <c r="J570" i="23"/>
  <c r="J103" i="23" s="1"/>
  <c r="J598" i="23"/>
  <c r="J104" i="23" s="1"/>
  <c r="J495" i="23"/>
  <c r="J102" i="23" s="1"/>
  <c r="J133" i="12"/>
  <c r="J488" i="23" l="1"/>
  <c r="J99" i="23" s="1"/>
  <c r="J110" i="23"/>
  <c r="J144" i="11"/>
  <c r="J145" i="11"/>
  <c r="J146" i="11"/>
  <c r="J147" i="11"/>
  <c r="J148" i="11"/>
  <c r="J149" i="11"/>
  <c r="J150" i="11"/>
  <c r="J151" i="11"/>
  <c r="J152" i="11"/>
  <c r="J153" i="11"/>
  <c r="J154" i="11"/>
  <c r="J155" i="11"/>
  <c r="J156" i="11"/>
  <c r="J141" i="11"/>
  <c r="J138" i="11"/>
  <c r="J545" i="16"/>
  <c r="J543" i="16"/>
  <c r="J541" i="16"/>
  <c r="J539" i="16"/>
  <c r="J538" i="16"/>
  <c r="J537" i="16"/>
  <c r="J536" i="16"/>
  <c r="J535" i="16"/>
  <c r="J534" i="16"/>
  <c r="J533" i="16"/>
  <c r="J532" i="16"/>
  <c r="J531" i="16"/>
  <c r="J530" i="16"/>
  <c r="J529" i="16"/>
  <c r="J527" i="16"/>
  <c r="J525" i="16"/>
  <c r="J524" i="16"/>
  <c r="J522" i="16"/>
  <c r="J521" i="16"/>
  <c r="J517" i="16"/>
  <c r="J516" i="16"/>
  <c r="J514" i="16"/>
  <c r="J512" i="16"/>
  <c r="J510" i="16"/>
  <c r="J508" i="16"/>
  <c r="J506" i="16"/>
  <c r="J502" i="16"/>
  <c r="J501" i="16"/>
  <c r="J499" i="16"/>
  <c r="J497" i="16"/>
  <c r="J495" i="16"/>
  <c r="J493" i="16"/>
  <c r="J491" i="16"/>
  <c r="J487" i="16"/>
  <c r="J485" i="16"/>
  <c r="J483" i="16"/>
  <c r="J482" i="16"/>
  <c r="J480" i="16"/>
  <c r="J478" i="16"/>
  <c r="J476" i="16"/>
  <c r="J474" i="16"/>
  <c r="J470" i="16"/>
  <c r="J468" i="16"/>
  <c r="J466" i="16"/>
  <c r="J464" i="16"/>
  <c r="J463" i="16"/>
  <c r="J461" i="16"/>
  <c r="J459" i="16"/>
  <c r="J457" i="16"/>
  <c r="J455" i="16"/>
  <c r="J453" i="16"/>
  <c r="J451" i="16"/>
  <c r="J449" i="16"/>
  <c r="J447" i="16"/>
  <c r="J445" i="16"/>
  <c r="J441" i="16"/>
  <c r="J439" i="16"/>
  <c r="J437" i="16"/>
  <c r="J435" i="16"/>
  <c r="J433" i="16"/>
  <c r="J431" i="16"/>
  <c r="J429" i="16"/>
  <c r="J427" i="16"/>
  <c r="J425" i="16"/>
  <c r="J423" i="16"/>
  <c r="J419" i="16"/>
  <c r="J417" i="16"/>
  <c r="J415" i="16"/>
  <c r="J413" i="16"/>
  <c r="J411" i="16"/>
  <c r="J409" i="16"/>
  <c r="J407" i="16"/>
  <c r="J405" i="16"/>
  <c r="J403" i="16"/>
  <c r="J401" i="16"/>
  <c r="J399" i="16"/>
  <c r="J397" i="16"/>
  <c r="J395" i="16"/>
  <c r="J393" i="16"/>
  <c r="J391" i="16"/>
  <c r="J389" i="16"/>
  <c r="J387" i="16"/>
  <c r="J383" i="16"/>
  <c r="J381" i="16"/>
  <c r="J379" i="16"/>
  <c r="J377" i="16"/>
  <c r="J376" i="16"/>
  <c r="J374" i="16"/>
  <c r="J372" i="16"/>
  <c r="J368" i="16"/>
  <c r="J366" i="16"/>
  <c r="J364" i="16"/>
  <c r="J362" i="16"/>
  <c r="J360" i="16"/>
  <c r="J358" i="16"/>
  <c r="J356" i="16"/>
  <c r="J354" i="16"/>
  <c r="J352" i="16"/>
  <c r="J350" i="16"/>
  <c r="J348" i="16"/>
  <c r="J346" i="16"/>
  <c r="J344" i="16"/>
  <c r="J340" i="16"/>
  <c r="J338" i="16"/>
  <c r="J336" i="16"/>
  <c r="J334" i="16"/>
  <c r="J332" i="16"/>
  <c r="J330" i="16"/>
  <c r="J328" i="16"/>
  <c r="J326" i="16"/>
  <c r="J324" i="16"/>
  <c r="J322" i="16"/>
  <c r="J320" i="16"/>
  <c r="J318" i="16"/>
  <c r="J316" i="16"/>
  <c r="J314" i="16"/>
  <c r="J312" i="16"/>
  <c r="J310" i="16"/>
  <c r="J308" i="16"/>
  <c r="J306" i="16"/>
  <c r="J304" i="16"/>
  <c r="J302" i="16"/>
  <c r="J300" i="16"/>
  <c r="J298" i="16"/>
  <c r="J296" i="16"/>
  <c r="J294" i="16"/>
  <c r="J292" i="16"/>
  <c r="J290" i="16"/>
  <c r="J286" i="16"/>
  <c r="J284" i="16"/>
  <c r="J282" i="16"/>
  <c r="J280" i="16"/>
  <c r="J278" i="16"/>
  <c r="J276" i="16"/>
  <c r="J274" i="16"/>
  <c r="J272" i="16"/>
  <c r="J270" i="16"/>
  <c r="J268" i="16"/>
  <c r="J266" i="16"/>
  <c r="J264" i="16"/>
  <c r="J262" i="16"/>
  <c r="J260" i="16"/>
  <c r="J258" i="16"/>
  <c r="J256" i="16"/>
  <c r="J254" i="16"/>
  <c r="J252" i="16"/>
  <c r="J250" i="16"/>
  <c r="J248" i="16"/>
  <c r="J247" i="16"/>
  <c r="J246" i="16"/>
  <c r="J245" i="16"/>
  <c r="J244" i="16"/>
  <c r="J243" i="16"/>
  <c r="J242" i="16"/>
  <c r="J240" i="16"/>
  <c r="J238" i="16"/>
  <c r="J236" i="16"/>
  <c r="J234" i="16"/>
  <c r="J232" i="16"/>
  <c r="J230" i="16"/>
  <c r="J228" i="16"/>
  <c r="J226" i="16"/>
  <c r="J224" i="16"/>
  <c r="J222" i="16"/>
  <c r="J220" i="16"/>
  <c r="J218" i="16"/>
  <c r="J216" i="16"/>
  <c r="J214" i="16"/>
  <c r="J212" i="16"/>
  <c r="J210" i="16"/>
  <c r="J208" i="16"/>
  <c r="J206" i="16"/>
  <c r="J204" i="16"/>
  <c r="J202" i="16"/>
  <c r="J200" i="16"/>
  <c r="J196" i="16"/>
  <c r="J194" i="16"/>
  <c r="J192" i="16"/>
  <c r="J191" i="16"/>
  <c r="J190" i="16"/>
  <c r="J188" i="16"/>
  <c r="J186" i="16"/>
  <c r="J184" i="16"/>
  <c r="J182" i="16"/>
  <c r="J180" i="16"/>
  <c r="J178" i="16"/>
  <c r="J176" i="16"/>
  <c r="J174" i="16"/>
  <c r="J172" i="16"/>
  <c r="J170" i="16"/>
  <c r="J168" i="16"/>
  <c r="J166" i="16"/>
  <c r="J164" i="16"/>
  <c r="J162" i="16"/>
  <c r="J160" i="16"/>
  <c r="J159" i="16"/>
  <c r="J157" i="16"/>
  <c r="J155" i="16"/>
  <c r="J153" i="16"/>
  <c r="J151" i="16"/>
  <c r="J149" i="16"/>
  <c r="J147" i="16"/>
  <c r="J145" i="16"/>
  <c r="J143" i="16"/>
  <c r="J141" i="16"/>
  <c r="J139" i="16"/>
  <c r="J137" i="16"/>
  <c r="J135" i="16"/>
  <c r="J133" i="16"/>
  <c r="J131" i="16"/>
  <c r="J473" i="16" l="1"/>
  <c r="J490" i="16"/>
  <c r="J505" i="16"/>
  <c r="J520" i="16"/>
  <c r="J422" i="16"/>
  <c r="J104" i="16" s="1"/>
  <c r="J199" i="16"/>
  <c r="J119" i="17" l="1"/>
  <c r="J121" i="17"/>
  <c r="BD112" i="24"/>
  <c r="BC112" i="24"/>
  <c r="BB112" i="24"/>
  <c r="BA112" i="24"/>
  <c r="AZ112" i="24"/>
  <c r="AY112" i="24"/>
  <c r="AX112" i="24"/>
  <c r="AW112" i="24"/>
  <c r="AV112" i="24"/>
  <c r="AU112" i="24"/>
  <c r="AT112" i="24"/>
  <c r="BD111" i="24"/>
  <c r="BC111" i="24"/>
  <c r="BB111" i="24"/>
  <c r="BA111" i="24"/>
  <c r="AZ111" i="24"/>
  <c r="AY111" i="24"/>
  <c r="AX111" i="24"/>
  <c r="AW111" i="24"/>
  <c r="AV111" i="24"/>
  <c r="AT111" i="24" s="1"/>
  <c r="AU111" i="24"/>
  <c r="BD110" i="24"/>
  <c r="BC110" i="24"/>
  <c r="BB110" i="24"/>
  <c r="BA110" i="24"/>
  <c r="AZ110" i="24"/>
  <c r="AY110" i="24"/>
  <c r="AX110" i="24"/>
  <c r="AW110" i="24"/>
  <c r="AV110" i="24"/>
  <c r="AT110" i="24" s="1"/>
  <c r="AU110" i="24"/>
  <c r="BD109" i="24"/>
  <c r="BC109" i="24"/>
  <c r="BB109" i="24"/>
  <c r="BA109" i="24"/>
  <c r="AZ109" i="24"/>
  <c r="AY109" i="24"/>
  <c r="AX109" i="24"/>
  <c r="AW109" i="24"/>
  <c r="AV109" i="24"/>
  <c r="AT109" i="24" s="1"/>
  <c r="AU109" i="24"/>
  <c r="BD108" i="24"/>
  <c r="BC108" i="24"/>
  <c r="BB108" i="24"/>
  <c r="BA108" i="24"/>
  <c r="AZ108" i="24"/>
  <c r="AY108" i="24"/>
  <c r="AX108" i="24"/>
  <c r="AW108" i="24"/>
  <c r="AV108" i="24"/>
  <c r="AT108" i="24" s="1"/>
  <c r="AU108" i="24"/>
  <c r="BD107" i="24"/>
  <c r="BC107" i="24"/>
  <c r="BB107" i="24"/>
  <c r="BA107" i="24"/>
  <c r="AZ107" i="24"/>
  <c r="AY107" i="24"/>
  <c r="AX107" i="24"/>
  <c r="AW107" i="24"/>
  <c r="AV107" i="24"/>
  <c r="AT107" i="24" s="1"/>
  <c r="AU107" i="24"/>
  <c r="BD106" i="24"/>
  <c r="BC106" i="24"/>
  <c r="BB106" i="24"/>
  <c r="BA106" i="24"/>
  <c r="AZ106" i="24"/>
  <c r="AY106" i="24"/>
  <c r="AX106" i="24"/>
  <c r="AW106" i="24"/>
  <c r="AV106" i="24"/>
  <c r="AT106" i="24" s="1"/>
  <c r="AU106" i="24"/>
  <c r="BD105" i="24"/>
  <c r="BC105" i="24"/>
  <c r="BB105" i="24"/>
  <c r="BA105" i="24"/>
  <c r="AZ105" i="24"/>
  <c r="AY105" i="24"/>
  <c r="AX105" i="24"/>
  <c r="AW105" i="24"/>
  <c r="AV105" i="24"/>
  <c r="AT105" i="24" s="1"/>
  <c r="AU105" i="24"/>
  <c r="BD104" i="24"/>
  <c r="BC104" i="24"/>
  <c r="BB104" i="24"/>
  <c r="BA104" i="24"/>
  <c r="AZ104" i="24"/>
  <c r="AY104" i="24"/>
  <c r="AX104" i="24"/>
  <c r="AW104" i="24"/>
  <c r="AV104" i="24"/>
  <c r="AT104" i="24" s="1"/>
  <c r="AU104" i="24"/>
  <c r="BD103" i="24"/>
  <c r="BC103" i="24"/>
  <c r="BB103" i="24"/>
  <c r="BA103" i="24"/>
  <c r="AZ103" i="24"/>
  <c r="AY103" i="24"/>
  <c r="AX103" i="24"/>
  <c r="AW103" i="24"/>
  <c r="AV103" i="24"/>
  <c r="AT103" i="24" s="1"/>
  <c r="AU103" i="24"/>
  <c r="BD102" i="24"/>
  <c r="BC102" i="24"/>
  <c r="BB102" i="24"/>
  <c r="BA102" i="24"/>
  <c r="AZ102" i="24"/>
  <c r="AY102" i="24"/>
  <c r="AX102" i="24"/>
  <c r="AW102" i="24"/>
  <c r="AV102" i="24"/>
  <c r="AT102" i="24" s="1"/>
  <c r="AU102" i="24"/>
  <c r="BD101" i="24"/>
  <c r="BC101" i="24"/>
  <c r="BB101" i="24"/>
  <c r="BA101" i="24"/>
  <c r="AZ101" i="24"/>
  <c r="AY101" i="24"/>
  <c r="AX101" i="24"/>
  <c r="AW101" i="24"/>
  <c r="AV101" i="24"/>
  <c r="AT101" i="24" s="1"/>
  <c r="AU101" i="24"/>
  <c r="BD100" i="24"/>
  <c r="BC100" i="24"/>
  <c r="BB100" i="24"/>
  <c r="BA100" i="24"/>
  <c r="AZ100" i="24"/>
  <c r="AY100" i="24"/>
  <c r="AX100" i="24"/>
  <c r="AW100" i="24"/>
  <c r="AV100" i="24"/>
  <c r="AT100" i="24" s="1"/>
  <c r="AU100" i="24"/>
  <c r="AU99" i="24"/>
  <c r="BD98" i="24"/>
  <c r="BC98" i="24"/>
  <c r="BB98" i="24"/>
  <c r="BA98" i="24"/>
  <c r="AZ98" i="24"/>
  <c r="AY98" i="24"/>
  <c r="AX98" i="24"/>
  <c r="AW98" i="24"/>
  <c r="AV98" i="24"/>
  <c r="AT98" i="24" s="1"/>
  <c r="AU98" i="24"/>
  <c r="BD96" i="24"/>
  <c r="BC96" i="24"/>
  <c r="AY96" i="24" s="1"/>
  <c r="BB96" i="24"/>
  <c r="AX96" i="24" s="1"/>
  <c r="AZ96" i="24"/>
  <c r="AV96" i="24" s="1"/>
  <c r="AT96" i="24" s="1"/>
  <c r="AU96" i="24"/>
  <c r="BA96" i="24"/>
  <c r="AW96" i="24" s="1"/>
  <c r="AS96" i="24"/>
  <c r="BD95" i="24"/>
  <c r="BB95" i="24"/>
  <c r="AZ95" i="24"/>
  <c r="BC95" i="24"/>
  <c r="AY95" i="24" s="1"/>
  <c r="BA95" i="24"/>
  <c r="AW95" i="24" s="1"/>
  <c r="AU95" i="24"/>
  <c r="AS95" i="24"/>
  <c r="AS94" i="24" s="1"/>
  <c r="AM90" i="24"/>
  <c r="L90" i="24"/>
  <c r="AM89" i="24"/>
  <c r="L89" i="24"/>
  <c r="AM87" i="24"/>
  <c r="L87" i="24"/>
  <c r="L85" i="24"/>
  <c r="L84" i="24"/>
  <c r="J487" i="23"/>
  <c r="J486" i="23"/>
  <c r="J485" i="23"/>
  <c r="J484" i="23"/>
  <c r="J483" i="23"/>
  <c r="J482" i="23"/>
  <c r="J481" i="23"/>
  <c r="J480" i="23"/>
  <c r="J479" i="23"/>
  <c r="J477" i="23"/>
  <c r="J475" i="23"/>
  <c r="J473" i="23"/>
  <c r="J471" i="23"/>
  <c r="J469" i="23"/>
  <c r="J467" i="23"/>
  <c r="J465" i="23"/>
  <c r="J463" i="23"/>
  <c r="J461" i="23"/>
  <c r="J459" i="23"/>
  <c r="J458" i="23"/>
  <c r="J457" i="23"/>
  <c r="J455" i="23"/>
  <c r="J453" i="23"/>
  <c r="J452" i="23"/>
  <c r="J451" i="23"/>
  <c r="J449" i="23"/>
  <c r="J447" i="23"/>
  <c r="J446" i="23"/>
  <c r="J444" i="23"/>
  <c r="J442" i="23"/>
  <c r="J440" i="23"/>
  <c r="J438" i="23"/>
  <c r="J436" i="23"/>
  <c r="J435" i="23"/>
  <c r="J433" i="23"/>
  <c r="J432" i="23"/>
  <c r="J430" i="23"/>
  <c r="J429" i="23"/>
  <c r="J427" i="23"/>
  <c r="J425" i="23"/>
  <c r="J423" i="23"/>
  <c r="J421" i="23"/>
  <c r="J419" i="23"/>
  <c r="J417" i="23"/>
  <c r="J415" i="23"/>
  <c r="J413" i="23"/>
  <c r="J412" i="23"/>
  <c r="J410" i="23"/>
  <c r="J408" i="23"/>
  <c r="J406" i="23"/>
  <c r="J405" i="23"/>
  <c r="J403" i="23"/>
  <c r="J402" i="23"/>
  <c r="J400" i="23"/>
  <c r="J398" i="23"/>
  <c r="J397" i="23"/>
  <c r="J395" i="23"/>
  <c r="J393" i="23"/>
  <c r="J392" i="23"/>
  <c r="J390" i="23"/>
  <c r="J388" i="23"/>
  <c r="J386" i="23"/>
  <c r="J384" i="23"/>
  <c r="J383" i="23"/>
  <c r="J381" i="23"/>
  <c r="J380" i="23"/>
  <c r="J378" i="23"/>
  <c r="J377" i="23"/>
  <c r="J375" i="23"/>
  <c r="J373" i="23"/>
  <c r="J371" i="23"/>
  <c r="J369" i="23"/>
  <c r="J368" i="23"/>
  <c r="J367" i="23"/>
  <c r="J366" i="23"/>
  <c r="J364" i="23"/>
  <c r="J362" i="23"/>
  <c r="J360" i="23"/>
  <c r="J358" i="23"/>
  <c r="J357" i="23"/>
  <c r="J356" i="23"/>
  <c r="J354" i="23"/>
  <c r="J352" i="23"/>
  <c r="J350" i="23"/>
  <c r="J348" i="23"/>
  <c r="J346" i="23"/>
  <c r="J344" i="23"/>
  <c r="J343" i="23"/>
  <c r="J342" i="23"/>
  <c r="J340" i="23"/>
  <c r="J338" i="23"/>
  <c r="J336" i="23"/>
  <c r="J334" i="23"/>
  <c r="J332" i="23"/>
  <c r="J330" i="23"/>
  <c r="J328" i="23"/>
  <c r="J326" i="23"/>
  <c r="J324" i="23"/>
  <c r="J322" i="23"/>
  <c r="J320" i="23"/>
  <c r="J318" i="23"/>
  <c r="J316" i="23"/>
  <c r="J314" i="23"/>
  <c r="J312" i="23"/>
  <c r="J310" i="23"/>
  <c r="J308" i="23"/>
  <c r="J306" i="23"/>
  <c r="J304" i="23"/>
  <c r="J302" i="23"/>
  <c r="J301" i="23"/>
  <c r="J300" i="23"/>
  <c r="J298" i="23"/>
  <c r="J297" i="23"/>
  <c r="J296" i="23"/>
  <c r="J294" i="23"/>
  <c r="J293" i="23"/>
  <c r="J291" i="23"/>
  <c r="J289" i="23"/>
  <c r="J287" i="23"/>
  <c r="J285" i="23"/>
  <c r="J283" i="23"/>
  <c r="J281" i="23"/>
  <c r="J279" i="23"/>
  <c r="J277" i="23"/>
  <c r="J275" i="23"/>
  <c r="J273" i="23"/>
  <c r="J271" i="23"/>
  <c r="J269" i="23"/>
  <c r="J267" i="23"/>
  <c r="J265" i="23"/>
  <c r="J263" i="23"/>
  <c r="J261" i="23"/>
  <c r="J259" i="23"/>
  <c r="J257" i="23"/>
  <c r="J255" i="23"/>
  <c r="J253" i="23"/>
  <c r="J251" i="23"/>
  <c r="J249" i="23"/>
  <c r="J247" i="23"/>
  <c r="J245" i="23"/>
  <c r="J243" i="23"/>
  <c r="J241" i="23"/>
  <c r="J239" i="23"/>
  <c r="J237" i="23"/>
  <c r="J235" i="23"/>
  <c r="J233" i="23"/>
  <c r="J231" i="23"/>
  <c r="J229" i="23"/>
  <c r="J227" i="23"/>
  <c r="J225" i="23"/>
  <c r="J223" i="23"/>
  <c r="J221" i="23"/>
  <c r="J220" i="23"/>
  <c r="J219" i="23"/>
  <c r="J218" i="23"/>
  <c r="J217" i="23"/>
  <c r="J216" i="23"/>
  <c r="J215" i="23"/>
  <c r="J214" i="23"/>
  <c r="J213" i="23"/>
  <c r="J212" i="23"/>
  <c r="J211" i="23"/>
  <c r="J210" i="23"/>
  <c r="J209" i="23"/>
  <c r="J208" i="23"/>
  <c r="J207" i="23"/>
  <c r="J205" i="23"/>
  <c r="J203" i="23"/>
  <c r="J201" i="23"/>
  <c r="J199" i="23"/>
  <c r="J197" i="23"/>
  <c r="J195" i="23"/>
  <c r="J193" i="23"/>
  <c r="J191" i="23"/>
  <c r="J189" i="23"/>
  <c r="J187" i="23"/>
  <c r="J185" i="23"/>
  <c r="J183" i="23"/>
  <c r="J181" i="23"/>
  <c r="J179" i="23"/>
  <c r="J177" i="23"/>
  <c r="J175" i="23"/>
  <c r="J173" i="23"/>
  <c r="J171" i="23"/>
  <c r="J169" i="23"/>
  <c r="J167" i="23"/>
  <c r="J165" i="23"/>
  <c r="J163" i="23"/>
  <c r="J161" i="23"/>
  <c r="J159" i="23"/>
  <c r="J157" i="23"/>
  <c r="J155" i="23"/>
  <c r="J153" i="23"/>
  <c r="J151" i="23"/>
  <c r="J149" i="23"/>
  <c r="J147" i="23"/>
  <c r="J145" i="23"/>
  <c r="J143" i="23"/>
  <c r="J141" i="23"/>
  <c r="J139" i="23"/>
  <c r="J137" i="23"/>
  <c r="J135" i="23"/>
  <c r="J133" i="23"/>
  <c r="F124" i="23"/>
  <c r="E122" i="23"/>
  <c r="F89" i="23"/>
  <c r="E87" i="23"/>
  <c r="J37" i="23"/>
  <c r="J36" i="23"/>
  <c r="J35" i="23"/>
  <c r="J92" i="23"/>
  <c r="J126" i="23"/>
  <c r="F127" i="23"/>
  <c r="F91" i="23"/>
  <c r="J124" i="23"/>
  <c r="E85" i="23"/>
  <c r="J132" i="23" l="1"/>
  <c r="AU94" i="24"/>
  <c r="BA94" i="24"/>
  <c r="AW94" i="24" s="1"/>
  <c r="BC94" i="24"/>
  <c r="AY94" i="24" s="1"/>
  <c r="F36" i="23"/>
  <c r="F37" i="23"/>
  <c r="F35" i="23"/>
  <c r="F92" i="23"/>
  <c r="F126" i="23"/>
  <c r="J89" i="23"/>
  <c r="E120" i="23"/>
  <c r="J91" i="23"/>
  <c r="AV95" i="24"/>
  <c r="AT95" i="24" s="1"/>
  <c r="AZ94" i="24"/>
  <c r="BB94" i="24"/>
  <c r="AX95" i="24"/>
  <c r="BD94" i="24"/>
  <c r="W33" i="24" s="1"/>
  <c r="W32" i="24" l="1"/>
  <c r="J98" i="23"/>
  <c r="AV94" i="24"/>
  <c r="W31" i="24"/>
  <c r="AX94" i="24"/>
  <c r="J97" i="23" l="1"/>
  <c r="J131" i="23"/>
  <c r="J130" i="23" s="1"/>
  <c r="J96" i="23" s="1"/>
  <c r="AT94" i="24"/>
  <c r="J30" i="23" l="1"/>
  <c r="F33" i="23" s="1"/>
  <c r="J33" i="23" s="1"/>
  <c r="BK351" i="22"/>
  <c r="BI351" i="22"/>
  <c r="BH351" i="22"/>
  <c r="BG351" i="22"/>
  <c r="BF351" i="22"/>
  <c r="T351" i="22"/>
  <c r="R351" i="22"/>
  <c r="P351" i="22"/>
  <c r="J351" i="22"/>
  <c r="BE351" i="22" s="1"/>
  <c r="BK350" i="22"/>
  <c r="BI350" i="22"/>
  <c r="BH350" i="22"/>
  <c r="BG350" i="22"/>
  <c r="BF350" i="22"/>
  <c r="T350" i="22"/>
  <c r="R350" i="22"/>
  <c r="P350" i="22"/>
  <c r="J350" i="22"/>
  <c r="BE350" i="22" s="1"/>
  <c r="BK349" i="22"/>
  <c r="BI349" i="22"/>
  <c r="BH349" i="22"/>
  <c r="BG349" i="22"/>
  <c r="BF349" i="22"/>
  <c r="T349" i="22"/>
  <c r="R349" i="22"/>
  <c r="P349" i="22"/>
  <c r="J349" i="22"/>
  <c r="BE349" i="22" s="1"/>
  <c r="BK348" i="22"/>
  <c r="BI348" i="22"/>
  <c r="BH348" i="22"/>
  <c r="BG348" i="22"/>
  <c r="BF348" i="22"/>
  <c r="T348" i="22"/>
  <c r="R348" i="22"/>
  <c r="P348" i="22"/>
  <c r="J348" i="22"/>
  <c r="BE348" i="22" s="1"/>
  <c r="BK347" i="22"/>
  <c r="BI347" i="22"/>
  <c r="BH347" i="22"/>
  <c r="BG347" i="22"/>
  <c r="BF347" i="22"/>
  <c r="T347" i="22"/>
  <c r="R347" i="22"/>
  <c r="P347" i="22"/>
  <c r="J347" i="22"/>
  <c r="BE347" i="22" s="1"/>
  <c r="BK346" i="22"/>
  <c r="BI346" i="22"/>
  <c r="BH346" i="22"/>
  <c r="BG346" i="22"/>
  <c r="BF346" i="22"/>
  <c r="T346" i="22"/>
  <c r="R346" i="22"/>
  <c r="P346" i="22"/>
  <c r="J346" i="22"/>
  <c r="BE346" i="22" s="1"/>
  <c r="BK345" i="22"/>
  <c r="BI345" i="22"/>
  <c r="BH345" i="22"/>
  <c r="BG345" i="22"/>
  <c r="BF345" i="22"/>
  <c r="T345" i="22"/>
  <c r="R345" i="22"/>
  <c r="P345" i="22"/>
  <c r="J345" i="22"/>
  <c r="BE345" i="22" s="1"/>
  <c r="BK344" i="22"/>
  <c r="BI344" i="22"/>
  <c r="BH344" i="22"/>
  <c r="BG344" i="22"/>
  <c r="BF344" i="22"/>
  <c r="T344" i="22"/>
  <c r="R344" i="22"/>
  <c r="P344" i="22"/>
  <c r="J344" i="22"/>
  <c r="BE344" i="22" s="1"/>
  <c r="BK343" i="22"/>
  <c r="BI343" i="22"/>
  <c r="BH343" i="22"/>
  <c r="BG343" i="22"/>
  <c r="BF343" i="22"/>
  <c r="T343" i="22"/>
  <c r="R343" i="22"/>
  <c r="P343" i="22"/>
  <c r="J343" i="22"/>
  <c r="BE343" i="22" s="1"/>
  <c r="BK342" i="22"/>
  <c r="BI342" i="22"/>
  <c r="BH342" i="22"/>
  <c r="BG342" i="22"/>
  <c r="BF342" i="22"/>
  <c r="T342" i="22"/>
  <c r="R342" i="22"/>
  <c r="P342" i="22"/>
  <c r="J342" i="22"/>
  <c r="BE342" i="22" s="1"/>
  <c r="BK341" i="22"/>
  <c r="BI341" i="22"/>
  <c r="BH341" i="22"/>
  <c r="BG341" i="22"/>
  <c r="BF341" i="22"/>
  <c r="T341" i="22"/>
  <c r="R341" i="22"/>
  <c r="P341" i="22"/>
  <c r="J341" i="22"/>
  <c r="BK338" i="22"/>
  <c r="BI338" i="22"/>
  <c r="BH338" i="22"/>
  <c r="BG338" i="22"/>
  <c r="BF338" i="22"/>
  <c r="T338" i="22"/>
  <c r="R338" i="22"/>
  <c r="P338" i="22"/>
  <c r="J338" i="22"/>
  <c r="BE338" i="22" s="1"/>
  <c r="BK336" i="22"/>
  <c r="BI336" i="22"/>
  <c r="BH336" i="22"/>
  <c r="BG336" i="22"/>
  <c r="BF336" i="22"/>
  <c r="T336" i="22"/>
  <c r="R336" i="22"/>
  <c r="P336" i="22"/>
  <c r="J336" i="22"/>
  <c r="BE336" i="22" s="1"/>
  <c r="BK334" i="22"/>
  <c r="BI334" i="22"/>
  <c r="BH334" i="22"/>
  <c r="BG334" i="22"/>
  <c r="BF334" i="22"/>
  <c r="T334" i="22"/>
  <c r="R334" i="22"/>
  <c r="P334" i="22"/>
  <c r="J334" i="22"/>
  <c r="BE334" i="22" s="1"/>
  <c r="BK332" i="22"/>
  <c r="BI332" i="22"/>
  <c r="BH332" i="22"/>
  <c r="BG332" i="22"/>
  <c r="BF332" i="22"/>
  <c r="T332" i="22"/>
  <c r="R332" i="22"/>
  <c r="P332" i="22"/>
  <c r="J332" i="22"/>
  <c r="BE332" i="22" s="1"/>
  <c r="BK330" i="22"/>
  <c r="BI330" i="22"/>
  <c r="BH330" i="22"/>
  <c r="BG330" i="22"/>
  <c r="BF330" i="22"/>
  <c r="T330" i="22"/>
  <c r="R330" i="22"/>
  <c r="P330" i="22"/>
  <c r="J330" i="22"/>
  <c r="BE330" i="22" s="1"/>
  <c r="BK328" i="22"/>
  <c r="BI328" i="22"/>
  <c r="BH328" i="22"/>
  <c r="BG328" i="22"/>
  <c r="BF328" i="22"/>
  <c r="T328" i="22"/>
  <c r="R328" i="22"/>
  <c r="P328" i="22"/>
  <c r="J328" i="22"/>
  <c r="BE328" i="22" s="1"/>
  <c r="BK326" i="22"/>
  <c r="BI326" i="22"/>
  <c r="BH326" i="22"/>
  <c r="BG326" i="22"/>
  <c r="BF326" i="22"/>
  <c r="T326" i="22"/>
  <c r="R326" i="22"/>
  <c r="P326" i="22"/>
  <c r="J326" i="22"/>
  <c r="BE326" i="22" s="1"/>
  <c r="BK324" i="22"/>
  <c r="BI324" i="22"/>
  <c r="BH324" i="22"/>
  <c r="BG324" i="22"/>
  <c r="BF324" i="22"/>
  <c r="T324" i="22"/>
  <c r="R324" i="22"/>
  <c r="P324" i="22"/>
  <c r="J324" i="22"/>
  <c r="BE324" i="22" s="1"/>
  <c r="BK322" i="22"/>
  <c r="BI322" i="22"/>
  <c r="BH322" i="22"/>
  <c r="BG322" i="22"/>
  <c r="BF322" i="22"/>
  <c r="T322" i="22"/>
  <c r="R322" i="22"/>
  <c r="P322" i="22"/>
  <c r="J322" i="22"/>
  <c r="BK319" i="22"/>
  <c r="BI319" i="22"/>
  <c r="BH319" i="22"/>
  <c r="BG319" i="22"/>
  <c r="BF319" i="22"/>
  <c r="T319" i="22"/>
  <c r="R319" i="22"/>
  <c r="P319" i="22"/>
  <c r="J319" i="22"/>
  <c r="BE319" i="22" s="1"/>
  <c r="BK317" i="22"/>
  <c r="BI317" i="22"/>
  <c r="BH317" i="22"/>
  <c r="BG317" i="22"/>
  <c r="BF317" i="22"/>
  <c r="T317" i="22"/>
  <c r="R317" i="22"/>
  <c r="P317" i="22"/>
  <c r="J317" i="22"/>
  <c r="BE317" i="22" s="1"/>
  <c r="BK315" i="22"/>
  <c r="BI315" i="22"/>
  <c r="BH315" i="22"/>
  <c r="BG315" i="22"/>
  <c r="BF315" i="22"/>
  <c r="T315" i="22"/>
  <c r="R315" i="22"/>
  <c r="P315" i="22"/>
  <c r="J315" i="22"/>
  <c r="BK313" i="22"/>
  <c r="BI313" i="22"/>
  <c r="BH313" i="22"/>
  <c r="BG313" i="22"/>
  <c r="BF313" i="22"/>
  <c r="T313" i="22"/>
  <c r="R313" i="22"/>
  <c r="P313" i="22"/>
  <c r="J313" i="22"/>
  <c r="BE313" i="22" s="1"/>
  <c r="BK311" i="22"/>
  <c r="BI311" i="22"/>
  <c r="BH311" i="22"/>
  <c r="BG311" i="22"/>
  <c r="BF311" i="22"/>
  <c r="T311" i="22"/>
  <c r="R311" i="22"/>
  <c r="P311" i="22"/>
  <c r="J311" i="22"/>
  <c r="BE311" i="22" s="1"/>
  <c r="BK309" i="22"/>
  <c r="BI309" i="22"/>
  <c r="BH309" i="22"/>
  <c r="BG309" i="22"/>
  <c r="BF309" i="22"/>
  <c r="T309" i="22"/>
  <c r="R309" i="22"/>
  <c r="P309" i="22"/>
  <c r="J309" i="22"/>
  <c r="BE309" i="22" s="1"/>
  <c r="BK307" i="22"/>
  <c r="BI307" i="22"/>
  <c r="BH307" i="22"/>
  <c r="BG307" i="22"/>
  <c r="BF307" i="22"/>
  <c r="T307" i="22"/>
  <c r="R307" i="22"/>
  <c r="P307" i="22"/>
  <c r="J307" i="22"/>
  <c r="BE307" i="22" s="1"/>
  <c r="BK305" i="22"/>
  <c r="BI305" i="22"/>
  <c r="BH305" i="22"/>
  <c r="BG305" i="22"/>
  <c r="BF305" i="22"/>
  <c r="T305" i="22"/>
  <c r="R305" i="22"/>
  <c r="P305" i="22"/>
  <c r="J305" i="22"/>
  <c r="BE305" i="22" s="1"/>
  <c r="BK303" i="22"/>
  <c r="BI303" i="22"/>
  <c r="BH303" i="22"/>
  <c r="BG303" i="22"/>
  <c r="BF303" i="22"/>
  <c r="T303" i="22"/>
  <c r="R303" i="22"/>
  <c r="P303" i="22"/>
  <c r="J303" i="22"/>
  <c r="BE303" i="22" s="1"/>
  <c r="BK301" i="22"/>
  <c r="BI301" i="22"/>
  <c r="BH301" i="22"/>
  <c r="BG301" i="22"/>
  <c r="BF301" i="22"/>
  <c r="T301" i="22"/>
  <c r="R301" i="22"/>
  <c r="P301" i="22"/>
  <c r="J301" i="22"/>
  <c r="BK298" i="22"/>
  <c r="BI298" i="22"/>
  <c r="BH298" i="22"/>
  <c r="BG298" i="22"/>
  <c r="BF298" i="22"/>
  <c r="T298" i="22"/>
  <c r="R298" i="22"/>
  <c r="P298" i="22"/>
  <c r="J298" i="22"/>
  <c r="BE298" i="22" s="1"/>
  <c r="BK296" i="22"/>
  <c r="BI296" i="22"/>
  <c r="BH296" i="22"/>
  <c r="BG296" i="22"/>
  <c r="BF296" i="22"/>
  <c r="T296" i="22"/>
  <c r="R296" i="22"/>
  <c r="P296" i="22"/>
  <c r="J296" i="22"/>
  <c r="BE296" i="22" s="1"/>
  <c r="BK294" i="22"/>
  <c r="BI294" i="22"/>
  <c r="BH294" i="22"/>
  <c r="BG294" i="22"/>
  <c r="BF294" i="22"/>
  <c r="T294" i="22"/>
  <c r="R294" i="22"/>
  <c r="P294" i="22"/>
  <c r="J294" i="22"/>
  <c r="BE294" i="22" s="1"/>
  <c r="BK292" i="22"/>
  <c r="BI292" i="22"/>
  <c r="BH292" i="22"/>
  <c r="BG292" i="22"/>
  <c r="BF292" i="22"/>
  <c r="T292" i="22"/>
  <c r="R292" i="22"/>
  <c r="P292" i="22"/>
  <c r="J292" i="22"/>
  <c r="BE292" i="22" s="1"/>
  <c r="BK290" i="22"/>
  <c r="BI290" i="22"/>
  <c r="BH290" i="22"/>
  <c r="BG290" i="22"/>
  <c r="BF290" i="22"/>
  <c r="T290" i="22"/>
  <c r="R290" i="22"/>
  <c r="P290" i="22"/>
  <c r="J290" i="22"/>
  <c r="BE290" i="22" s="1"/>
  <c r="BK288" i="22"/>
  <c r="BI288" i="22"/>
  <c r="BH288" i="22"/>
  <c r="BG288" i="22"/>
  <c r="BF288" i="22"/>
  <c r="T288" i="22"/>
  <c r="R288" i="22"/>
  <c r="P288" i="22"/>
  <c r="J288" i="22"/>
  <c r="BE288" i="22" s="1"/>
  <c r="BK286" i="22"/>
  <c r="BI286" i="22"/>
  <c r="BH286" i="22"/>
  <c r="BG286" i="22"/>
  <c r="BF286" i="22"/>
  <c r="T286" i="22"/>
  <c r="R286" i="22"/>
  <c r="P286" i="22"/>
  <c r="J286" i="22"/>
  <c r="BE286" i="22" s="1"/>
  <c r="BK284" i="22"/>
  <c r="BI284" i="22"/>
  <c r="BH284" i="22"/>
  <c r="BG284" i="22"/>
  <c r="BF284" i="22"/>
  <c r="T284" i="22"/>
  <c r="R284" i="22"/>
  <c r="P284" i="22"/>
  <c r="J284" i="22"/>
  <c r="BE284" i="22" s="1"/>
  <c r="BK282" i="22"/>
  <c r="BI282" i="22"/>
  <c r="BH282" i="22"/>
  <c r="BG282" i="22"/>
  <c r="BF282" i="22"/>
  <c r="T282" i="22"/>
  <c r="R282" i="22"/>
  <c r="P282" i="22"/>
  <c r="J282" i="22"/>
  <c r="BE282" i="22" s="1"/>
  <c r="BK280" i="22"/>
  <c r="BI280" i="22"/>
  <c r="BH280" i="22"/>
  <c r="BG280" i="22"/>
  <c r="BF280" i="22"/>
  <c r="T280" i="22"/>
  <c r="R280" i="22"/>
  <c r="P280" i="22"/>
  <c r="J280" i="22"/>
  <c r="BE280" i="22" s="1"/>
  <c r="BK278" i="22"/>
  <c r="BI278" i="22"/>
  <c r="BH278" i="22"/>
  <c r="BG278" i="22"/>
  <c r="BF278" i="22"/>
  <c r="T278" i="22"/>
  <c r="R278" i="22"/>
  <c r="P278" i="22"/>
  <c r="J278" i="22"/>
  <c r="BE278" i="22" s="1"/>
  <c r="BK276" i="22"/>
  <c r="BI276" i="22"/>
  <c r="BH276" i="22"/>
  <c r="BG276" i="22"/>
  <c r="BF276" i="22"/>
  <c r="T276" i="22"/>
  <c r="R276" i="22"/>
  <c r="P276" i="22"/>
  <c r="J276" i="22"/>
  <c r="BE276" i="22" s="1"/>
  <c r="BK274" i="22"/>
  <c r="BI274" i="22"/>
  <c r="BH274" i="22"/>
  <c r="BG274" i="22"/>
  <c r="BF274" i="22"/>
  <c r="T274" i="22"/>
  <c r="R274" i="22"/>
  <c r="P274" i="22"/>
  <c r="J274" i="22"/>
  <c r="BE274" i="22" s="1"/>
  <c r="BK272" i="22"/>
  <c r="BI272" i="22"/>
  <c r="BH272" i="22"/>
  <c r="BG272" i="22"/>
  <c r="BF272" i="22"/>
  <c r="T272" i="22"/>
  <c r="R272" i="22"/>
  <c r="P272" i="22"/>
  <c r="J272" i="22"/>
  <c r="BE272" i="22" s="1"/>
  <c r="BK270" i="22"/>
  <c r="BI270" i="22"/>
  <c r="BH270" i="22"/>
  <c r="BG270" i="22"/>
  <c r="BF270" i="22"/>
  <c r="T270" i="22"/>
  <c r="R270" i="22"/>
  <c r="P270" i="22"/>
  <c r="J270" i="22"/>
  <c r="BE270" i="22" s="1"/>
  <c r="BK268" i="22"/>
  <c r="BI268" i="22"/>
  <c r="BH268" i="22"/>
  <c r="BG268" i="22"/>
  <c r="BF268" i="22"/>
  <c r="T268" i="22"/>
  <c r="R268" i="22"/>
  <c r="P268" i="22"/>
  <c r="J268" i="22"/>
  <c r="BE268" i="22" s="1"/>
  <c r="BK266" i="22"/>
  <c r="BI266" i="22"/>
  <c r="BH266" i="22"/>
  <c r="BG266" i="22"/>
  <c r="BF266" i="22"/>
  <c r="T266" i="22"/>
  <c r="R266" i="22"/>
  <c r="P266" i="22"/>
  <c r="J266" i="22"/>
  <c r="BE266" i="22" s="1"/>
  <c r="BK264" i="22"/>
  <c r="BI264" i="22"/>
  <c r="BH264" i="22"/>
  <c r="BG264" i="22"/>
  <c r="BF264" i="22"/>
  <c r="T264" i="22"/>
  <c r="R264" i="22"/>
  <c r="P264" i="22"/>
  <c r="J264" i="22"/>
  <c r="BE264" i="22" s="1"/>
  <c r="BK262" i="22"/>
  <c r="BI262" i="22"/>
  <c r="BH262" i="22"/>
  <c r="BG262" i="22"/>
  <c r="BF262" i="22"/>
  <c r="T262" i="22"/>
  <c r="R262" i="22"/>
  <c r="P262" i="22"/>
  <c r="J262" i="22"/>
  <c r="BE262" i="22" s="1"/>
  <c r="BK260" i="22"/>
  <c r="BI260" i="22"/>
  <c r="BH260" i="22"/>
  <c r="BG260" i="22"/>
  <c r="BF260" i="22"/>
  <c r="T260" i="22"/>
  <c r="R260" i="22"/>
  <c r="P260" i="22"/>
  <c r="J260" i="22"/>
  <c r="BE260" i="22" s="1"/>
  <c r="BK258" i="22"/>
  <c r="BI258" i="22"/>
  <c r="BH258" i="22"/>
  <c r="BG258" i="22"/>
  <c r="BF258" i="22"/>
  <c r="T258" i="22"/>
  <c r="R258" i="22"/>
  <c r="P258" i="22"/>
  <c r="J258" i="22"/>
  <c r="BE258" i="22" s="1"/>
  <c r="BK256" i="22"/>
  <c r="BI256" i="22"/>
  <c r="BH256" i="22"/>
  <c r="BG256" i="22"/>
  <c r="BF256" i="22"/>
  <c r="T256" i="22"/>
  <c r="R256" i="22"/>
  <c r="P256" i="22"/>
  <c r="J256" i="22"/>
  <c r="BE256" i="22" s="1"/>
  <c r="BK254" i="22"/>
  <c r="BI254" i="22"/>
  <c r="BH254" i="22"/>
  <c r="BG254" i="22"/>
  <c r="BF254" i="22"/>
  <c r="T254" i="22"/>
  <c r="R254" i="22"/>
  <c r="P254" i="22"/>
  <c r="J254" i="22"/>
  <c r="BE254" i="22" s="1"/>
  <c r="BK252" i="22"/>
  <c r="BI252" i="22"/>
  <c r="BH252" i="22"/>
  <c r="BG252" i="22"/>
  <c r="BF252" i="22"/>
  <c r="T252" i="22"/>
  <c r="R252" i="22"/>
  <c r="P252" i="22"/>
  <c r="J252" i="22"/>
  <c r="BE252" i="22" s="1"/>
  <c r="BK250" i="22"/>
  <c r="BI250" i="22"/>
  <c r="BH250" i="22"/>
  <c r="BG250" i="22"/>
  <c r="BF250" i="22"/>
  <c r="T250" i="22"/>
  <c r="R250" i="22"/>
  <c r="P250" i="22"/>
  <c r="J250" i="22"/>
  <c r="BE250" i="22" s="1"/>
  <c r="BK248" i="22"/>
  <c r="BI248" i="22"/>
  <c r="BH248" i="22"/>
  <c r="BG248" i="22"/>
  <c r="BF248" i="22"/>
  <c r="T248" i="22"/>
  <c r="R248" i="22"/>
  <c r="P248" i="22"/>
  <c r="J248" i="22"/>
  <c r="BE248" i="22" s="1"/>
  <c r="BK246" i="22"/>
  <c r="BI246" i="22"/>
  <c r="BH246" i="22"/>
  <c r="BG246" i="22"/>
  <c r="BF246" i="22"/>
  <c r="T246" i="22"/>
  <c r="R246" i="22"/>
  <c r="P246" i="22"/>
  <c r="J246" i="22"/>
  <c r="BE246" i="22" s="1"/>
  <c r="BK244" i="22"/>
  <c r="BI244" i="22"/>
  <c r="BH244" i="22"/>
  <c r="BG244" i="22"/>
  <c r="BF244" i="22"/>
  <c r="T244" i="22"/>
  <c r="R244" i="22"/>
  <c r="P244" i="22"/>
  <c r="J244" i="22"/>
  <c r="BE244" i="22" s="1"/>
  <c r="BK242" i="22"/>
  <c r="BI242" i="22"/>
  <c r="BH242" i="22"/>
  <c r="BG242" i="22"/>
  <c r="BF242" i="22"/>
  <c r="T242" i="22"/>
  <c r="R242" i="22"/>
  <c r="P242" i="22"/>
  <c r="J242" i="22"/>
  <c r="BE242" i="22" s="1"/>
  <c r="BK240" i="22"/>
  <c r="BI240" i="22"/>
  <c r="BH240" i="22"/>
  <c r="BG240" i="22"/>
  <c r="BF240" i="22"/>
  <c r="T240" i="22"/>
  <c r="R240" i="22"/>
  <c r="P240" i="22"/>
  <c r="J240" i="22"/>
  <c r="BE240" i="22" s="1"/>
  <c r="BK238" i="22"/>
  <c r="BI238" i="22"/>
  <c r="BH238" i="22"/>
  <c r="BG238" i="22"/>
  <c r="BF238" i="22"/>
  <c r="T238" i="22"/>
  <c r="R238" i="22"/>
  <c r="P238" i="22"/>
  <c r="J238" i="22"/>
  <c r="BE238" i="22" s="1"/>
  <c r="BK236" i="22"/>
  <c r="BI236" i="22"/>
  <c r="BH236" i="22"/>
  <c r="BG236" i="22"/>
  <c r="BF236" i="22"/>
  <c r="T236" i="22"/>
  <c r="R236" i="22"/>
  <c r="P236" i="22"/>
  <c r="J236" i="22"/>
  <c r="BE236" i="22" s="1"/>
  <c r="BK234" i="22"/>
  <c r="BI234" i="22"/>
  <c r="BH234" i="22"/>
  <c r="BG234" i="22"/>
  <c r="BF234" i="22"/>
  <c r="T234" i="22"/>
  <c r="R234" i="22"/>
  <c r="P234" i="22"/>
  <c r="J234" i="22"/>
  <c r="BE234" i="22" s="1"/>
  <c r="BK232" i="22"/>
  <c r="BI232" i="22"/>
  <c r="BH232" i="22"/>
  <c r="BG232" i="22"/>
  <c r="BF232" i="22"/>
  <c r="T232" i="22"/>
  <c r="R232" i="22"/>
  <c r="P232" i="22"/>
  <c r="J232" i="22"/>
  <c r="BE232" i="22" s="1"/>
  <c r="BK230" i="22"/>
  <c r="BI230" i="22"/>
  <c r="BH230" i="22"/>
  <c r="BG230" i="22"/>
  <c r="BF230" i="22"/>
  <c r="T230" i="22"/>
  <c r="R230" i="22"/>
  <c r="P230" i="22"/>
  <c r="J230" i="22"/>
  <c r="BE230" i="22" s="1"/>
  <c r="BK228" i="22"/>
  <c r="BI228" i="22"/>
  <c r="BH228" i="22"/>
  <c r="BG228" i="22"/>
  <c r="BF228" i="22"/>
  <c r="T228" i="22"/>
  <c r="R228" i="22"/>
  <c r="P228" i="22"/>
  <c r="J228" i="22"/>
  <c r="BE228" i="22" s="1"/>
  <c r="BK226" i="22"/>
  <c r="BI226" i="22"/>
  <c r="BH226" i="22"/>
  <c r="BG226" i="22"/>
  <c r="BF226" i="22"/>
  <c r="T226" i="22"/>
  <c r="R226" i="22"/>
  <c r="P226" i="22"/>
  <c r="J226" i="22"/>
  <c r="BE226" i="22" s="1"/>
  <c r="BK224" i="22"/>
  <c r="BI224" i="22"/>
  <c r="BH224" i="22"/>
  <c r="BG224" i="22"/>
  <c r="BF224" i="22"/>
  <c r="T224" i="22"/>
  <c r="R224" i="22"/>
  <c r="P224" i="22"/>
  <c r="J224" i="22"/>
  <c r="BE224" i="22" s="1"/>
  <c r="BK222" i="22"/>
  <c r="BI222" i="22"/>
  <c r="BH222" i="22"/>
  <c r="BG222" i="22"/>
  <c r="BF222" i="22"/>
  <c r="T222" i="22"/>
  <c r="R222" i="22"/>
  <c r="P222" i="22"/>
  <c r="J222" i="22"/>
  <c r="BE222" i="22" s="1"/>
  <c r="BK220" i="22"/>
  <c r="BI220" i="22"/>
  <c r="BH220" i="22"/>
  <c r="BG220" i="22"/>
  <c r="BF220" i="22"/>
  <c r="T220" i="22"/>
  <c r="R220" i="22"/>
  <c r="P220" i="22"/>
  <c r="J220" i="22"/>
  <c r="BE220" i="22" s="1"/>
  <c r="BK218" i="22"/>
  <c r="BI218" i="22"/>
  <c r="BH218" i="22"/>
  <c r="BG218" i="22"/>
  <c r="BF218" i="22"/>
  <c r="T218" i="22"/>
  <c r="R218" i="22"/>
  <c r="P218" i="22"/>
  <c r="J218" i="22"/>
  <c r="BE218" i="22" s="1"/>
  <c r="BK216" i="22"/>
  <c r="BI216" i="22"/>
  <c r="BH216" i="22"/>
  <c r="BG216" i="22"/>
  <c r="BF216" i="22"/>
  <c r="T216" i="22"/>
  <c r="R216" i="22"/>
  <c r="P216" i="22"/>
  <c r="J216" i="22"/>
  <c r="BE216" i="22" s="1"/>
  <c r="BK214" i="22"/>
  <c r="BI214" i="22"/>
  <c r="BH214" i="22"/>
  <c r="BG214" i="22"/>
  <c r="BF214" i="22"/>
  <c r="T214" i="22"/>
  <c r="R214" i="22"/>
  <c r="P214" i="22"/>
  <c r="J214" i="22"/>
  <c r="BE214" i="22" s="1"/>
  <c r="BK212" i="22"/>
  <c r="BI212" i="22"/>
  <c r="BH212" i="22"/>
  <c r="BG212" i="22"/>
  <c r="BF212" i="22"/>
  <c r="T212" i="22"/>
  <c r="R212" i="22"/>
  <c r="P212" i="22"/>
  <c r="J212" i="22"/>
  <c r="BE212" i="22" s="1"/>
  <c r="BK210" i="22"/>
  <c r="BI210" i="22"/>
  <c r="BH210" i="22"/>
  <c r="BG210" i="22"/>
  <c r="BF210" i="22"/>
  <c r="T210" i="22"/>
  <c r="R210" i="22"/>
  <c r="P210" i="22"/>
  <c r="J210" i="22"/>
  <c r="BE210" i="22" s="1"/>
  <c r="BK208" i="22"/>
  <c r="BI208" i="22"/>
  <c r="BH208" i="22"/>
  <c r="BG208" i="22"/>
  <c r="BF208" i="22"/>
  <c r="T208" i="22"/>
  <c r="R208" i="22"/>
  <c r="P208" i="22"/>
  <c r="J208" i="22"/>
  <c r="BE208" i="22" s="1"/>
  <c r="BK206" i="22"/>
  <c r="BI206" i="22"/>
  <c r="BH206" i="22"/>
  <c r="BG206" i="22"/>
  <c r="BF206" i="22"/>
  <c r="T206" i="22"/>
  <c r="R206" i="22"/>
  <c r="P206" i="22"/>
  <c r="J206" i="22"/>
  <c r="BE206" i="22" s="1"/>
  <c r="BK204" i="22"/>
  <c r="BI204" i="22"/>
  <c r="BH204" i="22"/>
  <c r="BG204" i="22"/>
  <c r="BF204" i="22"/>
  <c r="T204" i="22"/>
  <c r="R204" i="22"/>
  <c r="P204" i="22"/>
  <c r="J204" i="22"/>
  <c r="BE204" i="22" s="1"/>
  <c r="BK202" i="22"/>
  <c r="BI202" i="22"/>
  <c r="BH202" i="22"/>
  <c r="BG202" i="22"/>
  <c r="BF202" i="22"/>
  <c r="T202" i="22"/>
  <c r="R202" i="22"/>
  <c r="P202" i="22"/>
  <c r="J202" i="22"/>
  <c r="BE202" i="22" s="1"/>
  <c r="BK200" i="22"/>
  <c r="BI200" i="22"/>
  <c r="BH200" i="22"/>
  <c r="BG200" i="22"/>
  <c r="BF200" i="22"/>
  <c r="T200" i="22"/>
  <c r="R200" i="22"/>
  <c r="P200" i="22"/>
  <c r="J200" i="22"/>
  <c r="BE200" i="22" s="1"/>
  <c r="BK198" i="22"/>
  <c r="BI198" i="22"/>
  <c r="BH198" i="22"/>
  <c r="BG198" i="22"/>
  <c r="BF198" i="22"/>
  <c r="T198" i="22"/>
  <c r="R198" i="22"/>
  <c r="P198" i="22"/>
  <c r="J198" i="22"/>
  <c r="BE198" i="22" s="1"/>
  <c r="BK196" i="22"/>
  <c r="BI196" i="22"/>
  <c r="BH196" i="22"/>
  <c r="BG196" i="22"/>
  <c r="BF196" i="22"/>
  <c r="T196" i="22"/>
  <c r="R196" i="22"/>
  <c r="P196" i="22"/>
  <c r="J196" i="22"/>
  <c r="BE196" i="22" s="1"/>
  <c r="BK194" i="22"/>
  <c r="BI194" i="22"/>
  <c r="BH194" i="22"/>
  <c r="BG194" i="22"/>
  <c r="BF194" i="22"/>
  <c r="T194" i="22"/>
  <c r="R194" i="22"/>
  <c r="P194" i="22"/>
  <c r="J194" i="22"/>
  <c r="BE194" i="22" s="1"/>
  <c r="BK192" i="22"/>
  <c r="BI192" i="22"/>
  <c r="BH192" i="22"/>
  <c r="BG192" i="22"/>
  <c r="BF192" i="22"/>
  <c r="T192" i="22"/>
  <c r="R192" i="22"/>
  <c r="P192" i="22"/>
  <c r="J192" i="22"/>
  <c r="BE192" i="22" s="1"/>
  <c r="BK190" i="22"/>
  <c r="BI190" i="22"/>
  <c r="BH190" i="22"/>
  <c r="BG190" i="22"/>
  <c r="BF190" i="22"/>
  <c r="T190" i="22"/>
  <c r="R190" i="22"/>
  <c r="P190" i="22"/>
  <c r="J190" i="22"/>
  <c r="BE190" i="22" s="1"/>
  <c r="BK188" i="22"/>
  <c r="BI188" i="22"/>
  <c r="BH188" i="22"/>
  <c r="BG188" i="22"/>
  <c r="BF188" i="22"/>
  <c r="T188" i="22"/>
  <c r="R188" i="22"/>
  <c r="P188" i="22"/>
  <c r="J188" i="22"/>
  <c r="BE188" i="22" s="1"/>
  <c r="BK186" i="22"/>
  <c r="BI186" i="22"/>
  <c r="BH186" i="22"/>
  <c r="BG186" i="22"/>
  <c r="BF186" i="22"/>
  <c r="T186" i="22"/>
  <c r="R186" i="22"/>
  <c r="P186" i="22"/>
  <c r="J186" i="22"/>
  <c r="BE186" i="22" s="1"/>
  <c r="BK184" i="22"/>
  <c r="BI184" i="22"/>
  <c r="BH184" i="22"/>
  <c r="BG184" i="22"/>
  <c r="BF184" i="22"/>
  <c r="T184" i="22"/>
  <c r="R184" i="22"/>
  <c r="P184" i="22"/>
  <c r="J184" i="22"/>
  <c r="BE184" i="22" s="1"/>
  <c r="BK182" i="22"/>
  <c r="BI182" i="22"/>
  <c r="BH182" i="22"/>
  <c r="BG182" i="22"/>
  <c r="BF182" i="22"/>
  <c r="T182" i="22"/>
  <c r="R182" i="22"/>
  <c r="P182" i="22"/>
  <c r="J182" i="22"/>
  <c r="BE182" i="22" s="1"/>
  <c r="BK180" i="22"/>
  <c r="BI180" i="22"/>
  <c r="BH180" i="22"/>
  <c r="BG180" i="22"/>
  <c r="BF180" i="22"/>
  <c r="T180" i="22"/>
  <c r="R180" i="22"/>
  <c r="P180" i="22"/>
  <c r="J180" i="22"/>
  <c r="BE180" i="22" s="1"/>
  <c r="BK178" i="22"/>
  <c r="BI178" i="22"/>
  <c r="BH178" i="22"/>
  <c r="BG178" i="22"/>
  <c r="BF178" i="22"/>
  <c r="T178" i="22"/>
  <c r="R178" i="22"/>
  <c r="P178" i="22"/>
  <c r="J178" i="22"/>
  <c r="BE178" i="22" s="1"/>
  <c r="BK176" i="22"/>
  <c r="BI176" i="22"/>
  <c r="BH176" i="22"/>
  <c r="BG176" i="22"/>
  <c r="BF176" i="22"/>
  <c r="T176" i="22"/>
  <c r="R176" i="22"/>
  <c r="P176" i="22"/>
  <c r="J176" i="22"/>
  <c r="BE176" i="22" s="1"/>
  <c r="BK174" i="22"/>
  <c r="BI174" i="22"/>
  <c r="BH174" i="22"/>
  <c r="BG174" i="22"/>
  <c r="BF174" i="22"/>
  <c r="T174" i="22"/>
  <c r="R174" i="22"/>
  <c r="P174" i="22"/>
  <c r="J174" i="22"/>
  <c r="BE174" i="22" s="1"/>
  <c r="BK172" i="22"/>
  <c r="BI172" i="22"/>
  <c r="BH172" i="22"/>
  <c r="BG172" i="22"/>
  <c r="BF172" i="22"/>
  <c r="T172" i="22"/>
  <c r="R172" i="22"/>
  <c r="P172" i="22"/>
  <c r="J172" i="22"/>
  <c r="BK170" i="22"/>
  <c r="BI170" i="22"/>
  <c r="BH170" i="22"/>
  <c r="BG170" i="22"/>
  <c r="BF170" i="22"/>
  <c r="T170" i="22"/>
  <c r="R170" i="22"/>
  <c r="P170" i="22"/>
  <c r="J170" i="22"/>
  <c r="BE170" i="22" s="1"/>
  <c r="BK168" i="22"/>
  <c r="BI168" i="22"/>
  <c r="BH168" i="22"/>
  <c r="BG168" i="22"/>
  <c r="BF168" i="22"/>
  <c r="T168" i="22"/>
  <c r="R168" i="22"/>
  <c r="P168" i="22"/>
  <c r="J168" i="22"/>
  <c r="BK165" i="22"/>
  <c r="BI165" i="22"/>
  <c r="BH165" i="22"/>
  <c r="BG165" i="22"/>
  <c r="BF165" i="22"/>
  <c r="T165" i="22"/>
  <c r="R165" i="22"/>
  <c r="P165" i="22"/>
  <c r="J165" i="22"/>
  <c r="BE165" i="22" s="1"/>
  <c r="BK163" i="22"/>
  <c r="BI163" i="22"/>
  <c r="BH163" i="22"/>
  <c r="BG163" i="22"/>
  <c r="BF163" i="22"/>
  <c r="T163" i="22"/>
  <c r="R163" i="22"/>
  <c r="P163" i="22"/>
  <c r="J163" i="22"/>
  <c r="BE163" i="22" s="1"/>
  <c r="BK161" i="22"/>
  <c r="BI161" i="22"/>
  <c r="BH161" i="22"/>
  <c r="BG161" i="22"/>
  <c r="BF161" i="22"/>
  <c r="T161" i="22"/>
  <c r="R161" i="22"/>
  <c r="P161" i="22"/>
  <c r="J161" i="22"/>
  <c r="BE161" i="22" s="1"/>
  <c r="BK159" i="22"/>
  <c r="BI159" i="22"/>
  <c r="BH159" i="22"/>
  <c r="BG159" i="22"/>
  <c r="BF159" i="22"/>
  <c r="T159" i="22"/>
  <c r="R159" i="22"/>
  <c r="P159" i="22"/>
  <c r="J159" i="22"/>
  <c r="BE159" i="22" s="1"/>
  <c r="BK157" i="22"/>
  <c r="BI157" i="22"/>
  <c r="BH157" i="22"/>
  <c r="BG157" i="22"/>
  <c r="BF157" i="22"/>
  <c r="T157" i="22"/>
  <c r="R157" i="22"/>
  <c r="P157" i="22"/>
  <c r="J157" i="22"/>
  <c r="BE157" i="22" s="1"/>
  <c r="BK155" i="22"/>
  <c r="BI155" i="22"/>
  <c r="BH155" i="22"/>
  <c r="BG155" i="22"/>
  <c r="BF155" i="22"/>
  <c r="T155" i="22"/>
  <c r="R155" i="22"/>
  <c r="P155" i="22"/>
  <c r="J155" i="22"/>
  <c r="BE155" i="22" s="1"/>
  <c r="BK153" i="22"/>
  <c r="BI153" i="22"/>
  <c r="BH153" i="22"/>
  <c r="BG153" i="22"/>
  <c r="BF153" i="22"/>
  <c r="T153" i="22"/>
  <c r="R153" i="22"/>
  <c r="P153" i="22"/>
  <c r="J153" i="22"/>
  <c r="BE153" i="22" s="1"/>
  <c r="BK151" i="22"/>
  <c r="BI151" i="22"/>
  <c r="BH151" i="22"/>
  <c r="BG151" i="22"/>
  <c r="BF151" i="22"/>
  <c r="T151" i="22"/>
  <c r="R151" i="22"/>
  <c r="P151" i="22"/>
  <c r="J151" i="22"/>
  <c r="BE151" i="22" s="1"/>
  <c r="BK149" i="22"/>
  <c r="BI149" i="22"/>
  <c r="BH149" i="22"/>
  <c r="BG149" i="22"/>
  <c r="BF149" i="22"/>
  <c r="T149" i="22"/>
  <c r="R149" i="22"/>
  <c r="P149" i="22"/>
  <c r="J149" i="22"/>
  <c r="BE149" i="22" s="1"/>
  <c r="BK147" i="22"/>
  <c r="BI147" i="22"/>
  <c r="BH147" i="22"/>
  <c r="BG147" i="22"/>
  <c r="BF147" i="22"/>
  <c r="T147" i="22"/>
  <c r="R147" i="22"/>
  <c r="P147" i="22"/>
  <c r="J147" i="22"/>
  <c r="BE147" i="22" s="1"/>
  <c r="BK145" i="22"/>
  <c r="BI145" i="22"/>
  <c r="BH145" i="22"/>
  <c r="BG145" i="22"/>
  <c r="BF145" i="22"/>
  <c r="T145" i="22"/>
  <c r="R145" i="22"/>
  <c r="P145" i="22"/>
  <c r="J145" i="22"/>
  <c r="BE145" i="22" s="1"/>
  <c r="BK143" i="22"/>
  <c r="BI143" i="22"/>
  <c r="BH143" i="22"/>
  <c r="BG143" i="22"/>
  <c r="BF143" i="22"/>
  <c r="T143" i="22"/>
  <c r="R143" i="22"/>
  <c r="P143" i="22"/>
  <c r="J143" i="22"/>
  <c r="BE143" i="22" s="1"/>
  <c r="BK141" i="22"/>
  <c r="BI141" i="22"/>
  <c r="BH141" i="22"/>
  <c r="BG141" i="22"/>
  <c r="BF141" i="22"/>
  <c r="T141" i="22"/>
  <c r="R141" i="22"/>
  <c r="P141" i="22"/>
  <c r="J141" i="22"/>
  <c r="BE141" i="22" s="1"/>
  <c r="BK139" i="22"/>
  <c r="BI139" i="22"/>
  <c r="BH139" i="22"/>
  <c r="BG139" i="22"/>
  <c r="BF139" i="22"/>
  <c r="T139" i="22"/>
  <c r="R139" i="22"/>
  <c r="P139" i="22"/>
  <c r="J139" i="22"/>
  <c r="BE139" i="22" s="1"/>
  <c r="BK137" i="22"/>
  <c r="BI137" i="22"/>
  <c r="BH137" i="22"/>
  <c r="BG137" i="22"/>
  <c r="BF137" i="22"/>
  <c r="T137" i="22"/>
  <c r="R137" i="22"/>
  <c r="P137" i="22"/>
  <c r="J137" i="22"/>
  <c r="BE137" i="22" s="1"/>
  <c r="BK135" i="22"/>
  <c r="BI135" i="22"/>
  <c r="BH135" i="22"/>
  <c r="BG135" i="22"/>
  <c r="BF135" i="22"/>
  <c r="T135" i="22"/>
  <c r="R135" i="22"/>
  <c r="P135" i="22"/>
  <c r="J135" i="22"/>
  <c r="BE135" i="22" s="1"/>
  <c r="BK133" i="22"/>
  <c r="BI133" i="22"/>
  <c r="BH133" i="22"/>
  <c r="BG133" i="22"/>
  <c r="BF133" i="22"/>
  <c r="T133" i="22"/>
  <c r="R133" i="22"/>
  <c r="P133" i="22"/>
  <c r="J133" i="22"/>
  <c r="BE133" i="22" s="1"/>
  <c r="BK131" i="22"/>
  <c r="BI131" i="22"/>
  <c r="BH131" i="22"/>
  <c r="BG131" i="22"/>
  <c r="BF131" i="22"/>
  <c r="T131" i="22"/>
  <c r="R131" i="22"/>
  <c r="P131" i="22"/>
  <c r="J131" i="22"/>
  <c r="BK129" i="22"/>
  <c r="BI129" i="22"/>
  <c r="BH129" i="22"/>
  <c r="BG129" i="22"/>
  <c r="BF129" i="22"/>
  <c r="T129" i="22"/>
  <c r="R129" i="22"/>
  <c r="P129" i="22"/>
  <c r="J129" i="22"/>
  <c r="BE129" i="22" s="1"/>
  <c r="BK128" i="22"/>
  <c r="BI128" i="22"/>
  <c r="BH128" i="22"/>
  <c r="BG128" i="22"/>
  <c r="BF128" i="22"/>
  <c r="T128" i="22"/>
  <c r="R128" i="22"/>
  <c r="P128" i="22"/>
  <c r="J128" i="22"/>
  <c r="BE128" i="22" s="1"/>
  <c r="BK127" i="22"/>
  <c r="BI127" i="22"/>
  <c r="BH127" i="22"/>
  <c r="BG127" i="22"/>
  <c r="BF127" i="22"/>
  <c r="T127" i="22"/>
  <c r="R127" i="22"/>
  <c r="P127" i="22"/>
  <c r="J127" i="22"/>
  <c r="BE127" i="22" s="1"/>
  <c r="BK126" i="22"/>
  <c r="BI126" i="22"/>
  <c r="BH126" i="22"/>
  <c r="BG126" i="22"/>
  <c r="BF126" i="22"/>
  <c r="T126" i="22"/>
  <c r="R126" i="22"/>
  <c r="P126" i="22"/>
  <c r="J126" i="22"/>
  <c r="BK125" i="22"/>
  <c r="BI125" i="22"/>
  <c r="BH125" i="22"/>
  <c r="BG125" i="22"/>
  <c r="BF125" i="22"/>
  <c r="T125" i="22"/>
  <c r="R125" i="22"/>
  <c r="P125" i="22"/>
  <c r="J125" i="22"/>
  <c r="F116" i="22"/>
  <c r="E114" i="22"/>
  <c r="F89" i="22"/>
  <c r="E87" i="22"/>
  <c r="J37" i="22"/>
  <c r="J36" i="22"/>
  <c r="J35" i="22"/>
  <c r="J119" i="22"/>
  <c r="J118" i="22"/>
  <c r="F119" i="22"/>
  <c r="F118" i="22"/>
  <c r="J116" i="22"/>
  <c r="E112" i="22"/>
  <c r="J156" i="21"/>
  <c r="J155" i="21"/>
  <c r="J154" i="21"/>
  <c r="J153" i="21"/>
  <c r="J151" i="21"/>
  <c r="J150" i="21" s="1"/>
  <c r="J148" i="21"/>
  <c r="J147" i="21" s="1"/>
  <c r="J145" i="21"/>
  <c r="J143" i="21"/>
  <c r="J141" i="21"/>
  <c r="J139" i="21"/>
  <c r="J137" i="21"/>
  <c r="J136" i="21"/>
  <c r="J135" i="21"/>
  <c r="J134" i="21"/>
  <c r="J133" i="21"/>
  <c r="J132" i="21"/>
  <c r="J131" i="21"/>
  <c r="J130" i="21"/>
  <c r="J128" i="21"/>
  <c r="J125" i="21"/>
  <c r="J124" i="21"/>
  <c r="F115" i="21"/>
  <c r="E113" i="21"/>
  <c r="J91" i="21"/>
  <c r="F89" i="21"/>
  <c r="E87" i="21"/>
  <c r="E85" i="21"/>
  <c r="J37" i="21"/>
  <c r="F37" i="21"/>
  <c r="J36" i="21"/>
  <c r="F36" i="21"/>
  <c r="J35" i="21"/>
  <c r="F35" i="21"/>
  <c r="J92" i="21"/>
  <c r="J117" i="21"/>
  <c r="F118" i="21"/>
  <c r="F91" i="21"/>
  <c r="J89" i="21"/>
  <c r="E111" i="21"/>
  <c r="J180" i="20"/>
  <c r="J179" i="20"/>
  <c r="J178" i="20"/>
  <c r="J177" i="20"/>
  <c r="J176" i="20"/>
  <c r="J175" i="20"/>
  <c r="J174" i="20"/>
  <c r="J173" i="20"/>
  <c r="J171" i="20"/>
  <c r="J101" i="20" s="1"/>
  <c r="J170" i="20"/>
  <c r="J169" i="20"/>
  <c r="J168" i="20"/>
  <c r="J167" i="20"/>
  <c r="J166" i="20"/>
  <c r="J165" i="20"/>
  <c r="J164" i="20"/>
  <c r="J163" i="20"/>
  <c r="J162" i="20"/>
  <c r="J161" i="20"/>
  <c r="J160" i="20"/>
  <c r="J159" i="20"/>
  <c r="J158" i="20"/>
  <c r="J157" i="20"/>
  <c r="J156" i="20"/>
  <c r="J155" i="20"/>
  <c r="J154" i="20"/>
  <c r="J152" i="20"/>
  <c r="J151" i="20"/>
  <c r="J149" i="20"/>
  <c r="J147" i="20"/>
  <c r="J145" i="20"/>
  <c r="J144" i="20"/>
  <c r="J143" i="20"/>
  <c r="J141" i="20"/>
  <c r="J139" i="20"/>
  <c r="J137" i="20"/>
  <c r="J135" i="20"/>
  <c r="J134" i="20"/>
  <c r="J133" i="20"/>
  <c r="J132" i="20"/>
  <c r="J130" i="20"/>
  <c r="J128" i="20"/>
  <c r="J126" i="20"/>
  <c r="F37" i="20"/>
  <c r="J124" i="20"/>
  <c r="F117" i="20"/>
  <c r="J115" i="20"/>
  <c r="F115" i="20"/>
  <c r="E113" i="20"/>
  <c r="J89" i="20"/>
  <c r="F89" i="20"/>
  <c r="E87" i="20"/>
  <c r="J37" i="20"/>
  <c r="J36" i="20"/>
  <c r="J35" i="20"/>
  <c r="J92" i="20"/>
  <c r="J91" i="20"/>
  <c r="F118" i="20"/>
  <c r="F91" i="20"/>
  <c r="E111" i="20"/>
  <c r="J326" i="19"/>
  <c r="J325" i="19"/>
  <c r="J324" i="19"/>
  <c r="J323" i="19"/>
  <c r="J322" i="19"/>
  <c r="J320" i="19"/>
  <c r="J318" i="19"/>
  <c r="J317" i="19"/>
  <c r="J315" i="19"/>
  <c r="J313" i="19"/>
  <c r="J311" i="19"/>
  <c r="J309" i="19"/>
  <c r="J307" i="19"/>
  <c r="J305" i="19"/>
  <c r="J303" i="19"/>
  <c r="J302" i="19"/>
  <c r="J301" i="19"/>
  <c r="J300" i="19"/>
  <c r="J299" i="19"/>
  <c r="J298" i="19"/>
  <c r="J297" i="19"/>
  <c r="J296" i="19"/>
  <c r="J295" i="19"/>
  <c r="J294" i="19"/>
  <c r="J293" i="19"/>
  <c r="J292" i="19"/>
  <c r="J291" i="19"/>
  <c r="J290" i="19"/>
  <c r="J288" i="19"/>
  <c r="J286" i="19"/>
  <c r="J284" i="19"/>
  <c r="J282" i="19"/>
  <c r="J281" i="19"/>
  <c r="J280" i="19"/>
  <c r="J278" i="19"/>
  <c r="J277" i="19"/>
  <c r="J275" i="19"/>
  <c r="J273" i="19"/>
  <c r="J271" i="19"/>
  <c r="J269" i="19"/>
  <c r="J268" i="19"/>
  <c r="J267" i="19"/>
  <c r="J266" i="19"/>
  <c r="J265" i="19"/>
  <c r="J264" i="19"/>
  <c r="J262" i="19"/>
  <c r="J260" i="19"/>
  <c r="J259" i="19"/>
  <c r="J258" i="19"/>
  <c r="J256" i="19"/>
  <c r="J254" i="19"/>
  <c r="J252" i="19"/>
  <c r="J250" i="19"/>
  <c r="J248" i="19"/>
  <c r="J246" i="19"/>
  <c r="J244" i="19"/>
  <c r="J242" i="19"/>
  <c r="J240" i="19"/>
  <c r="J239" i="19"/>
  <c r="J238" i="19"/>
  <c r="J237" i="19"/>
  <c r="J236" i="19"/>
  <c r="J235" i="19"/>
  <c r="J234" i="19"/>
  <c r="J233" i="19"/>
  <c r="J232" i="19"/>
  <c r="J230" i="19"/>
  <c r="J228" i="19"/>
  <c r="J226" i="19"/>
  <c r="J224" i="19"/>
  <c r="J222" i="19"/>
  <c r="J221" i="19"/>
  <c r="J220" i="19"/>
  <c r="J219" i="19"/>
  <c r="J218" i="19"/>
  <c r="J216" i="19"/>
  <c r="J215" i="19"/>
  <c r="J214" i="19"/>
  <c r="J213" i="19"/>
  <c r="J211" i="19"/>
  <c r="J210" i="19"/>
  <c r="J209" i="19"/>
  <c r="J208" i="19"/>
  <c r="J207" i="19"/>
  <c r="J206" i="19"/>
  <c r="J205" i="19"/>
  <c r="J204" i="19"/>
  <c r="J202" i="19"/>
  <c r="J200" i="19"/>
  <c r="J198" i="19"/>
  <c r="J197" i="19"/>
  <c r="J196" i="19"/>
  <c r="J195" i="19"/>
  <c r="J194" i="19"/>
  <c r="J192" i="19"/>
  <c r="J191" i="19"/>
  <c r="J189" i="19"/>
  <c r="J187" i="19"/>
  <c r="J185" i="19"/>
  <c r="J183" i="19"/>
  <c r="J182" i="19"/>
  <c r="J181" i="19"/>
  <c r="J180" i="19"/>
  <c r="J179" i="19"/>
  <c r="J177" i="19"/>
  <c r="J175" i="19"/>
  <c r="J174" i="19"/>
  <c r="J173" i="19"/>
  <c r="J171" i="19"/>
  <c r="J169" i="19"/>
  <c r="J167" i="19"/>
  <c r="J165" i="19"/>
  <c r="J163" i="19"/>
  <c r="J161" i="19"/>
  <c r="J159" i="19"/>
  <c r="J157" i="19"/>
  <c r="J155" i="19"/>
  <c r="J154" i="19"/>
  <c r="J153" i="19"/>
  <c r="J152" i="19"/>
  <c r="J151" i="19"/>
  <c r="J150" i="19"/>
  <c r="J149" i="19"/>
  <c r="J148" i="19"/>
  <c r="J147" i="19"/>
  <c r="J146" i="19"/>
  <c r="J145" i="19"/>
  <c r="J144" i="19"/>
  <c r="J142" i="19"/>
  <c r="J140" i="19"/>
  <c r="J139" i="19"/>
  <c r="J137" i="19"/>
  <c r="J136" i="19"/>
  <c r="J134" i="19"/>
  <c r="J133" i="19"/>
  <c r="J132" i="19"/>
  <c r="J131" i="19"/>
  <c r="J130" i="19"/>
  <c r="J129" i="19"/>
  <c r="F35" i="19"/>
  <c r="J128" i="19"/>
  <c r="F36" i="19"/>
  <c r="J126" i="19"/>
  <c r="J124" i="19"/>
  <c r="F115" i="19"/>
  <c r="E113" i="19"/>
  <c r="J92" i="19"/>
  <c r="F92" i="19"/>
  <c r="F89" i="19"/>
  <c r="E87" i="19"/>
  <c r="J37" i="19"/>
  <c r="J36" i="19"/>
  <c r="J35" i="19"/>
  <c r="J118" i="19"/>
  <c r="J91" i="19"/>
  <c r="F118" i="19"/>
  <c r="F91" i="19"/>
  <c r="J89" i="19"/>
  <c r="E111" i="19"/>
  <c r="J261" i="18"/>
  <c r="J259" i="18"/>
  <c r="J257" i="18"/>
  <c r="J255" i="18"/>
  <c r="J253" i="18"/>
  <c r="J251" i="18"/>
  <c r="J249" i="18"/>
  <c r="J247" i="18"/>
  <c r="J245" i="18"/>
  <c r="J243" i="18"/>
  <c r="J241" i="18"/>
  <c r="J239" i="18"/>
  <c r="J237" i="18"/>
  <c r="J235" i="18"/>
  <c r="J232" i="18"/>
  <c r="J231" i="18"/>
  <c r="J230" i="18"/>
  <c r="J229" i="18"/>
  <c r="J224" i="18"/>
  <c r="J222" i="18"/>
  <c r="J219" i="18"/>
  <c r="J217" i="18"/>
  <c r="J214" i="18"/>
  <c r="J213" i="18"/>
  <c r="J212" i="18"/>
  <c r="J211" i="18"/>
  <c r="J210" i="18"/>
  <c r="J209" i="18"/>
  <c r="J208" i="18"/>
  <c r="J207" i="18"/>
  <c r="J203" i="18"/>
  <c r="J202" i="18" s="1"/>
  <c r="J101" i="18" s="1"/>
  <c r="J200" i="18"/>
  <c r="J199" i="18"/>
  <c r="J198" i="18"/>
  <c r="J197" i="18"/>
  <c r="J196" i="18"/>
  <c r="J195" i="18"/>
  <c r="J194" i="18"/>
  <c r="J193" i="18"/>
  <c r="J192" i="18"/>
  <c r="J191" i="18"/>
  <c r="J190" i="18"/>
  <c r="J189" i="18"/>
  <c r="J188" i="18"/>
  <c r="J187" i="18"/>
  <c r="J186" i="18"/>
  <c r="J185" i="18"/>
  <c r="J184" i="18"/>
  <c r="J183" i="18"/>
  <c r="J182" i="18"/>
  <c r="J181" i="18"/>
  <c r="J180" i="18"/>
  <c r="J177" i="18"/>
  <c r="J175" i="18"/>
  <c r="J173" i="18"/>
  <c r="J171" i="18"/>
  <c r="J169" i="18"/>
  <c r="J167" i="18"/>
  <c r="J165" i="18"/>
  <c r="J163" i="18"/>
  <c r="J161" i="18"/>
  <c r="J159" i="18"/>
  <c r="J157" i="18"/>
  <c r="J155" i="18"/>
  <c r="J151" i="18"/>
  <c r="J149" i="18"/>
  <c r="J147" i="18"/>
  <c r="J145" i="18"/>
  <c r="J143" i="18"/>
  <c r="J141" i="18"/>
  <c r="J139" i="18"/>
  <c r="J137" i="18"/>
  <c r="J135" i="18"/>
  <c r="J133" i="18"/>
  <c r="J131" i="18"/>
  <c r="J129" i="18"/>
  <c r="J128" i="18" s="1"/>
  <c r="J98" i="18" s="1"/>
  <c r="F120" i="18"/>
  <c r="E118" i="18"/>
  <c r="F89" i="18"/>
  <c r="E87" i="18"/>
  <c r="J37" i="18"/>
  <c r="J36" i="18"/>
  <c r="J35" i="18"/>
  <c r="J91" i="18"/>
  <c r="F92" i="18"/>
  <c r="F122" i="18"/>
  <c r="J120" i="18"/>
  <c r="E116" i="18"/>
  <c r="J149" i="17"/>
  <c r="J147" i="17"/>
  <c r="J145" i="17"/>
  <c r="J143" i="17"/>
  <c r="J141" i="17"/>
  <c r="J139" i="17"/>
  <c r="J137" i="17"/>
  <c r="J135" i="17"/>
  <c r="J133" i="17"/>
  <c r="J131" i="17"/>
  <c r="J129" i="17"/>
  <c r="J127" i="17"/>
  <c r="J125" i="17"/>
  <c r="J123" i="17"/>
  <c r="J114" i="17"/>
  <c r="F111" i="17"/>
  <c r="E109" i="17"/>
  <c r="J92" i="17"/>
  <c r="F89" i="17"/>
  <c r="E87" i="17"/>
  <c r="J37" i="17"/>
  <c r="J36" i="17"/>
  <c r="J35" i="17"/>
  <c r="J113" i="17"/>
  <c r="F92" i="17"/>
  <c r="F113" i="17"/>
  <c r="J89" i="17"/>
  <c r="E107" i="17"/>
  <c r="F122" i="16"/>
  <c r="E120" i="16"/>
  <c r="F89" i="16"/>
  <c r="E87" i="16"/>
  <c r="J37" i="16"/>
  <c r="J36" i="16"/>
  <c r="J35" i="16"/>
  <c r="J125" i="16"/>
  <c r="J91" i="16"/>
  <c r="F125" i="16"/>
  <c r="F91" i="16"/>
  <c r="J122" i="16"/>
  <c r="E85" i="16"/>
  <c r="J298" i="15"/>
  <c r="J297" i="15"/>
  <c r="J296" i="15"/>
  <c r="J295" i="15"/>
  <c r="J293" i="15"/>
  <c r="J292" i="15"/>
  <c r="J291" i="15"/>
  <c r="J289" i="15"/>
  <c r="J287" i="15"/>
  <c r="J285" i="15"/>
  <c r="J284" i="15"/>
  <c r="J282" i="15"/>
  <c r="J280" i="15"/>
  <c r="J278" i="15"/>
  <c r="J277" i="15"/>
  <c r="J275" i="15"/>
  <c r="J273" i="15"/>
  <c r="J271" i="15"/>
  <c r="J266" i="15"/>
  <c r="J265" i="15" s="1"/>
  <c r="J105" i="15" s="1"/>
  <c r="J262" i="15"/>
  <c r="J260" i="15"/>
  <c r="J258" i="15"/>
  <c r="J256" i="15"/>
  <c r="J254" i="15"/>
  <c r="J252" i="15"/>
  <c r="J250" i="15"/>
  <c r="J248" i="15"/>
  <c r="J245" i="15"/>
  <c r="J243" i="15"/>
  <c r="J241" i="15"/>
  <c r="J238" i="15"/>
  <c r="J237" i="15"/>
  <c r="J236" i="15"/>
  <c r="J235" i="15"/>
  <c r="J234" i="15"/>
  <c r="J231" i="15"/>
  <c r="J230" i="15"/>
  <c r="J229" i="15"/>
  <c r="J228" i="15"/>
  <c r="J227" i="15"/>
  <c r="J226" i="15"/>
  <c r="J225" i="15"/>
  <c r="J224" i="15"/>
  <c r="J223" i="15"/>
  <c r="J222" i="15"/>
  <c r="J221" i="15"/>
  <c r="J220" i="15"/>
  <c r="J219" i="15"/>
  <c r="J218" i="15"/>
  <c r="J217" i="15"/>
  <c r="J216" i="15"/>
  <c r="J215" i="15"/>
  <c r="J214" i="15"/>
  <c r="J213" i="15"/>
  <c r="J212" i="15"/>
  <c r="J211" i="15"/>
  <c r="J210" i="15"/>
  <c r="J209" i="15"/>
  <c r="J208" i="15"/>
  <c r="J207" i="15"/>
  <c r="J206" i="15"/>
  <c r="J205" i="15"/>
  <c r="J204" i="15"/>
  <c r="J203" i="15"/>
  <c r="J202" i="15"/>
  <c r="J201" i="15"/>
  <c r="J200" i="15"/>
  <c r="J199" i="15"/>
  <c r="J198" i="15"/>
  <c r="J197" i="15"/>
  <c r="J196" i="15"/>
  <c r="J195" i="15"/>
  <c r="J194" i="15"/>
  <c r="J193" i="15"/>
  <c r="J192" i="15"/>
  <c r="J191" i="15"/>
  <c r="J190" i="15"/>
  <c r="J189" i="15"/>
  <c r="J188" i="15"/>
  <c r="J187" i="15"/>
  <c r="J186" i="15"/>
  <c r="J185" i="15"/>
  <c r="J184" i="15"/>
  <c r="J183" i="15"/>
  <c r="J182" i="15"/>
  <c r="J179" i="15"/>
  <c r="J177" i="15"/>
  <c r="J175" i="15"/>
  <c r="J173" i="15"/>
  <c r="J171" i="15"/>
  <c r="J169" i="15"/>
  <c r="J167" i="15"/>
  <c r="J165" i="15"/>
  <c r="J161" i="15"/>
  <c r="J159" i="15"/>
  <c r="J157" i="15"/>
  <c r="J155" i="15"/>
  <c r="J153" i="15"/>
  <c r="J151" i="15"/>
  <c r="J149" i="15"/>
  <c r="J147" i="15"/>
  <c r="J143" i="15"/>
  <c r="J142" i="15"/>
  <c r="J141" i="15"/>
  <c r="J139" i="15"/>
  <c r="J137" i="15"/>
  <c r="J135" i="15"/>
  <c r="J133" i="15"/>
  <c r="J131" i="15"/>
  <c r="J129" i="15"/>
  <c r="F119" i="15"/>
  <c r="E117" i="15"/>
  <c r="F89" i="15"/>
  <c r="E87" i="15"/>
  <c r="J37" i="15"/>
  <c r="J36" i="15"/>
  <c r="J35" i="15"/>
  <c r="J122" i="15"/>
  <c r="J121" i="15"/>
  <c r="F122" i="15"/>
  <c r="F91" i="15"/>
  <c r="J89" i="15"/>
  <c r="E85" i="15"/>
  <c r="J164" i="15" l="1"/>
  <c r="J99" i="20"/>
  <c r="J98" i="21"/>
  <c r="J181" i="15"/>
  <c r="J101" i="15" s="1"/>
  <c r="J99" i="22"/>
  <c r="J146" i="15"/>
  <c r="J99" i="15" s="1"/>
  <c r="J206" i="18"/>
  <c r="J102" i="18" s="1"/>
  <c r="AG104" i="24"/>
  <c r="J39" i="23"/>
  <c r="AN104" i="24" s="1"/>
  <c r="BE125" i="22"/>
  <c r="J124" i="22"/>
  <c r="J98" i="22"/>
  <c r="J101" i="21"/>
  <c r="J102" i="21"/>
  <c r="J100" i="21"/>
  <c r="J127" i="21"/>
  <c r="J99" i="21"/>
  <c r="J152" i="21"/>
  <c r="J123" i="21"/>
  <c r="J172" i="20"/>
  <c r="J98" i="19"/>
  <c r="J101" i="19"/>
  <c r="BE341" i="22"/>
  <c r="J340" i="22"/>
  <c r="J103" i="22"/>
  <c r="BE315" i="22"/>
  <c r="J101" i="22"/>
  <c r="J300" i="22"/>
  <c r="BE322" i="22"/>
  <c r="J102" i="22"/>
  <c r="BE172" i="22"/>
  <c r="J100" i="22"/>
  <c r="F37" i="19"/>
  <c r="J100" i="19"/>
  <c r="J99" i="19"/>
  <c r="P124" i="22"/>
  <c r="P123" i="22" s="1"/>
  <c r="P122" i="22" s="1"/>
  <c r="J167" i="22"/>
  <c r="J91" i="22"/>
  <c r="R124" i="22"/>
  <c r="R123" i="22" s="1"/>
  <c r="R122" i="22" s="1"/>
  <c r="T124" i="22"/>
  <c r="T123" i="22" s="1"/>
  <c r="T122" i="22" s="1"/>
  <c r="BE126" i="22"/>
  <c r="F37" i="22"/>
  <c r="F35" i="22"/>
  <c r="F36" i="22"/>
  <c r="J130" i="22"/>
  <c r="BE301" i="22"/>
  <c r="BK124" i="22"/>
  <c r="BK123" i="22" s="1"/>
  <c r="BK122" i="22" s="1"/>
  <c r="E85" i="20"/>
  <c r="F36" i="20"/>
  <c r="F92" i="20"/>
  <c r="J98" i="20"/>
  <c r="J123" i="20"/>
  <c r="F35" i="20"/>
  <c r="F91" i="17"/>
  <c r="F114" i="17"/>
  <c r="J270" i="15"/>
  <c r="J106" i="15" s="1"/>
  <c r="J130" i="16"/>
  <c r="J98" i="16" s="1"/>
  <c r="J289" i="16"/>
  <c r="J100" i="16" s="1"/>
  <c r="J106" i="16"/>
  <c r="J371" i="16"/>
  <c r="J102" i="16" s="1"/>
  <c r="J386" i="16"/>
  <c r="J103" i="16" s="1"/>
  <c r="J89" i="16"/>
  <c r="J343" i="16"/>
  <c r="J101" i="16" s="1"/>
  <c r="J109" i="16"/>
  <c r="F92" i="16"/>
  <c r="J108" i="16"/>
  <c r="J444" i="16"/>
  <c r="J105" i="16" s="1"/>
  <c r="J107" i="16"/>
  <c r="F37" i="16"/>
  <c r="J99" i="16"/>
  <c r="F124" i="16"/>
  <c r="F36" i="16"/>
  <c r="F35" i="16"/>
  <c r="J233" i="15"/>
  <c r="J102" i="15" s="1"/>
  <c r="J92" i="15"/>
  <c r="J240" i="15"/>
  <c r="J103" i="15" s="1"/>
  <c r="J247" i="15"/>
  <c r="J104" i="15" s="1"/>
  <c r="F121" i="15"/>
  <c r="J128" i="15"/>
  <c r="J98" i="15" s="1"/>
  <c r="F36" i="15"/>
  <c r="F37" i="15"/>
  <c r="J100" i="15"/>
  <c r="F35" i="15"/>
  <c r="J234" i="18"/>
  <c r="J106" i="18" s="1"/>
  <c r="J216" i="18"/>
  <c r="J103" i="18" s="1"/>
  <c r="F36" i="18"/>
  <c r="J179" i="18"/>
  <c r="J100" i="18" s="1"/>
  <c r="J154" i="18"/>
  <c r="J99" i="18" s="1"/>
  <c r="F35" i="18"/>
  <c r="F37" i="18"/>
  <c r="F37" i="17"/>
  <c r="F36" i="17"/>
  <c r="F35" i="17"/>
  <c r="J89" i="22"/>
  <c r="BE168" i="22"/>
  <c r="F91" i="22"/>
  <c r="F92" i="22"/>
  <c r="BE131" i="22"/>
  <c r="J92" i="22"/>
  <c r="E85" i="22"/>
  <c r="F92" i="21"/>
  <c r="J118" i="21"/>
  <c r="J115" i="21"/>
  <c r="F117" i="21"/>
  <c r="J100" i="20"/>
  <c r="J117" i="20"/>
  <c r="J153" i="20"/>
  <c r="J102" i="20"/>
  <c r="J118" i="20"/>
  <c r="J136" i="20"/>
  <c r="J199" i="19"/>
  <c r="E85" i="19"/>
  <c r="J123" i="19"/>
  <c r="J217" i="19"/>
  <c r="J115" i="19"/>
  <c r="J283" i="19"/>
  <c r="F117" i="19"/>
  <c r="J117" i="19"/>
  <c r="E85" i="18"/>
  <c r="F123" i="18"/>
  <c r="J221" i="18"/>
  <c r="J104" i="18" s="1"/>
  <c r="J228" i="18"/>
  <c r="J105" i="18" s="1"/>
  <c r="J122" i="18"/>
  <c r="J89" i="18"/>
  <c r="F91" i="18"/>
  <c r="J91" i="17"/>
  <c r="J111" i="17"/>
  <c r="J118" i="17"/>
  <c r="E85" i="17"/>
  <c r="J124" i="16"/>
  <c r="J91" i="15"/>
  <c r="J119" i="15"/>
  <c r="F92" i="15"/>
  <c r="J122" i="21" l="1"/>
  <c r="J97" i="17"/>
  <c r="J96" i="17"/>
  <c r="J117" i="17" s="1"/>
  <c r="J30" i="17" s="1"/>
  <c r="J127" i="18"/>
  <c r="J126" i="18" s="1"/>
  <c r="J123" i="22"/>
  <c r="J122" i="22" s="1"/>
  <c r="J96" i="22" s="1"/>
  <c r="J121" i="21"/>
  <c r="J30" i="21" s="1"/>
  <c r="F33" i="21" s="1"/>
  <c r="J33" i="21" s="1"/>
  <c r="J96" i="21"/>
  <c r="J97" i="21"/>
  <c r="J97" i="19"/>
  <c r="J97" i="22"/>
  <c r="J30" i="22" s="1"/>
  <c r="AG106" i="24" s="1"/>
  <c r="F33" i="22"/>
  <c r="J33" i="22" s="1"/>
  <c r="J122" i="19"/>
  <c r="J121" i="19" s="1"/>
  <c r="J122" i="20"/>
  <c r="J121" i="20" s="1"/>
  <c r="J30" i="20" s="1"/>
  <c r="F33" i="20" s="1"/>
  <c r="J33" i="20" s="1"/>
  <c r="J97" i="20"/>
  <c r="J129" i="16"/>
  <c r="J97" i="16" s="1"/>
  <c r="J126" i="15"/>
  <c r="J125" i="15" s="1"/>
  <c r="J96" i="15" s="1"/>
  <c r="J39" i="22" l="1"/>
  <c r="AN106" i="24" s="1"/>
  <c r="J96" i="20"/>
  <c r="AG107" i="24"/>
  <c r="J39" i="20"/>
  <c r="AN107" i="24" s="1"/>
  <c r="AG108" i="24"/>
  <c r="J39" i="21"/>
  <c r="AN108" i="24" s="1"/>
  <c r="F33" i="17"/>
  <c r="AG98" i="24"/>
  <c r="J30" i="19"/>
  <c r="F33" i="19" s="1"/>
  <c r="J33" i="19" s="1"/>
  <c r="J96" i="19"/>
  <c r="J33" i="17"/>
  <c r="J39" i="17" s="1"/>
  <c r="AN98" i="24" s="1"/>
  <c r="J128" i="16"/>
  <c r="J96" i="16" s="1"/>
  <c r="J97" i="15"/>
  <c r="J30" i="15"/>
  <c r="F33" i="15" s="1"/>
  <c r="J33" i="15" s="1"/>
  <c r="J97" i="18"/>
  <c r="J30" i="18"/>
  <c r="F33" i="18" s="1"/>
  <c r="J33" i="18" s="1"/>
  <c r="J96" i="18"/>
  <c r="J39" i="15" l="1"/>
  <c r="AN102" i="24" s="1"/>
  <c r="AG102" i="24"/>
  <c r="J39" i="19"/>
  <c r="AN105" i="24" s="1"/>
  <c r="AG105" i="24"/>
  <c r="J39" i="18"/>
  <c r="AN99" i="24" s="1"/>
  <c r="AG99" i="24"/>
  <c r="J30" i="16"/>
  <c r="AG103" i="24" l="1"/>
  <c r="F33" i="16"/>
  <c r="J33" i="16" s="1"/>
  <c r="J176" i="10"/>
  <c r="J210" i="14" l="1"/>
  <c r="J209" i="14"/>
  <c r="J208" i="14"/>
  <c r="J207" i="14"/>
  <c r="J206" i="14"/>
  <c r="J205" i="14"/>
  <c r="J204" i="14"/>
  <c r="J203" i="14"/>
  <c r="J202" i="14"/>
  <c r="J201" i="14"/>
  <c r="J200" i="14"/>
  <c r="J199" i="14"/>
  <c r="J198" i="14"/>
  <c r="J197" i="14"/>
  <c r="J196" i="14"/>
  <c r="J195" i="14"/>
  <c r="J194" i="14"/>
  <c r="J193" i="14"/>
  <c r="J192" i="14"/>
  <c r="J191" i="14" l="1"/>
  <c r="J190" i="14"/>
  <c r="J189" i="14" s="1"/>
  <c r="J186" i="14"/>
  <c r="J185" i="14"/>
  <c r="J184" i="14"/>
  <c r="J183" i="14"/>
  <c r="J182" i="14"/>
  <c r="J181" i="14"/>
  <c r="J180" i="14"/>
  <c r="J179" i="14"/>
  <c r="J177" i="14"/>
  <c r="J175" i="14"/>
  <c r="J173" i="14"/>
  <c r="J171" i="14"/>
  <c r="J169" i="14"/>
  <c r="J167" i="14"/>
  <c r="J166" i="14"/>
  <c r="J165" i="14"/>
  <c r="J164" i="14"/>
  <c r="J163" i="14"/>
  <c r="J161" i="14"/>
  <c r="J160" i="14"/>
  <c r="J158" i="14"/>
  <c r="J157" i="14"/>
  <c r="J156" i="14"/>
  <c r="J154" i="14"/>
  <c r="J152" i="14"/>
  <c r="J150" i="14"/>
  <c r="J147" i="14"/>
  <c r="J145" i="14"/>
  <c r="J143" i="14"/>
  <c r="J142" i="14"/>
  <c r="J141" i="14"/>
  <c r="J140" i="14"/>
  <c r="J139" i="14"/>
  <c r="J138" i="14"/>
  <c r="J137" i="14"/>
  <c r="J135" i="14"/>
  <c r="J134" i="14"/>
  <c r="J132" i="14"/>
  <c r="J131" i="14"/>
  <c r="J129" i="14"/>
  <c r="J127" i="14"/>
  <c r="J125" i="14"/>
  <c r="J123" i="14"/>
  <c r="F114" i="14"/>
  <c r="E112" i="14"/>
  <c r="F89" i="14"/>
  <c r="E87" i="14"/>
  <c r="J37" i="14"/>
  <c r="J36" i="14"/>
  <c r="J35" i="14"/>
  <c r="J117" i="14"/>
  <c r="J91" i="14"/>
  <c r="F117" i="14"/>
  <c r="F116" i="14"/>
  <c r="J89" i="14"/>
  <c r="E85" i="14"/>
  <c r="J153" i="13"/>
  <c r="J152" i="13"/>
  <c r="J150" i="13"/>
  <c r="J148" i="13"/>
  <c r="J145" i="13"/>
  <c r="J144" i="13"/>
  <c r="J142" i="13"/>
  <c r="J140" i="13"/>
  <c r="J138" i="13"/>
  <c r="J136" i="13"/>
  <c r="J133" i="13"/>
  <c r="J131" i="13"/>
  <c r="J129" i="13"/>
  <c r="J127" i="13"/>
  <c r="J125" i="13"/>
  <c r="J123" i="13"/>
  <c r="F114" i="13"/>
  <c r="E112" i="13"/>
  <c r="F89" i="13"/>
  <c r="E87" i="13"/>
  <c r="J37" i="13"/>
  <c r="J36" i="13"/>
  <c r="J35" i="13"/>
  <c r="J92" i="13"/>
  <c r="J91" i="13"/>
  <c r="F92" i="13"/>
  <c r="F91" i="13"/>
  <c r="J89" i="13"/>
  <c r="E85" i="13"/>
  <c r="J135" i="13" l="1"/>
  <c r="J99" i="13" s="1"/>
  <c r="J149" i="14"/>
  <c r="J99" i="14" s="1"/>
  <c r="J122" i="13"/>
  <c r="J98" i="13" s="1"/>
  <c r="J147" i="13"/>
  <c r="J100" i="13" s="1"/>
  <c r="J122" i="14"/>
  <c r="J98" i="14" s="1"/>
  <c r="J121" i="14" s="1"/>
  <c r="J116" i="14"/>
  <c r="F92" i="14"/>
  <c r="F91" i="14"/>
  <c r="J114" i="14"/>
  <c r="F35" i="14"/>
  <c r="F37" i="14"/>
  <c r="F36" i="14"/>
  <c r="J34" i="14"/>
  <c r="J92" i="14"/>
  <c r="J114" i="13"/>
  <c r="F35" i="13"/>
  <c r="F37" i="13"/>
  <c r="F36" i="13"/>
  <c r="F116" i="13"/>
  <c r="J116" i="13"/>
  <c r="F117" i="13"/>
  <c r="J117" i="13"/>
  <c r="J120" i="14" l="1"/>
  <c r="J97" i="14"/>
  <c r="J30" i="14" l="1"/>
  <c r="J96" i="14"/>
  <c r="J139" i="12"/>
  <c r="AG114" i="24" l="1"/>
  <c r="F33" i="14"/>
  <c r="J33" i="14" s="1"/>
  <c r="J39" i="14" s="1"/>
  <c r="AN114" i="24" s="1"/>
  <c r="J134" i="12"/>
  <c r="J132" i="12"/>
  <c r="J129" i="12"/>
  <c r="J128" i="12"/>
  <c r="J127" i="12"/>
  <c r="J123" i="12"/>
  <c r="F114" i="12"/>
  <c r="E112" i="12"/>
  <c r="F89" i="12"/>
  <c r="E87" i="12"/>
  <c r="J37" i="12"/>
  <c r="J36" i="12"/>
  <c r="J35" i="12"/>
  <c r="J92" i="12"/>
  <c r="J91" i="12"/>
  <c r="F92" i="12"/>
  <c r="F116" i="12"/>
  <c r="J89" i="12"/>
  <c r="E85" i="12"/>
  <c r="J143" i="11"/>
  <c r="J142" i="11"/>
  <c r="J137" i="11"/>
  <c r="J136" i="11"/>
  <c r="J135" i="11"/>
  <c r="J131" i="11"/>
  <c r="J130" i="11"/>
  <c r="J129" i="11"/>
  <c r="J128" i="11"/>
  <c r="J127" i="11"/>
  <c r="J126" i="11"/>
  <c r="J124" i="11"/>
  <c r="J122" i="11"/>
  <c r="F113" i="11"/>
  <c r="E111" i="11"/>
  <c r="F89" i="11"/>
  <c r="E87" i="11"/>
  <c r="J37" i="11"/>
  <c r="J36" i="11"/>
  <c r="J35" i="11"/>
  <c r="J116" i="11"/>
  <c r="J91" i="11"/>
  <c r="F116" i="11"/>
  <c r="F91" i="11"/>
  <c r="J89" i="11"/>
  <c r="E85" i="11"/>
  <c r="J141" i="10"/>
  <c r="J139" i="10"/>
  <c r="J137" i="10"/>
  <c r="J135" i="10"/>
  <c r="J133" i="10"/>
  <c r="J131" i="10"/>
  <c r="J131" i="12" l="1"/>
  <c r="J100" i="12"/>
  <c r="J126" i="12"/>
  <c r="J99" i="12"/>
  <c r="J122" i="12"/>
  <c r="J98" i="12"/>
  <c r="J140" i="11"/>
  <c r="J121" i="11"/>
  <c r="J98" i="11" s="1"/>
  <c r="J134" i="11"/>
  <c r="F37" i="12"/>
  <c r="F36" i="12"/>
  <c r="J114" i="12"/>
  <c r="F34" i="12"/>
  <c r="J34" i="12" s="1"/>
  <c r="F91" i="12"/>
  <c r="J116" i="12"/>
  <c r="J117" i="12"/>
  <c r="F35" i="12"/>
  <c r="F117" i="12"/>
  <c r="F92" i="11"/>
  <c r="F37" i="11"/>
  <c r="F36" i="11"/>
  <c r="F35" i="11"/>
  <c r="J92" i="11"/>
  <c r="J113" i="11"/>
  <c r="F115" i="11"/>
  <c r="J115" i="11"/>
  <c r="J178" i="6"/>
  <c r="J176" i="6"/>
  <c r="J174" i="6"/>
  <c r="J172" i="6"/>
  <c r="J170" i="6"/>
  <c r="J168" i="6"/>
  <c r="J166" i="6"/>
  <c r="J164" i="6"/>
  <c r="J162" i="6"/>
  <c r="J160" i="6"/>
  <c r="J158" i="6"/>
  <c r="J156" i="6"/>
  <c r="J121" i="12" l="1"/>
  <c r="J97" i="12" s="1"/>
  <c r="J99" i="11"/>
  <c r="J100" i="11"/>
  <c r="J155" i="6"/>
  <c r="J99" i="6" s="1"/>
  <c r="J189" i="10"/>
  <c r="J187" i="10"/>
  <c r="J185" i="10"/>
  <c r="J183" i="10"/>
  <c r="J182" i="10"/>
  <c r="J181" i="10"/>
  <c r="J180" i="10"/>
  <c r="J179" i="10"/>
  <c r="J178" i="10"/>
  <c r="J174" i="10"/>
  <c r="J173" i="10"/>
  <c r="J171" i="10"/>
  <c r="J168" i="10"/>
  <c r="J166" i="10"/>
  <c r="J163" i="10"/>
  <c r="J161" i="10"/>
  <c r="J158" i="10"/>
  <c r="J157" i="10"/>
  <c r="J156" i="10"/>
  <c r="J153" i="10"/>
  <c r="J151" i="10"/>
  <c r="J149" i="10"/>
  <c r="J146" i="10"/>
  <c r="J145" i="10"/>
  <c r="J144" i="10"/>
  <c r="J129" i="10"/>
  <c r="J127" i="10"/>
  <c r="J125" i="10"/>
  <c r="F116" i="10"/>
  <c r="E114" i="10"/>
  <c r="F89" i="10"/>
  <c r="E87" i="10"/>
  <c r="J37" i="10"/>
  <c r="J36" i="10"/>
  <c r="J35" i="10"/>
  <c r="J92" i="10"/>
  <c r="J118" i="10"/>
  <c r="F119" i="10"/>
  <c r="F118" i="10"/>
  <c r="J89" i="10"/>
  <c r="E85" i="10"/>
  <c r="J148" i="10" l="1"/>
  <c r="J120" i="12"/>
  <c r="J96" i="12" s="1"/>
  <c r="J120" i="11"/>
  <c r="J97" i="11" s="1"/>
  <c r="J124" i="10"/>
  <c r="J98" i="10" s="1"/>
  <c r="J170" i="10"/>
  <c r="J103" i="10" s="1"/>
  <c r="J155" i="10"/>
  <c r="J101" i="10" s="1"/>
  <c r="J160" i="10"/>
  <c r="J102" i="10" s="1"/>
  <c r="J100" i="10"/>
  <c r="J143" i="10"/>
  <c r="J99" i="10" s="1"/>
  <c r="J116" i="10"/>
  <c r="F91" i="10"/>
  <c r="J119" i="10"/>
  <c r="J91" i="10"/>
  <c r="F37" i="10"/>
  <c r="F35" i="10"/>
  <c r="F36" i="10"/>
  <c r="F92" i="10"/>
  <c r="J119" i="11" l="1"/>
  <c r="J96" i="11" s="1"/>
  <c r="J30" i="11"/>
  <c r="F33" i="11" s="1"/>
  <c r="J33" i="11" s="1"/>
  <c r="J30" i="12"/>
  <c r="F33" i="12" s="1"/>
  <c r="J33" i="12" s="1"/>
  <c r="J39" i="12" s="1"/>
  <c r="AN112" i="24" s="1"/>
  <c r="AG113" i="24"/>
  <c r="J123" i="10"/>
  <c r="J97" i="10" s="1"/>
  <c r="J39" i="11" l="1"/>
  <c r="AN113" i="24" s="1"/>
  <c r="AG112" i="24"/>
  <c r="J122" i="10"/>
  <c r="J96" i="10" s="1"/>
  <c r="J201" i="9"/>
  <c r="J199" i="9"/>
  <c r="J197" i="9"/>
  <c r="J196" i="9"/>
  <c r="J195" i="9"/>
  <c r="J194" i="9"/>
  <c r="J193" i="9"/>
  <c r="J192" i="9"/>
  <c r="J191" i="9"/>
  <c r="J190" i="9"/>
  <c r="J189" i="9"/>
  <c r="J188" i="9"/>
  <c r="J187" i="9"/>
  <c r="J186" i="9"/>
  <c r="J185" i="9"/>
  <c r="J184" i="9"/>
  <c r="J183" i="9"/>
  <c r="J182" i="9"/>
  <c r="J181" i="9"/>
  <c r="J180" i="9"/>
  <c r="J179" i="9"/>
  <c r="J178" i="9"/>
  <c r="J177" i="9"/>
  <c r="J164" i="9"/>
  <c r="J162" i="9"/>
  <c r="J160" i="9"/>
  <c r="J143" i="9"/>
  <c r="J176" i="9"/>
  <c r="J174" i="9"/>
  <c r="J172" i="9"/>
  <c r="J170" i="9"/>
  <c r="J168" i="9"/>
  <c r="J166" i="9"/>
  <c r="J158" i="9"/>
  <c r="J157" i="9"/>
  <c r="J156" i="9"/>
  <c r="J155" i="9" s="1"/>
  <c r="J153" i="9"/>
  <c r="J151" i="9"/>
  <c r="J149" i="9"/>
  <c r="J147" i="9"/>
  <c r="J141" i="9"/>
  <c r="J139" i="9"/>
  <c r="J137" i="9"/>
  <c r="J135" i="9"/>
  <c r="J131" i="9"/>
  <c r="J129" i="9"/>
  <c r="J127" i="9"/>
  <c r="J125" i="9"/>
  <c r="J123" i="9"/>
  <c r="F114" i="9"/>
  <c r="E112" i="9"/>
  <c r="F89" i="9"/>
  <c r="E87" i="9"/>
  <c r="J37" i="9"/>
  <c r="J36" i="9"/>
  <c r="J35" i="9"/>
  <c r="J117" i="9"/>
  <c r="J116" i="9"/>
  <c r="F117" i="9"/>
  <c r="F116" i="9"/>
  <c r="J114" i="9"/>
  <c r="E85" i="9"/>
  <c r="BA152" i="7"/>
  <c r="J146" i="9" l="1"/>
  <c r="J159" i="9"/>
  <c r="J101" i="9"/>
  <c r="J30" i="10"/>
  <c r="F33" i="10" s="1"/>
  <c r="J33" i="10" s="1"/>
  <c r="J100" i="9"/>
  <c r="J99" i="9"/>
  <c r="J122" i="9"/>
  <c r="J98" i="9" s="1"/>
  <c r="F37" i="9"/>
  <c r="F35" i="9"/>
  <c r="F36" i="9"/>
  <c r="F92" i="9"/>
  <c r="J91" i="9"/>
  <c r="J89" i="9"/>
  <c r="J92" i="9"/>
  <c r="F91" i="9"/>
  <c r="BA175" i="7"/>
  <c r="AY175" i="7"/>
  <c r="AX175" i="7"/>
  <c r="AW175" i="7"/>
  <c r="AV175" i="7"/>
  <c r="J175" i="7"/>
  <c r="AU175" i="7" s="1"/>
  <c r="BA174" i="7"/>
  <c r="AY174" i="7"/>
  <c r="AX174" i="7"/>
  <c r="AW174" i="7"/>
  <c r="AV174" i="7"/>
  <c r="J174" i="7"/>
  <c r="BA173" i="7"/>
  <c r="AY173" i="7"/>
  <c r="AX173" i="7"/>
  <c r="AW173" i="7"/>
  <c r="AV173" i="7"/>
  <c r="J173" i="7"/>
  <c r="AU173" i="7" s="1"/>
  <c r="BA172" i="7"/>
  <c r="AY172" i="7"/>
  <c r="AX172" i="7"/>
  <c r="AW172" i="7"/>
  <c r="AV172" i="7"/>
  <c r="J172" i="7"/>
  <c r="AU172" i="7" s="1"/>
  <c r="BA171" i="7"/>
  <c r="AY171" i="7"/>
  <c r="AX171" i="7"/>
  <c r="AW171" i="7"/>
  <c r="AV171" i="7"/>
  <c r="J171" i="7"/>
  <c r="AU171" i="7" s="1"/>
  <c r="BA170" i="7"/>
  <c r="AY170" i="7"/>
  <c r="AX170" i="7"/>
  <c r="AW170" i="7"/>
  <c r="AV170" i="7"/>
  <c r="J170" i="7"/>
  <c r="AU170" i="7" s="1"/>
  <c r="J169" i="7"/>
  <c r="J168" i="7"/>
  <c r="J167" i="7"/>
  <c r="J166" i="7"/>
  <c r="J165" i="7"/>
  <c r="J164" i="7"/>
  <c r="J163" i="7"/>
  <c r="J162" i="7"/>
  <c r="J161" i="7"/>
  <c r="J160" i="7"/>
  <c r="J158" i="7"/>
  <c r="J156" i="7"/>
  <c r="J155" i="7"/>
  <c r="J153" i="7"/>
  <c r="J150" i="7"/>
  <c r="BA148" i="7"/>
  <c r="AY148" i="7"/>
  <c r="AX148" i="7"/>
  <c r="AW148" i="7"/>
  <c r="AV148" i="7"/>
  <c r="J148" i="7"/>
  <c r="AU148" i="7" s="1"/>
  <c r="BA146" i="7"/>
  <c r="AY146" i="7"/>
  <c r="AX146" i="7"/>
  <c r="AW146" i="7"/>
  <c r="AV146" i="7"/>
  <c r="J146" i="7"/>
  <c r="AU146" i="7" s="1"/>
  <c r="BA144" i="7"/>
  <c r="AY144" i="7"/>
  <c r="AX144" i="7"/>
  <c r="AW144" i="7"/>
  <c r="AV144" i="7"/>
  <c r="J144" i="7"/>
  <c r="BA140" i="7"/>
  <c r="AY140" i="7"/>
  <c r="AX140" i="7"/>
  <c r="AW140" i="7"/>
  <c r="AV140" i="7"/>
  <c r="J140" i="7"/>
  <c r="AU140" i="7" s="1"/>
  <c r="BA138" i="7"/>
  <c r="AY138" i="7"/>
  <c r="AX138" i="7"/>
  <c r="AW138" i="7"/>
  <c r="AV138" i="7"/>
  <c r="J138" i="7"/>
  <c r="AU138" i="7" s="1"/>
  <c r="BA136" i="7"/>
  <c r="AY136" i="7"/>
  <c r="AX136" i="7"/>
  <c r="AW136" i="7"/>
  <c r="AV136" i="7"/>
  <c r="J136" i="7"/>
  <c r="AU136" i="7" s="1"/>
  <c r="BA134" i="7"/>
  <c r="AY134" i="7"/>
  <c r="AX134" i="7"/>
  <c r="AW134" i="7"/>
  <c r="AV134" i="7"/>
  <c r="J134" i="7"/>
  <c r="AU134" i="7" s="1"/>
  <c r="BA132" i="7"/>
  <c r="AY132" i="7"/>
  <c r="AX132" i="7"/>
  <c r="AW132" i="7"/>
  <c r="AV132" i="7"/>
  <c r="J132" i="7"/>
  <c r="AU132" i="7" s="1"/>
  <c r="BA130" i="7"/>
  <c r="AY130" i="7"/>
  <c r="AX130" i="7"/>
  <c r="AW130" i="7"/>
  <c r="AV130" i="7"/>
  <c r="J130" i="7"/>
  <c r="AU130" i="7" s="1"/>
  <c r="BA128" i="7"/>
  <c r="AY128" i="7"/>
  <c r="AX128" i="7"/>
  <c r="AW128" i="7"/>
  <c r="AV128" i="7"/>
  <c r="J128" i="7"/>
  <c r="AU128" i="7" s="1"/>
  <c r="BA126" i="7"/>
  <c r="AY126" i="7"/>
  <c r="AX126" i="7"/>
  <c r="AW126" i="7"/>
  <c r="AV126" i="7"/>
  <c r="J126" i="7"/>
  <c r="AU126" i="7" s="1"/>
  <c r="BA124" i="7"/>
  <c r="AY124" i="7"/>
  <c r="AX124" i="7"/>
  <c r="AW124" i="7"/>
  <c r="AV124" i="7"/>
  <c r="J124" i="7"/>
  <c r="AU124" i="7" s="1"/>
  <c r="BA122" i="7"/>
  <c r="AY122" i="7"/>
  <c r="AX122" i="7"/>
  <c r="AW122" i="7"/>
  <c r="AV122" i="7"/>
  <c r="J122" i="7"/>
  <c r="F113" i="7"/>
  <c r="E111" i="7"/>
  <c r="F89" i="7"/>
  <c r="E87" i="7"/>
  <c r="J37" i="7"/>
  <c r="J36" i="7"/>
  <c r="J35" i="7"/>
  <c r="J116" i="7"/>
  <c r="J91" i="7"/>
  <c r="F92" i="7"/>
  <c r="F115" i="7"/>
  <c r="J89" i="7"/>
  <c r="E85" i="7"/>
  <c r="J39" i="10" l="1"/>
  <c r="AN111" i="24" s="1"/>
  <c r="AG111" i="24"/>
  <c r="J121" i="9"/>
  <c r="J121" i="7"/>
  <c r="J98" i="7" s="1"/>
  <c r="J143" i="7"/>
  <c r="J99" i="7" s="1"/>
  <c r="J152" i="7"/>
  <c r="J100" i="7" s="1"/>
  <c r="AU122" i="7"/>
  <c r="AU144" i="7"/>
  <c r="F36" i="7"/>
  <c r="BA121" i="7"/>
  <c r="J92" i="7"/>
  <c r="F35" i="7"/>
  <c r="F37" i="7"/>
  <c r="AU174" i="7"/>
  <c r="F91" i="7"/>
  <c r="J115" i="7"/>
  <c r="J113" i="7"/>
  <c r="F116" i="7"/>
  <c r="J120" i="7" l="1"/>
  <c r="J119" i="7" s="1"/>
  <c r="BA120" i="7"/>
  <c r="BA119" i="7" s="1"/>
  <c r="J97" i="7" l="1"/>
  <c r="J96" i="7"/>
  <c r="J30" i="7"/>
  <c r="F33" i="7" s="1"/>
  <c r="J33" i="7" s="1"/>
  <c r="J39" i="7" l="1"/>
  <c r="AN109" i="24" s="1"/>
  <c r="AG109" i="24"/>
  <c r="J185" i="6"/>
  <c r="J183" i="6"/>
  <c r="J184" i="6"/>
  <c r="J212" i="6" l="1"/>
  <c r="J193" i="6"/>
  <c r="J194" i="6"/>
  <c r="J195" i="6"/>
  <c r="J196" i="6"/>
  <c r="J149" i="6"/>
  <c r="J147" i="6"/>
  <c r="J151" i="6"/>
  <c r="J126" i="6" l="1"/>
  <c r="J211" i="6"/>
  <c r="J210" i="6"/>
  <c r="J192" i="6"/>
  <c r="J191" i="6"/>
  <c r="J189" i="6"/>
  <c r="J188" i="6"/>
  <c r="J187" i="6"/>
  <c r="J182" i="6"/>
  <c r="J153" i="6"/>
  <c r="J181" i="6" l="1"/>
  <c r="J100" i="6"/>
  <c r="J37" i="6"/>
  <c r="J36" i="6"/>
  <c r="AY99" i="24" s="1"/>
  <c r="J35" i="6"/>
  <c r="AX99" i="24" s="1"/>
  <c r="F117" i="6"/>
  <c r="E115" i="6"/>
  <c r="F89" i="6"/>
  <c r="E87" i="6"/>
  <c r="J120" i="6"/>
  <c r="J91" i="6"/>
  <c r="F120" i="6"/>
  <c r="F119" i="6"/>
  <c r="J117" i="6"/>
  <c r="E85" i="6"/>
  <c r="J136" i="6"/>
  <c r="J145" i="6"/>
  <c r="J134" i="6"/>
  <c r="J209" i="6"/>
  <c r="J130" i="6"/>
  <c r="J137" i="6"/>
  <c r="J204" i="6"/>
  <c r="J139" i="6"/>
  <c r="J132" i="6"/>
  <c r="J141" i="6"/>
  <c r="J199" i="6"/>
  <c r="J198" i="6" s="1"/>
  <c r="J202" i="6"/>
  <c r="J143" i="6"/>
  <c r="J128" i="6"/>
  <c r="J206" i="6"/>
  <c r="J201" i="6" l="1"/>
  <c r="J102" i="6" s="1"/>
  <c r="J208" i="6"/>
  <c r="J103" i="6" s="1"/>
  <c r="J125" i="6"/>
  <c r="F92" i="6"/>
  <c r="J92" i="6"/>
  <c r="J119" i="6"/>
  <c r="F91" i="6"/>
  <c r="J89" i="6"/>
  <c r="F36" i="6"/>
  <c r="F35" i="6"/>
  <c r="F37" i="6"/>
  <c r="AW99" i="24" l="1"/>
  <c r="BD99" i="24"/>
  <c r="BC99" i="24"/>
  <c r="BB99" i="24"/>
  <c r="BA99" i="24"/>
  <c r="J101" i="6"/>
  <c r="J98" i="6"/>
  <c r="J124" i="6" s="1"/>
  <c r="J123" i="6" s="1"/>
  <c r="J96" i="6" l="1"/>
  <c r="J97" i="6"/>
  <c r="J30" i="6" l="1"/>
  <c r="AG100" i="24" l="1"/>
  <c r="F33" i="6"/>
  <c r="J33" i="6" l="1"/>
  <c r="AZ99" i="24"/>
  <c r="J120" i="9"/>
  <c r="AV99" i="24" l="1"/>
  <c r="AT99" i="24" s="1"/>
  <c r="J39" i="6"/>
  <c r="AN100" i="24" s="1"/>
  <c r="J97" i="9"/>
  <c r="J30" i="9"/>
  <c r="F33" i="9" s="1"/>
  <c r="J33" i="9" s="1"/>
  <c r="J96" i="9"/>
  <c r="J121" i="13"/>
  <c r="J120" i="13" s="1"/>
  <c r="J39" i="9" l="1"/>
  <c r="AN110" i="24" s="1"/>
  <c r="AG110" i="24"/>
  <c r="J96" i="13"/>
  <c r="J30" i="13"/>
  <c r="F33" i="13" s="1"/>
  <c r="J33" i="13" s="1"/>
  <c r="J97" i="13"/>
  <c r="E85" i="30"/>
  <c r="J39" i="13" l="1"/>
  <c r="AN101" i="24" s="1"/>
  <c r="AG101" i="24"/>
  <c r="AG94" i="24" s="1"/>
  <c r="AK26" i="24" s="1"/>
  <c r="W29" i="24" l="1"/>
  <c r="AK29" i="24" s="1"/>
  <c r="AK35" i="24" s="1"/>
  <c r="J39" i="16"/>
  <c r="AN103" i="24" s="1"/>
  <c r="AN94" i="24" s="1"/>
</calcChain>
</file>

<file path=xl/sharedStrings.xml><?xml version="1.0" encoding="utf-8"?>
<sst xmlns="http://schemas.openxmlformats.org/spreadsheetml/2006/main" count="50209" uniqueCount="7036">
  <si>
    <t>Export Komplet</t>
  </si>
  <si>
    <t/>
  </si>
  <si>
    <t>2.0</t>
  </si>
  <si>
    <t>False</t>
  </si>
  <si>
    <t>{09aad7b3-ef8d-433c-80cb-65bfeab8b819}</t>
  </si>
  <si>
    <t>&gt;&gt;  skryté sloupce  &lt;&lt;</t>
  </si>
  <si>
    <t>0,1</t>
  </si>
  <si>
    <t>21</t>
  </si>
  <si>
    <t>1</t>
  </si>
  <si>
    <t>15</t>
  </si>
  <si>
    <t>REKAPITULACE STAVBY</t>
  </si>
  <si>
    <t>v ---  níže se nacházejí doplnkové a pomocné údaje k sestavám  --- v</t>
  </si>
  <si>
    <t>Návod na vyplnění</t>
  </si>
  <si>
    <t>0,001</t>
  </si>
  <si>
    <t>Kód:</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</si>
  <si>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</si>
  <si>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</si>
  <si>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KSO:</t>
  </si>
  <si>
    <t>CC-CZ:</t>
  </si>
  <si>
    <t>Místo:</t>
  </si>
  <si>
    <t>Datum:</t>
  </si>
  <si>
    <t>Zadavatel:</t>
  </si>
  <si>
    <t>IČ:</t>
  </si>
  <si>
    <t>DIČ:</t>
  </si>
  <si>
    <t>Uchazeč:</t>
  </si>
  <si>
    <t>Vyplň údaj</t>
  </si>
  <si>
    <t>Projektant:</t>
  </si>
  <si>
    <t>Projekce CZ s.r.o., Tovární 290, Chrudim</t>
  </si>
  <si>
    <t>True</t>
  </si>
  <si>
    <t>Zpracovatel:</t>
  </si>
  <si>
    <t>ing. V. Švehla</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</si>
  <si>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</si>
  <si>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</si>
  <si>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</si>
  <si>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</si>
  <si>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</si>
  <si>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</si>
  <si>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</si>
  <si>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</si>
  <si>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</si>
  <si>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</si>
  <si>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</si>
  <si>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</si>
  <si>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</si>
  <si>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</si>
  <si>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</si>
  <si>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</si>
  <si>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</si>
  <si>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</si>
  <si>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</si>
  <si>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</si>
  <si>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</si>
  <si>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</si>
  <si>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</si>
  <si>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</si>
  <si>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</si>
  <si>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</si>
  <si>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</si>
  <si>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</si>
  <si>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</si>
  <si>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</si>
  <si>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</si>
  <si>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</si>
  <si>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</si>
  <si>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</si>
  <si>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</si>
  <si>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</si>
  <si>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</si>
  <si>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</si>
  <si>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</si>
  <si>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</si>
  <si>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</si>
  <si>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</si>
  <si>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</si>
  <si>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</si>
  <si>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</si>
  <si>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STA</t>
  </si>
  <si>
    <t>{65e8a3d5-f4b0-47c6-9740-b35a21ad13e5}</t>
  </si>
  <si>
    <t>2</t>
  </si>
  <si>
    <t>/</t>
  </si>
  <si>
    <t>{e3d4baec-1d5d-43af-9f3c-32d731a8a155}</t>
  </si>
  <si>
    <t>Zařizovací předměty</t>
  </si>
  <si>
    <t>{748135b6-59da-48bc-9318-850e97302808}</t>
  </si>
  <si>
    <t>Vodovod</t>
  </si>
  <si>
    <t>{8c1d8111-7794-4ac3-aac4-ebee4a5a0813}</t>
  </si>
  <si>
    <t>Kanalizace</t>
  </si>
  <si>
    <t>{802d4ae4-16ee-4052-9b10-126cbdc09d9a}</t>
  </si>
  <si>
    <t>{5c24cf49-6dcf-40d5-9f03-623300619779}</t>
  </si>
  <si>
    <t>{a4431933-e6ff-4295-9763-cd63bc122d66}</t>
  </si>
  <si>
    <t>331</t>
  </si>
  <si>
    <t>{6f293b55-1e9d-486b-b3c6-a5c844a3a7b2}</t>
  </si>
  <si>
    <t>341</t>
  </si>
  <si>
    <t>{e58af472-a4c5-423b-bcc2-745dbc419ba0}</t>
  </si>
  <si>
    <t>Silnoproud materiál a montáž</t>
  </si>
  <si>
    <t>{e1e93215-f011-4d93-9486-8f637e43d928}</t>
  </si>
  <si>
    <t>Slaboproud materiál a montáž</t>
  </si>
  <si>
    <t>{0160dedc-8330-47bd-acec-005f4e42f55a}</t>
  </si>
  <si>
    <t>37</t>
  </si>
  <si>
    <t>{6b5377b4-aabd-4859-b25e-494adbc5cd97}</t>
  </si>
  <si>
    <t>38</t>
  </si>
  <si>
    <t>{fa4889f9-d656-4e2f-bdd3-3b62077d5d7e}</t>
  </si>
  <si>
    <t>39</t>
  </si>
  <si>
    <t>{4bb30acc-e521-4df1-8689-1b7985bd78af}</t>
  </si>
  <si>
    <t>4</t>
  </si>
  <si>
    <t>{ad461da0-600e-4bba-8792-5d1e2c878bdb}</t>
  </si>
  <si>
    <t>51</t>
  </si>
  <si>
    <t>{c648d198-0e06-41d1-a35c-4bb8669d7ad5}</t>
  </si>
  <si>
    <t>6</t>
  </si>
  <si>
    <t>Vedlejší náklady</t>
  </si>
  <si>
    <t>{f8e33cd1-cbcb-48bc-a338-1516a891160e}</t>
  </si>
  <si>
    <t>KRYCÍ LIST SOUPISU PRACÍ</t>
  </si>
  <si>
    <t>Objekt:</t>
  </si>
  <si>
    <t>REKAPITULACE ČLENĚNÍ SOUPISU PRACÍ</t>
  </si>
  <si>
    <t>Kód dílu - Popis</t>
  </si>
  <si>
    <t>Cena celkem [CZK]</t>
  </si>
  <si>
    <t>Náklady ze soupisu prací</t>
  </si>
  <si>
    <t>-1</t>
  </si>
  <si>
    <t>SOUPIS PRACÍ</t>
  </si>
  <si>
    <t>PČ</t>
  </si>
  <si>
    <t>MJ</t>
  </si>
  <si>
    <t>Množství</t>
  </si>
  <si>
    <t>J.cena [CZK]</t>
  </si>
  <si>
    <t>Cenová soustava</t>
  </si>
  <si>
    <t>J. Nh [h]</t>
  </si>
  <si>
    <t>Nh celkem [h]</t>
  </si>
  <si>
    <t>J. hmotnost [t]</t>
  </si>
  <si>
    <t>Hmotnost celkem [t]</t>
  </si>
  <si>
    <t>J. suť [t]</t>
  </si>
  <si>
    <t>Suť Celkem [t]</t>
  </si>
  <si>
    <t>Náklady soupisu celkem</t>
  </si>
  <si>
    <t>ROZPOCET</t>
  </si>
  <si>
    <t>VV</t>
  </si>
  <si>
    <t>3</t>
  </si>
  <si>
    <t>5</t>
  </si>
  <si>
    <t>7</t>
  </si>
  <si>
    <t>8</t>
  </si>
  <si>
    <t>9</t>
  </si>
  <si>
    <t>10</t>
  </si>
  <si>
    <t>t</t>
  </si>
  <si>
    <t>11</t>
  </si>
  <si>
    <t>12</t>
  </si>
  <si>
    <t>13</t>
  </si>
  <si>
    <t>14</t>
  </si>
  <si>
    <t>16</t>
  </si>
  <si>
    <t>17</t>
  </si>
  <si>
    <t>18</t>
  </si>
  <si>
    <t>19</t>
  </si>
  <si>
    <t>20</t>
  </si>
  <si>
    <t>22</t>
  </si>
  <si>
    <t>23</t>
  </si>
  <si>
    <t>24</t>
  </si>
  <si>
    <t>26</t>
  </si>
  <si>
    <t>28</t>
  </si>
  <si>
    <t>30</t>
  </si>
  <si>
    <t>32</t>
  </si>
  <si>
    <t>34</t>
  </si>
  <si>
    <t>36</t>
  </si>
  <si>
    <t>40</t>
  </si>
  <si>
    <t>m</t>
  </si>
  <si>
    <t>42</t>
  </si>
  <si>
    <t>44</t>
  </si>
  <si>
    <t>46</t>
  </si>
  <si>
    <t>48</t>
  </si>
  <si>
    <t>50</t>
  </si>
  <si>
    <t>M</t>
  </si>
  <si>
    <t>kpl</t>
  </si>
  <si>
    <t>D1 - 1. Zařizovací předměty</t>
  </si>
  <si>
    <t>D1</t>
  </si>
  <si>
    <t>1. Zařizovací předměty</t>
  </si>
  <si>
    <t>ks</t>
  </si>
  <si>
    <t>D2</t>
  </si>
  <si>
    <t>bm</t>
  </si>
  <si>
    <t>D3</t>
  </si>
  <si>
    <t>D4</t>
  </si>
  <si>
    <t>D5</t>
  </si>
  <si>
    <t>D6</t>
  </si>
  <si>
    <t xml:space="preserve">Přesun hmot tonážní pro rozvody, izolace, armatury a zařízení v objektech </t>
  </si>
  <si>
    <t>Závěsný klozet, keramický, D+M</t>
  </si>
  <si>
    <t>Umyvadlo pro dospělé, keramické, D+M</t>
  </si>
  <si>
    <t>Umyvadlo pro děti, keramické, D+M</t>
  </si>
  <si>
    <t>Umyvadlo pro imobilní, keramické, D+M</t>
  </si>
  <si>
    <t xml:space="preserve">Rozvody kanalizace </t>
  </si>
  <si>
    <t xml:space="preserve">ks </t>
  </si>
  <si>
    <t>52,00                                                             "D.1.4.a - 08-22"</t>
  </si>
  <si>
    <t>5,00                                                              "D.1.4.a - 08-22"</t>
  </si>
  <si>
    <t xml:space="preserve">Čistící tvarovka s kruhovým uzávěrem, DN110, PP HT systém, D+M </t>
  </si>
  <si>
    <t xml:space="preserve">Čistící tvarovka s kruhovým uzávěrem, DN125, PP HT systém, D+M </t>
  </si>
  <si>
    <t xml:space="preserve">Čistící tvarovka s kruhovým uzávěrem, DN110, PE svařovaný systém, D+M </t>
  </si>
  <si>
    <t xml:space="preserve">Souprava větrací hlavice (komínek pro odvětrání + integrovaná manžeta pro napojení hydroizolace), PP, DN110, D+M </t>
  </si>
  <si>
    <t xml:space="preserve">Vodní zápachová uzávěrka pro odvod kondenzátu, s přídavnou mechanickou zápachovou uzávěrkou (kuličkou), DN32/DN40, D+M </t>
  </si>
  <si>
    <t xml:space="preserve">Kalich pro úkapy se zápachovou uzávěrkou, PP, DN32, D+M </t>
  </si>
  <si>
    <t xml:space="preserve">PVC hadice pro odvod kondenzátu, 1/2", D+M </t>
  </si>
  <si>
    <t xml:space="preserve">Střešní vtok se svislým odtokem DN110, průtok 5,6l/s, se samoregulačním vyhříváním (dodávka elektro) a záchytným košem, s integrovanou manžetou pro napojení hydroizolace, D+M </t>
  </si>
  <si>
    <t xml:space="preserve">Nástavec pro střešní vpusti, DN110, s integrovanou manžetou pro napojení hydroizolace, pro výšku tepelné izolace 40-500mm, D+M </t>
  </si>
  <si>
    <t xml:space="preserve">Izolace pro kanalizační potrubí (stoupačky dešťové kanalizace) DN110, tl.min. 20 mm při λ≤0,05 W/m.K, D+M </t>
  </si>
  <si>
    <t xml:space="preserve">Plastová podlahová vpust s mřížkou z nerezové oceli, průtok min. 0,5l/s. svislý odtok DN50/75/110, pachotěsnost i bez vody v zápachové uzávěrce, D+M </t>
  </si>
  <si>
    <t xml:space="preserve">Celonerezová záchytná vana 300x300mm, nerezový rošt, odtok DN110, D+M </t>
  </si>
  <si>
    <t xml:space="preserve">Požární ucpávka - protipožární manžeta, pro průměr potrubí DN50, délka 22mm, D+M </t>
  </si>
  <si>
    <t>Požární ucpávka - protipožární manžeta, pro průměr potrubí DN110, délka 47mm, D+M</t>
  </si>
  <si>
    <t xml:space="preserve">Čistící tvarovka HL98, zatížení max. 1,5t, PP / nerezová ocel, D+M </t>
  </si>
  <si>
    <t xml:space="preserve">Ochranný pochozí poklop s rámem do podlahy, rozměry 300x300mm, opracování dle typu podlahy, D+M </t>
  </si>
  <si>
    <t>Vypracování drážek svislých a horizontálních ve stávajícím zdivu, rozměr 150x150mm, pro kanalizační potrubí DN40 -DN110, včetně zapravení omítkovou směsí a štukem</t>
  </si>
  <si>
    <t xml:space="preserve">bm </t>
  </si>
  <si>
    <t>30,00                                                            "D.1.4.a - 08-22"</t>
  </si>
  <si>
    <t>Tyč závitová Ø10mm</t>
  </si>
  <si>
    <t>16,00                                                            "D.1.4.a - 08-22"</t>
  </si>
  <si>
    <t>8,00                                                              "D.1.4.a - 08-22"</t>
  </si>
  <si>
    <t>Zkouška plynotěsnosti plastového potrubí</t>
  </si>
  <si>
    <t>Proplach potrubí</t>
  </si>
  <si>
    <t>Zkouška vodotěsnosti kanalizace</t>
  </si>
  <si>
    <t xml:space="preserve">D1 - Rozvody kanalizace </t>
  </si>
  <si>
    <t xml:space="preserve">Rozvody splaškové kanalizace </t>
  </si>
  <si>
    <t>m3</t>
  </si>
  <si>
    <t>Obsyp potrubí bez prohození sypaniny z hornin tř. 1 až 4 uloženým do 3 m od kraje výkopu</t>
  </si>
  <si>
    <t>Zásyp jam, šachet rýh nebo kolem objektů sypaninou se zhutněním</t>
  </si>
  <si>
    <t>Uložení sypaniny na skládku (včetně poplatku)</t>
  </si>
  <si>
    <t>Vodorovné přemístění do 10 000 m výkopku z horniny tř. 1 až 4</t>
  </si>
  <si>
    <t>Nakládání výkopku z hornin tř. 1 až 4 do 100 m3</t>
  </si>
  <si>
    <t>Svislé přemístění výkopku z horniny tř. 1 až 4 hl. výkopu do 3 m</t>
  </si>
  <si>
    <t>Odstranění příložného pažení a rozepření stěn rýh hl. do 3 m</t>
  </si>
  <si>
    <t>Zřízení příložného pažení a rozepření stěn rýh hl. do 3 m</t>
  </si>
  <si>
    <t>Hloubení šachet v hornině tř. 3 objemu do 100 m3</t>
  </si>
  <si>
    <t>Hloubení rýh š do 2000 mm v hornině tř. 3 objemu do 100 m3</t>
  </si>
  <si>
    <t>2.  Vodorovné konstrukce</t>
  </si>
  <si>
    <t>Lože pod potrubí otevřený výkop z kameniva drobného těženého</t>
  </si>
  <si>
    <t>Lože pod drobné objekty ze štěrkodrtě 16-32 mm</t>
  </si>
  <si>
    <t>Podkladní desky z betonu C12/15</t>
  </si>
  <si>
    <t>Bednění podkladních desek z betonu</t>
  </si>
  <si>
    <t>díl</t>
  </si>
  <si>
    <t>Monitoring stok kamerový nová kanalizace</t>
  </si>
  <si>
    <t>Tlaková zkouška vodou potrubí DN160</t>
  </si>
  <si>
    <t>Krytí potrubí výstražnou fólií z PVC 34cm</t>
  </si>
  <si>
    <t>Poklop D400 BEGU s odvětráním, rám BEGU</t>
  </si>
  <si>
    <t>Osazení poklopů litinových včetně rámu pro tř. zatížení D400</t>
  </si>
  <si>
    <t>Vstup PVC hladké DN 250 s těsněním (šachtová vložka)</t>
  </si>
  <si>
    <t>Vstup PVC hladké DN 200 s těsněním (šachtová vložka)</t>
  </si>
  <si>
    <t>Vstup PVC hladké DN 160 s těsněním (šachtová vložka)</t>
  </si>
  <si>
    <t>Šachtové klínové těsnění DN 1000 SG 19</t>
  </si>
  <si>
    <t>Vyrovnávací prstenec TBW-Q.1 60/600/120</t>
  </si>
  <si>
    <t>Kónus TBR-Q.1 1000x625/600/120 SPK</t>
  </si>
  <si>
    <t>Skruž TBS-Q.1 1000/500/120 SP</t>
  </si>
  <si>
    <t>Zřízení kanalizačních revizních šachet z betonových dílců výšky do 1,5 m, kruhové dno do DN 1000</t>
  </si>
  <si>
    <t>Napojení nové revizní šachty na stáv. kanalizační potrubí, DN dle skutečnosti</t>
  </si>
  <si>
    <t>Napojení stáv. kanalizačního potrubí na nové potrubí - odbočka PVC KG, DN dle skutečnosti</t>
  </si>
  <si>
    <t>Dodávka potrubí kanalizační hladké PVC SN8 DN 160/4,7</t>
  </si>
  <si>
    <t>Montáž kanalizačního potrubí z PVC těsněné gumovým kroužkem otevřený výkop sklon do 20 % DN 160 -</t>
  </si>
  <si>
    <t>Odvod suti na skládku (15km), uložení na skládce</t>
  </si>
  <si>
    <t>Vytěžení stávajícího betonového septiku, komplet včetně vstupních komínů a poklopů; vytěžení ostatních stáv. podzemních objektů odkrytých při skrývce horních vrstev nádvoří</t>
  </si>
  <si>
    <t xml:space="preserve">D1 - Rozvody splaškové kanalizace </t>
  </si>
  <si>
    <t xml:space="preserve">1. Zemní práce </t>
  </si>
  <si>
    <t xml:space="preserve">D2 - 1. Zemní práce </t>
  </si>
  <si>
    <t>D3 - 2. Vodorovné konstrukce</t>
  </si>
  <si>
    <t>3. Trubní vedení, objekty na kanalizaci</t>
  </si>
  <si>
    <t>D4 - 3. Trubní vedení, objekty na kanalizaci</t>
  </si>
  <si>
    <t>36,00                                                             "D.2.1.2 - 02-04"</t>
  </si>
  <si>
    <t>2,00                                                               "D.2.1.2 - 02-04"</t>
  </si>
  <si>
    <t>10,00                                                             "D.2.1.2 - 02-04"</t>
  </si>
  <si>
    <t>10,00                                                            "D.2.1.2 - 02-04"</t>
  </si>
  <si>
    <t>36,00                                                            "D.2.1.2 - 02-04"</t>
  </si>
  <si>
    <t>13,44                                                          "D.2.1.2 - 02-04"</t>
  </si>
  <si>
    <t>13,44                                                           "D.2.1.2 - 02-04"</t>
  </si>
  <si>
    <t>22,56                                                             "D.2.1.2 - 02-04"</t>
  </si>
  <si>
    <t>10,24                                                            "D.2.1.2 - 02-04"</t>
  </si>
  <si>
    <t>3,40                                                            "D.2.1.2 - 02-04"</t>
  </si>
  <si>
    <t>0,80                                                              "D.2.1.2 - 02-04"</t>
  </si>
  <si>
    <t>0,400                                                            "D.2.1.2 - 02-04"</t>
  </si>
  <si>
    <t>1,60                                                              "D.2.1.2 - 02-04"</t>
  </si>
  <si>
    <t>54,00                                                             "D.2.1.2 - 02-04"</t>
  </si>
  <si>
    <t xml:space="preserve">Rozvody dešťové kanalizace </t>
  </si>
  <si>
    <t>Odstranění krytů asfaltových plochy do 50 m2 o tl. vrstvy do 150 mm</t>
  </si>
  <si>
    <t>m2</t>
  </si>
  <si>
    <t>94,50                                                            "D.2.1.3 - 02-04"</t>
  </si>
  <si>
    <t>3,00                                                             "D.2.1.3 - 02-04"</t>
  </si>
  <si>
    <t>42,00                                                            "D.2.1.3 - 02-04"</t>
  </si>
  <si>
    <t>42,00                                                           "D.2.1.3 - 02-04"</t>
  </si>
  <si>
    <t>0,400                                                             "D.2.1.3 - 02-04"</t>
  </si>
  <si>
    <t xml:space="preserve">3. Komunikace </t>
  </si>
  <si>
    <t>Podklad ze štěrkodrti ŠD tl. 300 mm</t>
  </si>
  <si>
    <t>Asfaltový beton vrstva obrusná ACO 11 z nemodifikovaného asfaltu tl. 50 mm</t>
  </si>
  <si>
    <t>Asfaltový beton vrstva ložní ACL 16 z nemodifikovaného asfaltu tl. 50 mm</t>
  </si>
  <si>
    <t>Montáž kanalizačního potrubí z PVC těsněné gumovým kroužkem otevřený výkop sklon do 20 % DN 110</t>
  </si>
  <si>
    <t>Montáž kanalizačního potrubí z PVC těsněné gumovým kroužkem otevřený výkop sklon do 20 % DN 125</t>
  </si>
  <si>
    <t>Dodávka potrubí kanalizační hladké PVC SN4 DN 110/3,2</t>
  </si>
  <si>
    <t>Dodávka potrubí kanalizační hladké PVC SN4 DN 125/3,2</t>
  </si>
  <si>
    <t>Montáž kanalizačního potrubí z PVC těsněné gumovým kroužkem otevřený výkop sklon do 20 % DN 160</t>
  </si>
  <si>
    <t>Montáž kanalizačního potrubí z PVC těsněné gumovým kroužkem otevřený výkop sklon do 20 % DN 200</t>
  </si>
  <si>
    <t>Dodávka potrubí kanalizační hladké PVC SN8 DN 200/5,9</t>
  </si>
  <si>
    <t>Napojení nového kanalizačního potrubí na stáv. revizní šachtu - vývrt, šachtová vložka DN200</t>
  </si>
  <si>
    <t>Vyrovnávací prstenec TBW-Q.1 100/600/120</t>
  </si>
  <si>
    <t>Vyrovnávací prstenec TBW-Q.1 120/600/120</t>
  </si>
  <si>
    <t>Tlaková zkouška vodou potrubí do DN 250</t>
  </si>
  <si>
    <t>4. Trubní vedení</t>
  </si>
  <si>
    <t>D5 - 4. Trubní vedení</t>
  </si>
  <si>
    <t xml:space="preserve">D4 - 3. Komunikace </t>
  </si>
  <si>
    <t xml:space="preserve">Rozvody areálového vodovodu </t>
  </si>
  <si>
    <t xml:space="preserve">D1 - Rozvody areálového vodovodu  </t>
  </si>
  <si>
    <t xml:space="preserve">1. Potrubí </t>
  </si>
  <si>
    <t>1,60                                                            "D.2.1.3 - 02-04"</t>
  </si>
  <si>
    <t>8,00                                                              "D.2.1.3 - 02-04"</t>
  </si>
  <si>
    <t>68,00                                                            "D.2.1.3 - 02-04"</t>
  </si>
  <si>
    <t>30,00                                                            "D.2.1.3 - 02-04"</t>
  </si>
  <si>
    <t>30,00                                                             "D.2.1.3 - 02-04"</t>
  </si>
  <si>
    <t xml:space="preserve"> Potrubí včetně 20% na prořez - Nerezové potrubí určeno pro pitnou vodu o Ø42x1,5mm - dodávka</t>
  </si>
  <si>
    <t xml:space="preserve"> Potrubí včetně 20% na prořez - Nerezové potrubí určeno pro pitnou vodu o Ø54x1,5mm - dodávka</t>
  </si>
  <si>
    <t xml:space="preserve"> Potrubí včetně 20% na prořez - Nerezové potrubí určeno pro pitnou vodu o Ø88x2,0mm - dodávka</t>
  </si>
  <si>
    <t xml:space="preserve">Dodávka připojovací a svodné PP HT potrubí; včetně tvarovek, těsnění, vazelíny a kotvících prvků - Přímá trouba HT75, </t>
  </si>
  <si>
    <t>Dodávka připojovací a svodné PP HT potrubí; včetně tvarovek, těsnění, vazelíny a kotvících prvků - Přímá trouba HT40</t>
  </si>
  <si>
    <t>Dodávka připojovací a svodné PP HT potrubí; včetně tvarovek, těsnění, vazelíny a kotvících prvků - Přímá trouba HT50</t>
  </si>
  <si>
    <t>Dodávka připojovací a svodné PP HT potrubí; včetně tvarovek, těsnění, vazelíny a kotvících prvků - Přímá trouba HT110</t>
  </si>
  <si>
    <t>Dodávka Svodné PVC KG potrubí, SN4, včetně tvarovek, těsnění, a vazelíny; revizní šachty v trase potrubí - Přímá trouba KG110</t>
  </si>
  <si>
    <t>Dodávka svodné PVC KG potrubí, SN4, včetně tvarovek, těsnění, a vazelíny; revizní šachty v trase potrubí - Přímá trouba KG125</t>
  </si>
  <si>
    <t>Dodávka svodné PVC KG potrubí, SN4, včetně tvarovek, těsnění, a vazelíny; revizní šachty v trase potrubí - Přímá trouba KG160</t>
  </si>
  <si>
    <t>Dodávka svodné PVC KG potrubí, SN4, včetně tvarovek, těsnění, a vazelíny; revizní šachty v trase potrubí - Přímá trouba KG200</t>
  </si>
  <si>
    <t>Dodávka svodné PVC KG potrubí, SN4, včetně tvarovek, těsnění, a vazelíny; revizní šachty v trase potrubí - Přímá trouba KG250</t>
  </si>
  <si>
    <t>Dodávka svodné PVC KG potrubí, SN4, včetně tvarovek, těsnění, a vazelíny; revizní šachty v trase potrubí - Přímá trouba KG315</t>
  </si>
  <si>
    <t>27,5*1,2                                                       "D.1.4.a - 08-22"</t>
  </si>
  <si>
    <t>72,5*1,2                                                         "D.1.4.a-08-22"</t>
  </si>
  <si>
    <t>20,8                                                             "D.1.4.a - 08-22"</t>
  </si>
  <si>
    <t>95,83*1,2                                                    "D.1.4.a - 08-22"</t>
  </si>
  <si>
    <t>62,5*1,2                                                      "D.1.4.a - 08-22"</t>
  </si>
  <si>
    <t>20,83*1,2                                                     "D.1.4.a - 08-22"</t>
  </si>
  <si>
    <t>40,83*1,2                                                      "D.1.4.a - 08-22"</t>
  </si>
  <si>
    <t>0,83*1,2                                                        "D.1.4.a - 08-22"</t>
  </si>
  <si>
    <t>4,16*1,2                                                       "D.1.4.a - 08-22"</t>
  </si>
  <si>
    <t>43,33*1,2                                                     "D.1.4.a - 08-22"</t>
  </si>
  <si>
    <t>1. Kanalizační potrubí - dodávka</t>
  </si>
  <si>
    <t xml:space="preserve">D2 - 1. Kanalizační potrubí - dodávka </t>
  </si>
  <si>
    <t xml:space="preserve">D3 - 2. Kanalizační potrubí - montáž </t>
  </si>
  <si>
    <t xml:space="preserve">D4 - 3. Kanalizační tvarovky, systémové prvky, izolace a příslušenství </t>
  </si>
  <si>
    <t xml:space="preserve">D5 - 4.  Stavební přípomoce </t>
  </si>
  <si>
    <t xml:space="preserve">D6 - 5.  Ocelové doplňkové konstrukce </t>
  </si>
  <si>
    <t xml:space="preserve">D7 - 6.  Ostatní </t>
  </si>
  <si>
    <t>2. Kanalizační potrubí - montáž</t>
  </si>
  <si>
    <t>Montáž připojovací a svodné PP HT potrubí; včetně tvarovek, těsnění, vazelíny a kotvících prvků - Přímá trouba HT40</t>
  </si>
  <si>
    <t>Montáž připojovací a svodné PP HT potrubí; včetně tvarovek, těsnění, vazelíny a kotvících prvků - Přímá trouba HT50</t>
  </si>
  <si>
    <t>Montáž připojovací a svodné PP HT potrubí; včetně tvarovek, těsnění, vazelíny a kotvících prvků - Přímá trouba HT75</t>
  </si>
  <si>
    <t>Montáž připojovací a svodné PP HT potrubí; včetně tvarovek, těsnění, vazelíny a kotvících prvků - Přímá trouba HT110</t>
  </si>
  <si>
    <t>Montáž připojovací a svodné PP HT potrubí; včetně tvarovek, těsnění, vazelíny a kotvících prvků - Přímá trouba HT125</t>
  </si>
  <si>
    <t>Montáž svodné PVC KG potrubí, SN4, včetně tvarovek, těsnění, a vazelíny; revizní šachty v trase potrubí - Přímá trouba KG125</t>
  </si>
  <si>
    <t>Montáž svodné PVC KG potrubí, SN4, včetně tvarovek, těsnění, a vazelíny; revizní šachty v trase potrubí - Přímá trouba KG160</t>
  </si>
  <si>
    <t>Montáž svodné PVC KG potrubí, SN4, včetně tvarovek, těsnění, a vazelíny; revizní šachty v trase potrubí - Přímá trouba KG250</t>
  </si>
  <si>
    <t>Montáž svodné PVC KG potrubí, SN4, včetně tvarovek, těsnění, a vazelíny; revizní šachty v trase potrubí - Přímá trouba KG315</t>
  </si>
  <si>
    <t>43,33                                                            "D.1.4.a - 08-22"</t>
  </si>
  <si>
    <t>4,16                                                              "D.1.4.a - 08-22"</t>
  </si>
  <si>
    <t>0,83                                                              "D.1.4.a - 08-22"</t>
  </si>
  <si>
    <t>40,83                                                          "D.1.4.a - 08-22"</t>
  </si>
  <si>
    <t>Montáž svodné PVC KG potrubí, SN4, včetně tvarovek, těsnění, a vazelíny; revizní šachty v trase potrubí - Přímá trouba KG200</t>
  </si>
  <si>
    <t>20,83                                                            "D.1.4.a - 08-22"</t>
  </si>
  <si>
    <t>62,5                                                              "D.1.4.a - 08-22"</t>
  </si>
  <si>
    <t>Montáž svodné PVC KG potrubí, SN4, včetně tvarovek, těsnění, a vazelíny; revizní šachty v trase potrubí - Přímá trouba KG110</t>
  </si>
  <si>
    <t>95,83                                                            "D.1.4.a - 08-22"</t>
  </si>
  <si>
    <t>38,33                                                            "D.1.4.a - 08-22"</t>
  </si>
  <si>
    <t>69,17                                                            "D.1.4.a - 08-22"</t>
  </si>
  <si>
    <t>72,50                                                             "D.1.4.a-08-22"</t>
  </si>
  <si>
    <t>27,5                                                              "D.1.4.a - 08-22"</t>
  </si>
  <si>
    <t>38,83*1,2                                                     "D.1.4.a - 08-22"</t>
  </si>
  <si>
    <t>69,17*1,2                                                      "D.1.4.a - 08-22"</t>
  </si>
  <si>
    <t>20,8*1,2                                                       "D.1.4.a - 08-22"</t>
  </si>
  <si>
    <t>15,00                                                            "D.2.1.3 - 02-04"</t>
  </si>
  <si>
    <t>94,50                                                             "D.2.1.3 - 02-04"</t>
  </si>
  <si>
    <t>94,50                                                          "D.2.1.3 - 02-04"</t>
  </si>
  <si>
    <t>8,20                                                           "D.2.1.3 - 02-04"</t>
  </si>
  <si>
    <t>60,00                                                            "D.2.1.3 - 02-04"</t>
  </si>
  <si>
    <t>26,30                                                          "D.2.1.3 - 02-04"</t>
  </si>
  <si>
    <t>6,30                                                            "D.2.1.3 - 02-04"</t>
  </si>
  <si>
    <t>1,00                                                               "D.2.1.3 - 02-04"</t>
  </si>
  <si>
    <t>68,00                                                             "D.2.1.3 - 02-04"</t>
  </si>
  <si>
    <t>148,00                                                           "D.2.1.3 - 02-04"</t>
  </si>
  <si>
    <t>148,00                                                          "D.2.1.3 - 02-04"</t>
  </si>
  <si>
    <t>148,00                                                         "D.2.1.3 - 02-04"</t>
  </si>
  <si>
    <t xml:space="preserve"> Potrubí včetně 20% na prořez -Potrubí PE100RC, SDR11, d40 - dodávka</t>
  </si>
  <si>
    <t>2.  Armatury</t>
  </si>
  <si>
    <t>Přesun hmot tonážní pro rozvody, ocelové konstrukce a zařízení v objektech v do 6 m - provedení</t>
  </si>
  <si>
    <t>3.   Ocelové doplňkové konstrukce</t>
  </si>
  <si>
    <t>4. Nátěry</t>
  </si>
  <si>
    <t>D7</t>
  </si>
  <si>
    <t>Akumulační nádrž</t>
  </si>
  <si>
    <t>Hloubení nezapažených jam, hornina tř. 3, objem do 100m3</t>
  </si>
  <si>
    <t xml:space="preserve"> "D.2.2.- 02-03"</t>
  </si>
  <si>
    <t>1. Zemní práce</t>
  </si>
  <si>
    <t>Zřízení příložného pažení a rozepření stěn jam hl. do 3 m</t>
  </si>
  <si>
    <t>Odstranění příložného pažení a rozepření stěn jam hl. do 3 m</t>
  </si>
  <si>
    <t>Vodorovné přemístění do 1000 m výkopku z horniny tř. 1 až 4</t>
  </si>
  <si>
    <t>Zásyp jam sypaninou se zhutněním</t>
  </si>
  <si>
    <t>Lože pod akumulační nádrž, otevřený výkop z kameniva drobného těženého</t>
  </si>
  <si>
    <t>Lože pod objekty ze štěrkodrtě 16-32 mm</t>
  </si>
  <si>
    <t>Podkladní betonová deska z betonu C20/25-XC2, tl. 150mm, KARI síť 8mm,  150x150mm</t>
  </si>
  <si>
    <t>Prefabrikovaná akumulační nádrž o vnějších rozměrech 5500x2800x2000mm; tl. stěn, dna a stropu 150mm; o celkovém objemu 20m3, prostupy a otvory ve stropní desce a stěnách nádrže - dle projektové dokumentace</t>
  </si>
  <si>
    <t>Stupadla poplastovaná, na stěnu nádrže</t>
  </si>
  <si>
    <t xml:space="preserve">Prostupové těsnění, stavební otvor d100mm, pro vodovodní potrubí d40mm </t>
  </si>
  <si>
    <t xml:space="preserve">Prostupové těsnění, stavební otvor d100mm, pro 4x kabel d8-30mm </t>
  </si>
  <si>
    <t xml:space="preserve">Nátok potrubí DN200, vložka do prostupu pro PVC-KG hladké </t>
  </si>
  <si>
    <t xml:space="preserve">Odtok potrubí DN200, vložka do prostupu pro PVC-KG hladké </t>
  </si>
  <si>
    <t>Spojovací a těsnící materiál</t>
  </si>
  <si>
    <t>Doprava retenční nádrže a příslušenství</t>
  </si>
  <si>
    <t>Autojeřáb do 50t pro kompletaci retenční nádrže v místě stavby</t>
  </si>
  <si>
    <t>Kompletace retenční nádrže v místě stavby</t>
  </si>
  <si>
    <t>Areálový rozvod vytápění</t>
  </si>
  <si>
    <t>1. Rozvody ÚT</t>
  </si>
  <si>
    <t>Dodávka a montáž potrubí z trubek ocelových spojovaných svařováním včetně tvarovek a fitinek - DN65</t>
  </si>
  <si>
    <t>2.  Ocelové doplňkové konstrukce</t>
  </si>
  <si>
    <t>3.   Nátěry</t>
  </si>
  <si>
    <t>Nátěr ocelových doplňkových konstrukcí z ocelového profilovaného materiálu synterický základní + 2x vrchní s 1x emailování - dodávks a montáž</t>
  </si>
  <si>
    <t>Odmaštění rozvodných potrubí a ocelových doplňkových konstrukcí - dodávka a montáž</t>
  </si>
  <si>
    <t>Nátěr ocelových potrubí - synterický základní + 2x vrchní s 1x emailování - dodávka a montáž</t>
  </si>
  <si>
    <t>4.   Tepelné izolace uvnitř objektu</t>
  </si>
  <si>
    <t>Izolační pouzdro s AL polepem tl.50mm (λ=0,038W.m2/K) na potrubí dn65 - dodávka a montáž</t>
  </si>
  <si>
    <t>2.6. Ostatní</t>
  </si>
  <si>
    <t>Tlaková a topná zkouška ocelového potrubí od DN50 - provedení</t>
  </si>
  <si>
    <t>Vypuštění a napuštění topného systému - provedení</t>
  </si>
  <si>
    <t>Přesun hmot totážní pro rozvody, ocelové konstrukce a zařízení v objektech v do 6m - provedení</t>
  </si>
  <si>
    <t>Rozvody plynu</t>
  </si>
  <si>
    <t>Demontáž stávajícího plynového spotřebiče - Zásobník TUV s plynovým ohřevem o výkonu 76kW, spotřeba plynu (min.0,65m3/h, max. 7,66m/h), včetně odkouření, přívodu spalovacího vzduchu, připojovací hadice a armatur</t>
  </si>
  <si>
    <t>Demontáž stávajícího plynového spotřebiče - Plynový kotel o výkonu 45kW, spotřeba plynu (min.0,2m3/h, max. 5,2m/h), včetně odkouření, přívodu spalovacího vzduchu, připojovací hadice a armatur</t>
  </si>
  <si>
    <t>Demontáž stávajícího plynového spotřebiče - Plynová topná jednotka o výkonu 2,5-4,5kW, spotřeba plynu (min.0,29m3/h, max. 0,522m/h), včetně odkouření, přívodu spalovacího vzduchu, připojovací hadice a armatur</t>
  </si>
  <si>
    <t>"D.1.4.1.b 02-05"</t>
  </si>
  <si>
    <t>Demontáž stávajícího plynového spotřebiče - Plynová topná jednotka o výkonu 110,6kW, spotřeba plynu (max. 11,7m/h), včetně odkouření, přívodu spalovacího vzduchu, připojovací hadice a armatur</t>
  </si>
  <si>
    <t>Demontáž plynového potrubí včetně závěsů, kotvících prvků a zapravení omítek po demontáži plynového potrubí do dn50</t>
  </si>
  <si>
    <t>Demontáž plynového potrubí včetně závěsů, kotvících prvků a zapravení omítek po demontáži plynového potrubí do dn150</t>
  </si>
  <si>
    <t xml:space="preserve">Dodávka a montáž plynového ocelového potrubí včetně závěsů, objímek, dn32 </t>
  </si>
  <si>
    <t xml:space="preserve">Dodávka a montáž plynového ocelového potrubí včetně závěsů, objímek, dn125 </t>
  </si>
  <si>
    <t>Dodávka a osazení ocelové trubky (chráničky) DN50; L=1,5m</t>
  </si>
  <si>
    <t>Dodávka a osazení ocelové trubky (chráničky) DN200; L=1,5m</t>
  </si>
  <si>
    <t xml:space="preserve">Požární tmel na utěsnění prostupu přes požární úsek </t>
  </si>
  <si>
    <t>Nátěry potrubí, 1x základní, 2x vrchní</t>
  </si>
  <si>
    <t>Ostatní konstrukce a práce</t>
  </si>
  <si>
    <t>Tlaková zkouška potrubí do DN 200</t>
  </si>
  <si>
    <t>Odvzdušnění potrubí</t>
  </si>
  <si>
    <t>revize plynovodu</t>
  </si>
  <si>
    <t xml:space="preserve">Přesun hmot tonážní pro rozvody a zařízení v objektech </t>
  </si>
  <si>
    <t>Přípojka vodovodu</t>
  </si>
  <si>
    <t>Demontáž stávajících vodovodních přípojek a jejich příslušenství</t>
  </si>
  <si>
    <t>Odstranění vrchního asfaltového povrhu o tl. vrstvy do 120 mm</t>
  </si>
  <si>
    <t>Řezání stávajícího živičného / betonového krytu hl do 150 mm</t>
  </si>
  <si>
    <t>Odstranění podkladu pl přes 200 m2 z kameniva drceného tl 300 mm</t>
  </si>
  <si>
    <t>Dočasné zajištění podzemních kabelů</t>
  </si>
  <si>
    <t>Příplatek k cenám za ztížené vykopávky v blízkosti podzemního vedení</t>
  </si>
  <si>
    <t>Hloubení rýh š do 2000 mm v hornině tř. 4 objemu do 1000 m3</t>
  </si>
  <si>
    <t>Příplatek za lepivost k hloubení rýh š do 2000 mm v hornině tř. 4</t>
  </si>
  <si>
    <t>Zřízení pažení a rozepření stěn výkopu příložné do hloubky 2.5 m</t>
  </si>
  <si>
    <t>Odstranění pažení a rozepření stěn výkopu příložné do hloubky 2.5 m</t>
  </si>
  <si>
    <t>Svislé přemístění výkopku z horniny tř. 1 až 4 hl výkopu do 2,5 m</t>
  </si>
  <si>
    <t>Ocelový opravný třmen na PVC potrubí DN160</t>
  </si>
  <si>
    <t>Demontáž stávající vodoměrné sestavy</t>
  </si>
  <si>
    <t>Demontáž stávajícíh vodovodních šoupat, uliční poklop, teleskopická zemní souprava, navrtávacích pasů</t>
  </si>
  <si>
    <t>Demontáž stávajícího potrubí přípojky do DN90</t>
  </si>
  <si>
    <t>Podklad ze štěrkodrtě ŠD tl 300 mm</t>
  </si>
  <si>
    <t xml:space="preserve">Asfaltový beton vrstva podkladní ACP 16 (obalované kamenivo OKS) tl 120 mm š do 3 m </t>
  </si>
  <si>
    <t>Asfaltový beton vrstva obrusná ACO 11 (ABS) tř. I tl 40 mm š do 3 m z nemodifikovaného asfaltu</t>
  </si>
  <si>
    <t>Uložení sypaniny na dočasné skládky</t>
  </si>
  <si>
    <t>Odbočkový přírubový T-KUS DN150/100 - dodávka a montáž</t>
  </si>
  <si>
    <t>Speciální příruba systémem  - dodávka a montáž</t>
  </si>
  <si>
    <t>Šoupě přírubové, krátké  - dodávka a montáž</t>
  </si>
  <si>
    <t>Teleskopická zemní souprava DN100 - dodávka a montáž</t>
  </si>
  <si>
    <t>Uliční poklop samonivelační  - dodávka a montáž</t>
  </si>
  <si>
    <t>Příruba DN100+lemový kroužek d110 - dodávka a montáž</t>
  </si>
  <si>
    <t>Elektrokoleno 90° d110 - dodávka a montáž</t>
  </si>
  <si>
    <t>Potrubí PE100RC, SDR11, d110 - dodávka a montáž</t>
  </si>
  <si>
    <t>Příruba+lemový nákružek dn100 - dodávka a montáž</t>
  </si>
  <si>
    <t>Přírubové koleno 90, dn100; Q-kus  - dodávka a montáž</t>
  </si>
  <si>
    <t>Prostup obvodovodu stěnou pro potrubí dn110, vč.Kompaktní těsnění  - dodávka a montáž</t>
  </si>
  <si>
    <t>UNIextra příruba  - dodávka a montáž</t>
  </si>
  <si>
    <t>Přírubové šoupě dn100/d109-133 - dodávka a montáž</t>
  </si>
  <si>
    <t>Ovládací ruční kolo pro šoupě DN100 - dodávka a montáž</t>
  </si>
  <si>
    <t>Přírubová redukce  dn100/80 - dodávka a montáž</t>
  </si>
  <si>
    <t>Přírubový čistící kus s filtrem dn80 - dodávka a montáž</t>
  </si>
  <si>
    <t>Přírubová tvarovka o délce 5x DN, dn80,L=400mm - dodávka a montáž</t>
  </si>
  <si>
    <t>Přírubová tvarovka o délce 3x DN, dn80,L=250mm - dodávka a montáž</t>
  </si>
  <si>
    <t>Přírubová redukce dn100/80 - dodávka a montáž</t>
  </si>
  <si>
    <t>Gumový kompenzátor dn100 - dodávka a montáž</t>
  </si>
  <si>
    <t>Přírubové šoupě dn100 - dodávka a montáž</t>
  </si>
  <si>
    <t>Mezikroužek se závitovou odbočkou, dn100-5/4" - dodávka a montáž</t>
  </si>
  <si>
    <t>Zpět. klapka DN100 - dodávka a montáž</t>
  </si>
  <si>
    <t>PE lemový nákružek d125mm, dlouhé provedení, dn100,d125mm - dodávka a montáž</t>
  </si>
  <si>
    <t>Profilová volná příruba DN100; d125mm - dodávka a montáž</t>
  </si>
  <si>
    <t>Kulový kohout závitový  1 1/4" PN25 - dodávka a montáž</t>
  </si>
  <si>
    <t>Elektrospojka dn125 - dodávka a montáž</t>
  </si>
  <si>
    <t>Konzola - dodávka a montáž</t>
  </si>
  <si>
    <t>Zkouška hutnění výkopu</t>
  </si>
  <si>
    <t>Zkouška signalizačního vodiče</t>
  </si>
  <si>
    <t>Signalizační vodič na potrubí DN do 150</t>
  </si>
  <si>
    <t>Krytí potrubí výstražnou fólií z PVC šířky 34 cm</t>
  </si>
  <si>
    <t>Geodetické zaměření vodovodu vč. geometrického plánu</t>
  </si>
  <si>
    <t>Propláchnutí potrubí</t>
  </si>
  <si>
    <t>Dopravní značení a zajištění zvláštního užívání komunikace</t>
  </si>
  <si>
    <t>Přesun hmot pro trubní vedení otevřený výkop</t>
  </si>
  <si>
    <t xml:space="preserve">Dodávka připojovací a svodné PP HT potrubí; včetně tvarovek, těsnění, vazelíny a kotvících prvků - Přímá trouba HT125 </t>
  </si>
  <si>
    <t>D3 - 2.  Armatury</t>
  </si>
  <si>
    <t xml:space="preserve">D2 - 1. Potrubí </t>
  </si>
  <si>
    <t>D4 - 3.  Ocelové doplňkové konstrukce</t>
  </si>
  <si>
    <t>D5 - 4. Nátěry</t>
  </si>
  <si>
    <t>Vodorovné přemístění do 500 m výkopku z horniny tř. 1 až 4</t>
  </si>
  <si>
    <t>Vodorovné přemístění do 10 000 m výkopku z horniny tř. I skupiny 1 až 4</t>
  </si>
  <si>
    <t>D6 - 5. Tepelné izolace</t>
  </si>
  <si>
    <t xml:space="preserve">D7 -  6. Výkopové práce </t>
  </si>
  <si>
    <t>5. Tepelné izolace</t>
  </si>
  <si>
    <t xml:space="preserve">6. Výkopové práce </t>
  </si>
  <si>
    <t>27,5*1,2                                                        "D.2.1.4 - 02-04"</t>
  </si>
  <si>
    <t>18,33*1,2                                                      "D.2.1.4 - 02-04"</t>
  </si>
  <si>
    <t>36,67*1,2                                                      "D.2.1.4 - 02-04"</t>
  </si>
  <si>
    <t>15,83*1,2                                                     "D.2.1.4 - 02-04"</t>
  </si>
  <si>
    <t>27,5                                                            "D.2.1.4 - 02-04"</t>
  </si>
  <si>
    <t>36,67                                                          "D.2.1.4 - 02-04"</t>
  </si>
  <si>
    <t>15,83                                                          "D.2.1.4 - 02-04"</t>
  </si>
  <si>
    <t>26,00                                                           "D.2.1.4 - 02-04"</t>
  </si>
  <si>
    <t>10,00                                                           "D.2.1.4 - 02-04"</t>
  </si>
  <si>
    <t>38,00                                                             "D.2.1.4 - 02-04"</t>
  </si>
  <si>
    <t>22,00                                                             "D.2.1.4 - 02-04"</t>
  </si>
  <si>
    <t>10,50                                                             "D.2.1.4 - 02-04"</t>
  </si>
  <si>
    <t>22,05                                                            "D.2.1.4 - 02-04"</t>
  </si>
  <si>
    <t>5,77                                                             "D.2.1.4 - 02-04"</t>
  </si>
  <si>
    <t>3,66                                                             "D.2.1.4 - 02-04"</t>
  </si>
  <si>
    <t>1,05                                                             "D.2.1.4 - 02-04"</t>
  </si>
  <si>
    <t xml:space="preserve">Ústřední vytápění </t>
  </si>
  <si>
    <t>D2 - 1. Otopná tělesa</t>
  </si>
  <si>
    <t>D3 - 2. Rozvody ÚT - Potrubí vnitřní</t>
  </si>
  <si>
    <t xml:space="preserve">D4 - 3. Rozvody ÚT - Podlahové vytápění </t>
  </si>
  <si>
    <t>D5 - 4. Rozvody ÚT - Aramtury a zařízení</t>
  </si>
  <si>
    <t>D6 - 5. Rozvody ÚT - Ocelové doplňkové konstrukce</t>
  </si>
  <si>
    <t>D7 - 6. Rozvody ÚT - Nátěr</t>
  </si>
  <si>
    <t xml:space="preserve">1. Otopná tělesa </t>
  </si>
  <si>
    <t>Dodávka a montáž otopného tělesa deskového jednořadého, TYP 11 o výšce 400mm, délce 700mm se spodním středovým připojením, vestavěného termostatického ventilu, odvzdušňovacího ventilu a radiátorového šroubení dvojitého rohového regulačního, termostatické hlavice, barva bílá</t>
  </si>
  <si>
    <t>Dodávka a montáž otopného tělesa deskového jednořadého, TYP 11 o výšce 700mm, délce 2000mm se spodním středovým připojením, vestavěného termostatického ventilu, odvzdušňovacího ventilu a radiátorového šroubení dvojitého přímého regulačního, termostatické hlavice, barva bílá</t>
  </si>
  <si>
    <t>Dodávka a montáž otopného tělesa deskového jednořadého, TYP 11 o výšce 700mm, délce 2300mm se spodním středovým připojením, vestavěného termostatického ventilu, odvzdušňovacího ventilu a radiátorového šroubení dvojitého přímého regulačního, termostatické hlavice, barva bílá</t>
  </si>
  <si>
    <t>Dodávka a montáž otopného tělesa deskového jednořadého, TYP 21 o výšce 700mm, délce 2000mm se spodním středovým připojením, vestavěného termostatického ventilu, odvzdušňovacího ventilu a  radiátorového šroubení dvojitého přímého regulačního, barva bílá</t>
  </si>
  <si>
    <t>Dodávka a montáž otopného tělesa deskového jednořadého, TYP 21 o výšce 700mm, délce 2300mm se spodním středovým připojením, vestavěného termostatického ventilu, odvzdušňovacího ventilu a  radiátorového šroubení dvojitého přímého regulačního, barva bílá</t>
  </si>
  <si>
    <t>Dodávka a montáž otopného tělesa trubkového koupelnového z uzavřených ocelových profilů s průřezem ve tvaru “D” a rovných profilů s kruhovým průřezem d=24mm o výšce 900mm, délce 600mm se spodním středovým připojením včetně kombinované regulační armatury HM s termostatickou hlavicí bílé barvy</t>
  </si>
  <si>
    <t>Nástěnný elektricky přímotop s termostatem o výkonu 500W - dodávka a montáž</t>
  </si>
  <si>
    <t>Nástěnný elektricky přímotop s termostatem o výkonu 1500W - dodávka a montáž</t>
  </si>
  <si>
    <t>Teplovodní sálavé panely délky 3000 mm, šířky 1200 mm, v akustickém provedení, sériové zapojení, napojení shora, včetně kotvících prvků - dodávka a montáž</t>
  </si>
  <si>
    <t>2. Rozvody ÚT - potrubí vnitřní</t>
  </si>
  <si>
    <t>Dodávka a montáž potrubí z trubek měděných spojovaných pájením včetně tvarovek a fitinek - ø15x1,0</t>
  </si>
  <si>
    <t>97                                                           "D.1.4.c - 02-10"</t>
  </si>
  <si>
    <t>Dodávka a montáž potrubí z trubek měděných spojovaných pájením včetně tvarovek a fitinek - ø18x1,0</t>
  </si>
  <si>
    <t>107                                                        "D.1.4.c - 02-10"</t>
  </si>
  <si>
    <t>Dodávka a montáž potrubí z trubek měděných spojovaných pájením včetně tvarovek a fitinek - ø22x1,0</t>
  </si>
  <si>
    <t>262                                                        "D.1.4.c - 02-10"</t>
  </si>
  <si>
    <t>Dodávka a montáž potrubí z trubek měděných spojovaných pájením včetně tvarovek a fitinek - ø28x1,5</t>
  </si>
  <si>
    <t>265                                                         "D.1.4.c - 02-10"</t>
  </si>
  <si>
    <t>Dodávka a montáž potrubí z trubek měděných spojovaných pájením včetně tvarovek a fitinek - ø35x1,5</t>
  </si>
  <si>
    <t xml:space="preserve">vv </t>
  </si>
  <si>
    <t>131                                                       "D.1.4.c - 02-10"</t>
  </si>
  <si>
    <t>Dodávka a montáž potrubí z trubek měděných spojovaných pájením včetně tvarovek a fitinek - ø42x1,5</t>
  </si>
  <si>
    <t>5                                                           "D.1.4.c - 02-10"</t>
  </si>
  <si>
    <t>Dodávka a montáž potrubí z trubek měděných spojovaných pájením včetně tvarovek a fitinek - ø54x2,0</t>
  </si>
  <si>
    <t>74                                                           "D.1.4.c - 02-10"</t>
  </si>
  <si>
    <t>201                                                        "D.1.4.c - 02-10"</t>
  </si>
  <si>
    <t xml:space="preserve">3. Rozvody ÚT - podlahové vytápění </t>
  </si>
  <si>
    <t>Systémová deska s izolací, s nakašírovanou folií, s výstupky, EPS 200S (λd=0,034 W/(m.K)), tl. souvistlé vrstvy 30 mm - dodávka</t>
  </si>
  <si>
    <t>428                                                        "D.1.4.c - 02-10"</t>
  </si>
  <si>
    <t xml:space="preserve">AL-PEX potrubí 16 x 2,0 - dodávka </t>
  </si>
  <si>
    <t>2184                                                       "D.1.4.c - 02-10"</t>
  </si>
  <si>
    <t xml:space="preserve">Sestava směšovacího rozdělovače na podlahové vytápění  - 10cestný, včetně čerpadla, elektrického pohonu 0-10V a skříně  pro zabudování  do stěny - dodávka </t>
  </si>
  <si>
    <t xml:space="preserve">Sestava směšovacího rozdělovače na podlahové vytápění  - 6cestný, včetně čerpadla, elektrického pohonu 0-10V a skříně  pro zabudování  do stěny - dodávka </t>
  </si>
  <si>
    <t xml:space="preserve">Sestava směšovacího rozdělovače na podlahové vytápění  - 7cestný, včetně čerpadla, elektrického pohonu 0-10V, elektrotermických ventilů 24V na jednotlivých topných smyčkách a skříně  pro zabudování  do stěny - dodávka </t>
  </si>
  <si>
    <t xml:space="preserve">Sestava směšovacího rozdělovače na podlahové vytápění  - 10cestný, včetně čerpadla, elektrického pohonu 0-10V, elektrotermických ventilů 24V na jednotlivých topných smyčkách a skříně  pro zabudování  do stěny - dodávka </t>
  </si>
  <si>
    <t xml:space="preserve">Okrajová dilatační páska PE s fólií 10/160mm - dodávka </t>
  </si>
  <si>
    <t>Připojovací šroubení 16 x 2,0 - dodávka</t>
  </si>
  <si>
    <t>4. Rozvody ÚT - aramtury a zařízení</t>
  </si>
  <si>
    <t>Kombinovaný rozdělovač a sběrač, Qmax=9.3m3/h, modul 120, L=2,6m - dodávka a montáž</t>
  </si>
  <si>
    <t>Trubkový rozdělovač a sběrač, 4 okruhy, modul 125, DN125, L=2,45m - dodávka a montáž</t>
  </si>
  <si>
    <t>Automatický odvzdušňovcí ventil svislý se zpětným ventilem - G3/8" - dodávka a montáž</t>
  </si>
  <si>
    <t>Vypouštěcí kulový kohout s hadicovou vývodkou a zátkou - G1/2" - dodávka a montáž</t>
  </si>
  <si>
    <t>Vypouštěcí kulový kohout s hadicovou vývodkou a zátkou - G3/4" - dodávka a montáž</t>
  </si>
  <si>
    <t>Kulový kohout závitový - Rp1/2" - dodávka a montáž</t>
  </si>
  <si>
    <t>Kulový kohout závitový - Rp3/4" - dodávka a montáž</t>
  </si>
  <si>
    <t>Kulový kohout závitový - Rp1" - dodávka a montáž</t>
  </si>
  <si>
    <t>Kulový kohout závitový - Rp6/4" - dodávka a montáž</t>
  </si>
  <si>
    <t>Kulový kohout závitový - Rp2" - dodávka a montáž</t>
  </si>
  <si>
    <t>Mezipřírubová klapka dn65/6 - dodávka a montáž</t>
  </si>
  <si>
    <t>Zpětná klapka závitová - Rp3/4" - dodávka a montáž</t>
  </si>
  <si>
    <t>Zpětná klapka závitová - Rp1" - dodávka a montáž</t>
  </si>
  <si>
    <t>Zpětná klapka závitová - Rp6/4" - dodávka a montáž</t>
  </si>
  <si>
    <t>Zpětná klapka závitová - Rp2" - dodávka a montáž</t>
  </si>
  <si>
    <t>Mezipřírubová zpětná klapka dn65/6 - dodávka a montáž</t>
  </si>
  <si>
    <t>Filtr závitový - Rp3/4" - dodávka a montáž</t>
  </si>
  <si>
    <t>Filtr závitový - Rp1" - dodávka a montáž</t>
  </si>
  <si>
    <t>Filtr závitový - Rp6/4" - dodávka a montáž</t>
  </si>
  <si>
    <t>Filtr závitový - Rp2" - dodávka a montáž</t>
  </si>
  <si>
    <t>Filtr přírubový dn65/6 - dodávka a montáž</t>
  </si>
  <si>
    <t>Termostatický ochoz / omezovač teploty zpátečky 1/2" se stupnicí nastavený na 45°C - dodávka a montáž</t>
  </si>
  <si>
    <t>TROJCESTNÝ SMĚŠOVACÍ VENTIL DN25, SE SERVOPOHONEM (POHON 24V, S ŘÍZENÍM 0-10V), kvs=8,0 - dodávka a montáž</t>
  </si>
  <si>
    <t>TROJCESTNÝ SMĚŠOVACÍ VENTIL DN15, SE SERVOPOHONEM (POHON 24V, S ŘÍZENÍM 0-10V), kvs=1,6 - dodávka a montáž</t>
  </si>
  <si>
    <t>TROJCESTNÝ SMĚŠOVACÍ VENTIL DN20, SE SERVOPOHONEM (POHON 24V, S ŘÍZENÍM 0-10V), kvs=4,0 - dodávka a montáž</t>
  </si>
  <si>
    <t>TROJCESTNÝ SMĚŠOVACÍ VENTIL DN15, SE SERVOPOHONEM (POHON 24V, S ŘÍZENÍM 0-10V), kvs=2,5 - dodávka a montáž</t>
  </si>
  <si>
    <t>OBĚHOVÉ ČERPADLO TOPNÉHO OKRUHU Q=1,95m3/h, P=5,0m (230V, 50Hz, 50W) - dodávka a montáž</t>
  </si>
  <si>
    <t>OBĚHOVÉ ČERPADLO TOPNÉHO OKRUHU Q=0,42m3/h, P=2,8m (230V, 50Hz, 12W) - dodávka a montáž</t>
  </si>
  <si>
    <t>OBĚHOVÉ ČERPADLO TOPNÉHO OKRUHU Q=5,27m3/h, P=4,8m (230V, 50Hz, 116W) - dodávka a montáž</t>
  </si>
  <si>
    <t>OBĚHOVÉ ČERPADLO TOPNÉHO OKRUHU Q=0,84m3/h, P=3,9m (230V, 50Hz, 23W) - dodávka a montáž</t>
  </si>
  <si>
    <t>OBĚHOVÉ ČERPADLO TOPNÉHO OKRUHU Q=0,57m3/h, P=3,9m (230V, 50Hz, 26W) - dodávka a montáž</t>
  </si>
  <si>
    <t>OBĚHOVÉ ČERPADLO TOPNÉHO OKRUHU Q=10,0m3/h, P=5,0m (230V, 50Hz, 33W) - dodávka a montáž</t>
  </si>
  <si>
    <t>Tlakoměr Ø100 (0-16bar) včetně návarku a tlakoměrové smyčky rohové PN40 - dodávka a montáž</t>
  </si>
  <si>
    <t>Teploměr Ø100 (0-120°C) včetně návarku a teploměrné jímky - dodávka a montáž</t>
  </si>
  <si>
    <t>Ruční vyvažovací ventil DN15 rozsah nastavení 0.1&lt;kv&lt;1.27 - dodávka a montáž</t>
  </si>
  <si>
    <t>Regulační ventil DN15 rozsah nastavení 0.14&lt;kv&lt;2.56, měřící clonky, včetně prefabrikované tepelné izolace - dodávka a montáž</t>
  </si>
  <si>
    <t>Regulační ventil DN20 rozsah nastavení 0.53&lt;kv&lt;5.39, měřící clonky, včetně prefabrikované tepelné izolace - dodávka a montáž</t>
  </si>
  <si>
    <t>Regulační ventil DN32 rozsah nastavení 1.19&lt;kv&lt;14.2, měřící clonky, včetně prefabrikované tepelné izolace - dodávka a montáž</t>
  </si>
  <si>
    <t>Regulační ventil DN50 rozsah nastavení 2.62&lt;kv&lt;32.3, měřící clonky, včetně prefabrikované tepelné izolace - dodávka a montáž</t>
  </si>
  <si>
    <t>Regulační ventil DN65 rozsah nastavení 1.8&lt;kv&lt;85, měřící clonky, včetně prefabrikované tepelné izolace - dodávka a montáž</t>
  </si>
  <si>
    <t>Zpětný ventil mezipřírubový PN40, s nerezovou pružinou, Kvs=42m3/hod - dodávka a montáž</t>
  </si>
  <si>
    <t>Kulový kohout přivařovací, tělos St 37.8, koule AISI304, H=98mm - dodávka a montáž</t>
  </si>
  <si>
    <t>Expanzní nádoba membránová o objemu 200l včetně připojovací armatury - dodávka a montáž</t>
  </si>
  <si>
    <t>Uzavírací klapka mezipřírubová UKM GJS400, B=136 mm - dodávka a montáž</t>
  </si>
  <si>
    <t>Návarek pro jímku teplotního čidla L=220 mm, G1/2" - dodávka a montáž</t>
  </si>
  <si>
    <t>Návarek pro termostat, L=35mm, G1/2" - dodávka a montáž</t>
  </si>
  <si>
    <t>Návarek pro čidlo měřiče tepla, G1/2" - dodávka a montáž</t>
  </si>
  <si>
    <t>Návarek pro regulátor tlakové diference, G1/2" - dodávka a montáž</t>
  </si>
  <si>
    <t>Navárky pro MaR - přesný počet a unístění, viz. Projektová dokumentace MaR - dodávka a montáž</t>
  </si>
  <si>
    <t>Výměníková stanice o topném výkonu 450kw do vytápění a ohřev VZT a 150kW do ohřevu TUV - dodávka a montáž</t>
  </si>
  <si>
    <t>5. Rozvody ÚT -  Ocelové doplňkové konstrukce</t>
  </si>
  <si>
    <t xml:space="preserve">Ocelové konstrukce doplňkové z materiálu profilovaného ocelového zhotovené při montáži svařováním a šroubováním - Tyč l 50x50x5x - dodávka a montáž </t>
  </si>
  <si>
    <t>Ocelové konstrukce doplňkové z materiálu profilovaného ocelového zhotovené při montáži svařováním a šroubováním - tyč závitová d10mm - dodávka a montáž</t>
  </si>
  <si>
    <t>Ocelové konstrukce doplňkové z materiálu profilovaného ocelového zhotovené při montáži svařováním a šroubováním - kotevní třmeny z kruhové oceli</t>
  </si>
  <si>
    <t>6. Rozvody ÚT - Nátěr</t>
  </si>
  <si>
    <t>Nátěr ocelových doplňkových konstrukcí z ocelového profilovaného materiálu syntetický základní + 2x vrchní s 1x emailování - dodávka a montáž</t>
  </si>
  <si>
    <t>30                                                          "D.1.4.c - 02-10"</t>
  </si>
  <si>
    <t>50                                                          "D.1.4.c - 02-10"</t>
  </si>
  <si>
    <t>Nátěr ocelových potrubí - syntetický základní + 2x vrchní s 1x emailování - dodávka a montáž</t>
  </si>
  <si>
    <t>Tepelná izolace potrubí navlékací (λ=0,038W.m2/K) pouzdro ø15 na potrubí ø15 o tl. 30mm - dodávka a montáž</t>
  </si>
  <si>
    <t>97                                                          "D.1.4.c - 02-10"</t>
  </si>
  <si>
    <t>Tepelná izolace potrubí navlékací  (λ=0,038W.m2/K) pouzdro ø18 na potrubí ø18 o tl. 30mm - dodávka a montáž</t>
  </si>
  <si>
    <t>107                                                         "D.1.4.c - 02-10"</t>
  </si>
  <si>
    <t>Tepelná izolace potrubí navlékací  (λ=0,038W.m2/K) pouzdro ø22 na potrubí ø22 o tl. 40mm - dodávka a montáž</t>
  </si>
  <si>
    <t>262                                                          "D.1.4.c - 02-10"</t>
  </si>
  <si>
    <t>Tepelná izolace potrubí navlékací  (λ=0,038W.m2/K) pouzdro ø28 na potrubí ø28 o tl. 40mm - dodávka a montáž</t>
  </si>
  <si>
    <t>265                                                        "D.1.4.c - 02-10"</t>
  </si>
  <si>
    <t>Tepelná izolace potrubí navlékací  (λ=0,038W.m2/K) pouzdro ø35 na potrubí ø35 o tl. 50mm - dodávka a montáž</t>
  </si>
  <si>
    <t>131                                                         "D.1.4.c - 02-10"</t>
  </si>
  <si>
    <t>Tepelná izolace potrubí navlékací  (λ=0,038W.m2/K) pouzdro ø42 na potrubí ø42 o tl. 50mm - dodávka a montáž</t>
  </si>
  <si>
    <t>5                                                            "D.1.4.c - 02-10"</t>
  </si>
  <si>
    <t>Tepelná izolace potrubí navlékací  (λ=0,038W.m2/K) pouzdro ø54 na potrubí ø54 o tl. 50mm - dodávka a montáž</t>
  </si>
  <si>
    <t>Tepelná izolace potrubí z minerální vlny s hliníkovou folií (λ=0,038W.m2/K) na potrubí ø76 mm o tl. 50 mm - dodávka a montáž</t>
  </si>
  <si>
    <t>201                                                          "D.1.4.c - 02-10"</t>
  </si>
  <si>
    <t>D8</t>
  </si>
  <si>
    <t>Vypracování drážek svislých a horizontálních ve zdivu, pro potrubí topné a vratné vody, rozměr 150x100mm, pro potrubí vytápění do DN32 včetně, včetně zapravení omítkovou směsí a štukem</t>
  </si>
  <si>
    <t>23                                                           "D.1.4.c - 02-10"</t>
  </si>
  <si>
    <t>D9</t>
  </si>
  <si>
    <t>Protipožární zpěňující páska na potrubí Ø22</t>
  </si>
  <si>
    <t>4,9                                                         "D.1.4.c - 02-10"</t>
  </si>
  <si>
    <t>Protipožární zpěňující páska na potrubí Ø28</t>
  </si>
  <si>
    <t>3,5                                                         "D.1.4.c - 02-10"</t>
  </si>
  <si>
    <t>Protipožární zpěňující páska na potrubí Ø35</t>
  </si>
  <si>
    <t>3,7                                                         "D.1.4.c - 02-10"</t>
  </si>
  <si>
    <t>Protipožární malta</t>
  </si>
  <si>
    <t>kg</t>
  </si>
  <si>
    <t>Tlaková zkouška CU potrubí do DN50</t>
  </si>
  <si>
    <t xml:space="preserve"> 941                                                         "D.1.4.c - 02-10"</t>
  </si>
  <si>
    <t>Tlaková zkouška OCELOVÉHO potrubí od DN50</t>
  </si>
  <si>
    <t>Tlaková zkouška plastového potrubí</t>
  </si>
  <si>
    <t>2184                                                        "D.1.4.c - 02-10"</t>
  </si>
  <si>
    <t>Topná zkouška dle ČSN - 72hodin</t>
  </si>
  <si>
    <t>h</t>
  </si>
  <si>
    <t>Napouštění systému</t>
  </si>
  <si>
    <t>1142                                                        "D.1.4.c - 02-10"</t>
  </si>
  <si>
    <t xml:space="preserve">Propláchnutí potrubí </t>
  </si>
  <si>
    <t>Montáž podlahového vytápění</t>
  </si>
  <si>
    <t>428                                                          "D.1.4.c - 02-10"</t>
  </si>
  <si>
    <t>Vyregulování topného systému</t>
  </si>
  <si>
    <t>hod</t>
  </si>
  <si>
    <t>Odvzdušnění otopných těles</t>
  </si>
  <si>
    <t>Demontáž stávajících nepotřebných armatur, potrubí, izolací, kotvících prvků</t>
  </si>
  <si>
    <t>Demontáž stávajících topných těles včetně připojovacích armatur</t>
  </si>
  <si>
    <t>Návod na obsluhu a údržbu, proškolení obsluhy</t>
  </si>
  <si>
    <t>Prostup obvodovou stěnou pro potrubí dn160 a dn140 včetně utěsnění prostupu skrz obvodovou stěnu o šířce 1,0m</t>
  </si>
  <si>
    <t>12,000                                                     "D.1.4.c - 02-10"</t>
  </si>
  <si>
    <t xml:space="preserve">D1 - VZDUCHOTECHNIKA </t>
  </si>
  <si>
    <t>D2 - 1. Zařízení pro větrání sportovní haly D+M</t>
  </si>
  <si>
    <t xml:space="preserve">D3 - 2. Zařízení pro větrání sociálního zázemí a chodeb D+M </t>
  </si>
  <si>
    <t>D4 - 3. Zařízení pro větrání multifunkční tělocvičny a zrcadlového sálu D+M</t>
  </si>
  <si>
    <t>D5 - 4. Zařízení pro větrání tělocvičny s horolezeckou stěnou D+M</t>
  </si>
  <si>
    <t>D6 - 5. Větrání WC ve 2.NP D+M</t>
  </si>
  <si>
    <t>D7 - 6. Větrání technické místnosti UT, UPS,  ELEKTROROZVODNA D+M</t>
  </si>
  <si>
    <t>D8 - 7. Větrání technické místnosti D+M</t>
  </si>
  <si>
    <t>D9 - 8. Větrání skladu D+M</t>
  </si>
  <si>
    <t xml:space="preserve">D10 - 9. Větrání nářaďovny D+M </t>
  </si>
  <si>
    <t>D11 - 10. Větrání technické místnosti s výměníkovou stanicí D+M</t>
  </si>
  <si>
    <t>D12 - 11. Větrání technické místnosti s plynoměry a vodoměry D+M</t>
  </si>
  <si>
    <t>D13 - 12. Ostatní společné doplńkové položky</t>
  </si>
  <si>
    <t xml:space="preserve">Vzduchotechnika </t>
  </si>
  <si>
    <t>Tlumič hluku kulisový čtyřhranný 2500x1500mm,L=2000mm</t>
  </si>
  <si>
    <t>Protidešťová žaluzie pro přívod vzduchu včetně zemního rámu a sítí proti ptactvu 2500x1500mm</t>
  </si>
  <si>
    <t>Výfukový díl čtyřhranný pro odvod vzduchu včetně sítě proti ptactvu 2500x1500mm, sklon sešikmení 45°</t>
  </si>
  <si>
    <t>Stropní anemostat pro vysoké prostory přívodní s regulací a s vertikálním připojovacím boxem vel. 630mm (2666 m3/hod.)</t>
  </si>
  <si>
    <t>Vyúsť odvodní komfortní dvouřadá s regulací a s připojovacím nástavcem a upevňovacím rámem 1225x525mm</t>
  </si>
  <si>
    <t>Regulační klapka čtyřhranná s ručním nastavením s aretací 800x800mm</t>
  </si>
  <si>
    <t>Regulační klapka čtyřhranná s ručním nastavením s aretací 1000x1000mm</t>
  </si>
  <si>
    <t>Regulační klapka čtyřhranná s ručním nastavením s aretací 1400x1250</t>
  </si>
  <si>
    <t>Regulační klapka kruhová s ručním nastavením s aretací dn180</t>
  </si>
  <si>
    <t>Regulační klapka kruhová s ručním nastavením s aretací dn125</t>
  </si>
  <si>
    <t>Talířový ventil kruhový pro přívod vzduchu dn160</t>
  </si>
  <si>
    <t>Talířový ventil kruhový pro odvod vzduchu dn160</t>
  </si>
  <si>
    <t>Regulační klapka kruhová s ručním nastavením s aretací dn400</t>
  </si>
  <si>
    <t>2xdveřní mřížka 525x125mm</t>
  </si>
  <si>
    <t>Venkovní jednotka mini VRV o jmenovitém chladícím výkonu 33,5kW včetně sady s expanzním ventilem, řídící skříně 0-10V, kontakty ABC pro přep. Chlazení/topení, kabel pro kontakt(3x400V,50Hz, nom.10,2kW, jmen.13,4A, R410A, doporučené jištění 32A)</t>
  </si>
  <si>
    <t>Kruhové potrubí Spiro vč. tvarovek prům. 180;včetně rezervy 10%, 8% tvarovek včetně oc.doplňkových konstrukcí, těsnícího a montážního materiálu a nátěrů</t>
  </si>
  <si>
    <t>Čtyřhranné potrubí sk.I z pozink. plechu dle ON 12 0398; do obvodu 1050mm; včetně rezervy 10%, 100% tvarovek včetně oc.doplňkových konstrukcí, těsnícího a montážního materiálu a nátěrů</t>
  </si>
  <si>
    <t>Čtyřhranné potrubí sk.I z pozink. plechu dle ON 12 0398; do obvodu 8000mm; 44% tvarovek včetně oc.doplňkových konstrukcí, těsnícího a montážního materiálu a nátěrů</t>
  </si>
  <si>
    <t>Tepelná izolace potrubí z minerální vlny tl. 40 mm</t>
  </si>
  <si>
    <t>Tepelná izolace potrubí z minerální vlny tl. 50 mm včetně oplechování</t>
  </si>
  <si>
    <t>Cu potrubí pro klimatizační jednotky, trubka chladírenská 12.7x1.0 mm, včetně tepelné izolace tl. 13mm a ochranného opláštění, včetně 10% rezervy</t>
  </si>
  <si>
    <t>Cu potrubí pro klimatizační jendotky, trubka chladírenská 25.2x1.0 mm, včetně tepelné izolace tl. 13mm a ochranného opláštění, včetně 10% rezervy</t>
  </si>
  <si>
    <t>Rekuperační jednotka o větracím množství vzduchu 4 920m3/h/400Pa s rotačním rekuperátorem o účinnosti 83% s integrovaným teplovodním ohřevem o výkonu 13kW, filtry F7 aM5; hmotnost 550kg. Přívodní ventilátor 3x400V; 2,5kW 4,0A. Odvodní ventilátor 3x400V; 2,5kW 4,0A, včetně směšovacího uzlu (oběhové čerpadlo, trojcestný ventil, uzavýrací, vypouštěcí a odvzdušňovací armatury, připojovací hadice)</t>
  </si>
  <si>
    <t xml:space="preserve">Tlumič hluku kulisový čtyřhranný 1000x500mm,L=2000mm </t>
  </si>
  <si>
    <t>Protidešťová žaluzie pro přívod vzduchu 1250x500mm včetně zemního rámu a sítí proti ptactvu</t>
  </si>
  <si>
    <t>Protidešťová žaluzie pro odvod vzduchu 1250x500mm včetně zemního rámu a sítí proti ptactvu</t>
  </si>
  <si>
    <t>Talířový ventil kruhový pro odvod vzduchu dn200</t>
  </si>
  <si>
    <t>Talířový ventil kruhový pro odvod vzduchu dn100</t>
  </si>
  <si>
    <t>Talířový ventil kruhový pro přívod vzduchu dn100</t>
  </si>
  <si>
    <t>Tlumič hluku kruhový dn160, L=900mm</t>
  </si>
  <si>
    <t>Regulátor variabilního průtoku kruhový dn160</t>
  </si>
  <si>
    <t>Regulátor konstantního průtoku kruhový dn160</t>
  </si>
  <si>
    <t>Tlumič hluku kruhový dn200, L=900mm</t>
  </si>
  <si>
    <t>Regulátor variabilního průtoku kruhový dn200</t>
  </si>
  <si>
    <t>Regulátor konstantního průtoku kruhový dn200</t>
  </si>
  <si>
    <t>Tlumič hluku kruhový dn125, L=900mm</t>
  </si>
  <si>
    <t>Regulátor variabilního průtoku kruhový dn125</t>
  </si>
  <si>
    <t>Regulátor konstantního průtoku kruhový dn125</t>
  </si>
  <si>
    <t>Tlumič hluku kruhový dn100, L=900mm</t>
  </si>
  <si>
    <t>Regulátor variabilního průtoku kruhový dn100</t>
  </si>
  <si>
    <t>Požární větrací mřížka EI 60 DP1/ EW 120 DP1 260x200mm</t>
  </si>
  <si>
    <t>2xstěnová mřížka 325x75mm</t>
  </si>
  <si>
    <t>2xstěnová mřížka 425x75mm</t>
  </si>
  <si>
    <t>2xstěnová mřížka 425x125mm</t>
  </si>
  <si>
    <t>2xstěnová mřížka 525x75mm</t>
  </si>
  <si>
    <t>2xstěnová mřížka 525x125mm</t>
  </si>
  <si>
    <t>2xstěnová mřížka 525x225mm</t>
  </si>
  <si>
    <t>Požární izolace potrubí z minerální vlny s AL polepem tl. 60 mm na trny</t>
  </si>
  <si>
    <t>Akustická izolace potrubí z minerální vlny tl. 40 mm</t>
  </si>
  <si>
    <t>Pružná hadice pro připojení talířového ventilu DN100</t>
  </si>
  <si>
    <t>Pružná hadice pro připojení talířového ventilu DN160</t>
  </si>
  <si>
    <t>Pružná hadice pro připojení talířového ventilu DN200</t>
  </si>
  <si>
    <t>Rekuperační jednotka o větracím množství vzduchu 10 500m3/h/400Pa s rotačním rekuperátorem o účinnosti 82% s integrovaným teplovodním ohřevem o výkonu 13kW a volnou komorou pro přímý výparník o výkonu 25kW a směšovací klapkou, filtry F7 a M5; hmotnost 1463kg. Přívodní ventilátor 3x400V; 4,0kW 8,2A. Odvodní ventilátor 3x400V; 4,0kW 8,2A, včetně směšovacího uzlu (oběhové čerpadlo, trojcestný ventil, uzavýrací, vypouštěcí a odvzdušňovací armatury, připojovací hadice)</t>
  </si>
  <si>
    <t xml:space="preserve">Tlumič hluku kulisový čtyřhranný 1250x1000mm,L=2000mm </t>
  </si>
  <si>
    <t>Protidešťová žaluzie pro přívod vzduchu 1250x1000mm včetně zemního rámu a sítí proti ptactvu</t>
  </si>
  <si>
    <t>Protidešťová žaluzie pro odvod vzduchu 1250x1000mm včetně zemního rámu a sítí proti ptactvu</t>
  </si>
  <si>
    <t>Vyúsť přívodní komfortní s regulací a s připojovacím nástavcem a upevňovacím rámem 525x125mm</t>
  </si>
  <si>
    <t>Vyúsť odvodní komfortní s regulací a s připojovacím nástavcem a upevňovacím rámem 1025x225mm</t>
  </si>
  <si>
    <t xml:space="preserve">Tlumič hluku kulisový čtyřhranný 500x300mm,L=1500mm </t>
  </si>
  <si>
    <t>Regulátor variabilního průtoku čtyřhranný 500x300mm</t>
  </si>
  <si>
    <t xml:space="preserve">Tlumič hluku kulisový čtyřhranný 900x400mm,L=1500mm </t>
  </si>
  <si>
    <t>Regulátor variabilního průtoku čtyřhranný 900x400mm</t>
  </si>
  <si>
    <t>Regulační klapka kruhová s aretací nastavovacího mechanizmu d=315mm</t>
  </si>
  <si>
    <t>Stropní anemostat pro vysoké prostory přívodní s regulací a s horizontálním připojovacím boxem vel. 400 (1.250 m3/hod)</t>
  </si>
  <si>
    <t>Venkovní jednotka mini VRV o jmenovitém chladícím výkonu 22,4kW včetně sady s expanzním ventilem, řídící skříně 0-10V, kontakty ABC pro přep. Chlazení/topení, kabel pro kontakt(3x400V,50Hz, nom.6,78kW, jmen.9,6A, R410A, doporučené jištění 25A)</t>
  </si>
  <si>
    <t>Pružná hadice pro připojení DN315</t>
  </si>
  <si>
    <t>Cu trubka chladírenská 9.52x0.8 mm, včetně tepelné izolace tl. 13mm a ochranného opláštění, včetně 10% rezervy</t>
  </si>
  <si>
    <t>Cu trubka chladírenská 19.1x1.0 mm, včetně tepelné izolace tl. 13mm a ochranného opláštění, včetně 10% rezervy</t>
  </si>
  <si>
    <t>Rekuperační jednotka o větracím množství vzduchu 1 500m3/h/300Pa s rotačním rekuperátorem o účinnosti 87% s integrovaným teplovodním ohřevem o výkonu 1,9kW, filtry M5 aM5; hmotnost 255kg. Přívodní ventilátor 1x230V; 0,5kW 2,06A. Odvodní ventilátor 1x230V; 0,5kW 2,0A, včetně směšovacího uzlu (oběhové čerpadlo, trojcestný ventil, uzavýrací, vypouštěcí a odvzdušňovací armatury, připojovací hadice)</t>
  </si>
  <si>
    <t xml:space="preserve">Tlumič hluku kulisový čtyřhranný 500x400mm,L=2000mm včetně pláště </t>
  </si>
  <si>
    <t>Protidešťová žaluzie pro odvod vzduchu 500x500mm včetně zemního rámu a sítí proti ptactvu</t>
  </si>
  <si>
    <t>Vyúsť přívodní komfortní s regulací a s připojovacím nástavcem a upevňovacím rámem 1225x75mm</t>
  </si>
  <si>
    <t>Vyúsť odvodní komfortní s regulací a s připojovacím nástavcem a upevňovacím rámem 500x500mm</t>
  </si>
  <si>
    <t>Odtahový ventilátor s montáží do podhledu 80m3/hod, 140Pa, 230V, 50Hz, 28W</t>
  </si>
  <si>
    <t>Výfuková střešní hlavice dn100</t>
  </si>
  <si>
    <t>2xDveřní mřížka 425x125mm</t>
  </si>
  <si>
    <t xml:space="preserve">Tepelná izolace potrubí z minerální vlny tl. 50 mm </t>
  </si>
  <si>
    <t>Pružná hadice pro připojení DN80</t>
  </si>
  <si>
    <t>Potrubní ventilátor 350m3/hod, 260Pa, 230V, 50Hz, 96W včetně připojovcích pružných manžet</t>
  </si>
  <si>
    <t>Tlumič hluku kruhový dn160,L=600mm</t>
  </si>
  <si>
    <t>Výfuková střešní hlavice dn180</t>
  </si>
  <si>
    <t>Sestava splitové jednotky (venkovní + vnitřní jednotka) o jmenovitém chladícím výkonu 3,5kW (1x230V,50Hz, max.1,4kW, max.6A, R32,doporučené jištění 10A)</t>
  </si>
  <si>
    <t>Tepelná izolace potrubí z minerální vlny tl. 50 mm</t>
  </si>
  <si>
    <t>Cu trubka chladírenská 6.35x0.8 mm, včetně tepelné izolace tl. 13mm a ochranného opláštění, včetně 10% rezervy</t>
  </si>
  <si>
    <t>Potrubní ventilátor 115m3/hod, 250Pa, 230V, 50Hz, 61W včetně připojovcích pružných manžet</t>
  </si>
  <si>
    <t>Tlumič hluku kruhový dn100, L=600mm</t>
  </si>
  <si>
    <t>Protidešťová žaluzie pro odvod vzduchu 200x200mm včetně zemního rámu a sítí proti ptactvu</t>
  </si>
  <si>
    <t>Regulační klapka čtyřhranná se servopohonem 200x200mm</t>
  </si>
  <si>
    <t>Krycí mřížka 200x200mm</t>
  </si>
  <si>
    <t>Protidešťová žaluzie pro přívod vzduchu 200x200mm včetně zemního rámu a sítí proti ptactvu</t>
  </si>
  <si>
    <t xml:space="preserve">Tepelná izolace potrubí z minerální vlny tl. 40 mm </t>
  </si>
  <si>
    <t>Potrubní ventilátor 675m3/hod, 250Pa, 230V, 50Hz, 147W včetně připojovcích pružných manžet</t>
  </si>
  <si>
    <t>Tlumič hluku kruhový DN200, L=900mm</t>
  </si>
  <si>
    <t>Talířový ventil odvodní DN200</t>
  </si>
  <si>
    <t>Talířový ventil odvodní DN125</t>
  </si>
  <si>
    <t>Protidešťová žaluzie pro odvod vzduchu včetně zemního rámu a sítí proti ptactvu 400x315mm</t>
  </si>
  <si>
    <t>Protidešťová žaluzie pro přívod vzduchu včetně zemního rámu a sítí proti ptactvu 315x400mm</t>
  </si>
  <si>
    <t>Regulační klapka čtyřhranná se servopohonem 200x400mm</t>
  </si>
  <si>
    <t>Krycí mřížka čtyřhranná 200x400mm</t>
  </si>
  <si>
    <t>Zpětná klapka, těsná DN200</t>
  </si>
  <si>
    <t>D10</t>
  </si>
  <si>
    <t>Potrubní ventilátor 210m3/hod, 250Pa, 170V, 50Hz, 96W včetně připojovcích pružných manžet</t>
  </si>
  <si>
    <t>Tlumič hluku kruhový DN160, L=900mm</t>
  </si>
  <si>
    <t>Talířový ventil odvodní DN160</t>
  </si>
  <si>
    <t>Výfuková střešní hlavice DN160</t>
  </si>
  <si>
    <t>2xdveřní mřížka 525x225mm</t>
  </si>
  <si>
    <t>D11</t>
  </si>
  <si>
    <t>Potrubní ventilátor 700m3/hod, 250Pa, 230V, 50Hz, 147W včetně připojovcích pružných manžet</t>
  </si>
  <si>
    <t>Protidešťová žaluzie pro přívod vzduchu včetně zemního rámu a sítě proti hmyzu 1000x500mm (přesné rozměry doměřit na stavbě) - barva dle vzorkování za přítomnosti investora</t>
  </si>
  <si>
    <t>Protidešťová žaluzie pro odvod vzduchu včetně zemního rámu a sítě proti hmyzu 1000x500mm (přesné rozměry doměřit na stavbě) - barva dle vzorkování za přítomnosti investora</t>
  </si>
  <si>
    <t>D12</t>
  </si>
  <si>
    <t>Potrubní ventilátor 100m3/hod, 90Pa, 230V, 50Hz, 28W</t>
  </si>
  <si>
    <t>Pružná pryžová manžeta kruhová d=100mm</t>
  </si>
  <si>
    <t>Tlumič hluku kruhový DN100, L=600mm</t>
  </si>
  <si>
    <t>Krycí mřížka DN100</t>
  </si>
  <si>
    <t>Zpětná klapka, těsná DN100</t>
  </si>
  <si>
    <t>Kruhové potrubí Spiro vč. tvarovek prům. 100; včetně rezervy 10%, 36% tvarovek včetně oc.doplňkových konstrukcí, těsnícího a montážního materiálu a nátěrů</t>
  </si>
  <si>
    <t xml:space="preserve">D </t>
  </si>
  <si>
    <t>D13</t>
  </si>
  <si>
    <t>Zhotovení Výrobní dokumentace</t>
  </si>
  <si>
    <t>Požárně ochranný pás na bázi grafitu, tloušťka 2,5mm, šířka pásu 50mm (osazeno z obou stran prostupů)</t>
  </si>
  <si>
    <t>Komplexní zkoušky včetně zaregulování VZT a vystavení protokolu</t>
  </si>
  <si>
    <t>Měření hluku</t>
  </si>
  <si>
    <t>Kompletace systému MaR</t>
  </si>
  <si>
    <t>Popisné štítky na potrubí (zač.č…., PŘÍVOD, ODTAH, šipky…)</t>
  </si>
  <si>
    <t>Demontáž stávající VZT jednotky pro větrání tělocvičny vč. kotvících prvků</t>
  </si>
  <si>
    <t>Demontáž stávajícího VZT potrubí do obvodu 6000mm včetně izolace, kotvících prvků</t>
  </si>
  <si>
    <t>Demontáž stávajícího VZT potrubí do dn200 včetně izolace, kotvících prvků</t>
  </si>
  <si>
    <t xml:space="preserve">Přesun hmot tonážní pro rozvody, izolace, oc.doplňkové konstrukce a zařízení v objektech </t>
  </si>
  <si>
    <t>Revize požárních mřížek a kniha požárních zařízení</t>
  </si>
  <si>
    <t>Sprchové stání, D+M</t>
  </si>
  <si>
    <t>Sprchový kout čtvrtkruhový vč. sprchových dveří, D+M</t>
  </si>
  <si>
    <t>Stojící výlevka, keramická, D+M</t>
  </si>
  <si>
    <t>Závěsný pisoár, keramický, D+M</t>
  </si>
  <si>
    <t>Demontáž zařizovacích předmětů včetně předstěnových instalačních modulů, kotvících prvků, vodovodních baterií, sifonů a příslušenství</t>
  </si>
  <si>
    <t>Přesun hmot tonážní pro rozvody, izolace, armatury a zařízení v objektech</t>
  </si>
  <si>
    <t>D1 - Rozvody vodovodu</t>
  </si>
  <si>
    <t>D2 - 1. Potrubí - Dodávka</t>
  </si>
  <si>
    <t>D3 - 2. Potrubí - Montáž</t>
  </si>
  <si>
    <t>D4 - 3. Armatury</t>
  </si>
  <si>
    <t>D5 - 4. Demontáž</t>
  </si>
  <si>
    <t>D6 - 5. Protipožární opatření</t>
  </si>
  <si>
    <t xml:space="preserve">D7 - 6. Stavební přípomoce    </t>
  </si>
  <si>
    <t xml:space="preserve">D8 - 7. Ocelové doplňkové konstrukce </t>
  </si>
  <si>
    <t>D9 - 8. Nátěry</t>
  </si>
  <si>
    <t>D10 - 9. Tepelná izolace</t>
  </si>
  <si>
    <t>Rozvody vodovodu</t>
  </si>
  <si>
    <t>1. Potrubí - Dodávka</t>
  </si>
  <si>
    <t>Dodávka rozvodu PPr potrubí s výztužnou vrstvou z čedičových vláken Ø20, PN28</t>
  </si>
  <si>
    <t>240*1,2                                             "D.1.4.a - 02-07"</t>
  </si>
  <si>
    <t>Dodávka rozvodu PPr potrubí s výztužnou vrstvou z čedičových vláken Ø25, PN28</t>
  </si>
  <si>
    <t>99,17*1,2                                           "D.1.4.a-02 - 07"</t>
  </si>
  <si>
    <t>Dodávka rozvodu PPr potrubí s výztužnou vrstvou z čedičových vláken Ø32, PN28</t>
  </si>
  <si>
    <t>43,33*1,2                                          "D.1.4.a - 02-07"</t>
  </si>
  <si>
    <t>Dodávka rozvodu PPr potrubí s výztužnou vrstvou z čedičových vláken Ø40, PN28</t>
  </si>
  <si>
    <t>150,83*1,2                                        "D.1.4.a - 02-07"</t>
  </si>
  <si>
    <t>Dodávka rozvodu PPr potrubí s výztužnou vrstvou z čedičových vláken Ø50, PN28</t>
  </si>
  <si>
    <t>145,00*1,2                                         "D.1.4.a - 02-07"</t>
  </si>
  <si>
    <t>Dodávka rozvodu PPr potrubí s výztužnou vrstvou z čedičových vláken Ø63, PN28</t>
  </si>
  <si>
    <t>24,17*1,2                                          "D.1.4.a - 02-07"</t>
  </si>
  <si>
    <t>Dodávka rozvodu PPr potrubí s výztužnou vrstvou z čedičových vláken Ø90, PN28</t>
  </si>
  <si>
    <t>251,67*1,2                                        "D.1.4.a - 02-07"</t>
  </si>
  <si>
    <t>Dodávka rozvodu PPr potrubí s výztužnou vrstvou z čedičových vláken Ø110, PN28</t>
  </si>
  <si>
    <t>9,17*1,2                                             "D.1.4.a - 02-07"</t>
  </si>
  <si>
    <t>Dodávka rozvodu ocel. pozink. DN25</t>
  </si>
  <si>
    <t>30,00*1,2                                           "D.1.4.a - 02-07"</t>
  </si>
  <si>
    <t>Dodávka rozvodu ocel. pozink. DN32</t>
  </si>
  <si>
    <t>35,00*1,2                                           "D.1.4.a - 02-07"</t>
  </si>
  <si>
    <t>Dodávka  rozvodu ocel. pozink. DN40</t>
  </si>
  <si>
    <t>6,67*1,2                                            "D.1.4.a - 02-07"</t>
  </si>
  <si>
    <t>Dodávka rozvodu ocel. pozink. DN50</t>
  </si>
  <si>
    <t>63,33*1,2                                          "D.1.4.a - 02-07"</t>
  </si>
  <si>
    <t xml:space="preserve">2. Potrubí - Montáž </t>
  </si>
  <si>
    <t>Montáž rozvodu PPr potrubí s výztužnou vrstvou z čedičových vláken Ø20, PN28</t>
  </si>
  <si>
    <t>240,00                                               "D.1.4.a - 02-07"</t>
  </si>
  <si>
    <t>Montáž rozvodu PPr potrubí s výztužnou vrstvou z čedičových vláken Ø25, PN28</t>
  </si>
  <si>
    <t>99,17                                                "D.1.4.a - 02-07"</t>
  </si>
  <si>
    <t>Montáž rozvodu PPr potrubí s výztužnou vrstvou z čedičových vláken Ø32, PN28</t>
  </si>
  <si>
    <t>43,33                                                "D.1.4.a - 02-07"</t>
  </si>
  <si>
    <t>Montáž rozvodu PPr potrubí s výztužnou vrstvou z čedičových vláken Ø40, PN28</t>
  </si>
  <si>
    <t>150,83                                              "D.1.4.a - 02-07"</t>
  </si>
  <si>
    <t>Montáž rozvodu PPr potrubí s výztužnou vrstvou z čedičových vláken Ø50, PN28</t>
  </si>
  <si>
    <t>145,00                                              "D.1.4.a - 02-07"</t>
  </si>
  <si>
    <t>Montáž rozvodu PPr potrubí s výztužnou vrstvou z čedičových vláken Ø63, PN28</t>
  </si>
  <si>
    <t>24,17                                                "D.1.4.a - 02-07"</t>
  </si>
  <si>
    <t>Montáž rozvodu PPr potrubí s výztužnou vrstvou z čedičových vláken Ø90, PN28</t>
  </si>
  <si>
    <t>251,67                                              "D.1.4.a - 02-07"</t>
  </si>
  <si>
    <t>Montáž rozvodu PPr potrubí s výztužnou vrstvou z čedičových vláken Ø110, PN28</t>
  </si>
  <si>
    <t>9,17                                                 "D.1.4.a - 02-07"</t>
  </si>
  <si>
    <t>Montáž rozvodu ocel. pozink. DN25</t>
  </si>
  <si>
    <t>30,00                                                "D.1.4.a - 02-07"</t>
  </si>
  <si>
    <t>Montáž rozvodu ocel. pozink. DN32</t>
  </si>
  <si>
    <t>35,00                                                "D.1.4.a - 02-07"</t>
  </si>
  <si>
    <t>Montáž  rozvodu ocel. pozink. DN40</t>
  </si>
  <si>
    <t>6,67                                                  "D.1.4.a - 02-07"</t>
  </si>
  <si>
    <t>Montáž rozvodu ocel. pozink. DN50</t>
  </si>
  <si>
    <t>63,33                                                "D.1.4.a - 02-07"</t>
  </si>
  <si>
    <t>3. Armatury</t>
  </si>
  <si>
    <t>Uzavírací kulový kohout, závitový, G5/4", D+M</t>
  </si>
  <si>
    <t>Uzavírací kulový kohout, závitový, G6/4" D+M</t>
  </si>
  <si>
    <t>Uzavírací kulový kohout, závitový, G2" D+M</t>
  </si>
  <si>
    <t>Uzavírací kulový kohout, závitový, G3", D+M</t>
  </si>
  <si>
    <t>Uzavírací kulový kohout přírubový, DN80, D+M</t>
  </si>
  <si>
    <t>Uzavírací kulový kohout s vypouštěním, závitový, G1/2", D+M</t>
  </si>
  <si>
    <t>Uzavírací kulový kohout s vypouštěním, závitový, G3/4", D+M</t>
  </si>
  <si>
    <t>Uzavírací kulový kohout s vypouštěním, závitový, G1", D+M</t>
  </si>
  <si>
    <t>Uzavírací kulový kohout s vypouštěním, závitový, G5/4", D+M</t>
  </si>
  <si>
    <t>Uzavírací kulový kohout s vypouštěním, závitový, G2", D+M</t>
  </si>
  <si>
    <t>Termostatický směšovací ventil pro teplou vodu 5/4",  včetně zpětných ventilů s filtrem, rozsah nastavení teploty   30-65°C</t>
  </si>
  <si>
    <t>Osový kompenzátor 2", D+M</t>
  </si>
  <si>
    <t>Osový kompenzátor 3", dodávka a montáž</t>
  </si>
  <si>
    <t>Hydrantový systém D25, hadice 30m, vč.uzávěru, typ dle výběru investora - D+M</t>
  </si>
  <si>
    <t>52</t>
  </si>
  <si>
    <t>Vypouštěcí ventil, závitový, G3/4" - D+M</t>
  </si>
  <si>
    <t>54</t>
  </si>
  <si>
    <t>Zásobník Teplé vody, objem 1000 l, bez výměníku, včetně elektrické topné patrony a pojišťovacího ventilu</t>
  </si>
  <si>
    <t>56</t>
  </si>
  <si>
    <t>Průtočná expanzní nádoba na Teplou vodu, objem 60 l, 10 barů, včetně připojovací armatury Flowjet</t>
  </si>
  <si>
    <t>58</t>
  </si>
  <si>
    <t>Vodoměr podružný na studenou vodu, DN50, průtok 40m3/h, možnost napojení na dálkový odečet M-BUS, D+M</t>
  </si>
  <si>
    <t>Vodoměr podružný na studenou vodu, DN32, průtok 10m3/h, možnost napojení na dálkový odečet M-BUS, D+M</t>
  </si>
  <si>
    <t>Vodoměr podružný na studenou vodu, DN20, průtok 4m3/h, možnost napojení na dálkový odečet M-BUS, D+M</t>
  </si>
  <si>
    <t>KONTROLOVATELNÁ ZPĚTNÁ ARMATURA PRO ODDĚLENÍ SYSTÉMŮ PITNÉ A POŽÁRNÍ VODY, G2"- D+M</t>
  </si>
  <si>
    <t>4. Demontáž</t>
  </si>
  <si>
    <t>Demontáž stávajících nepotřebných vodovodních armatur, potrubí</t>
  </si>
  <si>
    <t>700,00                                        "D.1.1. 02-07"</t>
  </si>
  <si>
    <t xml:space="preserve">5. Protipožární opatření </t>
  </si>
  <si>
    <t>Protipožární zpěňující páska na potrubí Ø20</t>
  </si>
  <si>
    <t>Protipožární zpěňující páska na potrubí Ø25</t>
  </si>
  <si>
    <t>Protipožární zpěňující páska na potrubí Ø32</t>
  </si>
  <si>
    <t>Protipožární zpěňující páska na potrubí Ø40</t>
  </si>
  <si>
    <t>Protipožární zpěňující páska na potrubí Ø50</t>
  </si>
  <si>
    <t>Protipožární zpěňující páska na potrubí Ø63</t>
  </si>
  <si>
    <t>Protipožární zpěňující páska na potrubí Ø90</t>
  </si>
  <si>
    <t>6. Stavební přípomoce</t>
  </si>
  <si>
    <t>Vypracování drážek svislých a horizontálních ve zdivu, pro potrubí teplé a studené vody v souběhu, rozměr 150x100mm, pro vodovodní potrubí do DN32 včetně, včetně zapravení omítkovou směsí a štukem</t>
  </si>
  <si>
    <t>78</t>
  </si>
  <si>
    <t>28,00                                                "D.1.4.a - 02-07"</t>
  </si>
  <si>
    <t>80</t>
  </si>
  <si>
    <t xml:space="preserve">7. Ocelové doplňkové konstrukce </t>
  </si>
  <si>
    <t>Ocelové konstrukce doplňkové z materiálu profilovaného ocelového zhotovené při montáži svařováním a šroubováním - Tyč L 50x50x5</t>
  </si>
  <si>
    <t>84</t>
  </si>
  <si>
    <t>150,00                                               "D.1.4.a - 02-07"</t>
  </si>
  <si>
    <t>Ocelové konstrukce doplňkové z materiálu profilovaného ocelového zhotovené při montáži svařováním a šroubováním - Tyč závitová d10mm</t>
  </si>
  <si>
    <t>86</t>
  </si>
  <si>
    <t>250,00                                               "D.1.4.a - 02-07"</t>
  </si>
  <si>
    <t>Kotevní třmeny z kruhové oceli, pevný a kluzný body</t>
  </si>
  <si>
    <t>88</t>
  </si>
  <si>
    <t>Nátěry</t>
  </si>
  <si>
    <t>Nátěr ocelových doplňkových konstrukcí z ocelového profilovaného materiálu syntetický základní + 2x vrchní s 1x emailováním</t>
  </si>
  <si>
    <t>102</t>
  </si>
  <si>
    <t>Nátěr ocelových potrubí syntetický základní + 2x vrchní s 1x emailováním</t>
  </si>
  <si>
    <t>104</t>
  </si>
  <si>
    <t>Odkartáčování rozvodných potrubí a ocelových doplňkových konstrukcí</t>
  </si>
  <si>
    <t>106</t>
  </si>
  <si>
    <t>Odmaštění rozvodných potrubí a ocelových doplňkových konstrukcí</t>
  </si>
  <si>
    <t>108</t>
  </si>
  <si>
    <t xml:space="preserve">Tepelné izolace </t>
  </si>
  <si>
    <t>110</t>
  </si>
  <si>
    <t>Dodávka a montáž tepelné izolace vodovodního potrubí studené vody - termoizolační trubice z pěnového PE o tl. 13mm na potrubí - Tep. iz. na potrubí ø20mm</t>
  </si>
  <si>
    <t>150,00                                             "D.1.4.a - 02-07"</t>
  </si>
  <si>
    <t>Dodávka a montáž tepelné izolace vodovodního potrubí studené vody - termoizolační trubice z pěnového PE o tl. 13mm na potrubí - Tep. iz. na potrubí ø25mm</t>
  </si>
  <si>
    <t xml:space="preserve"> 43,00                                                "D.1.4.a - 02-07"</t>
  </si>
  <si>
    <t>Dodávka a montáž tepelné izolace vodovodního potrubí studené vody - termoizolační trubice z pěnového PE o tl. 13mm na potrubí - Tep. iz. na potrubí ø32mm</t>
  </si>
  <si>
    <t>21,00                                                 "D.1.4.a - 02-07"</t>
  </si>
  <si>
    <t>Dodávka a montáž tepelné izolace vodovodního potrubí studené vody - termoizolační trubice z pěnového PE o tl. 13mm na potrubí - Tep. iz. na potrubí ø40mm</t>
  </si>
  <si>
    <t>153,00                                               "D.1.4.a - 02-07"</t>
  </si>
  <si>
    <t>Dodávka a montáž tepelné izolace vodovodního potrubí studené vody - termoizolační trubice z pěnového PE o tl. 13mm na potrubí -Tep. iz. na potrubí ø50mm</t>
  </si>
  <si>
    <t>8,00                                                  "D.1.4.a - 02-07"</t>
  </si>
  <si>
    <t>Dodávka a montáž tepelné izolace vodovodního potrubí studené vody - termoizolační trubice z pěnového PE o tl. 13mm na potrubí -Tep. iz. na potrubí ø63mm</t>
  </si>
  <si>
    <t>15,00                                                 "D.1.4.a - 02-07"</t>
  </si>
  <si>
    <t>Dodávka a montáž tepelné izolace vodovodního potrubí studené vody - termoizolační trubice z pěnového PE o tl. 13mm na potrubí - Tep. iz. na potrubí ø90mm</t>
  </si>
  <si>
    <t>140,00                                               "D.1.4.a - 02-07"</t>
  </si>
  <si>
    <t>Dodávka a montáž tepelné izolace vodovodního potrubí studené vody - termoizolační trubice z pěnového PE o tl. 13mm na potrubí - Tep. iz. na potrubí ø110mm</t>
  </si>
  <si>
    <t>14,00                                                 "D.1.4.a - 02-07"</t>
  </si>
  <si>
    <t>Dodávka a montáž tepelné izolace vodovodního potrubí teplé vody a cirkulace - termoizolační trubice z pěnového PE o tl. 30mm na potrubí - Tep. iz. na potrubí ø20mm</t>
  </si>
  <si>
    <t>96,00                                                 "D.1.4.a - 02-07"</t>
  </si>
  <si>
    <t>Dodávka a montáž tepelné izolace vodovodního potrubí teplé vody a cirkulace - termoizolační trubice z pěnového PE o tl. 30mm na potrubí - Tep. iz. na potrubí ø25mm</t>
  </si>
  <si>
    <t>64,00                                               "D.1.4.a - 02-07"</t>
  </si>
  <si>
    <t>Dodávka a montáž tepelné izolace vodovodního potrubí teplé vody a cirkulace - termoizolační trubice z pěnového PE o tl. 40mm na potrubí - Tep. iz. na potrubí ø32mm</t>
  </si>
  <si>
    <t>22,00                                               "D.1.4.a - 02-07"</t>
  </si>
  <si>
    <t>Dodávka a montáž tepelné izolace vodovodního potrubí teplé vody a cirkulace - termoizolační trubice z pěnového PE o tl. 50mm na potrubí - Tep. iz. na potrubí ø40mm</t>
  </si>
  <si>
    <t>29,00                                               "D.1.4.a - 02-07"</t>
  </si>
  <si>
    <t>Dodávka a montáž tepelné izolace vodovodního potrubí teplé vody a cirkulace - termoizolační trubice z pěnového PE o tl. 50mm na potrubí - Tep. iz. na potrubí ø63mm</t>
  </si>
  <si>
    <t>15,00                                               "D.1.4.a - 02-07"</t>
  </si>
  <si>
    <t>Dodávka a montáž tepelné izolace vodovodního potrubí teplé vody a cirkulace - termoizolační trubice z pěnového PE o tl. 50mm na potrubí - Tep. iz. na potrubí ø90mm</t>
  </si>
  <si>
    <t>164,00                                           "D.1.4.a - 02-07"</t>
  </si>
  <si>
    <t>M - Práce a dodávky M</t>
  </si>
  <si>
    <t xml:space="preserve">    D2 - STRUKTUROVANÁ KABELÁŽ (DATA + TELEFONY)</t>
  </si>
  <si>
    <t xml:space="preserve">    D3 - SYSTÉM NOUZOVÉHO VOLÍNÍ z WC pro imobilní</t>
  </si>
  <si>
    <t xml:space="preserve">    D4 - OZVUČENÍ</t>
  </si>
  <si>
    <t xml:space="preserve">    D5 - EZS. - EL.ZABEZPEČENÍ PANIKOVÝCH DVEŘÍ</t>
  </si>
  <si>
    <t>Práce a dodávky M</t>
  </si>
  <si>
    <t>STUKTUROVANÁ KABELÁŽ (DATA + TELEFONY)</t>
  </si>
  <si>
    <t>R položka</t>
  </si>
  <si>
    <t xml:space="preserve">Datový rozvaděč  skříň RACK 19"/42U 600x600x2000mm,  + příslušenství  s podstavcem.  Svařovaný rozvaděč s odnímatelnými bočnicemi a zadním krytem, IP20, nosnost 400 kg.  přední  dveře bezpečnostní kalené sklo tl. 4 mm, ocelový plech , boční kryty plechové bez perforace, barva černá RAL, příslušný podstavec pro přívod kabelů do rozvaděče    1ks podstavec s prachovým filterm    </t>
  </si>
  <si>
    <t>"D.1.4.f.2-5."</t>
  </si>
  <si>
    <t xml:space="preserve">NÁPLŇ DATOVÉHO ROZVADĚČE  max.72přípojek                                                                       
3ks - patch panel cat.6  24portů ,                                          1ks - telefonní patch panel 50 portů Cat.3,                                                 6ks - vyvazovací panel  horizontální   
1ks - police 19" prázdná                                              
1ks - ventilátorový díl s termostatem (4ventilátory)                             1ks - napájecí panel   (7ks zásuvek s vypínačem a přepěťovou ochranou)      
24ks - Patch kabel cat.6 UTP 2m
24ks - Patch kabel cat.6 UTP 2,5m
24ks - Patch kabel cat.6  UTP 3m </t>
  </si>
  <si>
    <t>Datový switch 24 portů + 4x SFP
Přepínač, fixní, stohovatelný. Rozhraní: 24 x RJ-45 10/100/1000 PoE (až 370 W), 4 x 1Gbe SFP, LAN Base feature set .445x240x44mm  (1U)</t>
  </si>
  <si>
    <t xml:space="preserve">IP TELEFONNÍ ÚSTŘEDNA 3U do RACKU
1x IP TU, 32xSIP trunk 230V
1x BRI/DSL module, 4 BRI/4 DSL ports
4x ASL module, 8 ASL ports
8x  VoIP licence 1 uživatel </t>
  </si>
  <si>
    <t>Záložní zdroj UPS 750VA 
montáž do rack 19"  2U</t>
  </si>
  <si>
    <t xml:space="preserve">Systémový IP telefonní přístroj  - je vybaven veškerými funkcemi včetně hlasitého telefonování. Svým intuitivním a interaktivním uživatelským rozhraním představuje univerzální řešení pro efektivní a profesionální telefonii. </t>
  </si>
  <si>
    <t>IP EL.VRÁTNÝ 5tl.
1x hlavní jednotka bez kamery
1x  modul pěti tlačítky
1x rám pro instalaci do zdi pro 3moduly
1x krabice pro instalaci do zdi pro 3moduly</t>
  </si>
  <si>
    <t>EL.ZÁMEK  12V/50Hz - uvolňovač</t>
  </si>
  <si>
    <t xml:space="preserve">SYKFY 10x2x0,5  -  uložený volně   </t>
  </si>
  <si>
    <t>D.1.4.f.2-5.</t>
  </si>
  <si>
    <t>Ukončení kabelu  SYKFY</t>
  </si>
  <si>
    <t>Mikrotrubička MK 12/8mm</t>
  </si>
  <si>
    <t>Spojka mikrotrubičky  MK 12/8mm</t>
  </si>
  <si>
    <t>Datový kabel UTP 4x2x0,5 Cat.6 uložený volně</t>
  </si>
  <si>
    <t xml:space="preserve"> R položka</t>
  </si>
  <si>
    <t>Datový kabel UTP 4x2x0,5 Cat.6 externí</t>
  </si>
  <si>
    <t xml:space="preserve">Ukončení a měření kabelu UTP </t>
  </si>
  <si>
    <t>Datová zásuvka 1xRJ45 cat.6, IP20 vč.montáže na přístrojovou krabici</t>
  </si>
  <si>
    <t>Datová dvouzásuvka 2xRJ45 cat.6, IP20 vč.montáže na přístrojovou krabici</t>
  </si>
  <si>
    <t>Rámeček jednonásobný</t>
  </si>
  <si>
    <t>Rámeček dvojnásobný</t>
  </si>
  <si>
    <t>345 71518 743 41-2111</t>
  </si>
  <si>
    <t>Krabice přístrojová pr.68mm</t>
  </si>
  <si>
    <t>345 71519 743 41-1111</t>
  </si>
  <si>
    <t>Krabice  odbočná     pr.68mm</t>
  </si>
  <si>
    <t>345 71521 743 41-4111</t>
  </si>
  <si>
    <t xml:space="preserve">Krabice  rozvodková  pr.68mm </t>
  </si>
  <si>
    <t xml:space="preserve">Krabice přístrojová pro lišt.rozvod  </t>
  </si>
  <si>
    <t>Krabice přístrojová pro lišt.rozvod  univerzální</t>
  </si>
  <si>
    <t>25</t>
  </si>
  <si>
    <t xml:space="preserve">Víčko k univerální krabici </t>
  </si>
  <si>
    <t>345 72105 743 31-2110</t>
  </si>
  <si>
    <t xml:space="preserve">Lišta vkládací  18x13mm              </t>
  </si>
  <si>
    <t>K</t>
  </si>
  <si>
    <t>1367182229</t>
  </si>
  <si>
    <t xml:space="preserve"> D.1.4.f.2-5.</t>
  </si>
  <si>
    <t>27</t>
  </si>
  <si>
    <t>345 72114 743 31-2120</t>
  </si>
  <si>
    <t xml:space="preserve">Lišta vkládací  40x20mm   </t>
  </si>
  <si>
    <t>-1973184614</t>
  </si>
  <si>
    <t>345 72125 743 31-2120</t>
  </si>
  <si>
    <t xml:space="preserve">Lišta vkládací  40x40mm             </t>
  </si>
  <si>
    <t>1518904302</t>
  </si>
  <si>
    <t>29</t>
  </si>
  <si>
    <t>345 71063 743 11-2315</t>
  </si>
  <si>
    <t xml:space="preserve">Trubka ohebná  vnitřní pr.23mm  </t>
  </si>
  <si>
    <t>-1813278807</t>
  </si>
  <si>
    <t>345 71064 743 11-2316</t>
  </si>
  <si>
    <t xml:space="preserve">Trubka ohebná vnitřní  pr.29mm       </t>
  </si>
  <si>
    <t>989898021</t>
  </si>
  <si>
    <t>31</t>
  </si>
  <si>
    <t>Trubka ohebná  DN25 střední mechanická odolnost (uložená volně) UV stabilní</t>
  </si>
  <si>
    <t>-798169750</t>
  </si>
  <si>
    <t>Trubka ohebná  DN36 střední mechanická odolnost (uložená volně) UV stabilní</t>
  </si>
  <si>
    <t>-1494631701</t>
  </si>
  <si>
    <t>33</t>
  </si>
  <si>
    <t xml:space="preserve">plný kabelový žlab  60x60 + víko + uchycení do stropu/ na stěnu  každých 1,5m, + příslušenství + spojovací materiál +  - žár.zinek + upevnění kabelů ve žlabu pomocí stahovacích pásků </t>
  </si>
  <si>
    <t>-1108272879</t>
  </si>
  <si>
    <t xml:space="preserve">plný kabelový žlab + víko 60x150 + uchycení do stropu /na stěnu  každých 1,5m, + příslušenství + spojovací materiál +  - žár.zinek + upevnění kabelů ve žlabu pomocí stahovacích pásků </t>
  </si>
  <si>
    <t>-1255123611</t>
  </si>
  <si>
    <t>35</t>
  </si>
  <si>
    <t xml:space="preserve">Závitová tyč ZT8 M8x2000   + matice </t>
  </si>
  <si>
    <t>-1008013136</t>
  </si>
  <si>
    <t>Držák stropní stavitelný</t>
  </si>
  <si>
    <t>1106229568</t>
  </si>
  <si>
    <t>Montážní profil MP21x41</t>
  </si>
  <si>
    <t>906901287</t>
  </si>
  <si>
    <t>Montážní profil MP41x41</t>
  </si>
  <si>
    <t>-1800017523</t>
  </si>
  <si>
    <t>132 30318 749 11-1210</t>
  </si>
  <si>
    <t>Nosná konstrukce do 5kg L 25x25x3mm   2kg/ks</t>
  </si>
  <si>
    <t>1437075103</t>
  </si>
  <si>
    <t>132 30328 749 11-1220</t>
  </si>
  <si>
    <t>Nosná konstrukce do 10kg L 30x30x3mm   5kg/ks</t>
  </si>
  <si>
    <t>1616427944</t>
  </si>
  <si>
    <t>41</t>
  </si>
  <si>
    <t xml:space="preserve">Protipožární ucpávka kabelové trasy dle ČSN (zatmelení otvorů ve zdivu protipožárním tmelem + štítek) </t>
  </si>
  <si>
    <t>-1579277273</t>
  </si>
  <si>
    <t>Protipožární tmel (kartuše 310ml) - pro průchody jednotlivých kabelů</t>
  </si>
  <si>
    <t>876502875</t>
  </si>
  <si>
    <t>43</t>
  </si>
  <si>
    <t>Sekání rýhy ve zdivu  30 x 30 mm</t>
  </si>
  <si>
    <t>-963065137</t>
  </si>
  <si>
    <t>974 03-1130</t>
  </si>
  <si>
    <t>Sekání rýhy ve zdivu  30 x 70 mm</t>
  </si>
  <si>
    <t>1150160464</t>
  </si>
  <si>
    <t>45</t>
  </si>
  <si>
    <t>Frézování rýhy v betonu  30x70mm</t>
  </si>
  <si>
    <t>-1655010405</t>
  </si>
  <si>
    <t>Frézování rýhy v betonu  60x150mm</t>
  </si>
  <si>
    <t>37289301</t>
  </si>
  <si>
    <t>47</t>
  </si>
  <si>
    <t>Sekání otvoru  ve zdivu pr.60mm do 150mm</t>
  </si>
  <si>
    <t>732157463</t>
  </si>
  <si>
    <t>612 40-3399 612 42-3531</t>
  </si>
  <si>
    <t>Zaházení vysekaných rýh maltou + oprava štukové omítky a malby</t>
  </si>
  <si>
    <t>-1366105373</t>
  </si>
  <si>
    <t>49</t>
  </si>
  <si>
    <t>Pronájem montážní plošiny</t>
  </si>
  <si>
    <t>den</t>
  </si>
  <si>
    <t>1581479531</t>
  </si>
  <si>
    <t xml:space="preserve">Pomocné práce a uvedení do provozu + proškolení obsluhy </t>
  </si>
  <si>
    <t>524298221</t>
  </si>
  <si>
    <t xml:space="preserve">Zabezpečení pracoviště </t>
  </si>
  <si>
    <t>-1349740663</t>
  </si>
  <si>
    <t xml:space="preserve">Koordinace s ostatními profesemi </t>
  </si>
  <si>
    <t>1634868284</t>
  </si>
  <si>
    <t>53</t>
  </si>
  <si>
    <t>Dokumentace skutečného provedení</t>
  </si>
  <si>
    <t>748773420</t>
  </si>
  <si>
    <t>SYSTÉM MOUZOVÉHO VOLÁNÍ z WC pro imobilní</t>
  </si>
  <si>
    <t xml:space="preserve">J-Y(St)-Y 3x2x0,8  -  uložený volně   </t>
  </si>
  <si>
    <t>60</t>
  </si>
  <si>
    <t>55</t>
  </si>
  <si>
    <t xml:space="preserve">Trubka ohebná pr.16mm pod omítkou   </t>
  </si>
  <si>
    <t>62</t>
  </si>
  <si>
    <t>TRAFO  - SIGNALIZAČNÍ SYSTÉM NA WC</t>
  </si>
  <si>
    <t>64</t>
  </si>
  <si>
    <t>57</t>
  </si>
  <si>
    <t>KONTROLNÍ MODUL S ALARMEM - SIGNALIZAČNÍ SYSTÉM NA WC</t>
  </si>
  <si>
    <t>66</t>
  </si>
  <si>
    <t>3543036490 747 11-60</t>
  </si>
  <si>
    <t>POTVRZOVACÍ TLAČÍTKO - SIGNALIZAČNÍ SYSTÉM NA WC</t>
  </si>
  <si>
    <t>68</t>
  </si>
  <si>
    <t>59</t>
  </si>
  <si>
    <t>SIGNÁLNÍ TLAČÍTKO SE ŠŇŮROU - SIGNALIZAČNÍ SYSTÉM NA WC</t>
  </si>
  <si>
    <t>70</t>
  </si>
  <si>
    <t>Rámeček jednonásobný - SIGNALIZAČNÍ SYSTÉM NA WC</t>
  </si>
  <si>
    <t>72</t>
  </si>
  <si>
    <t>61</t>
  </si>
  <si>
    <t>74</t>
  </si>
  <si>
    <t xml:space="preserve">Krabice odbočná   pr.68mm   </t>
  </si>
  <si>
    <t>76</t>
  </si>
  <si>
    <t>63</t>
  </si>
  <si>
    <t>65</t>
  </si>
  <si>
    <t>82</t>
  </si>
  <si>
    <t>67</t>
  </si>
  <si>
    <t>OZVUČENÍ</t>
  </si>
  <si>
    <t>DODÁVKA OZVUČENÍ - velká a malá hala vč.montáže - SPECIFIKACE viz příloha č.1</t>
  </si>
  <si>
    <t>-1312226898</t>
  </si>
  <si>
    <t>69</t>
  </si>
  <si>
    <t>DODÁVKA BEZDRÁTOVÉ INDUKČNÍ SMYČKY - SPECIFIKACE viz příloha č.2</t>
  </si>
  <si>
    <t>-1125375192</t>
  </si>
  <si>
    <t>Přepážková indukční smyčka, kompaktní přenosná indukční a komunikační smyčka, Nepotřebuje žádnou další instalaci. Smyčka je umístěna mezi lidmi, kteří mezi sebou komunikují. + přídavný mikrofon, zvuky z mikrofonu přemění je na indukční signály. Rozměry:  200x185x70mm
Výstupní výkon:  2x5W, max.10W</t>
  </si>
  <si>
    <t>-1740693852</t>
  </si>
  <si>
    <t>71</t>
  </si>
  <si>
    <t>Mikrofon pro zesilovač indukční smyčky</t>
  </si>
  <si>
    <t>524658876</t>
  </si>
  <si>
    <t>341 11000 744-44-1100</t>
  </si>
  <si>
    <t xml:space="preserve">CYKY-O 2x1,5  -  uložený pevně   </t>
  </si>
  <si>
    <t xml:space="preserve">m </t>
  </si>
  <si>
    <t>1333423118</t>
  </si>
  <si>
    <t>73</t>
  </si>
  <si>
    <t>341 11006 744-44-1100</t>
  </si>
  <si>
    <t xml:space="preserve">CYKY-O 2x2,5  -  uložený pevně   </t>
  </si>
  <si>
    <t>-2044202743</t>
  </si>
  <si>
    <t>Datový kabel UTP 4x2x0,5 Cat.6</t>
  </si>
  <si>
    <t>-1369537657</t>
  </si>
  <si>
    <t>75</t>
  </si>
  <si>
    <t xml:space="preserve">J-Y(St)-Y 4x2x0,8  -  uložený volně   </t>
  </si>
  <si>
    <t>687624478</t>
  </si>
  <si>
    <t xml:space="preserve">Koaxiální kabel 75 ohmů  -  uložený volně   </t>
  </si>
  <si>
    <t>-1528000559</t>
  </si>
  <si>
    <t>77</t>
  </si>
  <si>
    <t>-811096382</t>
  </si>
  <si>
    <t>-1528149768</t>
  </si>
  <si>
    <t>79</t>
  </si>
  <si>
    <t>136045775</t>
  </si>
  <si>
    <t>1032476050</t>
  </si>
  <si>
    <t>81</t>
  </si>
  <si>
    <t>1453236993</t>
  </si>
  <si>
    <t>-778310594</t>
  </si>
  <si>
    <t>83</t>
  </si>
  <si>
    <t>Zásuvka a konektor pro připojení ozvučení</t>
  </si>
  <si>
    <t>90</t>
  </si>
  <si>
    <t>345 64010 743 41-4321</t>
  </si>
  <si>
    <t>Rozvodková krabice   IP54  5x4mm</t>
  </si>
  <si>
    <t>92</t>
  </si>
  <si>
    <t>85</t>
  </si>
  <si>
    <t xml:space="preserve">Lišta vkládací  18x13mm          </t>
  </si>
  <si>
    <t>94</t>
  </si>
  <si>
    <t xml:space="preserve">Lišta vkládací  40x20mm               </t>
  </si>
  <si>
    <t>96</t>
  </si>
  <si>
    <t>87</t>
  </si>
  <si>
    <t>98</t>
  </si>
  <si>
    <t>100</t>
  </si>
  <si>
    <t>89</t>
  </si>
  <si>
    <t>91</t>
  </si>
  <si>
    <t>93</t>
  </si>
  <si>
    <t>112</t>
  </si>
  <si>
    <t>95</t>
  </si>
  <si>
    <t>114</t>
  </si>
  <si>
    <t>116</t>
  </si>
  <si>
    <t>97</t>
  </si>
  <si>
    <t>-401799997</t>
  </si>
  <si>
    <t>-90759214</t>
  </si>
  <si>
    <t>99</t>
  </si>
  <si>
    <t>-579894498</t>
  </si>
  <si>
    <t xml:space="preserve">Oceloplechová rozvodnice zapuštěná, dveře se zámkem - prázdná + montážní plech,  rozměry 435x460x187mm  IP40/IP20 </t>
  </si>
  <si>
    <t>111171466</t>
  </si>
  <si>
    <t>101</t>
  </si>
  <si>
    <t xml:space="preserve">Oceloplechová rozvodnice nástěnná, dveře se zámkem - prázdná + montážní plech,  rozměry 435x460x187mm  IP40/IP20 </t>
  </si>
  <si>
    <t>-1022414854</t>
  </si>
  <si>
    <t>-2135408239</t>
  </si>
  <si>
    <t>103</t>
  </si>
  <si>
    <t>-1446662225</t>
  </si>
  <si>
    <t>-1851744671</t>
  </si>
  <si>
    <t>105</t>
  </si>
  <si>
    <t>2136409517</t>
  </si>
  <si>
    <t>-1347477034</t>
  </si>
  <si>
    <t>107</t>
  </si>
  <si>
    <t>863271721</t>
  </si>
  <si>
    <t>-677836186</t>
  </si>
  <si>
    <t>109</t>
  </si>
  <si>
    <t>-393501416</t>
  </si>
  <si>
    <t>740991200</t>
  </si>
  <si>
    <t xml:space="preserve">celková prohlídka a vyhotovení revizní zprávy </t>
  </si>
  <si>
    <t>1693470316</t>
  </si>
  <si>
    <t>111</t>
  </si>
  <si>
    <t>956098206</t>
  </si>
  <si>
    <t>EZS - EL.ZABEZPEČENÍ PANIKOVÝCH DVEŘÍ</t>
  </si>
  <si>
    <t xml:space="preserve">kabel  EZS VL04 (4x0,22) -  uložený volně   </t>
  </si>
  <si>
    <t>-2041874812</t>
  </si>
  <si>
    <t>113</t>
  </si>
  <si>
    <t xml:space="preserve">kabel  EZS VL24 ( 2x0,5+4x0,22) -  uložený volně   </t>
  </si>
  <si>
    <t>-1609883081</t>
  </si>
  <si>
    <t>JYTY 2x1  -  uložený volně</t>
  </si>
  <si>
    <t>-106525561</t>
  </si>
  <si>
    <t>115</t>
  </si>
  <si>
    <t xml:space="preserve">Ústředna EZS, 8 podsystémů /192 zón / 254 modulů, možnost bezdrátové nadstavby, tamperovaný boxš 322x397x90mm  se zdrojem 40VA pro baterii max 12V/18Ah, </t>
  </si>
  <si>
    <t>-297936223</t>
  </si>
  <si>
    <t>baterie gelová 12V/17(18Ah)  pro EZS</t>
  </si>
  <si>
    <t>-599220913</t>
  </si>
  <si>
    <t>117</t>
  </si>
  <si>
    <t xml:space="preserve">modul LAN/INTERNET </t>
  </si>
  <si>
    <t>-2098311457</t>
  </si>
  <si>
    <t>118</t>
  </si>
  <si>
    <t>modul GPRS komunikátor</t>
  </si>
  <si>
    <t>-1239338515</t>
  </si>
  <si>
    <t>119</t>
  </si>
  <si>
    <t>Programování ústředny, zkušební provoz  a zaškolení obsluhy</t>
  </si>
  <si>
    <t>-1464391015</t>
  </si>
  <si>
    <t>120</t>
  </si>
  <si>
    <t xml:space="preserve">Vstupní LCD klávesnice  systému EZS, grafická klávesnice s dotykovým 5" barevným LCD displejem. Signalizace stavu systému je pomocí ikon a textů a ovládání probíhá přímo pomocí dotykového LCD. </t>
  </si>
  <si>
    <t>121</t>
  </si>
  <si>
    <t>Vnitřní siréna</t>
  </si>
  <si>
    <t>122</t>
  </si>
  <si>
    <t>Sběrnicový expander 8 zón</t>
  </si>
  <si>
    <t>123</t>
  </si>
  <si>
    <t>Box pro expandér nebo rozbočení (TAMPER)</t>
  </si>
  <si>
    <t>124</t>
  </si>
  <si>
    <t>Duální PIR+MW detektor pohybu</t>
  </si>
  <si>
    <t>125</t>
  </si>
  <si>
    <t>Magnetický kontakt</t>
  </si>
  <si>
    <t>126</t>
  </si>
  <si>
    <t>Krabice odbočná  (+TAMPER)</t>
  </si>
  <si>
    <t>127</t>
  </si>
  <si>
    <t xml:space="preserve">Krabice odbočná  pr.68mm  </t>
  </si>
  <si>
    <t>128</t>
  </si>
  <si>
    <t xml:space="preserve">Trubka ohebná pr.23mm    </t>
  </si>
  <si>
    <t xml:space="preserve">Trubka ohebná pr.29mm     </t>
  </si>
  <si>
    <t xml:space="preserve">Lišta vkládací   40x20mm                </t>
  </si>
  <si>
    <t>Trubka pevná PVC DN20+ příchytky střední mechanická odolnost(uložená pevně)</t>
  </si>
  <si>
    <t>Trubka pevná PVC DN25+ příchytky střední mechanická odolnost(uložená pevně)</t>
  </si>
  <si>
    <t xml:space="preserve">Protipožární tmel </t>
  </si>
  <si>
    <t>Programování ústředny a zkušební provoz</t>
  </si>
  <si>
    <t xml:space="preserve">    D2 - EPS kabely a ukončení</t>
  </si>
  <si>
    <t xml:space="preserve">    D3 - Nosný materiál a práce pro rozvody EPS</t>
  </si>
  <si>
    <t xml:space="preserve">    D4 - EPS dodávky a přístroje</t>
  </si>
  <si>
    <t xml:space="preserve">    D5 - EPS ostatní materiál a práce</t>
  </si>
  <si>
    <t xml:space="preserve">    D6 - Ostatní, revize a zkoušky</t>
  </si>
  <si>
    <t>EPS kabely a ukončení</t>
  </si>
  <si>
    <t xml:space="preserve">SHKFH-R 1x2x0.8, B2ca,s1,d0 -  uložený v trubce  pod omítkou, nebo na povchu na běžných příchytkách  </t>
  </si>
  <si>
    <t>"D.1.4.h.2-6."</t>
  </si>
  <si>
    <t xml:space="preserve">SSKFH-V180, P90-R, 1x2x0.8, B2ca,s1,d0 -  uložený v trubce pod omítkou nebo na certifikované kotvě a příchytce na povrchu betonových stropů                                                  </t>
  </si>
  <si>
    <t>SSKFH-V180, P90-R, 4x2x0.8, B2ca,s1,d0 -  uložený v trubce pod omítkou nebo na certifikované kotvě a příchytce na povrchu betonových stropů</t>
  </si>
  <si>
    <t>SSKFH-V180, P90-R, 10x2x0.8, B2ca,s1,d0 -  uložený v trubce pod omítkou nebo na certifikované kotvě a příchytce na povrchu betonových stropů</t>
  </si>
  <si>
    <t>Ukončení kabelu  do 2 x 4  mm2</t>
  </si>
  <si>
    <t xml:space="preserve">Ukončení kabelu  do 4 x 4  mm2 </t>
  </si>
  <si>
    <t>Ukončení kabelu  do 10 x 4  mm2</t>
  </si>
  <si>
    <t xml:space="preserve">Zapojení ovládaných a monitorovaných zařízení (rozvaděče, pohony) </t>
  </si>
  <si>
    <t>Nosný materiál a práce pro rozvody EPS</t>
  </si>
  <si>
    <t>Trubka ohebná  DN25,  vyšší mech.odolnost</t>
  </si>
  <si>
    <t>Trubka pevná PVC DN16+ příchytky střední mechanická odolnost</t>
  </si>
  <si>
    <t>Trubka pevná PVC DN20+ příchytky střední mechanická odolnost</t>
  </si>
  <si>
    <t xml:space="preserve">Certifikovaná příchytka pro 2 kabely + kotva do betonu pro trasu funkční za požáru (po cca 0.25m) </t>
  </si>
  <si>
    <t xml:space="preserve">Příchytka pro jedem kabel bez požární odolnosti na hmoždinku (po cca 0.5m) </t>
  </si>
  <si>
    <t>Lišta vkládací 20x10mm hranatá bezhalogenová</t>
  </si>
  <si>
    <t>974 03-1110</t>
  </si>
  <si>
    <t>Zaházení vysekaných rýh omítkou, oprava omítek</t>
  </si>
  <si>
    <t>971 03-3200</t>
  </si>
  <si>
    <t>Sekání otvoru  ve zdivu pr.60mm do 300mm</t>
  </si>
  <si>
    <t>Vrtání otvoru  v betonu pr.30mm do 300mm</t>
  </si>
  <si>
    <t>EPS dodávky a přístroje</t>
  </si>
  <si>
    <t>2 smyčková adresovatelná ústředna EOS, s možností rozšíření o dvě smyčky, vč. zdroje 24V (bez AKU)</t>
  </si>
  <si>
    <t>AKU 12V max 17 Ah</t>
  </si>
  <si>
    <t>Rozhraní pro OPPO a ZDP</t>
  </si>
  <si>
    <t>Zobrazovací tablo pro ústředny pro zapojení do kruhové linky</t>
  </si>
  <si>
    <t>Vstupní modul na DIN lištu</t>
  </si>
  <si>
    <t>Výstupní modul na DIN lištu, NO/NC kontakt, 24V</t>
  </si>
  <si>
    <t>Plastová rozvodnice s DIN lištami, 12 modulů, IP40, montáž na povrch (pro osazení vstupně výstupních modulů)</t>
  </si>
  <si>
    <t xml:space="preserve">Plastová rozvodnice s DIN lištami, 24 modulů, IP40, montáž na povrch (pro osazení vstupně výstupních modulů) </t>
  </si>
  <si>
    <t xml:space="preserve">Adresovatelný tlačítkový hlásič pod omítku vc.skla a test.klícku </t>
  </si>
  <si>
    <t xml:space="preserve">Univerzální patice pro detektory  </t>
  </si>
  <si>
    <t>Analogový optickokouřový detektor</t>
  </si>
  <si>
    <t>Zábleskový maják adresný</t>
  </si>
  <si>
    <t>Siréna adresná (do kruhové linky)</t>
  </si>
  <si>
    <t>Klíčový trezor  + rámeček + CISA zámek,</t>
  </si>
  <si>
    <t xml:space="preserve">Obslužné pole požární ochrany OPPO  </t>
  </si>
  <si>
    <t xml:space="preserve">Kombinované přepěťové ochrany (stupeň 2,3) pro dvouvodičové signalizační sítě  do 24V (pro kruhové linky ústředny)  </t>
  </si>
  <si>
    <t>EPS ostatní materiál a práce</t>
  </si>
  <si>
    <t xml:space="preserve">Programování ústředny a zkušební provoz </t>
  </si>
  <si>
    <t>Ostatní, revize a zkoušky</t>
  </si>
  <si>
    <t>Měření přenosové cesty na PCO, projektová dokumentace přenosové cesty, dodávka a montáž zařízení ZDP, vytvoření adresného přenosu na PCO</t>
  </si>
  <si>
    <t>Pronájem montážní plošiny (1ks na 2 dny)Montážní profil MP41x41</t>
  </si>
  <si>
    <t xml:space="preserve">Protipožární ucpávka kabelové trasy dle ČSN (zatmelení otvorů  protipožárním tmelem + štítek) </t>
  </si>
  <si>
    <t>Stavební přípomoce nutné k řádnému dokončení díla</t>
  </si>
  <si>
    <t xml:space="preserve">     767 - Konstrukce zámečnické</t>
  </si>
  <si>
    <t xml:space="preserve">     M21 - Elektromontáže</t>
  </si>
  <si>
    <t xml:space="preserve">     M22 - Montáž sdělovací a zabezp.tech</t>
  </si>
  <si>
    <t xml:space="preserve">     ON</t>
  </si>
  <si>
    <t xml:space="preserve">     VN</t>
  </si>
  <si>
    <t>Konstrukce zámečnické</t>
  </si>
  <si>
    <t>767 001</t>
  </si>
  <si>
    <t>Montáž systémové konstrukce pro FV panely, vč. osazení a zapojení panelů</t>
  </si>
  <si>
    <t>555 004</t>
  </si>
  <si>
    <t xml:space="preserve">Systémová Alu konstrukce na plochou střechu V/Z, + šroubové úchyty pro FV panely, vč. příslušenství                                 </t>
  </si>
  <si>
    <t>Jedná se o konstrukci s přitížením dle návrhu výrobce vč. nutného kotvení do nosné části střechy</t>
  </si>
  <si>
    <t>M21</t>
  </si>
  <si>
    <t>Elektromontáže</t>
  </si>
  <si>
    <t>210190054R00</t>
  </si>
  <si>
    <t>Montáž rozvaděče skříň.,1 pole dělených do 500 kg</t>
  </si>
  <si>
    <t>Montáž rozváděče DC/AC, invertoru a dopojení do stávajícího, podružného rozvaděče.</t>
  </si>
  <si>
    <t>210020302R00</t>
  </si>
  <si>
    <t>Žlab kabelový s příslušenstvím, 62/50 mm bez víka</t>
  </si>
  <si>
    <t>5534739760R</t>
  </si>
  <si>
    <t>Žlab kabelový NKZIN 50X62X0.70 EC, neděrovaný, s integrovanou spojkou</t>
  </si>
  <si>
    <t>210800646RT1</t>
  </si>
  <si>
    <t>Vodič solární 6 mm2 uložený pevně, včetně dodávky solárního vodiče</t>
  </si>
  <si>
    <t>210810057RT4</t>
  </si>
  <si>
    <t>Kabel CYKY-m 750 V 5 žil 4 až 16 mm pevně uložený, včetně dodávky kabelu 5x16 mm2</t>
  </si>
  <si>
    <t>210100002R00</t>
  </si>
  <si>
    <t>Ukončení vodičů v rozvaděči + zapojení do 6 mm2</t>
  </si>
  <si>
    <t>210100005R00</t>
  </si>
  <si>
    <t>Ukončení vodičů v rozvaděči + zapojení do 16 mm2</t>
  </si>
  <si>
    <t>210200020RA0</t>
  </si>
  <si>
    <t>Hromosvod, propojení fotovoltaického pole na hromosvod</t>
  </si>
  <si>
    <t>kompl</t>
  </si>
  <si>
    <t>555 005</t>
  </si>
  <si>
    <t>FV panel monokrystalický, o jmenovitém výkonu 450 Wp</t>
  </si>
  <si>
    <t>Rozměr panelu (2094 x 1038 mm)</t>
  </si>
  <si>
    <t>553 002</t>
  </si>
  <si>
    <t>Výkonový optimizér, MPPT Optimalizace na úrovni 2 panelů</t>
  </si>
  <si>
    <t>1 ks OP na 2 ks panelů</t>
  </si>
  <si>
    <t>555 006</t>
  </si>
  <si>
    <t>Síťový střídač s min. vst. výkonem 18 kWp, vč. integrovaného monitoringu na úrovni panelů</t>
  </si>
  <si>
    <t>Střídač musí umět MPPT optimalizaci na úrovni 1 až 2 panelů</t>
  </si>
  <si>
    <t>210001.</t>
  </si>
  <si>
    <t>Rozvaděč RFVE - DC/AC</t>
  </si>
  <si>
    <t xml:space="preserve">DC přepěťové ochrany I a II stupeň
AC komponenty, jištění, elektroměr výroby, přepěťová ochrana
Prvky automatického online výkaznictví do CS OTE
</t>
  </si>
  <si>
    <t>210003.</t>
  </si>
  <si>
    <t>Regulace výkonu FVE dle PPDS, řízení HDO v rozsahu 0/100%</t>
  </si>
  <si>
    <t>doplnění do stávajícího podružného rozvaděče v místě AC napojení FVE</t>
  </si>
  <si>
    <t>M22</t>
  </si>
  <si>
    <t>Montáž sdělovací a zabezp.tech</t>
  </si>
  <si>
    <t>222280214R00</t>
  </si>
  <si>
    <t>Kabel UTP/FTP kat.5e v trubkách</t>
  </si>
  <si>
    <t>pro napojení monitoringu FVE do místní sítě</t>
  </si>
  <si>
    <t>ON</t>
  </si>
  <si>
    <t>Ostatní náklady</t>
  </si>
  <si>
    <t>OST01</t>
  </si>
  <si>
    <t>Doprava</t>
  </si>
  <si>
    <t>Soubor</t>
  </si>
  <si>
    <t>VN</t>
  </si>
  <si>
    <t>004111020R</t>
  </si>
  <si>
    <t>005231020R</t>
  </si>
  <si>
    <t>Funkční zkouška a zaškolení</t>
  </si>
  <si>
    <t>005124010R</t>
  </si>
  <si>
    <t>Inženýrská činnost, zajištění povolení od DS, PPP, registrace do OTE</t>
  </si>
  <si>
    <t>005231010R</t>
  </si>
  <si>
    <t>Výchozí revize</t>
  </si>
  <si>
    <t xml:space="preserve">    D2 - Grafická centrála BMS</t>
  </si>
  <si>
    <t xml:space="preserve">    D3 - Řídící systém</t>
  </si>
  <si>
    <t xml:space="preserve">    D4 - Periferie</t>
  </si>
  <si>
    <t xml:space="preserve">    D5 - Rozvaděče </t>
  </si>
  <si>
    <t xml:space="preserve">    D6 - Kabelové rozvody - dodávka celkem</t>
  </si>
  <si>
    <t xml:space="preserve">    D7 - Služby</t>
  </si>
  <si>
    <t>Grafická centrála BMS</t>
  </si>
  <si>
    <t>PC v konfiguraci grafické centrály, LCD monitor, klávesnice, myš, OS</t>
  </si>
  <si>
    <t>Grafická centrála pro 50 000 datových bodů, pouze s ŘS Domat</t>
  </si>
  <si>
    <t>SW nadstavba pro zápis historických dat do databází pro 40 000 záznamů, API</t>
  </si>
  <si>
    <t>GSM modem, bez karty SIM a předplatného</t>
  </si>
  <si>
    <t>Záložní zdroj napájení 500 VA / 300 W</t>
  </si>
  <si>
    <t>Řídící systém</t>
  </si>
  <si>
    <t xml:space="preserve">Operátorský panel s kapacitním dotykovým displejem 7“, 800x480, ARM, 256MB RAM, Ethernet, mikroSD (není součástí dodávky), Linux, 9-36Vss, bez zdroje. </t>
  </si>
  <si>
    <t>Kombinovaný I/O modul s řídící deskou PowerPC 88 I/O, ARM, bez displeje, 2x RS232, 2x RS485</t>
  </si>
  <si>
    <t>Ethernet switch 5 portů, nap.24V</t>
  </si>
  <si>
    <t>Převodník M-bus - RS232 - do 25 připojených míst</t>
  </si>
  <si>
    <t>Operátorský panel s kapacitním dotykovým displejem 7“, 800x480, ARM, 256MB RAM, Ethernet, mikroSD (není součástí dodávky), Linux, 9-36Vss, bez zdroje</t>
  </si>
  <si>
    <t>Převodník DALI/Modbus TCP</t>
  </si>
  <si>
    <t>Kombinovaný modul - 8AI, 6AO, 8DI, 8DO, protokol Modbus</t>
  </si>
  <si>
    <t>Modul 8 analogových výstupů, 0-10V DC, protokol Modbus</t>
  </si>
  <si>
    <t>Modul 16 digitálních výstupů typu otevřený kolektor, protokol Modbus</t>
  </si>
  <si>
    <t>Periferie</t>
  </si>
  <si>
    <t>Čidlo tlaku pro kapaliny a plyny / 0…6bar, 0-10V</t>
  </si>
  <si>
    <t>Prostorové čidlo teploty, Pt1000</t>
  </si>
  <si>
    <t xml:space="preserve">Stonkové teplotní čidlo Pt1000, 100mm       </t>
  </si>
  <si>
    <t>Mosazná poniklovaná jímka, ?8×100 mm</t>
  </si>
  <si>
    <t xml:space="preserve">Jímkový termostat 0...90°C, Ms </t>
  </si>
  <si>
    <t>Venkovní čidlo teploty, Pt1000</t>
  </si>
  <si>
    <t>Ventily - Součást dodávky UT</t>
  </si>
  <si>
    <t>Mosazná poniklovaná jímka, ?8×150 mm</t>
  </si>
  <si>
    <t>Nerezová jímka, ?8×150 mm</t>
  </si>
  <si>
    <t>Stonkové teplotní čidlo Pt1000, 100mm</t>
  </si>
  <si>
    <t>Příložné teplotní čidlo Pt1000</t>
  </si>
  <si>
    <t>3-cestný regulační ventil PN16, DN25, Kvs=10.0 včetně servopohonu 0-10V</t>
  </si>
  <si>
    <t>3-cestný regulační ventil PN16, DN15, Kvs=1,6 včetně servopohonu 0-10V</t>
  </si>
  <si>
    <t>3-cestný regulační ventil PN16, DN15, Kvs=4,0 včetně servopohonu 0-10V</t>
  </si>
  <si>
    <t>3-cestný regulační ventil PN16, DN15, Kvs=2,5 včetně servopohonu 0-10V</t>
  </si>
  <si>
    <t>Stonkové teplotní čidlo Pt1000, 200mm</t>
  </si>
  <si>
    <t>Příruba pro instalaci čidla do VZT kanálu, plast</t>
  </si>
  <si>
    <t>Protizámrazový termostat -10.. +12°C, 6m, IP54</t>
  </si>
  <si>
    <t>Součást dodávky VZT, pohon 0-10V</t>
  </si>
  <si>
    <t>Diferenční manostat nastavitelný 200..1000 Pa</t>
  </si>
  <si>
    <t>Klap.pohon 24V, 0-10V, 20Nm, hav.fce</t>
  </si>
  <si>
    <t>Klap.pohon 24V, toč.0...10V, 20Nm</t>
  </si>
  <si>
    <t>Čidlo CO2 kanálové</t>
  </si>
  <si>
    <t>Pokojové čidlo teploty a CO2, 2x 0-10V, interní nastavení rozsahu 0-5000ppm</t>
  </si>
  <si>
    <t>Frekvenční měnič - součást dodávky VZT</t>
  </si>
  <si>
    <t>Ventil - součást dodávky VZT, pohon 0-10V</t>
  </si>
  <si>
    <t>Čidlo diferenčního tlaku, -1000…1000Pa, 0-10V, nastavitelný rozsah</t>
  </si>
  <si>
    <t>Diferenční manostat nastavitelný 20..300 Pa</t>
  </si>
  <si>
    <t>Klap.pohon 24V, 2bod., 4Nm, hav.fce</t>
  </si>
  <si>
    <t>Klap.pohon 24V, toč.0...10V, 5Nm</t>
  </si>
  <si>
    <t>Komunikativní prostorové čidlo - teplota, CO2, komunikace Modbus / RS485 galv. Oddělena</t>
  </si>
  <si>
    <t>Tlačítko dle designu místnosti včetně instalační krabice, klapky a rámečku</t>
  </si>
  <si>
    <t xml:space="preserve">Příložný termostat 20...90°C, nastaveni interní     </t>
  </si>
  <si>
    <t>Ventil - součást dodávky technologie, pohon 0-10V</t>
  </si>
  <si>
    <t>Ventil - součást dodávky technologie, pohon termický 24V</t>
  </si>
  <si>
    <t>Čidlo venkovního osvětlení 0..500lx, 20klx, 60klx, 0-10V</t>
  </si>
  <si>
    <t>Rozvaděče</t>
  </si>
  <si>
    <t>Nástěnný rozvaděč kompletně vyzbrojený š. 800, v.1200, h.300, IP44, RAL7032, vč. silových vývodů (relé, přepínače, signálky, jističe, stykače, tepelné ochrany, svorky atd).  Rozvaděč bude vybaven přepínači pro místní ovládání, na dveřích bude ovládací panel MaR. Hlavní vypínač 25A/3, přepěťová ochrana stupně 3st. 27DB</t>
  </si>
  <si>
    <t>Čerpadlo, 230V, do 1kW</t>
  </si>
  <si>
    <t>Solenoid 230V, do 100W</t>
  </si>
  <si>
    <t>Skříňový rozvaděč kompletně vyzbrojený š. 800, v.1600, h.400, IP44, RAL7032, vč. silových vývodů (relé, přepínače, signálky, jističe, stykače, tepelné ochrany, svorky atd).  Rozvaděč bude vybaven přepínači pro místní ovládání, na dveřích bude ovládací panel MaR. Hlavní vypínač 20A/3, přepěťová ochrana stupně 3st. 23DB</t>
  </si>
  <si>
    <t>silových vývodů (relé, přepínače, signálky, jističe, stykače, tepelné ochrany, svorky atd).  Rozvaděč bude vybaven přepínači pro místní ovládání, na dveřích bude ovládací panel MaR. Hlavní vypínač 25A/3, přepěťová ochrana stupně 3st. 60DB</t>
  </si>
  <si>
    <t xml:space="preserve">EC motor 230V, 0,5kW, 2,06A </t>
  </si>
  <si>
    <t>Skříňový rozvaděč kompletně vyzbrojený š. 600, v.2000, h.400, IP44, RAL7032, vč. silových vývodů (relé, přepínače, signálky, jističe, stykače, tepelné ochrany, svorky atd).  Rozvaděč bude vybaven přepínači pro místní ovládání, na dveřích bude ovládací panel MaR. Hlavní vypínač 25A/3, přepěťová ochrana stupně 2.st. a  3st. 82DB</t>
  </si>
  <si>
    <t xml:space="preserve">kabel CYKY3Jx1,5 </t>
  </si>
  <si>
    <t xml:space="preserve">kabel JYTY2x1 </t>
  </si>
  <si>
    <t xml:space="preserve">kabel JYTY4x1 </t>
  </si>
  <si>
    <t xml:space="preserve">kabel JYTY7x1 </t>
  </si>
  <si>
    <t>Kabelový žlab kovový, 125x100, vč.nosného materiálu</t>
  </si>
  <si>
    <t>Kabelový žlab kovový, 62x50, vč.nosného materiálu</t>
  </si>
  <si>
    <t>Elektroinstalační lišta, vč.nosného materiálu</t>
  </si>
  <si>
    <t>Trubka ohebná, vč.nosného materiálu</t>
  </si>
  <si>
    <t>Trubka pevná, vč.nosného materiálu</t>
  </si>
  <si>
    <t>Služby</t>
  </si>
  <si>
    <t>Vypracování uživatelských programů pro procesní stanice</t>
  </si>
  <si>
    <t>DB</t>
  </si>
  <si>
    <t>Vypracování uživatelských programů pro grafickou centrálu</t>
  </si>
  <si>
    <t xml:space="preserve">Vypracování uživ.programů pro ovládání osvětlení </t>
  </si>
  <si>
    <t>Integrace FVE modbus</t>
  </si>
  <si>
    <t>Uvedení do provozu řídící systém, vč.zaregulování</t>
  </si>
  <si>
    <t>DB/ks</t>
  </si>
  <si>
    <t>Zaškolení obsluhy v průběhu komplexních zkoušek</t>
  </si>
  <si>
    <t>Komplexní zkoušky systému MaR</t>
  </si>
  <si>
    <t>Montáž periferií vč.ověření funkčnosti a jejich připojení do podstanice</t>
  </si>
  <si>
    <t>Vybudování kabelových tras včetně položení a zapojení kabelů, viz.D1.4g.03-06.dwg</t>
  </si>
  <si>
    <t>Zajištění protipožárních ucpávek kabelových tras MaR</t>
  </si>
  <si>
    <t>Návody na obsluhu</t>
  </si>
  <si>
    <t>341 11000 744 44-1100</t>
  </si>
  <si>
    <t>CYKY-O  2x1,5  -  uložený pevně</t>
  </si>
  <si>
    <t>341 11030 744 44-1100</t>
  </si>
  <si>
    <t>CYKY-O 3x1,5  -  uložený pevně</t>
  </si>
  <si>
    <t>341 11032 744 44-1100</t>
  </si>
  <si>
    <t>CYKY-J  3x1,5  -  uložený pevně</t>
  </si>
  <si>
    <t>341 11038 744 44-1100</t>
  </si>
  <si>
    <t>CYKY-J 3x2,5  -  uložený pevně</t>
  </si>
  <si>
    <t>341 11090 744 44-1100</t>
  </si>
  <si>
    <t>CYKY-J  5x1,5  -  uložený pevně</t>
  </si>
  <si>
    <t>341 11130 744 44-1100</t>
  </si>
  <si>
    <t>CYKY-J 12x1,5  -  uložený pevně</t>
  </si>
  <si>
    <t>341 11094 744 44-1100</t>
  </si>
  <si>
    <t>CYKY-J 5x2,5    -  uložený pevně</t>
  </si>
  <si>
    <t>341 11098 744 44-1200</t>
  </si>
  <si>
    <t>CYKY-J 5x4   -  uložený pevně</t>
  </si>
  <si>
    <t>341 11100 744 44-1200</t>
  </si>
  <si>
    <t>CYKY-J 5x6  -  uložený pevně</t>
  </si>
  <si>
    <t>341 11100 744 44-1300</t>
  </si>
  <si>
    <t>CYKY-J 5x10 - uložený pevně</t>
  </si>
  <si>
    <t>341 11100 744 44-1400</t>
  </si>
  <si>
    <t>CYKY-J 5x16 - uložený pevně</t>
  </si>
  <si>
    <t>1-CYKY-J 5x25 - uložený pevně</t>
  </si>
  <si>
    <t>341 11100 744 44-1500</t>
  </si>
  <si>
    <t>1-CYKY-J 5x35 - uložený pevně</t>
  </si>
  <si>
    <t>341 11655 745 44-1700</t>
  </si>
  <si>
    <t>1-CYKY-J 3x120+50 - uložený pevně</t>
  </si>
  <si>
    <t>341 13223 745 44-1150</t>
  </si>
  <si>
    <t>AYKY-J 3x120+70 - uložený pevně</t>
  </si>
  <si>
    <t>341 13241 745 44-1160</t>
  </si>
  <si>
    <t>AYKY-J 3x185+95 - uložený pevně</t>
  </si>
  <si>
    <t xml:space="preserve">1-CXKH-V180-O  2x2.5 B2ca,s1,d1                       uložený pevně   </t>
  </si>
  <si>
    <t xml:space="preserve">1-CXKH-R-O  3x1.5 B2ca,s1,d1
uložený pevně   </t>
  </si>
  <si>
    <t xml:space="preserve">1-CXKH-V180-J  3x1.5 B2ca,s1,d1                       uložený pevně   </t>
  </si>
  <si>
    <t xml:space="preserve">1-CXKH-V180-O  3x2.5 B2ca,s1,d0                       uložený pevně   </t>
  </si>
  <si>
    <t xml:space="preserve">1-CXKH-V180-J  3x2.5 B2ca,s1,d0                       uložený pevně   </t>
  </si>
  <si>
    <t xml:space="preserve">1-CXKH-V180-J  7x1.5 B2ca,s1,d1                       uložený pevně   </t>
  </si>
  <si>
    <t>JYTY 2x1  -  uložený pevně</t>
  </si>
  <si>
    <t>341 21046 744 73-3110</t>
  </si>
  <si>
    <t xml:space="preserve">SYKFY 20x2x0,5  -  uložený volně   </t>
  </si>
  <si>
    <t>341 43810 744 33-1241</t>
  </si>
  <si>
    <t xml:space="preserve">H07RN-F 3x2,5 - uložený volně   </t>
  </si>
  <si>
    <t>341 45568 744 33-1221</t>
  </si>
  <si>
    <t xml:space="preserve">H07RN-F 5x2,5 - uložený volně   </t>
  </si>
  <si>
    <t>341 45570 744 33-1222</t>
  </si>
  <si>
    <t xml:space="preserve">H07RN-F 5x4 - uložený volně   </t>
  </si>
  <si>
    <t>341 45572 744 33-1223</t>
  </si>
  <si>
    <t xml:space="preserve">H07RN-F 5x6 - uložený volně   </t>
  </si>
  <si>
    <t>341 45574 744 33-1224</t>
  </si>
  <si>
    <t xml:space="preserve">H07RN-F 5x10 - uložený volně   </t>
  </si>
  <si>
    <t>341 45576 744 33-1224</t>
  </si>
  <si>
    <t xml:space="preserve">H07RN-F 5x16 - uložený volně   </t>
  </si>
  <si>
    <t>341 42156 743 61-9242</t>
  </si>
  <si>
    <t xml:space="preserve">CY (H05V-U) 4 zelenožlutý  -  ochranné  pospojení </t>
  </si>
  <si>
    <t>341 42157 743 61-9242</t>
  </si>
  <si>
    <t xml:space="preserve">CY (H05V-U) 6 zelenožlutý  -  ochranné  pospojení </t>
  </si>
  <si>
    <t>341 42159 743 61-9242</t>
  </si>
  <si>
    <t xml:space="preserve">CYA (H05V-K) 16 zelenožlutý  -  ochranné  pospojení </t>
  </si>
  <si>
    <t>341 42160 743 61-9242</t>
  </si>
  <si>
    <t xml:space="preserve">CYA (H05V-K) 25 zelenožlutý  -  ochranné  pospojení </t>
  </si>
  <si>
    <t>341 42165 743 61-9242</t>
  </si>
  <si>
    <t xml:space="preserve">CYA (H05V-K) 50 zelenožlutý  -  ochranné  pospojení </t>
  </si>
  <si>
    <t>746 31-2100</t>
  </si>
  <si>
    <t>Ukončení šňůry  do 3 x 4 mm2</t>
  </si>
  <si>
    <t>746 31-5300</t>
  </si>
  <si>
    <t>Ukončení šňůry  do 5 x 4 mm2</t>
  </si>
  <si>
    <t>746 31-5400</t>
  </si>
  <si>
    <t>Ukončení šňůry  do 5 x 6 mm2</t>
  </si>
  <si>
    <t>746 31-5500</t>
  </si>
  <si>
    <t>Ukončení šňůry  do 5 x 10 mm2</t>
  </si>
  <si>
    <t>746 31-5600</t>
  </si>
  <si>
    <t>Ukončení šňůry  do 5 x 16 mm2</t>
  </si>
  <si>
    <t>746 41-3150</t>
  </si>
  <si>
    <t>Ukončení kabelu  do 3 x 4  mm2</t>
  </si>
  <si>
    <t>746 41-3560</t>
  </si>
  <si>
    <t>Ukončení kabelu  do 5 x 4  mm2</t>
  </si>
  <si>
    <t>746 41-3570</t>
  </si>
  <si>
    <t>Ukončení kabelu  do 5 x 6  mm2</t>
  </si>
  <si>
    <t>746 41-3580</t>
  </si>
  <si>
    <t>Ukončení kabelu  do 5 x 10  mm2</t>
  </si>
  <si>
    <t>746 41-3450</t>
  </si>
  <si>
    <t>Ukončení kabelu  do 5 x 25 mm2</t>
  </si>
  <si>
    <t>746 41-3510</t>
  </si>
  <si>
    <t>Ukončení kabelu  do 4 x 120 mm2</t>
  </si>
  <si>
    <t>746 41-3540</t>
  </si>
  <si>
    <t>Ukončení kabelu  do 4 x 240 mm2</t>
  </si>
  <si>
    <t>Zemní kabelová spojka smršťovací se šroubovými spojovači, pro kabely AYKY 4x(150-240mm²)</t>
  </si>
  <si>
    <t>35410+36494 747 11-2114</t>
  </si>
  <si>
    <t>Spínač 10 A  řaz.1S + kryt + doutnavka
(zapuštěný IP20)</t>
  </si>
  <si>
    <t>35430+36490 747 11-2221</t>
  </si>
  <si>
    <t>Ovladač 10 A  řaz.1/0 + kryt   (zapuštěný IP20)</t>
  </si>
  <si>
    <t>35400+36490 747 11-2111</t>
  </si>
  <si>
    <t>Spínač 10 A   řaz.1 + kryt (zapuštěný IP20)</t>
  </si>
  <si>
    <t>35405+36492 747 11-2451</t>
  </si>
  <si>
    <t>Spínač 10 A   řaz.5 + kryt   (zapuštěný IP20)</t>
  </si>
  <si>
    <t>35406+36490 747 11-2461</t>
  </si>
  <si>
    <t>Spínač 10 A     řaz.6 + kryt  (zapuštěný IP20)</t>
  </si>
  <si>
    <t>35425+36492 747 11-2466</t>
  </si>
  <si>
    <t>Spínač 10 A     řaz.6+6 + kryt  (zapuštěný IP20)</t>
  </si>
  <si>
    <t>51102+52200 747 16-1240</t>
  </si>
  <si>
    <t>Zásuvka  250V, 10/16A   jednonásobná  + kryt    (zapuštěná IP20)</t>
  </si>
  <si>
    <t>345 00000 747 16-1240</t>
  </si>
  <si>
    <t>Zásuvka  250V, 10/16A  s přepět.ochranou   (zapuštěná IP20)</t>
  </si>
  <si>
    <t>345 51475 747 16-1514</t>
  </si>
  <si>
    <t>Zásuvka  250V, 10/16A   IP44   (zapuštěná IP44)</t>
  </si>
  <si>
    <t>Zásuvka  250V, 10/16A  se svodičem přepěť.   (zapuštěná IP44)</t>
  </si>
  <si>
    <t>345 36700 747 11-2111</t>
  </si>
  <si>
    <t xml:space="preserve">Rámeček jednonásobný   </t>
  </si>
  <si>
    <t>345 36705 747 11-2111</t>
  </si>
  <si>
    <t xml:space="preserve">Rámeček dvojnásobný   </t>
  </si>
  <si>
    <t>345 36710 747 11-2111</t>
  </si>
  <si>
    <t xml:space="preserve">Rámeček trojnásobný    </t>
  </si>
  <si>
    <t>pohyb.spínač s relé (dosah  r=5m)  2,3kW, relé, 15s-30min 10-2000Lx IP44   nastavení dálkovým ovladačem</t>
  </si>
  <si>
    <t>Infračervený dálkový ovladač pro nastavení parmetrů pohyblivých spínačů (IR dálkový ovladač)</t>
  </si>
  <si>
    <t>Dvoutlačítko 2x 1kt.zap  IP65 - zapuštěné  
2x tl.pr.22,5mm + krabička pro zapuštění pod om.</t>
  </si>
  <si>
    <t>Spínač kolébkový 10A  řaz.1  IP54 nástěnný</t>
  </si>
  <si>
    <t>Spínač  kolébkový 10A řaz.5   (nástěnný IP54)</t>
  </si>
  <si>
    <t>Spínač  kolébkový 10A řaz.6   (nástěnný IP54)</t>
  </si>
  <si>
    <t>Spínač  kolébkový 10A řaz.7   (nástěnný IP54)</t>
  </si>
  <si>
    <t>Zásuvka  250V/16A nástěnná IP54</t>
  </si>
  <si>
    <t>Zásuvka  250V, 10/16A  se svodičem přepěť.   (nástěnná IP54)  zásuvka 45x45 + svodič přepětí</t>
  </si>
  <si>
    <t>Zásuvka 3f nástěnná IP54   400V/32A,5pól.</t>
  </si>
  <si>
    <t>Zásuvka 3f nástěnná IP54   400V/63A,5pól.</t>
  </si>
  <si>
    <t>358 11780 747 12-3211</t>
  </si>
  <si>
    <t>Spínač trojpólový 400V/25A v krytu IP54 - polozapustit</t>
  </si>
  <si>
    <t>358 11790 747 12-3211</t>
  </si>
  <si>
    <t>Spínač trojpólový 400V/63A v krytu IP54 - polozapustit</t>
  </si>
  <si>
    <t>Zasklené stop tlačítko  3zap/3vyp kontakty  TOTAL-STOP CENTRAL STOP</t>
  </si>
  <si>
    <t>Skříňka signalizace +  4x signálka LED 24V/DC v zapuštěné skříňce</t>
  </si>
  <si>
    <t>Přepínač prosvětlený I-0-II + signálka 
v AL.skříňce pr.22,5mm  IP65  
 1kt.zap,.1kt.zap + LED230V</t>
  </si>
  <si>
    <t xml:space="preserve">Termostat -5 až +30°C ovl. pod krytem IP54 </t>
  </si>
  <si>
    <t xml:space="preserve">Svodič přepětí třídy 1+2/2  50 kA (10/350), 120 kA (8/20) </t>
  </si>
  <si>
    <t xml:space="preserve">Svodič přepětí třídy 1+2/4  50 kA (10/350), 120kA (8/20)  </t>
  </si>
  <si>
    <t>plast.skříň  300x150x170mm IP65 + lišta DIN</t>
  </si>
  <si>
    <t>El.přímotopný olejový konvektor 230V/1000W IP44 
s termostatem
Radiátor 780x650x25mm, 230V,1000W,50Hz, Kl.I, IP44 Premium s elektronickým displejem.</t>
  </si>
  <si>
    <t>El.přímotopný olejový konvektor 230V/500W IP44 
s termostatem
Radiátor 500x650mm, 230V,500W,50Hz, Kl.I, IP44 Premium s elektronickým displejem.</t>
  </si>
  <si>
    <t>Tryskový osoušeč rukou 230V/1,9kW,106m/s</t>
  </si>
  <si>
    <t>Zapojení VZT JEDNOTKY</t>
  </si>
  <si>
    <t>Zdroj pro aut pisoáry max.3ks ventily</t>
  </si>
  <si>
    <t>Zapojení pisoárů a ventilů. baterií</t>
  </si>
  <si>
    <t>Zapojení klimatizace - venkovní jednotka</t>
  </si>
  <si>
    <t>Zapojení ventilátoru</t>
  </si>
  <si>
    <t>Zapojení pohonu klapky</t>
  </si>
  <si>
    <t>Zapojení topných tyčí</t>
  </si>
  <si>
    <t>Krabice přístrojová pr.68mm hořlavých podkaldů</t>
  </si>
  <si>
    <t>345 71562 743 41-4111</t>
  </si>
  <si>
    <t>Krabice  rozvodková  pr.97mm</t>
  </si>
  <si>
    <t>345 71544 743 41-4122</t>
  </si>
  <si>
    <t>Krabice 250  odbočná + svorky</t>
  </si>
  <si>
    <t xml:space="preserve">HOS + OS-- svorkovnice 12x25mm2  pro připojení pospojování </t>
  </si>
  <si>
    <t>Připojovací svorkovnice s krytem pro pohyblivý přívod 5x 2,5 mm2</t>
  </si>
  <si>
    <t xml:space="preserve">Lišta vkládací  18x13mm                </t>
  </si>
  <si>
    <t xml:space="preserve">Lišta vkládací  40x40mm                </t>
  </si>
  <si>
    <t>345 71065 743 11-2317</t>
  </si>
  <si>
    <t>Trubka ohebná   DN110mm</t>
  </si>
  <si>
    <t>Trubka pevná  pr.25mm vč uchycení</t>
  </si>
  <si>
    <t>Trubka pevná  pr.32mm vč uchycení</t>
  </si>
  <si>
    <t xml:space="preserve">Krabice  rozbočovací s požární odolností 3x2,5
9105 E30 </t>
  </si>
  <si>
    <t>130</t>
  </si>
  <si>
    <t xml:space="preserve">Protipožární kotva  M6x60 </t>
  </si>
  <si>
    <t>132</t>
  </si>
  <si>
    <t>Certifikovaná příchytka  protipožární  pro jeden kabel (každých 0,3m)</t>
  </si>
  <si>
    <t>134</t>
  </si>
  <si>
    <t>136</t>
  </si>
  <si>
    <t>138</t>
  </si>
  <si>
    <t xml:space="preserve">Drátěný kabelový žlab  60x60 + uchycení na stěnu  každých 1,5m, + příslušenství + spojovací materiál +  - žár.zinek + upevnění kabelů ve žlabu pomocí stahovacích pásků </t>
  </si>
  <si>
    <t>140</t>
  </si>
  <si>
    <t xml:space="preserve">Drátěný kabelový žlab  60x200 + uchycení na stěnu  každých 1,5m, + příslušenství + spojovací materiál +  - žár.zinek + upevnění kabelů ve žlabu pomocí stahovacích pásků </t>
  </si>
  <si>
    <t>142</t>
  </si>
  <si>
    <t xml:space="preserve">Drátěný kabelový žlab  60x300 + uchycení na stěnu nebo do stropu,  každých 1m, + příslušenství + spojovací materiál +  - žár.zinek + upevnění kabelů ve žlabu pomocí stahovacích pásků </t>
  </si>
  <si>
    <t>144</t>
  </si>
  <si>
    <t xml:space="preserve">Drátěný kabelový žlab  60x400 + uchycení na stěnu nebo do stropu,  každých 1m, + příslušenství + spojovací materiál +  - žár.zinek + upevnění kabelů ve žlabu pomocí stahovacích pásků </t>
  </si>
  <si>
    <t>146</t>
  </si>
  <si>
    <t>148</t>
  </si>
  <si>
    <t>150</t>
  </si>
  <si>
    <t>152</t>
  </si>
  <si>
    <t>129</t>
  </si>
  <si>
    <t xml:space="preserve">Tabulka  formát  A 4      </t>
  </si>
  <si>
    <t>742 11-1200</t>
  </si>
  <si>
    <t>Montáž rozvaděčů  50kg</t>
  </si>
  <si>
    <t>131</t>
  </si>
  <si>
    <t>742 23-1100</t>
  </si>
  <si>
    <t>Montáž rozvaděče  1 pole do 200kg</t>
  </si>
  <si>
    <t xml:space="preserve">Dielektrický koberec šíře 1.2m                            </t>
  </si>
  <si>
    <t>133</t>
  </si>
  <si>
    <t xml:space="preserve">Svítidlo 1xE27/LED9W, stropní/nástěnné, 
s ochr.košem, IP66 + zdroj  LED 9W/4000K </t>
  </si>
  <si>
    <t>Svítidlo LED90W, stropní/závěsné Al.teleso s difuzérem 3mm, IP66, IK10 
1x LED 90W, 13300lm, 4000K</t>
  </si>
  <si>
    <t>135</t>
  </si>
  <si>
    <t>Svítidlo LED22W, zapuštěné/stropní  kulaté se změnou difuzéru, IP40 + stropní konzola 
1x LED 22W, 2700lm, 3000-6000K</t>
  </si>
  <si>
    <t>Přisazená stropní montáž - stropní konzola</t>
  </si>
  <si>
    <t>137</t>
  </si>
  <si>
    <t>139</t>
  </si>
  <si>
    <t>Svítidlo LED22W, zapuštěné/stropní  kulaté se změnou difuzéru, IP40 + stropní konzola 
1x LED 12W, 1500lm, 4000K</t>
  </si>
  <si>
    <t>141</t>
  </si>
  <si>
    <t>R.položka</t>
  </si>
  <si>
    <t>Svítidlo LED48W, stropní průmyslové IP65, nastavitelné  1xLED, 48W, 5500-7000lm, 4000K</t>
  </si>
  <si>
    <t>166</t>
  </si>
  <si>
    <t>168</t>
  </si>
  <si>
    <t>143</t>
  </si>
  <si>
    <t>Svítidlo LED38W, zapuštěné, IP40, 600x600x60mm, 1xLED 38W, 3600lm, 4000K</t>
  </si>
  <si>
    <t>170</t>
  </si>
  <si>
    <t xml:space="preserve">Svítidlo LED38W, stropní, IP40, 600x600x60mm, 1xLED 45W, 4200lm, 4000K + </t>
  </si>
  <si>
    <t>172</t>
  </si>
  <si>
    <t>145</t>
  </si>
  <si>
    <t>Přisazená stropní montáž</t>
  </si>
  <si>
    <t>174</t>
  </si>
  <si>
    <t>Svítidlo LED38W, zapuštěné, IP40, 600x600x60mm, 1xLED 45W, 4200lm, 4000K</t>
  </si>
  <si>
    <t>176</t>
  </si>
  <si>
    <t>147</t>
  </si>
  <si>
    <t>Svítidlo LED45W, stropní, IP40, 1200x300x60mm, 1xLED 45W, 4200lm, 4000K</t>
  </si>
  <si>
    <t>178</t>
  </si>
  <si>
    <t>180</t>
  </si>
  <si>
    <t>149</t>
  </si>
  <si>
    <t>Svítidlo LED45W, zapuštěné, IP40, 1200x300x60mm, 1xLED, 45W, 4200lm, 4000K</t>
  </si>
  <si>
    <t>Svítidlo LED45W, stropní, IP40, 600x600x60mm, ochr.proti oslnění  1xLED, 45W, 4275lm, 4000K</t>
  </si>
  <si>
    <t>151</t>
  </si>
  <si>
    <t>Svítidlo LED 246W DALI stmívání, Al.těleso (436x434x121mm, 7,7kg) IP66 , IK09,
 1xLED 45W, 4275lm, 4000K</t>
  </si>
  <si>
    <t>153</t>
  </si>
  <si>
    <t>Lankový závěs + upevňovací konstrukce</t>
  </si>
  <si>
    <t>154</t>
  </si>
  <si>
    <t>Svítidlo LED14W, stropní/nástěnné kulaté, pr.295mm, IP65 1x LED 14W, 1638lm, 4000K</t>
  </si>
  <si>
    <t>155</t>
  </si>
  <si>
    <t>Svítidlo LED15W, zapuštěné, kulaté, pr.160mm, IP44  1x LED, 15W, 1350lm, 4000K</t>
  </si>
  <si>
    <t>156</t>
  </si>
  <si>
    <t>Svítidlo LED25W, zapuštěné, kulaté, pr.215mm, IP44  1x LED, 25W, 2025lm, 4000K</t>
  </si>
  <si>
    <t>157</t>
  </si>
  <si>
    <t>DALI systém - oživení, nastavení, zaškolení</t>
  </si>
  <si>
    <t>158</t>
  </si>
  <si>
    <t>Svítidlo nouzové napájené a monitorované z CBS, stropní  1x LED 3,8W/24V, 285lm, IP42,  s 2vyměnitelnými čočkami, protipanické</t>
  </si>
  <si>
    <t>159</t>
  </si>
  <si>
    <t>160</t>
  </si>
  <si>
    <t>Svítidlo nouzové napájené a monitorované z CBS, stropní  1x LED 3,8W/24V, 285lm, IP42,  pro osv. únikových cest</t>
  </si>
  <si>
    <t>161</t>
  </si>
  <si>
    <t>Svítidlo nouzové napájené a monitorované z CBS, zapuštěné 1x LED 3,8W/24V, 261lm, IP42,  pro osv. únikových cest</t>
  </si>
  <si>
    <t>162</t>
  </si>
  <si>
    <t>Svítidlo nouzové napájené a monitorované z CBS, zapuštěné  1x LED 5W/24V, 261lm, IP65, IK07  + ochranný koš</t>
  </si>
  <si>
    <t>163</t>
  </si>
  <si>
    <t>Svítidlo nouzové napájené a monitorované z CBS, zapuštěné 1x LED 3,8W/24V, 285lm, IP42,   s 2vyměnitelnými čočkami, protipanické</t>
  </si>
  <si>
    <t>164</t>
  </si>
  <si>
    <t>Svítidlo nouzové napájené a monitorované z CBS, nástěnné 1x LED 3,8W/24V, 196lm, IP66,  
 -20°C až +40°C (venkovní)</t>
  </si>
  <si>
    <t>165</t>
  </si>
  <si>
    <t>Svítidlo nouzové napájené a monitorované z CBS nástěnné 1x LED 8,1W/24V, IP40,  s piktogramem bezpečnostního zařízení</t>
  </si>
  <si>
    <t>Přisazená montáž PŘ</t>
  </si>
  <si>
    <t>167</t>
  </si>
  <si>
    <t>Svítidlo nouzové napájené a monitorované z CBS nástěnné 1xLED 4,3W/24V , IP65, IK09, +piktogram</t>
  </si>
  <si>
    <t>190</t>
  </si>
  <si>
    <t>Přisazená montáž PŘ1</t>
  </si>
  <si>
    <t>192</t>
  </si>
  <si>
    <t>169</t>
  </si>
  <si>
    <t>Svítidlo nouzové napájené a monitorované z CBS stropní 1xLED 4,3W/24V , IP65, IK09, +piktogram</t>
  </si>
  <si>
    <t>194</t>
  </si>
  <si>
    <t>Přisazená montáž PŘ2</t>
  </si>
  <si>
    <t>196</t>
  </si>
  <si>
    <t>171</t>
  </si>
  <si>
    <t xml:space="preserve">Svítidlo nouzové napájené a monitorované z CBS nástěnné/stropní  1x LED 2,2W/24V , IP21, + piktogram, jednostranné, oboustranné </t>
  </si>
  <si>
    <t>198</t>
  </si>
  <si>
    <t>Svítidlo nouzové napájené a monitorované z CBS nástěnné, 1x LED 8,1W/24V, 285lm, IP42,  kombinované orientační a protipanické svítidlo</t>
  </si>
  <si>
    <t>200</t>
  </si>
  <si>
    <t>173</t>
  </si>
  <si>
    <t xml:space="preserve">Svítidlo nouzové napájené a monitorované z CBS stropní/nástěnné 1x LED 5W/24V , IP65, IK09, + piktogram, orientační </t>
  </si>
  <si>
    <t>202</t>
  </si>
  <si>
    <t>Centrální zdroj pro nouzové osv. 24V / 576W</t>
  </si>
  <si>
    <t>204</t>
  </si>
  <si>
    <t>175</t>
  </si>
  <si>
    <t>Modul pro CBS 24V</t>
  </si>
  <si>
    <t>206</t>
  </si>
  <si>
    <t>CBS - oživení, nastavení, zaškolení</t>
  </si>
  <si>
    <t>208</t>
  </si>
  <si>
    <t>177</t>
  </si>
  <si>
    <t xml:space="preserve">STABILIZOVANÝ ZDROJ 230V/24V/5A DC  
Splňuje požadavky EN 54-4 certifikát CPR
pro napájení vypínací cívky </t>
  </si>
  <si>
    <t>210</t>
  </si>
  <si>
    <t>AKUMULÁTOR 12V/26Ah</t>
  </si>
  <si>
    <t>212</t>
  </si>
  <si>
    <t>179</t>
  </si>
  <si>
    <t>214</t>
  </si>
  <si>
    <t>216</t>
  </si>
  <si>
    <t>181</t>
  </si>
  <si>
    <t>Kabelový prostup střechou + hydroizolace prostupu dle systémového řešení dodavatele střešní krytiny</t>
  </si>
  <si>
    <t>218</t>
  </si>
  <si>
    <t>182</t>
  </si>
  <si>
    <t>Sekání otvoru  v betonu  pr.36mm do 500mm - prostup do objektu + hydroizolace prostupu a začištění</t>
  </si>
  <si>
    <t>220</t>
  </si>
  <si>
    <t>183</t>
  </si>
  <si>
    <t>222</t>
  </si>
  <si>
    <t>184</t>
  </si>
  <si>
    <t>Stavební práce - vysekání otvoru pro rozvaděč  rozměry 810x1740x230mm</t>
  </si>
  <si>
    <t>224</t>
  </si>
  <si>
    <t>185</t>
  </si>
  <si>
    <t>226</t>
  </si>
  <si>
    <t>186</t>
  </si>
  <si>
    <t>187</t>
  </si>
  <si>
    <t>974 03-1330</t>
  </si>
  <si>
    <t>Sekání rýhy ve zdivu  70 x 70 mm</t>
  </si>
  <si>
    <t>188</t>
  </si>
  <si>
    <t>971 03-3100</t>
  </si>
  <si>
    <t>189</t>
  </si>
  <si>
    <t>Sekání rýhy v betonu 30 x 30 mm</t>
  </si>
  <si>
    <t>191</t>
  </si>
  <si>
    <t>Sekání rýhy  v betonu  30 x 70 mm</t>
  </si>
  <si>
    <t>974 03-1240</t>
  </si>
  <si>
    <t>Sekání rýhy  v betonu  50 x 100 mm</t>
  </si>
  <si>
    <t>193</t>
  </si>
  <si>
    <t>971 01-2100</t>
  </si>
  <si>
    <t>Sekání otvoru  v betonu  pr.60mm do 150 mm</t>
  </si>
  <si>
    <t>195</t>
  </si>
  <si>
    <t xml:space="preserve">Demontáž stáv. el.rozvodů </t>
  </si>
  <si>
    <t>197</t>
  </si>
  <si>
    <t>Uložení elektro odpadu na skládku</t>
  </si>
  <si>
    <t>tun</t>
  </si>
  <si>
    <t>Zabezpečení pracoviště</t>
  </si>
  <si>
    <t>199</t>
  </si>
  <si>
    <t>Vyhotovení  odborného a závazného stanoviska TIČR - dle vyhlášky č.73/2010sb</t>
  </si>
  <si>
    <t>201</t>
  </si>
  <si>
    <t xml:space="preserve">Projektová dokumentace skutečného provedení       </t>
  </si>
  <si>
    <t xml:space="preserve">Celková prohlídka a vyhotovení revizní zprávy </t>
  </si>
  <si>
    <t>203</t>
  </si>
  <si>
    <t xml:space="preserve">Zkoušky a prohlídky rozvodných zařízení kontrola rozváděčů nn, </t>
  </si>
  <si>
    <t>2. Nové plynové potrubí</t>
  </si>
  <si>
    <t>1. Demontáž</t>
  </si>
  <si>
    <t>3. Ostatní konstrukce a práce</t>
  </si>
  <si>
    <t xml:space="preserve">D2 - 1. Demontáž </t>
  </si>
  <si>
    <t>D3 - 2. Nové plynové potrubí</t>
  </si>
  <si>
    <t>D4 - 3. Ostatní konstrukce a práce</t>
  </si>
  <si>
    <t>D1 - Rozvody plynu</t>
  </si>
  <si>
    <t>571,000                                                    "D.1.1.02-07"</t>
  </si>
  <si>
    <t>Zařízení pro větrání sportovní haly D+M</t>
  </si>
  <si>
    <t>Rekuperační jednotka o větracím množství vzduchu 40 000m3/h/400Pa s rotačním rekuperátorem o účinnosti 72% s integrovaným teplovodním ohřevem o výkonu 95kW a volnou komorou pro přímý výparník o výkonu 100kW a směšovací klapkou, filtry F7 a M5; hmotnost 3827kg. Přívodní ventilátor 3x400V; 18,5kW 36,8A. Odvodní ventilátor 3x400V; 22,0kW 41,5A, včetně směšovacího uzlu (oběhové čerpadlo, trojcestný ventil, uzavýrací, vypouštěcí a odvzdušňovací armatury, připojovací hadice)</t>
  </si>
  <si>
    <t>Kruhové potrubí Spiro vč. tvarovek prům. 125; včetně rezervy 10%; 4% tvarovek včetně oc.doplňkových konstrukcí, těsnícího a montážního materiálu a nátěrů</t>
  </si>
  <si>
    <t>Kruhové potrubí Spiro vč. tvarovek prům. 160; včetně rezervy 10%; 29% tvarovek včetně oc.doplňkových konstrukcí, těsnícího a montážního materiálu a nátěrů</t>
  </si>
  <si>
    <t>Kruhové potrubí Spiro vč. tvarovek prům. 400; včetně rezervy 10%; 21% tvarovek včetně oc.doplňkových konstrukcí, těsnícího a montážního materiálu a nátěrů</t>
  </si>
  <si>
    <t>Čtyřhranné potrubí sk.I z pozink. plechu dle ON 12 0398; do obvodu 1890mm; včetně rezervy 10%; 100% tvarovek včetně oc.doplňkových konstrukcí, těsnícího a montážního materiálu a nátěrů</t>
  </si>
  <si>
    <t>Čtyřhranné potrubí sk.I z pozink. plechu dle ON 12 0398; do obvodu 2630mm; včetně rezervy 10%;  25% tvarovek včetně oc.doplňkových konstrukcí, těsnícího a montážního materiálu a nátěrů</t>
  </si>
  <si>
    <t>Čtyřhranné potrubí sk.I z pozink. plechu dle ON 12 0398; do obvodu 3500mm; včetně rezervy 10%; 18% tvarovek včetně oc.doplňkových konstrukcí, těsnícího a montážního materiálu a nátěrů</t>
  </si>
  <si>
    <t>Čtyřhranné potrubí sk.I z pozink. plechu dle ON 12 0398; do obvodu 4000mm; včetně rezervy 10%; 22% tvarovek včetně oc.doplňkových konstrukcí, těsnícího a montážního materiálu a nátěrů</t>
  </si>
  <si>
    <t>Čtyřhranné potrubí sk.I z pozink. plechu dle ON 12 0398; do obvodu 5600mm; včetně rezervy 10%; 21% tvarovek včetně oc.doplňkových konstrukcí, těsnícího a montážního materiálu a nátěrů</t>
  </si>
  <si>
    <t>Čtyřhranné potrubí sk.I z pozink. plechu dle ON 12 0398; do obvodu 7980mm; včetně rezervy 10%; 100% tvarovek včetně oc.doplňkových konstrukcí, těsnícího a montážního materiálu a nátěrů</t>
  </si>
  <si>
    <t xml:space="preserve">Zařízení pro větrání sociálního zázemí a chodeb D+M </t>
  </si>
  <si>
    <t>Kruhové potrubí Spiro vč. tvarovek prům. 100; včetně rezervy 10%; 8% tvarovek včetně oc.doplňkových konstrukcí, těsnícího a montážního materiálu a nátěrů</t>
  </si>
  <si>
    <t>Kruhové potrubí Spiro vč. tvarovek prům. 125;  včetně rezervy 10%; 11% tvarovek včetně oc.doplňkových konstrukcí, těsnícího a montážního materiálu a nátěrů</t>
  </si>
  <si>
    <t>Kruhové potrubí Spiro vč. tvarovek prům. 140; včetně rezervy 10%; 14% tvarovek včetně oc.doplňkových konstrukcí, těsnícího a montážního materiálu a nátěrů</t>
  </si>
  <si>
    <t>Kruhové potrubí Spiro vč. tvarovek prům. 160; včetně rezervy 10%; 17% tvarovek včetně oc.doplňkových konstrukcí, těsnícího a montážního materiálu a nátěrů</t>
  </si>
  <si>
    <t>Kruhové potrubí Spiro vč. tvarovek prům. 200; včetně rezervy 10%; 22% tvarovek včetně oc.doplňkových konstrukcí, těsnícího a montážního materiálu a nátěrů</t>
  </si>
  <si>
    <t>Kruhové potrubí Spiro vč. tvarovek prům. 224; včetně rezervy 10%; 100% tvarovek včetně oc.doplňkových konstrukcí, těsnícího a montážního materiálu a nátěrů</t>
  </si>
  <si>
    <t>Kruhové potrubí Spiro vč. tvarovek prům. 250; včetně rezervy 10%; 19% tvarovek včetně oc.doplňkových konstrukcí, těsnícího a montážního materiálu a nátěrů</t>
  </si>
  <si>
    <t>Čtyřhranné potrubí sk.I z pozink. plechu dle ON 12 0398; do obvodu 650mm; včetně rezervy 10%; 89% tvarovek včetně oc.doplňkových konstrukcí, těsnícího a montážního materiálu a nátěrů</t>
  </si>
  <si>
    <t>Čtyřhranné potrubí sk.I z pozink. plechu dle ON 12 0398; do obvodu 1050mm; včetně rezervy 10%; 35% tvarovek včetně oc.doplňkových konstrukcí, těsnícího a montážního materiálu a nátěrů</t>
  </si>
  <si>
    <t>Čtyřhranné potrubí sk.I z pozink. plechu dle ON 12 0398; do obvodu 1500mm; včetně rezervy 10%; 29% tvarovek včetně oc.doplňkových konstrukcí, těsnícího a montážního materiálu a nátěrů</t>
  </si>
  <si>
    <t>Čtyřhranné potrubí sk.I z pozink. plechu dle ON 12 0398; do obvodu 2630mm;včetně rezervy 10%; 31% tvarovek včetně oc.doplňkových konstrukcí, těsnícího a montážního materiálu a nátěrů</t>
  </si>
  <si>
    <t>Čtyřhranné potrubí sk.I z pozink. plechu dle ON 12 0398; do obvodu 3500mm; včetně rezervy 10%; 58% tvarovek včetně oc.doplňkových konstrukcí, těsnícího a montážního materiálu a nátěrů</t>
  </si>
  <si>
    <t>Čtyřhranné potrubí sk.I z pozink. plechu dle ON 12 0398; do obvodu 4000mm; včetně rezervy 10%; 100% tvarovek včetně oc.doplňkových konstrukcí, těsnícího a montážního materiálu a nátěrů</t>
  </si>
  <si>
    <t>Zařízení pro větrání multifunkční tělocvičny a zrcadlového sálu D+M</t>
  </si>
  <si>
    <t>Kruhové potrubí Spiro vč. tvarovek prům. 315; včetně rezervy 10%; 6% tvarovek včetně oc.doplňkových konstrukcí, těsnícího a montážního materiálu a nátěrů</t>
  </si>
  <si>
    <t>Čtyřhranné potrubí sk.I z pozink. plechu dle ON 12 0398; do obvodu 1500mm; včetně rezervy 10%; 87% tvarovek včetně oc.doplňkových konstrukcí, těsnícího a montážního materiálu a nátěrů</t>
  </si>
  <si>
    <t>Čtyřhranné potrubí sk.I z pozink. plechu dle ON 12 0398; do obvodu 1890mm; včetně rezervy 10%; 29% tvarovek včetně oc.doplňkových konstrukcí, těsnícího a montážního materiálu a nátěrů</t>
  </si>
  <si>
    <t>Čtyřhranné potrubí sk.I z pozink. plechu dle ON 12 0398; do obvodu 2630mm; včetně rezervy 10%; 26% tvarovek včetně oc.doplňkových konstrukcí, těsnícího a montážního materiálu a nátěrů</t>
  </si>
  <si>
    <t>Čtyřhranné potrubí sk.I z pozink. plechu dle ON 12 0398; do obvodu 4000mm; včetně rezervy 10%; 87% tvarovek včetně oc.doplňkových konstrukcí, těsnícího a montážního materiálu a nátěrů</t>
  </si>
  <si>
    <t>Čtyřhranné potrubí sk.I z pozink. plechu dle ON 12 0398; do obvodu 5600mm; včetně rezervy 10%; 90% tvarovek včetně oc.doplňkových konstrukcí, těsnícího a montážního materiálu a nátěrů</t>
  </si>
  <si>
    <t>Zařízení pro větrání tělocvičny s horolezeckou stěnou D+M</t>
  </si>
  <si>
    <t>Kruhové potrubí Spiro vč. tvarovek prům. 315; včetně rezervy 10%; 0% tvarovek včetně oc.doplňkových konstrukcí, těsnícího a montážního materiálu a nátěrů</t>
  </si>
  <si>
    <t>Čtyřhranné potrubí sk.I z pozink. plechu dle ON 12 0398; do obvodu 1500mm; včetně rezervy 10%; 20% tvarovek včetně oc.doplňkových konstrukcí, těsnícího a montážního materiálu a nátěrů</t>
  </si>
  <si>
    <t>Čtyřhranné potrubí sk.I z pozink. plechu dle ON 12 0398; do obvodu 2630mm; včetně rezervy 10%; 87% tvarovek včetně oc.doplňkových konstrukcí, těsnícího a montážního materiálu a nátěrů</t>
  </si>
  <si>
    <t>Větrání WC ve 2.NP D+M</t>
  </si>
  <si>
    <t>Kruhové potrubí Spiro vč. tvarovek prům. 100;  včetně rezervy 10%; 4% tvarovek včetně oc.doplňkových konstrukcí, těsnícího a montážního materiálu a nátěrů</t>
  </si>
  <si>
    <t>Větrání technické místnosti UT, UPS, ELEKTROROZVODNA  D+M</t>
  </si>
  <si>
    <t>Intumescentní požární mřížka PO 60 - 200x200mm</t>
  </si>
  <si>
    <t>Kruhové potrubí Spiro vč. tvarovek prům. 100; včetně rezervy 10%; 0% tvarovek včetně oc.doplňkových konstrukcí, těsnícího a montážního materiálu a nátěrů</t>
  </si>
  <si>
    <t>Kruhové potrubí Spiro vč. tvarovek prům. 160; včetně rezervy 10%; 16% tvarovek včetně oc.doplňkových konstrukcí, těsnícího a montážního materiálu a nátěrů</t>
  </si>
  <si>
    <t>Kruhové potrubí Spiro vč. tvarovek prům. 180; včetně rezervy 10%; 10% tvarovek včetně oc.doplňkových konstrukcí, těsnícího a montážního materiálu a nátěrů</t>
  </si>
  <si>
    <t>Kruhové potrubí Spiro vč. tvarovek prům. 200; včetně rezervy 10%; 30% tvarovek včetně oc.doplňkových konstrukcí, těsnícího a montážního materiálu a nátěrů</t>
  </si>
  <si>
    <t>Větrání technické místnosti D+M</t>
  </si>
  <si>
    <t>Kruhové potrubí Spiro vč. tvarovek prům. 100; včetně rezervy 10%; 18% tvarovek včetně oc.doplňkových konstrukcí, těsnícího a montážního materiálu a nátěrů</t>
  </si>
  <si>
    <t>Čtyřhranné potrubí sk.I z pozink. plechu dle ON 12 0398; do obvodu 1050mm; včetně rezervy 10%; 20% tvarovek včetně oc.doplňkových konstrukcí, těsnícího a montážního materiálu a nátěrů</t>
  </si>
  <si>
    <t>Větrání skladu D+M</t>
  </si>
  <si>
    <t>Kruhové potrubí Spiro vč. tvarovek prům. 125; včetně rezervy 10%; 0% tvarovek včetně oc.doplňkových konstrukcí, těsnícího a montážního materiálu a nátěrů</t>
  </si>
  <si>
    <t>Kruhové potrubí Spiro vč. tvarovek prům. 200; včetně rezervy 10%; 13% tvarovek včetně oc.doplňkových konstrukcí, těsnícího a montážního materiálu a nátěrů</t>
  </si>
  <si>
    <t>Čtyřhranné potrubí sk.I z pozink. plechu dle ON 12 0398; do obvodu 1500mm; včetně rezervy 10%; 67% tvarovek včetně oc.doplňkových konstrukcí, těsnícího a montážního materiálu a nátěrů</t>
  </si>
  <si>
    <t>Větrání nářaďovny D+M</t>
  </si>
  <si>
    <t>Kruhové potrubí Spiro vč. tvarovek prům. 160; včetně rezervy 10%; 15% tvarovek včetně oc.doplňkových konstrukcí, těsnícího a montážního materiálu a nátěrů</t>
  </si>
  <si>
    <t>Větrání technické místnosti s výměníkovou stanicí D+M</t>
  </si>
  <si>
    <t>Kruhové potrubí Spiro vč. tvarovek prům. 200; včetně rezervy 10%; 36% tvarovek včetně oc.doplňkových konstrukcí, těsnícího a montážního materiálu a nátěrů</t>
  </si>
  <si>
    <t>Závěs - závitová tyč M10, D+M</t>
  </si>
  <si>
    <t>Lišta závěsná 40x37mm, D+M</t>
  </si>
  <si>
    <t>Kotvící objímky a třmeny od dn100-dn160, D+M</t>
  </si>
  <si>
    <t>Kotvící objímky a třmeny od dn180-dn200, D+M</t>
  </si>
  <si>
    <t>Kotvící objímky a třmeny od dn225-dn315, D+M</t>
  </si>
  <si>
    <t>Kotvící objímky a třmeny dn400, D+M</t>
  </si>
  <si>
    <t>Větrání technické místnosti s plynoměry a vodoměry D+M</t>
  </si>
  <si>
    <t>Ostatní společné a doplňkové položky</t>
  </si>
  <si>
    <t>KK 5/4"</t>
  </si>
  <si>
    <t>KK 6/4"</t>
  </si>
  <si>
    <t>KK 2"</t>
  </si>
  <si>
    <t>KK 3"</t>
  </si>
  <si>
    <t>KK 4"</t>
  </si>
  <si>
    <t>KKv 1/2"</t>
  </si>
  <si>
    <t>KKv 3/4"</t>
  </si>
  <si>
    <t>KKv 5/4"</t>
  </si>
  <si>
    <t>KKv 1"</t>
  </si>
  <si>
    <t>KKv 2"</t>
  </si>
  <si>
    <t>SV</t>
  </si>
  <si>
    <t>H</t>
  </si>
  <si>
    <t>VK3/4"</t>
  </si>
  <si>
    <t>K3"</t>
  </si>
  <si>
    <t>K2"</t>
  </si>
  <si>
    <t>Z</t>
  </si>
  <si>
    <t>EN</t>
  </si>
  <si>
    <t>EA"</t>
  </si>
  <si>
    <t>VH</t>
  </si>
  <si>
    <t>ZU</t>
  </si>
  <si>
    <t>ZU 1</t>
  </si>
  <si>
    <t>PV</t>
  </si>
  <si>
    <t>PV1</t>
  </si>
  <si>
    <t>PÚ</t>
  </si>
  <si>
    <t>ČK</t>
  </si>
  <si>
    <t>3,000                                                       "11/040070-S0"</t>
  </si>
  <si>
    <t>2,000                                                       "11/070200-S0"</t>
  </si>
  <si>
    <t>3,000                                                      "11/070230-S0"</t>
  </si>
  <si>
    <t>7,000                                                      "21/070200-S0"</t>
  </si>
  <si>
    <t>13,000                                                     "21/070230-S0"</t>
  </si>
  <si>
    <t>1,000                                                          "KLMM 900.600"</t>
  </si>
  <si>
    <t>6,000                                                         "SP3000/1200"</t>
  </si>
  <si>
    <t>1,000                                                      "RPV1"</t>
  </si>
  <si>
    <t>1,000                                                      "RPV2"</t>
  </si>
  <si>
    <t>1,000                                                      "RPV3"</t>
  </si>
  <si>
    <t>1,000                                                      "RPV4"</t>
  </si>
  <si>
    <t>1                     "1.01"</t>
  </si>
  <si>
    <t>4                     "1.02"</t>
  </si>
  <si>
    <t>1                     "1.03"</t>
  </si>
  <si>
    <t>1                     "1.04"</t>
  </si>
  <si>
    <t>15                     "1.05"</t>
  </si>
  <si>
    <t>7                    "1.06"</t>
  </si>
  <si>
    <t>2                     "1.07"</t>
  </si>
  <si>
    <t>1                     "1.08"</t>
  </si>
  <si>
    <t>1                     "1.09"</t>
  </si>
  <si>
    <t>1                     "1.10"</t>
  </si>
  <si>
    <t>2                     "1.11"</t>
  </si>
  <si>
    <t>4                     "1.12"</t>
  </si>
  <si>
    <t>4                     "1.13"</t>
  </si>
  <si>
    <t>15                     "1.14"</t>
  </si>
  <si>
    <t>1                     "CH 1.1A"</t>
  </si>
  <si>
    <t>1                     "CH 1.1B"</t>
  </si>
  <si>
    <t>1                     "CH 1.1C"</t>
  </si>
  <si>
    <t>95,000           "D.1.4.d - 02-10"</t>
  </si>
  <si>
    <t>5,000           "D.1.4.d - 02-10"</t>
  </si>
  <si>
    <t>26,000           "D.1.4.d - 02-10"</t>
  </si>
  <si>
    <t>97,00            "D.1.4.d - 02-10"</t>
  </si>
  <si>
    <t>2,00              "D.1.4.d - 02-10"</t>
  </si>
  <si>
    <t>18,00            "D.1.4.d - 02-10"</t>
  </si>
  <si>
    <t>99,00            "D.1.4.d - 02-10"</t>
  </si>
  <si>
    <t>137,00           "D.1.4.d - 02-10"</t>
  </si>
  <si>
    <t>173,00            "D.1.4.d - 02-10"</t>
  </si>
  <si>
    <t>148,00            "D.1.4.d - 02-10"</t>
  </si>
  <si>
    <t>25,00              "D.1.4.d - 02-10"</t>
  </si>
  <si>
    <t>106,00            "D.1.4.d - 02-10"</t>
  </si>
  <si>
    <t>643,00            "D.1.4.d - 02-10"</t>
  </si>
  <si>
    <t>226,00             "D.1.4.d - 02-10"</t>
  </si>
  <si>
    <t>39,00                 "D.1.4.d - 02-10"</t>
  </si>
  <si>
    <t>1                     "2.01"</t>
  </si>
  <si>
    <t>4                     "2.02"</t>
  </si>
  <si>
    <t>1                     "2.03"</t>
  </si>
  <si>
    <t>1                     "2.04"</t>
  </si>
  <si>
    <t>1                     "2.05"</t>
  </si>
  <si>
    <t>8                     "2.21"</t>
  </si>
  <si>
    <t>36                     "2.07"</t>
  </si>
  <si>
    <t>26                    "2.06"</t>
  </si>
  <si>
    <t>43                     "2.08"</t>
  </si>
  <si>
    <t>7                     "2.09"</t>
  </si>
  <si>
    <t>12                     "2.10"</t>
  </si>
  <si>
    <t>2                     "2.10a"</t>
  </si>
  <si>
    <t>2                     "2.11"</t>
  </si>
  <si>
    <t>4                    "2.12"</t>
  </si>
  <si>
    <t>1                     "2.12a"</t>
  </si>
  <si>
    <t>4                     "2.13"</t>
  </si>
  <si>
    <t>4                     "2.14"</t>
  </si>
  <si>
    <t>2                     "2.14a"</t>
  </si>
  <si>
    <t>1                     "2.15"</t>
  </si>
  <si>
    <t>2                     "2.16"</t>
  </si>
  <si>
    <t>1                     "2.22"</t>
  </si>
  <si>
    <t>84,00                            "D.1.4.d - 02-10"</t>
  </si>
  <si>
    <t>62,00                            "D.1.4.d - 02-10"</t>
  </si>
  <si>
    <t>2,00                                "D.1.4.d - 02-10"</t>
  </si>
  <si>
    <t>100,00                             "D.1.4.d - 02-10"</t>
  </si>
  <si>
    <t>43,00                               "D.1.4.d - 02-10"</t>
  </si>
  <si>
    <t>5,00                                 "D.1.4.d - 02-10"</t>
  </si>
  <si>
    <t>4,00                                 "D.1.4.d - 02-10"</t>
  </si>
  <si>
    <t>0,50                                 "D.1.4.d - 02-10"</t>
  </si>
  <si>
    <t>55,00                                "D.1.4.d - 02-10"</t>
  </si>
  <si>
    <t>62,00                               "D.1.4.d - 02-10"</t>
  </si>
  <si>
    <t>30,00                              "D.1.4.d - 02-10"</t>
  </si>
  <si>
    <t>47,00                            "D.1.4.d - 02-10"</t>
  </si>
  <si>
    <t>4,50                              "D.1.4.d - 02-10"</t>
  </si>
  <si>
    <t>205,00                          "D.1.4.d - 02-10"</t>
  </si>
  <si>
    <t>77,00                           "D.1.4.d - 02-10"</t>
  </si>
  <si>
    <t>31,00                           "D.1.4.d - 02-10"</t>
  </si>
  <si>
    <t>36,00                           "D.1.4.d - 02-10"</t>
  </si>
  <si>
    <t>44,00                           "D.1.4.d - 02-10"</t>
  </si>
  <si>
    <t>45,00                           "D.1.4.d - 02-10"</t>
  </si>
  <si>
    <t>69,00                           "D.1.4.d - 02-10"</t>
  </si>
  <si>
    <t>1                     "3.01"</t>
  </si>
  <si>
    <t>4                     "3.02"</t>
  </si>
  <si>
    <t>1                     "3.03"</t>
  </si>
  <si>
    <t>1                     "3.04"</t>
  </si>
  <si>
    <t>5                     "3.05"</t>
  </si>
  <si>
    <t>2                     "3.06"</t>
  </si>
  <si>
    <t>1                     "3.07"</t>
  </si>
  <si>
    <t>2                     "3.08"</t>
  </si>
  <si>
    <t>1                     "3.09"</t>
  </si>
  <si>
    <t>2                    "3.10"</t>
  </si>
  <si>
    <t>6                    "3.11"</t>
  </si>
  <si>
    <t>6                     "3.12"</t>
  </si>
  <si>
    <t>5                     "3.13"</t>
  </si>
  <si>
    <t>1                     "CH 2.1"</t>
  </si>
  <si>
    <t>36,00                  "D.1.4.d - 02-10"</t>
  </si>
  <si>
    <t>10,50                  "D.1.4.d - 02-10"</t>
  </si>
  <si>
    <t>98,50                   "D.1.4.d - 02-10"</t>
  </si>
  <si>
    <t>123,00                 "D.1.4.d - 02-10"</t>
  </si>
  <si>
    <t>23,50                   "D.1.4.d - 02-10"</t>
  </si>
  <si>
    <t>36,00                 "D.1.4.d - 02-10"</t>
  </si>
  <si>
    <t>95,00                 "D.1.4.d - 02-10"</t>
  </si>
  <si>
    <t>130,00                   "D.1.4.d - 02-10"</t>
  </si>
  <si>
    <t>20,00                      "D.1.4.d - 02-10"</t>
  </si>
  <si>
    <t>25,00                     "D.1.4.d - 02-10"</t>
  </si>
  <si>
    <t>10,00                   "D.1.4.d - 02-10"</t>
  </si>
  <si>
    <t>1                   "4.01"</t>
  </si>
  <si>
    <t>4                    "4.02"</t>
  </si>
  <si>
    <t>1                    "4,03"</t>
  </si>
  <si>
    <t>1                    "4.04"</t>
  </si>
  <si>
    <t>3                    "4.05"</t>
  </si>
  <si>
    <t>1                    "4.06"</t>
  </si>
  <si>
    <t>9,00                      "D.1.4.d - 02-10"</t>
  </si>
  <si>
    <t>12,00                    "D.1.4.d - 02-10"</t>
  </si>
  <si>
    <t>22,50                   "D.1.4.d - 02-10"</t>
  </si>
  <si>
    <t>5,00                     "D.1.4.d - 02-10"</t>
  </si>
  <si>
    <t>20,00                  "D.1.4.d - 02-10"</t>
  </si>
  <si>
    <t>3,00                     "D.1.4.d - 02-10"</t>
  </si>
  <si>
    <t>10,50                   "D.1.4.d - 02-10"</t>
  </si>
  <si>
    <t>1                    "5.01"</t>
  </si>
  <si>
    <t>1                    "5.02"</t>
  </si>
  <si>
    <t>6,50                "D.1.4.d - 02-10"</t>
  </si>
  <si>
    <t>2,20                "D.1.4.d - 02-10"</t>
  </si>
  <si>
    <t>0,70               "D.1.4.d - 02-10"</t>
  </si>
  <si>
    <t>0,50              "D.1.4.d - 02-10"</t>
  </si>
  <si>
    <t>1                    "6.01"</t>
  </si>
  <si>
    <t>2                    "6.02"</t>
  </si>
  <si>
    <t>1                   "6.03"</t>
  </si>
  <si>
    <t>1                   "6.04"</t>
  </si>
  <si>
    <t>1                    "6.05"</t>
  </si>
  <si>
    <t>1                    "6.06"</t>
  </si>
  <si>
    <t>3                    "6.07"</t>
  </si>
  <si>
    <t>1                    "CH 6.1"</t>
  </si>
  <si>
    <t>0,50                  "D.1.4.d - 02-10"</t>
  </si>
  <si>
    <t>3,50                 "D.1.4.d - 02-10"</t>
  </si>
  <si>
    <t>13,5                "D.1.4.d - 02-10"</t>
  </si>
  <si>
    <t>0,50                "D.1.4.d - 02-10"</t>
  </si>
  <si>
    <t>2,00               "D.1.4.d - 02-10"</t>
  </si>
  <si>
    <t>4,00               "D.1.4.d - 02-10"</t>
  </si>
  <si>
    <t>1,00              "D.1.4.d - 02-10"</t>
  </si>
  <si>
    <t>15,00           "D.1.4.d - 02-10"</t>
  </si>
  <si>
    <t>1                    "7.01"</t>
  </si>
  <si>
    <t>2                    "7.02"</t>
  </si>
  <si>
    <t>2                   "7.03"</t>
  </si>
  <si>
    <t>1                    "7.04"</t>
  </si>
  <si>
    <t>1                    "7.05"</t>
  </si>
  <si>
    <t>1                    "7.06"</t>
  </si>
  <si>
    <t>1                    "7.07"</t>
  </si>
  <si>
    <t>4,00                "D.1.4.d - 02-10"</t>
  </si>
  <si>
    <t>1                   "8,01"</t>
  </si>
  <si>
    <t>2                    "8.02"</t>
  </si>
  <si>
    <t>4                   "8.03"</t>
  </si>
  <si>
    <t>1                    "8.04"</t>
  </si>
  <si>
    <t>1                   "8.05"</t>
  </si>
  <si>
    <t>1                    "8.06"</t>
  </si>
  <si>
    <t>1                   "8.07"</t>
  </si>
  <si>
    <t>1                   "8.08"</t>
  </si>
  <si>
    <t>1                   "8.09"</t>
  </si>
  <si>
    <t>0,50                      "D.1.4.d - 02-10"</t>
  </si>
  <si>
    <t>14,50                   "D.1.4.d - 02-10"</t>
  </si>
  <si>
    <t>2,50                    "D.1.4.d - 02-10"</t>
  </si>
  <si>
    <t>3,00                   "D.1.4.d - 02-10"</t>
  </si>
  <si>
    <t>1                    "9.01"</t>
  </si>
  <si>
    <t>2                    "9.02"</t>
  </si>
  <si>
    <t>2                    "9.03"</t>
  </si>
  <si>
    <t>1                   "9.04"</t>
  </si>
  <si>
    <t>3,00                      "D.1.4.d - 02-10"</t>
  </si>
  <si>
    <t>1,00                     "D.1.4.d - 02-10"</t>
  </si>
  <si>
    <t>15,50                    "D.1.4.d - 02-10"</t>
  </si>
  <si>
    <t>1                    "10.01"</t>
  </si>
  <si>
    <t>2                   "10.02"</t>
  </si>
  <si>
    <t>4                   "10.03"</t>
  </si>
  <si>
    <t>1                   "10.04"</t>
  </si>
  <si>
    <t>1                    "10.05"</t>
  </si>
  <si>
    <t>8,00                  "D.1.4.d - 02-10"</t>
  </si>
  <si>
    <t>1                   "11.01"</t>
  </si>
  <si>
    <t>2                    "11.02"</t>
  </si>
  <si>
    <t>2,50                "D.1.4.d - 02-10"</t>
  </si>
  <si>
    <t>2                    "11.03"</t>
  </si>
  <si>
    <t>1                   "11.04"</t>
  </si>
  <si>
    <t>1                   "11.05"</t>
  </si>
  <si>
    <t>55,00                   "D.1.4.d - 02-10"</t>
  </si>
  <si>
    <t>1500,00              "D.1.4.d - 02-10"</t>
  </si>
  <si>
    <t>600,00                 "D.1.4.d - 02-10"</t>
  </si>
  <si>
    <t>500,00                  "D.1.4.d - 02-10"</t>
  </si>
  <si>
    <t>100,00                  "D.1.4.d - 02-10"</t>
  </si>
  <si>
    <t>20,00                    "D.1.4.d - 02-10"</t>
  </si>
  <si>
    <t>150                     "D.1.4.c - 02-10"</t>
  </si>
  <si>
    <t>250                      "D.1.4.c - 02-10"</t>
  </si>
  <si>
    <t xml:space="preserve">"WC" -Závěsný klozet - keramický, barva bílá;
sedátko s poklopem - plastové, pomalé sklápění, barva bílá;
předstěnový instalační systém pro závěsná WC do SDK předstěny včetně příslušenství - upevňovací materiál, odpadní koleno, roh. ventil pro přip. vody, splachovací tlačítko, apod.); 
souprava pro tlumení hluku pro závěsná WC; 
ovládací tlačítko - barva bílá                                   </t>
  </si>
  <si>
    <t xml:space="preserve">"WCi" - klozet bezbariérový - barva bílá;
sedátko s poklopem pro bezbariérová wc - plastové, pomalé sklápění, barva bílá;
předstěnový instalační systém pro závěsná WC do SDK předstěny, typ pro závěsná WC pro imobilní  včetně příslušenství - upevňovací materiál, odpadní koleno, roh. ventil pro přip. vody, splachovací tlačítko, apod.); souprava pro tlumení hluku pro závěsná WC;
ovládací talčítko pro oddálené pneumatické splachování pro bezbariérové WC, barva bílá; Instalace a vybavení dle vyhl.č. 398/2009Sb.                                   </t>
  </si>
  <si>
    <t>Závěsný klozet pro imobilní, keramický, D+M</t>
  </si>
  <si>
    <t xml:space="preserve">"U1" - keramické umyvadlo, 55 cm, s přepadem, včetně soupravy na upevnění; zápachová uzávěrka (sifon) pro umyvadla DN50, plast, barva bílá, včetně propojovacího potrubí; umyvadlová stojánková směšovací baterie, páková, chrom; rohový ventil 1/2 " x 3/8"; flexibilní připojovací hadice, I=500mm                                   </t>
  </si>
  <si>
    <t xml:space="preserve">"U2" - keramické umyvadlo, 55 cm, s přepadem, včetně soupravy na upevnění; zápachová uzávěrka (sifon) pro umyvadla DN50, plast, barva bílá, včetně propojovacího potrubí; tlačný samouzavírací ventil umyvadlový stojánkový, označení na jednu (smíchanou) vodu, odolné/vandaluvzdorné provedení, chrom; rohový ventil 1/2" x 3/8"; flexibilní připojovací hadice, I=500mm                         </t>
  </si>
  <si>
    <t>"U3" - keramické umyvadlo 35cm s přepadem včetně soupravy na upevnění; 
zápachová uzávěrka (sifon) pro umyvadla DN50, plast, barva bílá včetně propojovacího potrubí; 
umyvadlová stojánková směšovací baterie, páková, chrom; 
rohový ventil 1/2" x 3/8"; 
flexibilní připojovací hadice, I=500mm</t>
  </si>
  <si>
    <t>"Ui" - keramické umyvadlo bezbariérové, 65cm bez přepadu včetně soupravy na upevnění; 
zápachová uzávěrka (sifon) pro bezbariérová umyvadla s úsporou místa DN50, plast, barva bílá včetně propojovacího potrubí; 
umyvadlová stojánková směšovací baterie páková, pro bezbariérová umyvadla, chrom; 
rohový ventil 1/2" x 3/8"; flexibilní připojovací hadice, I=500mm; 
instalace a vybavení dle vyhl.č.398/2009 Sb.</t>
  </si>
  <si>
    <t>"S1b" - vyspádované sprchové stání (dodávka stavby); tlačný samouzavírací ventil sprchový do zdi, na studenou/smíchanou vodu včetně krycí růžice, převlečných matic a instalační krabice, odolné/vandaluvzdorné provedení, použité materiály odolné proti korozi a vodnímu kameni; samočistící mechanismus se synterickým rubínem včetně sprchového setu (sprchová hlavice, hadice, držák); podlahový žlab z nerezové oceli s nerezovým roštem, I=850mm, včetně sifonu se svislým odtokem DN50</t>
  </si>
  <si>
    <t>"S1a" - vyspádované sprchové stání (dodávka stavby); 
tlačný samouzavírací ventil sprchový do zdi, na studenou/smíchanou vodu včetně krycí růžice, převlečných matic a instalační krabice, odolné/vandaluvzdorné provedení, použité materiály odolné proti korozi a vodnímu kameni;
samočistící mechanismus se synterickým rubínem včetně sprchového setu (sprchová hlavice, hadice, držák);
podlahový žlab z nerezové oceli s nerezovým roštem, I=850mm, včetně sifonu s vodorovným odtokem DN50</t>
  </si>
  <si>
    <t>"S1c" - vyspádované sprchové stání (dodávka stavby);
tlačný samouzavírací ventil sprchový do zdi, na studenou/smíchanou vodu včetně krycí růžice, převlečných matic a instalační krabice, odolné/vandaluvzdorné provedení, použité materiály odolné proti korozi a vodnímu kameni; 
samočisticí mechanismus se syntetickým rubínem včetně sprchového setu (sprchová hlavice, hadice, držák); 
podlahový žlab z nerezové oceli, s nerezovým roštem, I=750mm včetně sifonu se svislým odtokem DN50</t>
  </si>
  <si>
    <t>"S2" - vyspádované sprchové stání (dodávka stavby); 
sprchová nástěnná páková baterie, chrom včetně sprchového setu (sprchová hlavice, hadice, držák); 
podlahový žlab z nerezové oceli, s nerezovým roštem, I=850mm včetně sifonu se svislým odtokem DN50</t>
  </si>
  <si>
    <t>"S3" - sprchová vanička z litého mramoru, nízká, sprchový sifon DN50, s odtokem 0,7l/s;
sprchová nástěnná páková baterie, chrom, sprchový set (sprcha, hadice, držák)</t>
  </si>
  <si>
    <t>"Si" - vyspádované sprchové stání (dodávka stavby); sprchová nástěnná páková baterie, chrom včetně sprchového setu (sprchová hlavice, hadice, držák); podlahový žlab plastový, s nerezovým roštem včetně sifonu se svislým odtokem DN50</t>
  </si>
  <si>
    <t>"VL" - stojící výlevka, keramická, barva bílá, s plastovou mřížkou, vodorovný odpad DN110; dřezová nástěnná směšovací baterie páková, chrom; splachovací nádržka včetně vybavení, upevňovacího materiálu a příslušenství pro připojení k výlevce</t>
  </si>
  <si>
    <t>"P" - závěsný pisoár, keramický, barva bílá;
zápachová uzávěrka pro pisoáry DN50, plast, barva bílá včetně propojovacího potrubí; 
radarové splachování s integrovaným zdrojem; rohový ventil 1/2" x 3,8";
 flexibilní připojovací hadice, I=500mm</t>
  </si>
  <si>
    <t>50                                             "D.1.1.02-07"</t>
  </si>
  <si>
    <t>Šachtové dno TBZ-Q.1 250/500</t>
  </si>
  <si>
    <t xml:space="preserve">                                            "D.2.1.2.01 - Příloha, D.2.1.2.02"</t>
  </si>
  <si>
    <t xml:space="preserve"> Potrubí - Nerezové potrubí určeno pro pitnou vodu o Ø42x1,5mm - montáž</t>
  </si>
  <si>
    <t xml:space="preserve"> Potrubí - Nerezové potrubí určeno pro pitnou vodu o Ø54x1,5mm - montáž</t>
  </si>
  <si>
    <t xml:space="preserve"> Potrubí  - Nerezové potrubí určeno pro pitnou vodu o Ø88x2,0mm - montáž</t>
  </si>
  <si>
    <t xml:space="preserve"> Potrubí  -Potrubí PE100RC, SDR11, d40 - montáž</t>
  </si>
  <si>
    <t>18,33                                                          "D.2.1.4 - 02-04"</t>
  </si>
  <si>
    <t xml:space="preserve">Nátěr ocelových doplňkových konstrukcí z ocelového profilovaného materiálu syntetický základní + 2x vrchní s 1x emailováním - D+M </t>
  </si>
  <si>
    <t xml:space="preserve">Odmaštění rozvodných potrubí a ocelových doplňkových konstrukcí  - D+M </t>
  </si>
  <si>
    <t xml:space="preserve">Odkartáčování rozvodných potrubí a ocelových doplňkových konstrukcí  - D+M </t>
  </si>
  <si>
    <t>Tepelné izolace vodovodního potrubí studené vody - Izolační pouzdro s AL polepem tl.50mm na potrubí - Tep. iz. na potrubí ø42x1,5mm - D+M</t>
  </si>
  <si>
    <t>Tepelné izolace vodovodního potrubí studené vody - Izolační pouzdro s AL polepem tl.50mm na potrubí - Tep. iz. na potrubí ø88,9x2,0mm - D+M</t>
  </si>
  <si>
    <t>Tepelné izolace vodovodního potrubí teplé vody a cirkulace - Izolační pouzdro s AL polepem tl. 50mm na potrubí - Tep. iz. na potrubí ø54x1,5mm - D+M</t>
  </si>
  <si>
    <t>Tepelné izolace vodovodního potrubí teplé vody a cirkulace - Izolační pouzdro s AL polepem tl. 50mm na potrubí - Tep. iz. na potrubí ø88,9x2,0mm - D+M</t>
  </si>
  <si>
    <t>Přechodový kus PLAST Ø90/NEREZ Ø88,9x2mm, D+M</t>
  </si>
  <si>
    <t>Přechodový kus PLAST Ø50/NEREZ Ø54x1,5mm, D+M</t>
  </si>
  <si>
    <t>Přechodový kus PLAST Ø40/NEREZ Ø42x1,5mm, D+M</t>
  </si>
  <si>
    <t>Ocelové konstrukce doplňkové z materiálu profilovaného ocelového zhotovené při montáži svařováním a šroubováním - Tyč L 50x50x5 - D+M</t>
  </si>
  <si>
    <t>Ocelové konstrukce doplňkové z materiálu profilovaného ocelového zhotovené při montáži svařováním a šroubováním - Tyč závitová d10mm - D+M</t>
  </si>
  <si>
    <t>Ocelové konstrukce doplňkové z materiálu profilovaného ocelového zhotovené při montáži svařováním a šroubováním - Kotevní třmeny z kruhové oceli, pevný a kluzný body - D+M</t>
  </si>
  <si>
    <t>64                           "D.2.2.- 02-03"</t>
  </si>
  <si>
    <t>51,5                         "D.2.2.- 02-03"</t>
  </si>
  <si>
    <t xml:space="preserve">D1 - Rozvody dešťové kanalizace </t>
  </si>
  <si>
    <t>48                                                             "D.2.1.5 - 02-03"</t>
  </si>
  <si>
    <t>Ocelové konstrukce doplňkové z materiálu profilovaného ocelového zhotovené při montáži svařováním a šroubováním - tyč L 50 x 50 x 5 - dodávka a montáž</t>
  </si>
  <si>
    <t>Ocelové konstrukce doplňkové z materiálu profilovaného ocelového zhotovené při montáži svařováním a šroubováním- kotevní třmeny z kruhové oceli - dodávka a montáž</t>
  </si>
  <si>
    <t>D1 - Akumulační nádrž</t>
  </si>
  <si>
    <t>D4 - 3. Akumulační nádrž</t>
  </si>
  <si>
    <t>19,5                                                        "D.2.3.1 - 02"</t>
  </si>
  <si>
    <t>15,0                                                     "D.2.1.3 - 02"</t>
  </si>
  <si>
    <t>29,25                                                           "D.2.1.3 - 02"</t>
  </si>
  <si>
    <t>61,43                                                          "D.2.1.3 - 02"</t>
  </si>
  <si>
    <t>22,0                                                        "D.2.3.1 - 02"</t>
  </si>
  <si>
    <t>22,0                                                      "D.2.3.1 - 02"</t>
  </si>
  <si>
    <t>22,0                                                       "D.2.3.1 - 02"</t>
  </si>
  <si>
    <t>33,0                                                       "D.2.3.1 - 02"</t>
  </si>
  <si>
    <t>69,3                                                       "D.2.3.1 - 02"</t>
  </si>
  <si>
    <t>21,78                                                       "D.2.3.1 - 02-03"</t>
  </si>
  <si>
    <t>8,82                                                       "D.2.3.1 - 02-03"</t>
  </si>
  <si>
    <t>22,0                                                       "D.2.3.1 - 02-03"</t>
  </si>
  <si>
    <t>2,2                                                     "D.2.3.1 - 02-05"</t>
  </si>
  <si>
    <t>28,0                                                       "D.2.3.1 - 02-05"</t>
  </si>
  <si>
    <t xml:space="preserve">D1 - Přípojka vodovodu </t>
  </si>
  <si>
    <t>Nová vodovodní přípojka D+M</t>
  </si>
  <si>
    <t>Nová hlavní vodoměrná sestava D+M</t>
  </si>
  <si>
    <t>3.   Akumulační nádrž D+M</t>
  </si>
  <si>
    <t>Lapač střešních splavenin,, litinový, svislý odtok DN110/125 D+M</t>
  </si>
  <si>
    <t>Lapač střešních splavenin,, litinový, svislý odtok DN150/150 D+M</t>
  </si>
  <si>
    <t>Odvodňovací žlab, polymerbeton, l=30m, litinový rošt, zatížení D400, 8x odtok DN110 D+M</t>
  </si>
  <si>
    <t>Šachtové dno TBZ-Q.1  150/500</t>
  </si>
  <si>
    <t>Šachtové dno TBZ-Q.1  200/500</t>
  </si>
  <si>
    <t>Šachtové dno TBZ-Q.1  250/500</t>
  </si>
  <si>
    <t>Vypracování dílenské dokumentace, vč. statického posouzení</t>
  </si>
  <si>
    <t>Celková prohlídka a vyhotovení revizní zprávy pro objem montážních prací přes 100 do 500 tis. Kč</t>
  </si>
  <si>
    <t>"Rozvaděč RM01.1 - RM01.1-N4.1"</t>
  </si>
  <si>
    <t>"Rozvaděč RM01.1 - RM01.1-N4"</t>
  </si>
  <si>
    <t>"Rozvaděč RM01.1 - RM01.1-SW"</t>
  </si>
  <si>
    <t>"Rozvaděč RM01.1 - RM01.1-B1"</t>
  </si>
  <si>
    <t>"Rozvaděč RM1.1 - RM1.1-N1.1"</t>
  </si>
  <si>
    <t>"Rozvaděč RM1.1 - PR1-3"</t>
  </si>
  <si>
    <t>"Rozvaděč RM1.1 - RM1.1-SW"</t>
  </si>
  <si>
    <t>"Rozvaděč RM1.2 - RM1.2-N2"</t>
  </si>
  <si>
    <t>"Rozvaděč RM1.2 - RM1.2-N2.1"</t>
  </si>
  <si>
    <t>670                                     "D.1.4.g. 03-06."</t>
  </si>
  <si>
    <t>3300                                   "D.1.4.g. 03-06."</t>
  </si>
  <si>
    <t>3830                                   "D.1.4.g. 03-06."</t>
  </si>
  <si>
    <t>320                                     "D.1.4.g  03-06."</t>
  </si>
  <si>
    <t>150                                     "D.1.4.g  03-06."</t>
  </si>
  <si>
    <t>90                                     "D.1.4.g  03-06."</t>
  </si>
  <si>
    <t>210                                    "D.1.4.g  03-06."</t>
  </si>
  <si>
    <t>590                                     "D.1.4.g  03-06."</t>
  </si>
  <si>
    <t>350                                     "D.1.4.g  03-06."</t>
  </si>
  <si>
    <t>Kabelové rozvody - dodávka</t>
  </si>
  <si>
    <t>"Rozvaděč RM1.2 - RM1.2-A1"</t>
  </si>
  <si>
    <t>"Rozvaděč RM1.2 - RM1.2-SW"</t>
  </si>
  <si>
    <t>"Rozvaděč RM2.1 - RM2.1-N3"</t>
  </si>
  <si>
    <t>"Rozvaděč RM2.1 - RM2.1-A3-4"</t>
  </si>
  <si>
    <t>"Rozvaděč RM2.1 - RM2.1-A1"</t>
  </si>
  <si>
    <t>"Rozvaděč RM2.1 - RM2.1-A2"</t>
  </si>
  <si>
    <t>"Rozvaděč RM2.1 - RM2.1-N1.1"</t>
  </si>
  <si>
    <t>"Rozvaděč RM2.1 - RM2.1-SW"</t>
  </si>
  <si>
    <t>"Výměníková stanice a příprava TUV - P3.1d"</t>
  </si>
  <si>
    <t>"Výměníková stanice a příprava TUV - T13.4"</t>
  </si>
  <si>
    <t>"Výměníková stanice a příprava TUV - Tx"</t>
  </si>
  <si>
    <t>"Výměníková stanice a příprava TUV - THx"</t>
  </si>
  <si>
    <t>"Výměníková stanice a příprava TUV - Tout1"</t>
  </si>
  <si>
    <t>"Výměníková stanice a příprava TUV - Yx"</t>
  </si>
  <si>
    <t>"Výměníková stanice a příprava TUV - 8.3a,b"</t>
  </si>
  <si>
    <t>"Rozvod TV - T1"</t>
  </si>
  <si>
    <t>"Rozvod TV - TC1-4"</t>
  </si>
  <si>
    <t>"Rozvod TV - Y1"</t>
  </si>
  <si>
    <t>"Rozvod TV - Y2"</t>
  </si>
  <si>
    <t>"Rozvod TV - Y4"</t>
  </si>
  <si>
    <t>"Rozvod TV - Y5"</t>
  </si>
  <si>
    <t>"VZT 1 - 1.01,5,14"</t>
  </si>
  <si>
    <t>"VZT 1 - 1.02"</t>
  </si>
  <si>
    <t>"VZT 1 - 1.03"</t>
  </si>
  <si>
    <t>"VZT 1 - 1.04"</t>
  </si>
  <si>
    <t>"VZT 1 - 1.10"</t>
  </si>
  <si>
    <t>"VZT 1 - 1.06-09"</t>
  </si>
  <si>
    <t>"VZT 1 - 1.11-12"</t>
  </si>
  <si>
    <t>"VZT 1 - 1.13"</t>
  </si>
  <si>
    <t>"VZT 1 - Q1.01"</t>
  </si>
  <si>
    <t>"VZT 1 - FM1.x"</t>
  </si>
  <si>
    <t>"VZT 2 - 2.01,5,14"</t>
  </si>
  <si>
    <t>"VZT 2 - 2.02"</t>
  </si>
  <si>
    <t>"VZT 2 - 2.03"</t>
  </si>
  <si>
    <t>"VZT 2 - 2.04</t>
  </si>
  <si>
    <t>"VZT 2 - 2.06-07"</t>
  </si>
  <si>
    <t>"VZT 2 - 2.06-09"</t>
  </si>
  <si>
    <t>"VZT 2 - 2.10-11"</t>
  </si>
  <si>
    <t>"VZT 2 - 2.12"</t>
  </si>
  <si>
    <t>"VZT 2 - Qx"</t>
  </si>
  <si>
    <t>"VZT 3 - 3.01,5,14"</t>
  </si>
  <si>
    <t>"VZT 3 - 3.02"</t>
  </si>
  <si>
    <t>"VZT 3 - 3.03"</t>
  </si>
  <si>
    <t>"VZT 3 - 3.04"</t>
  </si>
  <si>
    <t>"VZT 3 - 3.06-07"</t>
  </si>
  <si>
    <t>"VZT 3 - 3.06-09"</t>
  </si>
  <si>
    <t>"VZT 3 - 3.10"</t>
  </si>
  <si>
    <t>"VZT 3 - 3.11-12"</t>
  </si>
  <si>
    <t>"VZT 3 - 3.13"</t>
  </si>
  <si>
    <t>"VZT 3 - Qx"</t>
  </si>
  <si>
    <t>"VZT 3 - FM2.x"</t>
  </si>
  <si>
    <t>"VZT 4 - 4.01,5,14"</t>
  </si>
  <si>
    <t>"VZT 4 - 4.02"</t>
  </si>
  <si>
    <t>"VZT 4 - 4.03"</t>
  </si>
  <si>
    <t>"VZT 4 - 4.04"</t>
  </si>
  <si>
    <t>"VZT 4 - 4.06-09"</t>
  </si>
  <si>
    <t>"VZT 4 - 4.10-11"</t>
  </si>
  <si>
    <t>"VZT 4 - 4.12"</t>
  </si>
  <si>
    <t>"VZT 4 - 4.13"</t>
  </si>
  <si>
    <t>"VZT 4 - Q1.04"</t>
  </si>
  <si>
    <t>"VZT 4 - TL1.04"</t>
  </si>
  <si>
    <t>"Podlahové topení - BT1-4"</t>
  </si>
  <si>
    <t>"Podlahové topení - Tx"</t>
  </si>
  <si>
    <t>"Podlahové topení - TH1-4"</t>
  </si>
  <si>
    <t>"Podlahové topení - Y1-4"</t>
  </si>
  <si>
    <t>"Podlahové topení - Ypx"</t>
  </si>
  <si>
    <t>"Osvětlení - LSx"</t>
  </si>
  <si>
    <t>"Rozvaděč RM01.1, 1.PP, SO 03 - Rozvaděč "</t>
  </si>
  <si>
    <t>"Rozvaděč RM01.1, 1.PP, SO 03 - Stykačový vývod"</t>
  </si>
  <si>
    <t>"Rozvaděč RM01.1, 1.PP, SO 03 - Vývod"</t>
  </si>
  <si>
    <t>"Rozvaděč RM1.1, 1.NP, SO 01 - Rozvaděč"</t>
  </si>
  <si>
    <t>"Rozvaděč RM1.1, 1.NP, SO 01 - Stykačový vývod"</t>
  </si>
  <si>
    <t>"Rozvaděč RM1.2, 1.NP, SO 01 - Rozvaděč"</t>
  </si>
  <si>
    <t>"Rozvaděč RM1.2, 1.NP, SO 01 - Vývod"</t>
  </si>
  <si>
    <t>"Rozvaděč RM1.2, 1.NP, SO 01 - Stykačový vývod"</t>
  </si>
  <si>
    <t>"Rozvaděč RM2.1, 2.NP, SO 02 - Rozvaděč"</t>
  </si>
  <si>
    <t>"Rozvaděč RM2.1, 2.NP, SO 02 - Stykačový vývod"</t>
  </si>
  <si>
    <t>20          "D.1.4.e.1."</t>
  </si>
  <si>
    <t>2038      "D.1.4.e.1."</t>
  </si>
  <si>
    <t>4297      "D.1.4.e.1."</t>
  </si>
  <si>
    <t>3011      "D.1.4.e.1."</t>
  </si>
  <si>
    <t>764        "D.1.4.e.1."</t>
  </si>
  <si>
    <t>773        "D.1.4.e.1."</t>
  </si>
  <si>
    <t>1039      "D.1.4.e.1."</t>
  </si>
  <si>
    <t>481        "D.1.4.e.1."</t>
  </si>
  <si>
    <t>525        "D.1.4.e.1."</t>
  </si>
  <si>
    <t>501        "D.1.4.e.1."</t>
  </si>
  <si>
    <t>614        "D.1.4.e.1."</t>
  </si>
  <si>
    <t>143        "D.1.4.e.1."</t>
  </si>
  <si>
    <t>70          "D.1.4.e.1."</t>
  </si>
  <si>
    <t>305        "D.1.4.e.1."</t>
  </si>
  <si>
    <t>23          "D.1.4.e.1."</t>
  </si>
  <si>
    <t>1634      "D.1.4.e.1."</t>
  </si>
  <si>
    <t>467        "D.1.4.e.1."</t>
  </si>
  <si>
    <t>134        "D.1.4.e.1."</t>
  </si>
  <si>
    <t>83           "D.1.4.e.1."</t>
  </si>
  <si>
    <t>1             "D.1.4.e.1."</t>
  </si>
  <si>
    <t>52          "D.1.4.e.1."</t>
  </si>
  <si>
    <t>58          "D.1.4.e.1."</t>
  </si>
  <si>
    <t>108         "D.1.4.e.1."</t>
  </si>
  <si>
    <t>146          "D.1.4.e.1."</t>
  </si>
  <si>
    <t>76            "D.1.4.e.1."</t>
  </si>
  <si>
    <t>118          "D.1.4.e.1."</t>
  </si>
  <si>
    <t>42            "D.1.4.e.1."</t>
  </si>
  <si>
    <t>51            "D.1.4.e.1."</t>
  </si>
  <si>
    <t>30            "D.1.4.e.1."</t>
  </si>
  <si>
    <t>28            "D.1.4.e.1."</t>
  </si>
  <si>
    <t>18             "D.1.4.e.1."</t>
  </si>
  <si>
    <t>318            "D.1.4.e.1."</t>
  </si>
  <si>
    <t>105            "D.1.4.e.1."</t>
  </si>
  <si>
    <t>282            "D.1.4.e.1."</t>
  </si>
  <si>
    <t>394             "D.1.4.e.1."</t>
  </si>
  <si>
    <t>65               "D.1.4.e.1."</t>
  </si>
  <si>
    <t>Zapojení pohonu oken</t>
  </si>
  <si>
    <t>9                "D.1.4.e.3-12.."</t>
  </si>
  <si>
    <t>36                "D.1.4.e.3-12.."</t>
  </si>
  <si>
    <t>20                "D.1.4.e.3-12.."</t>
  </si>
  <si>
    <t>8                "D.1.4.e.3-12.."</t>
  </si>
  <si>
    <t>3               "D.1.4.e.3-12.."</t>
  </si>
  <si>
    <t>2                "D.1.4.e.3-12.."</t>
  </si>
  <si>
    <t>171             "D.1.4.e.3-12.."</t>
  </si>
  <si>
    <t>38               "D.1.4.e.3-12.."</t>
  </si>
  <si>
    <t>194             "D.1.4.e.3-12.."</t>
  </si>
  <si>
    <t>42               "D.1.4.e.3-12.."</t>
  </si>
  <si>
    <t>66               "D.1.4.e.3-12.."</t>
  </si>
  <si>
    <t>1                "D.1.4.e.3-12.."</t>
  </si>
  <si>
    <t>7                "D.1.4.e.3-12.."</t>
  </si>
  <si>
    <t>6                "D.1.4.e.3-12.."</t>
  </si>
  <si>
    <t>4                "D.1.4.e.3-12.."</t>
  </si>
  <si>
    <t>24               "D.1.4.e.3-12.."</t>
  </si>
  <si>
    <t>5                "D.1.4.e.3-12.."</t>
  </si>
  <si>
    <t>28               "D.1.4.e.3-12.."</t>
  </si>
  <si>
    <t>318            "D.1.4.e.3-12.."</t>
  </si>
  <si>
    <t>28              "D.1.4.e.3-12.."</t>
  </si>
  <si>
    <t>124            "D.1.4.e.3-12.."</t>
  </si>
  <si>
    <t>282            "D.1.4.e.3-12.."</t>
  </si>
  <si>
    <t>143            "D.1.4.e.3-12.."</t>
  </si>
  <si>
    <t>182            "D.1.4.e.3-12.."</t>
  </si>
  <si>
    <t>276            "D.1.4.e.3-12.."</t>
  </si>
  <si>
    <t>126            "D.1.4.e.3-12.."</t>
  </si>
  <si>
    <t>42              "D.1.4.e.3-12.."</t>
  </si>
  <si>
    <t>542            "D.1.4.e.3-12.."</t>
  </si>
  <si>
    <t>316            "D.1.4.e.3-12.."</t>
  </si>
  <si>
    <t>128            "D.1.4.e.3-12.."</t>
  </si>
  <si>
    <t>348            "D.1.4.e.3-12.."</t>
  </si>
  <si>
    <t>422            "D.1.4.e.3-12.."</t>
  </si>
  <si>
    <t>286            "D.1.4.e.3-12.."</t>
  </si>
  <si>
    <t>146            "D.1.4.e.3-12.."</t>
  </si>
  <si>
    <t>84              "D.1.4.e.3-12.."</t>
  </si>
  <si>
    <t>138              "D.1.4.e.3-12.."</t>
  </si>
  <si>
    <t>96                "D.1.4.e.3-12.."</t>
  </si>
  <si>
    <t>275            "D.1.4.e.3-12.."</t>
  </si>
  <si>
    <t>438             "D.1.4.e.3-12.."</t>
  </si>
  <si>
    <t>198            "D.1.4.e.3-12.."</t>
  </si>
  <si>
    <t>23              "D.1.4.e.3-12.."</t>
  </si>
  <si>
    <t>82              "D.1.4.e.3-12.."</t>
  </si>
  <si>
    <t>94              "D.1.4.e.3-12.."</t>
  </si>
  <si>
    <t>97              "D.1.4.e.3-12.."</t>
  </si>
  <si>
    <t>180             "D.1.4.e.3-12.."</t>
  </si>
  <si>
    <t>3                "D.1.4.e.3-12.."</t>
  </si>
  <si>
    <t>36               "D.1.4.e.3-12.."</t>
  </si>
  <si>
    <t>17               "D.1.4.e.3-12.."</t>
  </si>
  <si>
    <t>12               "D.1.4.e.3-12.."</t>
  </si>
  <si>
    <t>30              "D.1.4.e.3-12.."</t>
  </si>
  <si>
    <t>86               "D.1.4.e.3-12.."</t>
  </si>
  <si>
    <t>47               "D.1.4.e.3-12.."</t>
  </si>
  <si>
    <t>26               "D.1.4.e.3-12.."</t>
  </si>
  <si>
    <t>15               "D.1.4.e.3-12.."</t>
  </si>
  <si>
    <t>10               "D.1.4.e.3-12.."</t>
  </si>
  <si>
    <t>21               "D.1.4.e.3-12.."</t>
  </si>
  <si>
    <t>40               "D.1.4.e.3-12.."</t>
  </si>
  <si>
    <t>18                "D.1.4.e.3-12.."</t>
  </si>
  <si>
    <t>319             "D.1.4.e.3-12.."</t>
  </si>
  <si>
    <t>246             "D.1.4.e.3-12.."</t>
  </si>
  <si>
    <t>186             "D.1.4.e.3-12.."</t>
  </si>
  <si>
    <t xml:space="preserve"> 92              "D.1.4.e.3-12.."</t>
  </si>
  <si>
    <t>31               "D.1.4.e.3-12.."</t>
  </si>
  <si>
    <t>163             "D.1.4.e.3-12.."</t>
  </si>
  <si>
    <t>78               "D.1.4.e.3-12.."</t>
  </si>
  <si>
    <t>55               "D.1.4.e.3-12.."</t>
  </si>
  <si>
    <t>14               "D.1.4.e.3-12.."</t>
  </si>
  <si>
    <t>45               "D.1.4.e.3-12.."</t>
  </si>
  <si>
    <t>Elektro materiál</t>
  </si>
  <si>
    <t>D3.1</t>
  </si>
  <si>
    <t xml:space="preserve">Rozvaděče a ovládací skříně </t>
  </si>
  <si>
    <t>Rozvaděč RE1</t>
  </si>
  <si>
    <t xml:space="preserve">Typový elektroměrový rozvaděč - hl.jistič 160A/3, – nepřímé měření + plast pilíř IP44, 
poj.odpínač 10/3, měřící trafa 160/5A , 5VA,0,5S svorkovnice SZ1b, jistič 2B/3, </t>
  </si>
  <si>
    <t>"D.1.4.e.4"</t>
  </si>
  <si>
    <t>D3.2</t>
  </si>
  <si>
    <t>Rozvaděč RE2</t>
  </si>
  <si>
    <t>205</t>
  </si>
  <si>
    <t>207</t>
  </si>
  <si>
    <t>D3.3</t>
  </si>
  <si>
    <t>Rozvaděč RH</t>
  </si>
  <si>
    <t>209</t>
  </si>
  <si>
    <t>211</t>
  </si>
  <si>
    <t>213</t>
  </si>
  <si>
    <t>215</t>
  </si>
  <si>
    <t>Skříňový rozvaděč jedno pole  IP40/IP20
(š x v x h) 800x2160x400 s dveřmi  vnitřními zákryty, vč. příslušenství (DIN lišty s uchycením, montážní plechy, přípojnice, zákryty vnitřních částí, kabelové kanály</t>
  </si>
  <si>
    <t xml:space="preserve">Propojení obvodů + propoj lišty           </t>
  </si>
  <si>
    <t>Obal na výkresy rozměr 250x138mm</t>
  </si>
  <si>
    <t>Popisný štítek 20x100mm</t>
  </si>
  <si>
    <t xml:space="preserve">Přípojnice  Cu   200A           </t>
  </si>
  <si>
    <t xml:space="preserve">Nulová přípojnice   Cu  200A        </t>
  </si>
  <si>
    <t>Svodič přepětí TYP 1+2 maxi TN-C/3</t>
  </si>
  <si>
    <t>Svodič přepětí TYP 3/1+1</t>
  </si>
  <si>
    <t xml:space="preserve">Tlumivka RTO-16 /1 </t>
  </si>
  <si>
    <t>Připojovací sada 3x120</t>
  </si>
  <si>
    <t>217</t>
  </si>
  <si>
    <t>219</t>
  </si>
  <si>
    <t>221</t>
  </si>
  <si>
    <t>223</t>
  </si>
  <si>
    <t>225</t>
  </si>
  <si>
    <t>227</t>
  </si>
  <si>
    <t>228</t>
  </si>
  <si>
    <t>229</t>
  </si>
  <si>
    <t>230</t>
  </si>
  <si>
    <t>231</t>
  </si>
  <si>
    <t>232</t>
  </si>
  <si>
    <t>233</t>
  </si>
  <si>
    <t>234</t>
  </si>
  <si>
    <t>235</t>
  </si>
  <si>
    <t>236</t>
  </si>
  <si>
    <t>237</t>
  </si>
  <si>
    <t>238</t>
  </si>
  <si>
    <t>239</t>
  </si>
  <si>
    <t>240</t>
  </si>
  <si>
    <t>241</t>
  </si>
  <si>
    <t>242</t>
  </si>
  <si>
    <t>243</t>
  </si>
  <si>
    <t>244</t>
  </si>
  <si>
    <t>Vypínač trojpólový 160A/3  25kA</t>
  </si>
  <si>
    <t>Napěťová spoušť 12-60V/DC</t>
  </si>
  <si>
    <t>Pomocné kontakty  2/2</t>
  </si>
  <si>
    <t>Tlačítko 2zap/2vyp, na dveře rozvaděče - hl.vyp. + ochrana proti nechtěnému sepnutí</t>
  </si>
  <si>
    <t>Signálka  LED 24V/DC na dveře rozvaděče</t>
  </si>
  <si>
    <t>Relé  2zap/2vyp cívka 24V/50Hz</t>
  </si>
  <si>
    <t xml:space="preserve">Měříci transformátor proudu   MTP 160/5A     </t>
  </si>
  <si>
    <t>Zkušební svorkovnice ZS1b</t>
  </si>
  <si>
    <t>Analyzátor sítě  multifunkční (92x92mm)</t>
  </si>
  <si>
    <t>Zásuvný komunikační modul RS485 pro analyzátor sítě</t>
  </si>
  <si>
    <t>Pojistkový odpínač na lištu DIN jednopólový  do 32A</t>
  </si>
  <si>
    <t>Pojistkový odpínač na lištu DIN trojpólový  do 32A</t>
  </si>
  <si>
    <t xml:space="preserve">Pojistková vložka   4A </t>
  </si>
  <si>
    <t>Pojistkový odpínač na lištu DIN trojpolový  do 160A</t>
  </si>
  <si>
    <t xml:space="preserve">Pojistková vložka   100A </t>
  </si>
  <si>
    <t xml:space="preserve">TA měřící modul 160/5A (měřící trafo) </t>
  </si>
  <si>
    <t>WATTROUTER MX   programovatelný regulátor pro optimalizaci vlastní spotřeby pro objekty s FVE</t>
  </si>
  <si>
    <t>Relé SSR  polovodičové relé 20A SSR k Wattrouteru MX, pro výkon spotřebiče max. 4,6 kW.</t>
  </si>
  <si>
    <t>Jistič + chránič 10kA  10/1N/B/003</t>
  </si>
  <si>
    <t>Proudový chránič 10kA  25/4/003-A</t>
  </si>
  <si>
    <t>Proudový chránič 10kA  40/4/003-A</t>
  </si>
  <si>
    <t>Proudový chránič 10kA  63/4/003-A</t>
  </si>
  <si>
    <t>Jistič  jednopólový 10kA   B6/1</t>
  </si>
  <si>
    <t>Jistič  jednopólový 10kA   B10/1</t>
  </si>
  <si>
    <t>Jistič  jednopólový 10kA   C10/1</t>
  </si>
  <si>
    <t>Jistič  jednopólový 10kA   B16/1</t>
  </si>
  <si>
    <t>Jistič  jednopólový 10kA   C16/1</t>
  </si>
  <si>
    <t>Jistič  jednopólový 10kA   B32/1</t>
  </si>
  <si>
    <t>Napěťová spoušť 12-60V/DC pro B32/1</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</si>
  <si>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</si>
  <si>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</si>
  <si>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</si>
  <si>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</si>
  <si>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</si>
  <si>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</si>
  <si>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</si>
  <si>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</si>
  <si>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</si>
  <si>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</si>
  <si>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</si>
  <si>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</si>
  <si>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</si>
  <si>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</si>
  <si>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</si>
  <si>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</si>
  <si>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</si>
  <si>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</si>
  <si>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</si>
  <si>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</si>
  <si>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</si>
  <si>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</si>
  <si>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</si>
  <si>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</si>
  <si>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</si>
  <si>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</si>
  <si>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</si>
  <si>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</si>
  <si>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</si>
  <si>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</si>
  <si>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</si>
  <si>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</si>
  <si>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</si>
  <si>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Jistič  trojpólový 10kA   B6/3</t>
  </si>
  <si>
    <t>Jistič  trojpólový 10kA   B10/3</t>
  </si>
  <si>
    <t>Jistič  trojpólový 10kA   B16/3</t>
  </si>
  <si>
    <t>Jistič  trojpólový 10kA   C16/3</t>
  </si>
  <si>
    <t>Jistič  trojpólový 10kA   B20/3</t>
  </si>
  <si>
    <t>Jistič  trojpólový 10kA   B25/3</t>
  </si>
  <si>
    <t>Jistič  trojpólový 10kA   C25/3</t>
  </si>
  <si>
    <t>Jistič  trojpólový 10kA   B32/3</t>
  </si>
  <si>
    <t>Jistič  trojpólový 10kA   B40/3</t>
  </si>
  <si>
    <t>Jistič  trojpólový 10kA   C40/3</t>
  </si>
  <si>
    <t>Jistič  trojpólový 10kA   B50/3</t>
  </si>
  <si>
    <t>Jistič  trojpólový 15kA   B63/3</t>
  </si>
  <si>
    <t>Jistič trojpólový 25kA  160A/3 char.D distribuční</t>
  </si>
  <si>
    <t>Pomocný kontakt  1zap/1vyp</t>
  </si>
  <si>
    <t>Přepínač 25A/3+3 aut--vyp.zap  I-0-II na lištu DIN</t>
  </si>
  <si>
    <t>Stykač  25A/2  2kt.zap  cívka 230V</t>
  </si>
  <si>
    <t>Stykač  25A/4  4kt.zap  cívka 230V</t>
  </si>
  <si>
    <t>Stykač  63A/4  4kt.zap  cívka 230V</t>
  </si>
  <si>
    <t>Paměťový stykač 20A/2zap cívka 230V</t>
  </si>
  <si>
    <t xml:space="preserve">Multifunkční časové relé - taktovací 1zap/1vyp dva časy, cívka 230V/50Hz  </t>
  </si>
  <si>
    <t>Relé  16A  1zap/1vyp  cívka 230V/50Hz</t>
  </si>
  <si>
    <t>Relé  6A    2zap/2vyp cívka 24V/50Hz</t>
  </si>
  <si>
    <t>Relé  6A    2zap/2vyp cívka 24V/DC</t>
  </si>
  <si>
    <t>Transformátor 230V/24V/24VA</t>
  </si>
  <si>
    <t>Podpěťové relé - hlídací napěťové relé pro kompletní kontrolu v 3F</t>
  </si>
  <si>
    <t>Spínač páčkový 0-I  1kt.zap/16A, vyp-zap na lištu DIN</t>
  </si>
  <si>
    <t>Digitální elektroměr 25A/3 - podružné měření</t>
  </si>
  <si>
    <t xml:space="preserve">Svorka řadová  4 mm2        </t>
  </si>
  <si>
    <t xml:space="preserve">Svorka řadová  6 mm2          </t>
  </si>
  <si>
    <t xml:space="preserve">Svorka řadová  10 mm2    </t>
  </si>
  <si>
    <t xml:space="preserve">Svorka řadová  16 mm2    </t>
  </si>
  <si>
    <t xml:space="preserve">Svorka řadová  35 mm2       </t>
  </si>
  <si>
    <t xml:space="preserve">Svorka řadová  120 mm2         </t>
  </si>
  <si>
    <t xml:space="preserve">Vývodka  do  P 42                 </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</si>
  <si>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</si>
  <si>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</si>
  <si>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</si>
  <si>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</si>
  <si>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</si>
  <si>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</si>
  <si>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</si>
  <si>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</si>
  <si>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</si>
  <si>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</si>
  <si>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</si>
  <si>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</si>
  <si>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</si>
  <si>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</si>
  <si>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</si>
  <si>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</si>
  <si>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</si>
  <si>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</si>
  <si>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</si>
  <si>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</si>
  <si>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</si>
  <si>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</si>
  <si>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</si>
  <si>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</si>
  <si>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</si>
  <si>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</si>
  <si>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</si>
  <si>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</si>
  <si>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</si>
  <si>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</si>
  <si>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</si>
  <si>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</si>
  <si>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</si>
  <si>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</si>
  <si>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</si>
  <si>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</si>
  <si>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</si>
  <si>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</si>
  <si>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</si>
  <si>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</si>
  <si>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</si>
  <si>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</si>
  <si>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</si>
  <si>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</si>
  <si>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</si>
  <si>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</si>
  <si>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</si>
  <si>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</si>
  <si>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</si>
  <si>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</si>
  <si>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</si>
  <si>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</si>
  <si>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</si>
  <si>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332</t>
  </si>
  <si>
    <t>333</t>
  </si>
  <si>
    <t>334</t>
  </si>
  <si>
    <t>335</t>
  </si>
  <si>
    <t>336</t>
  </si>
  <si>
    <t>337</t>
  </si>
  <si>
    <t>338</t>
  </si>
  <si>
    <t>339</t>
  </si>
  <si>
    <t>340</t>
  </si>
  <si>
    <t>342</t>
  </si>
  <si>
    <t>343</t>
  </si>
  <si>
    <t>344</t>
  </si>
  <si>
    <t>345</t>
  </si>
  <si>
    <t>346</t>
  </si>
  <si>
    <t>347</t>
  </si>
  <si>
    <t>D3.4</t>
  </si>
  <si>
    <t>Rozvaděč RS1 - 1.NP šatny</t>
  </si>
  <si>
    <t>"D.1.4.e.14."</t>
  </si>
  <si>
    <t>Oceloplechová rozvodnice montáž pod omítku 168modulů IP30/IP20 rozměry 635x1260x187mm  vč. Příslušenství s dveřmi  vnitřními zákryty, vč. příslušenství (DIN lišty s uchycením, montážní plechy, přípojnice, zákryty vnitřních částí, kabelové kanály</t>
  </si>
  <si>
    <t>"D.1.4.e.15."</t>
  </si>
  <si>
    <t>D3.5</t>
  </si>
  <si>
    <t>Rozvaděč RS2 - 2.NP šatny</t>
  </si>
  <si>
    <t xml:space="preserve">Propojení obvodů + propoj lišty         </t>
  </si>
  <si>
    <t xml:space="preserve">Svodič přepětí TYP 2 / 4    </t>
  </si>
  <si>
    <t>Spínač trojpólový 10kA   I-0  63A/3 na DIN lištu</t>
  </si>
  <si>
    <t>Paměťový stykač 32A/2zap cívka 230V</t>
  </si>
  <si>
    <t>Transformátor 230V/12V/12VA zkratu odolné</t>
  </si>
  <si>
    <t>Spínací hodiny astronomické  230V  1zap - pro spínání venkovního osvětlení</t>
  </si>
  <si>
    <t>Regulátor spínání vyhřívaných vpustí    + čidlo teploty
Teplotní rozsah: -10 až +10°C</t>
  </si>
  <si>
    <t xml:space="preserve">Svorka řadová  4 mm2             </t>
  </si>
  <si>
    <t xml:space="preserve">Svorka řadová  25 mm2              </t>
  </si>
  <si>
    <t xml:space="preserve">Vývodka  do  P 42             </t>
  </si>
  <si>
    <t>348</t>
  </si>
  <si>
    <t>D3.6</t>
  </si>
  <si>
    <t xml:space="preserve">Propojení obvodů + propoj lišty       </t>
  </si>
  <si>
    <t>Spínač trojpólový 10kA   I-0  40A/3 na DIN lištu</t>
  </si>
  <si>
    <t xml:space="preserve">Svorka řadová  4 mm2     </t>
  </si>
  <si>
    <t xml:space="preserve">Svorka řadová  16 mm2        </t>
  </si>
  <si>
    <t xml:space="preserve">Vývodka  do  P 42          </t>
  </si>
  <si>
    <t>Skříňový rozvaděč jedno pole  IP40/IP20
(š x v x h) 600x2160x400 s dveřmi  vnitřními zákryty, vč. příslušenství (DIN lišty s uchycením, montážní plechy, přípojnice, zákryty vnitřních částí, kabelové kanály</t>
  </si>
  <si>
    <t>"D.1.4.e.17."</t>
  </si>
  <si>
    <t>"D.1.4.e.16."</t>
  </si>
  <si>
    <t>349</t>
  </si>
  <si>
    <t>350</t>
  </si>
  <si>
    <t>351</t>
  </si>
  <si>
    <t>352</t>
  </si>
  <si>
    <t>353</t>
  </si>
  <si>
    <t>354</t>
  </si>
  <si>
    <t>355</t>
  </si>
  <si>
    <t>356</t>
  </si>
  <si>
    <t>357</t>
  </si>
  <si>
    <t>358</t>
  </si>
  <si>
    <t>359</t>
  </si>
  <si>
    <t>360</t>
  </si>
  <si>
    <t>361</t>
  </si>
  <si>
    <t>362</t>
  </si>
  <si>
    <t>363</t>
  </si>
  <si>
    <t>364</t>
  </si>
  <si>
    <t>365</t>
  </si>
  <si>
    <t>366</t>
  </si>
  <si>
    <t>367</t>
  </si>
  <si>
    <t>368</t>
  </si>
  <si>
    <t>369</t>
  </si>
  <si>
    <t>370</t>
  </si>
  <si>
    <t>ROZVADĚČ  RKT - výměník 1PP</t>
  </si>
  <si>
    <t>D3.7</t>
  </si>
  <si>
    <t>"D.1.4.e.18."</t>
  </si>
  <si>
    <t>Oceloplechová rozvodnice montáž na povrch 144modulů IP31/IP20 rozměry 600x1060x247mm   vč. Příslušenství s dveřmi  vnitřními zákryty, vč. příslušenství (DIN lišty s uchycením, montážní plechy, přípojnice, zákryty vnitřních částí, kabelové kanály</t>
  </si>
  <si>
    <t xml:space="preserve">Propojení obvodů + propoj lišty            </t>
  </si>
  <si>
    <t xml:space="preserve">Přípojnice  Cu   200A               </t>
  </si>
  <si>
    <t xml:space="preserve">Nulová přípojnice   Cu  200A         </t>
  </si>
  <si>
    <t xml:space="preserve">Měříci transformátor proudu   MTP 160/5A         </t>
  </si>
  <si>
    <t>Jistič  trojpólový 10kA   C32/3</t>
  </si>
  <si>
    <t>Jistič  trojpólový 10kA   C63/3</t>
  </si>
  <si>
    <t>Stykač  80A/4  4kt.zap  cívka 230V</t>
  </si>
  <si>
    <t>Transformátor 230V/24V/24W</t>
  </si>
  <si>
    <t xml:space="preserve">Svorka řadová  16 mm2              </t>
  </si>
  <si>
    <t xml:space="preserve">Svorka řadová  120 mm2     </t>
  </si>
  <si>
    <t xml:space="preserve">Vývodka  do  P 42         </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</si>
  <si>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</si>
  <si>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</si>
  <si>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</si>
  <si>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</si>
  <si>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</si>
  <si>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</si>
  <si>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</si>
  <si>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</si>
  <si>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</si>
  <si>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</si>
  <si>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</si>
  <si>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</si>
  <si>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</si>
  <si>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</si>
  <si>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</si>
  <si>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</si>
  <si>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</si>
  <si>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</si>
  <si>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</si>
  <si>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</si>
  <si>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</si>
  <si>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</si>
  <si>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</si>
  <si>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</si>
  <si>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</si>
  <si>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</si>
  <si>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</si>
  <si>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</si>
  <si>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</si>
  <si>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</si>
  <si>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</si>
  <si>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</si>
  <si>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</si>
  <si>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</si>
  <si>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</si>
  <si>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Relé  16A  1zap/1vyp  cívka 230V</t>
  </si>
  <si>
    <t xml:space="preserve">Svorka řadová  4 mm2   </t>
  </si>
  <si>
    <t xml:space="preserve">Svorka řadová  16 mm2     </t>
  </si>
  <si>
    <t>ROZVADĚČ  RF - 3.NP fotovoltaika</t>
  </si>
  <si>
    <t>"D.1.4.e.19."</t>
  </si>
  <si>
    <t>Skříňový rozvaděč jedno pole  IP40/IP20              (š x v x h) 600x1700x400 s dveřmi  vnitřními zákryty, vč. příslušenství (DIN lišty s uchycením, montážní plechy, přípojnice, zákryty vnitřních částí, kabelové kanály</t>
  </si>
  <si>
    <t xml:space="preserve">Propojení obvodů + propoj lišty          </t>
  </si>
  <si>
    <t xml:space="preserve">Přípojnice  Cu   200A          </t>
  </si>
  <si>
    <t xml:space="preserve">Relé 6A - 3zap/3vyp cívka 230V/50Hz + patice  </t>
  </si>
  <si>
    <t xml:space="preserve">Vývodka  do  P 42    </t>
  </si>
  <si>
    <t>D3.8</t>
  </si>
  <si>
    <t>D3.9</t>
  </si>
  <si>
    <t>OVLÁDACÍ SKŘÍŇ OS1 - velká hala</t>
  </si>
  <si>
    <t>Oceloplechová rozvodnice montáž na povrch, IP40/IP20 rozměry cca 450x450x150mm pro monimálně 12ovladačů , ovladače na montážním plechu pod průlhednými dveřmi. PRŮHLEDNÉ DVEŘE SE ZÁMKEM
vč. příslušenství (DIN lišty s uchycením, montážní plechy, přípojnice, zákryty vnitřních částí, kabelové kanály</t>
  </si>
  <si>
    <t>"D.1.4.e.20."</t>
  </si>
  <si>
    <t>Ovladač tlačítkový prosvětlený  0-I  vyp-zap</t>
  </si>
  <si>
    <t>Upevňovací adaptér + kontakty 1zap / 1 vyp</t>
  </si>
  <si>
    <t>LED dioda 12-30V/DC  bílá</t>
  </si>
  <si>
    <t xml:space="preserve">Nosič štítku  </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</si>
  <si>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</si>
  <si>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</si>
  <si>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</si>
  <si>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</si>
  <si>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</si>
  <si>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</si>
  <si>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</si>
  <si>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</si>
  <si>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</si>
  <si>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</si>
  <si>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</si>
  <si>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</si>
  <si>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</si>
  <si>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</si>
  <si>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</si>
  <si>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</si>
  <si>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</si>
  <si>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</si>
  <si>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</si>
  <si>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</si>
  <si>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</si>
  <si>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</si>
  <si>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</si>
  <si>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</si>
  <si>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</si>
  <si>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</si>
  <si>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</si>
  <si>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</si>
  <si>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</si>
  <si>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</si>
  <si>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</si>
  <si>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</si>
  <si>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</si>
  <si>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</si>
  <si>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</si>
  <si>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</si>
  <si>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</si>
  <si>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</si>
  <si>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</si>
  <si>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</si>
  <si>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</si>
  <si>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</si>
  <si>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</si>
  <si>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</si>
  <si>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</si>
  <si>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</si>
  <si>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</si>
  <si>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</si>
  <si>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</si>
  <si>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</si>
  <si>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Bleskosvod</t>
  </si>
  <si>
    <t>354 41120 743 61-2111</t>
  </si>
  <si>
    <t xml:space="preserve">Pásek uzem.  FeZn  30 x 4 v zemi  0,95kg/m   </t>
  </si>
  <si>
    <t>Drát uzem.  FeZn  pr.10mm      0,62kg/1m</t>
  </si>
  <si>
    <t>156 15225 743 61-2121</t>
  </si>
  <si>
    <t>Drát uzem.  AlMgSi  pr.8mm montáž  vč.podpěr 0,135kg/1m</t>
  </si>
  <si>
    <t xml:space="preserve">Tyč jímací  JR1,0m 18/10 AlMgSi bez osazení   </t>
  </si>
  <si>
    <t xml:space="preserve">Tyč jímací  JR2,0m 18/10 AlMgSi bez osazení  </t>
  </si>
  <si>
    <t xml:space="preserve">Tyč jímací  JR2,5m 18/10 AlMgSi bez osazení   </t>
  </si>
  <si>
    <t xml:space="preserve">Typový jímací stožár  JS40 výšky 4,0m - se skládacím tříramenným stativem FeZn,  včetně betonového podstavce a podložek, stožár dimenzovaný do rychlosti větru 167km/h 
(pro 6ks betonů)  </t>
  </si>
  <si>
    <t xml:space="preserve">Betonový podstavec 17 kg s plastovou podložkou </t>
  </si>
  <si>
    <t>35441212</t>
  </si>
  <si>
    <t>35441312</t>
  </si>
  <si>
    <t xml:space="preserve">Stříška ochranná  OS 1             </t>
  </si>
  <si>
    <t xml:space="preserve">Izolační tyč délky 0,5m včetně upevnění -        </t>
  </si>
  <si>
    <t>35441420</t>
  </si>
  <si>
    <t xml:space="preserve">Podpěra vedení  PV 02  </t>
  </si>
  <si>
    <t>Podpěra vedení  PV 21+nástavec (100mm)</t>
  </si>
  <si>
    <t>35441540</t>
  </si>
  <si>
    <t>354 41830 743 62-4110</t>
  </si>
  <si>
    <t xml:space="preserve">Ochranný úhelník  OU   </t>
  </si>
  <si>
    <t>Držák ochranného úhelníku DUz  do zdiva</t>
  </si>
  <si>
    <t>35441840</t>
  </si>
  <si>
    <t xml:space="preserve">Zaváděcí tyč FeZn délky 2m včetně upevnění- </t>
  </si>
  <si>
    <t>Svorka  SJ 01 nerez k jímací tyči</t>
  </si>
  <si>
    <t>354 41860 743 62-2200</t>
  </si>
  <si>
    <t>354 41925 743 62-2200</t>
  </si>
  <si>
    <t xml:space="preserve">Svorka  SZ  nerez zkušební       </t>
  </si>
  <si>
    <t xml:space="preserve">Svorka  SO nerez k připojení okapu </t>
  </si>
  <si>
    <t>354 41905 743 62-2200</t>
  </si>
  <si>
    <t>354 41885 743 62-2200</t>
  </si>
  <si>
    <t xml:space="preserve">Svorka  SU  nerez univerzální </t>
  </si>
  <si>
    <t xml:space="preserve">Svorka  SS nerez spojovací       </t>
  </si>
  <si>
    <t>354 41875 743 62-2200</t>
  </si>
  <si>
    <t xml:space="preserve">Svorka  SK nerez křížová    </t>
  </si>
  <si>
    <t xml:space="preserve">Svorka  SP 1 nerez připojovací   </t>
  </si>
  <si>
    <t>354 41895 743 62-2200</t>
  </si>
  <si>
    <t>354 41986 743 62-2200</t>
  </si>
  <si>
    <t>Svorka  ST 10 nerez na okap. troubu do 150mm</t>
  </si>
  <si>
    <t>Svorka  SR 02 nerez  pro spojení pásku 30x4 mm</t>
  </si>
  <si>
    <t>354 41996 743 62-2200</t>
  </si>
  <si>
    <t>Svorka  SR 03 nerez  pro spojení pásku s drátem</t>
  </si>
  <si>
    <t>Bourání asfaltových povrchů do 10 cm</t>
  </si>
  <si>
    <t>460030171</t>
  </si>
  <si>
    <t>460030181</t>
  </si>
  <si>
    <t>Řezání spáry v asfaltu/betonu</t>
  </si>
  <si>
    <t>Vozovka z betonu/živice  jednovrstvá tl.20cm</t>
  </si>
  <si>
    <t>460650083</t>
  </si>
  <si>
    <t>460200163</t>
  </si>
  <si>
    <t>Kabelová rýha š.35cm hl.80cm  tř.3</t>
  </si>
  <si>
    <t>Zához rýhy  š.35cm hl.80cm  tř.3</t>
  </si>
  <si>
    <t>460560165</t>
  </si>
  <si>
    <t>460620013</t>
  </si>
  <si>
    <t>Provizorní úprava terénu tř 3</t>
  </si>
  <si>
    <t xml:space="preserve">Označení svodu štítky     </t>
  </si>
  <si>
    <t>354 42090 743 62-9300</t>
  </si>
  <si>
    <t>Vysekání a izolace průchodu pod opěrnou zdí</t>
  </si>
  <si>
    <t xml:space="preserve">Pronájem montážní prošiny 12m </t>
  </si>
  <si>
    <t xml:space="preserve">celková prohlídka a vyhotovení revizní zprávy pro objem montážních prací </t>
  </si>
  <si>
    <t>740991100</t>
  </si>
  <si>
    <t>275             "D.1.4.e.13."</t>
  </si>
  <si>
    <t>146             "D.1.4.e.13."</t>
  </si>
  <si>
    <t>84               "D.1.4.e.13."</t>
  </si>
  <si>
    <t>1190           "D.1.4.e.13."</t>
  </si>
  <si>
    <t>20              "D.1.4.e.13."</t>
  </si>
  <si>
    <t>80              "D.1.4.e.13."</t>
  </si>
  <si>
    <t>240            "D.1.4.e.13."</t>
  </si>
  <si>
    <t>240             "D.1.4.e.13."</t>
  </si>
  <si>
    <t>Zemní práce</t>
  </si>
  <si>
    <t>460010016</t>
  </si>
  <si>
    <t>Vytyč trati venk vedení NN</t>
  </si>
  <si>
    <t>km</t>
  </si>
  <si>
    <t>Kabelová rýha š.35cm  hl.80cm  tř.3</t>
  </si>
  <si>
    <t>460200263</t>
  </si>
  <si>
    <t>460571520</t>
  </si>
  <si>
    <t>Výstražná fólie  PVC  šíře 33cm</t>
  </si>
  <si>
    <t>Zřízení kabelového lože z písku - tl.25cm bez zakrytí</t>
  </si>
  <si>
    <t>460421101</t>
  </si>
  <si>
    <t>460560163</t>
  </si>
  <si>
    <t>Zához rýhy š.35cm  hl.80cm  tř.3
(vč. zhutnění 45MPa)</t>
  </si>
  <si>
    <t xml:space="preserve">Odvoz zeminy do vzdálenosti 10 km </t>
  </si>
  <si>
    <t>Poplatek za uložení sypaniny na skládku</t>
  </si>
  <si>
    <t>40               "D.1.4.e.4"</t>
  </si>
  <si>
    <t>14               "D.1.4.e.4"</t>
  </si>
  <si>
    <t>2               "D.1.4.e.4"</t>
  </si>
  <si>
    <t xml:space="preserve">    D2 - Elektro materiál</t>
  </si>
  <si>
    <t xml:space="preserve">    D3 - Rozvaděče a ovládací skříně</t>
  </si>
  <si>
    <t xml:space="preserve">    D4 - Bleskosvod a uzemnění</t>
  </si>
  <si>
    <t xml:space="preserve">    D5 - Zemní práce</t>
  </si>
  <si>
    <t xml:space="preserve">            D3.1 - Rozvaděč RE 1</t>
  </si>
  <si>
    <t xml:space="preserve">            D3.2 - Rozvaděč RE2</t>
  </si>
  <si>
    <t xml:space="preserve">            D3.3 - Rozvaděč RH</t>
  </si>
  <si>
    <t xml:space="preserve">            D3.4 - Rozvaděč RS1 - 1.NP šatny</t>
  </si>
  <si>
    <t xml:space="preserve">            D3.5 - Rozvaděč RS2 - 2.NP šatny</t>
  </si>
  <si>
    <t xml:space="preserve">            D3.7 - Rozvaděč RKT - výměník 1.PP</t>
  </si>
  <si>
    <t xml:space="preserve">            D3.8 - Rozvaděč RF - 3.NP fotovoltaika</t>
  </si>
  <si>
    <t>D3.10</t>
  </si>
  <si>
    <t>OVLÁDACÍ SKŘÍŇ OS2 - malá hala</t>
  </si>
  <si>
    <t xml:space="preserve">            D3.9 - Ovládací skříň OS1 - velká hala</t>
  </si>
  <si>
    <t xml:space="preserve">            D3.10 - Ovladací skříň OS2 - malá hala</t>
  </si>
  <si>
    <t xml:space="preserve">            D3.6 - Rozvaděč RVZT - 1.NP vzduchotechnika</t>
  </si>
  <si>
    <t>ROZVADĚČ  RVZT - 1.NP vzduchotechnika</t>
  </si>
  <si>
    <t xml:space="preserve">Certifikovaný nosný protipožární systém P60-R, plechový kabelový žlab  50x50x1.5 + víko   vč.uchycení pomocí závěsných třmenů do zdi/stropu každé po max. 1m (dle certifikátu) </t>
  </si>
  <si>
    <t xml:space="preserve">Certifikovaný nosný protipožární systém P60-R, plechový kabelový žlab  60x100x1.5 + víko   vč.uchycení pomocí závěsných třmenů do zdi/stropu každé po max. 1m (dle certifikátu) </t>
  </si>
  <si>
    <t>D1 - Rozvody areálového vytápění</t>
  </si>
  <si>
    <t>D2 - 1. Rozvody ÚT</t>
  </si>
  <si>
    <t>D3 - 2. Ocelové doplňkové konstrukce</t>
  </si>
  <si>
    <t>D4 - 3. Nátěry</t>
  </si>
  <si>
    <t>D5 - 4. Tepelná izolace uvnitř objektu</t>
  </si>
  <si>
    <t>D2 -  Demontáž stávajících vodovodních přípojek a jejich příslušenství</t>
  </si>
  <si>
    <t>D3 - Nová vodovodní přípojka</t>
  </si>
  <si>
    <t>D4 - Nová hlavní vodoměrná sestava</t>
  </si>
  <si>
    <t>D5 - Ostatní konstrukce a práce</t>
  </si>
  <si>
    <t>758661006</t>
  </si>
  <si>
    <t>1024</t>
  </si>
  <si>
    <t>Odstranění následků havárie, živelné pohromy- havarijní čerpání podzemních a povrchových vod</t>
  </si>
  <si>
    <t>093100000R</t>
  </si>
  <si>
    <t>1480309837</t>
  </si>
  <si>
    <t>Náklady na zaškolení</t>
  </si>
  <si>
    <t>092203000R</t>
  </si>
  <si>
    <t>VRN9</t>
  </si>
  <si>
    <t>-1460727666</t>
  </si>
  <si>
    <t>Ztížený pohyb vozidel v centrech měst</t>
  </si>
  <si>
    <t>073002000R</t>
  </si>
  <si>
    <t>1442628693</t>
  </si>
  <si>
    <t>Provoz investora, třetích osob- zajištění vstupu do objektů</t>
  </si>
  <si>
    <t>071002002R</t>
  </si>
  <si>
    <t>546474953</t>
  </si>
  <si>
    <t>Provoz investora, třetích osob-náklady související s nepřerušeným provozem prodejny čerpadel v areálu stavby</t>
  </si>
  <si>
    <t>071002001R</t>
  </si>
  <si>
    <t>1389848136</t>
  </si>
  <si>
    <t>Provoz investora, třetích osob</t>
  </si>
  <si>
    <t>071002000R</t>
  </si>
  <si>
    <t>Provozní vlivy</t>
  </si>
  <si>
    <t>VRN7</t>
  </si>
  <si>
    <t>1964287179</t>
  </si>
  <si>
    <t>Náklady vzniklé v souvislosti s předáním stavby- kolaudační řízení</t>
  </si>
  <si>
    <t>049303000R</t>
  </si>
  <si>
    <t>-1898457444</t>
  </si>
  <si>
    <t>Dokumentace (pasportizace) dotčených objektů před zahájením prací</t>
  </si>
  <si>
    <t>045600000R</t>
  </si>
  <si>
    <t>1189248184</t>
  </si>
  <si>
    <t>Předání dalších dokladů dle bodu 5.4 Smlouvy o dílo, jinde neoceněných</t>
  </si>
  <si>
    <t>045500000R</t>
  </si>
  <si>
    <t>-1012105228</t>
  </si>
  <si>
    <t>Zpracování a průběžná aktualizace harmonogramu prací</t>
  </si>
  <si>
    <t>045400000R</t>
  </si>
  <si>
    <t>1058953372</t>
  </si>
  <si>
    <t>Oddělení prostor z důvodu bezpečnosti a prašnosti</t>
  </si>
  <si>
    <t>045303000R</t>
  </si>
  <si>
    <t>682874728</t>
  </si>
  <si>
    <t>Plán zkoušek- vypracování a předání kontrolního a zkušebního plánu</t>
  </si>
  <si>
    <t>042600000R</t>
  </si>
  <si>
    <t>-1511620206</t>
  </si>
  <si>
    <t>Plán BOZP na staveništi-předání rizik zhotovitele a subdodavatelů pro zpracování plánu BOZP</t>
  </si>
  <si>
    <t>042503000R</t>
  </si>
  <si>
    <t>-634396085</t>
  </si>
  <si>
    <t>Průkaz energetické náročnosti budovy</t>
  </si>
  <si>
    <t>042103000R</t>
  </si>
  <si>
    <t>Inženýrská činnost</t>
  </si>
  <si>
    <t>VRN4</t>
  </si>
  <si>
    <t>144178677</t>
  </si>
  <si>
    <t>Pronájem ploch- poplatek za zábor veřejného prostranství</t>
  </si>
  <si>
    <t>035103001R</t>
  </si>
  <si>
    <t>-1285703607</t>
  </si>
  <si>
    <t>Dočasné zajištění podzemního potrubí</t>
  </si>
  <si>
    <t>034700000R</t>
  </si>
  <si>
    <t>1942735407</t>
  </si>
  <si>
    <t>Oplocení staveniště - zajištění pevnými zábranami</t>
  </si>
  <si>
    <t>034103000R</t>
  </si>
  <si>
    <t>529817042</t>
  </si>
  <si>
    <t>Zajištění ochrany inženýrských sítí pro přejezd stavební techniky</t>
  </si>
  <si>
    <t>032403000R</t>
  </si>
  <si>
    <t>-1599966393</t>
  </si>
  <si>
    <t>Zařízení staveniště-příprava,zřízení,provoz a zrušení zařízení staveniště</t>
  </si>
  <si>
    <t>030001000R</t>
  </si>
  <si>
    <t>Zařízení staveniště</t>
  </si>
  <si>
    <t>VRN3</t>
  </si>
  <si>
    <t>1309176808</t>
  </si>
  <si>
    <t>Zabezpečení plné ochrany stávající vegetace na stavbě</t>
  </si>
  <si>
    <t>021103001R</t>
  </si>
  <si>
    <t>Příprava staveniště</t>
  </si>
  <si>
    <t>VRN2</t>
  </si>
  <si>
    <t>1044759104</t>
  </si>
  <si>
    <t>Ostatní dokumentace-návrhy řádů a předpisů nutných pro realizaci, předání,provozování díla a zaškolení</t>
  </si>
  <si>
    <t>013294001R</t>
  </si>
  <si>
    <t>-145953184</t>
  </si>
  <si>
    <t>Dokumentace skutečného provedení stavby</t>
  </si>
  <si>
    <t>013254000R</t>
  </si>
  <si>
    <t>-1252843191</t>
  </si>
  <si>
    <t>Dokumentace pro provádění stavby-organizace dopravy v průběhu stavby, dopravní značení</t>
  </si>
  <si>
    <t>013244000R</t>
  </si>
  <si>
    <t>-1672147637</t>
  </si>
  <si>
    <t>Geodetické práce po výstavbě- geometrický plán</t>
  </si>
  <si>
    <t>012303001R</t>
  </si>
  <si>
    <t>2071379246</t>
  </si>
  <si>
    <t>Geodetické práce po výstavbě</t>
  </si>
  <si>
    <t>012303000R</t>
  </si>
  <si>
    <t>778206849</t>
  </si>
  <si>
    <t>-158220961</t>
  </si>
  <si>
    <t>537686188</t>
  </si>
  <si>
    <t>62986428</t>
  </si>
  <si>
    <t>Geodetické práce při provádění stavby</t>
  </si>
  <si>
    <t>012203000R</t>
  </si>
  <si>
    <t>-756655643</t>
  </si>
  <si>
    <t>Geodetické práce před výstavbou - vytýčení stávajících inženýrských sítí</t>
  </si>
  <si>
    <t>012103001R</t>
  </si>
  <si>
    <t>1737761602</t>
  </si>
  <si>
    <t>Geodetické práce před výstavbou</t>
  </si>
  <si>
    <t>012103000R</t>
  </si>
  <si>
    <t>-887175381</t>
  </si>
  <si>
    <t>Spolupráce s pracovníky archeologického dohledu</t>
  </si>
  <si>
    <t>011303000R</t>
  </si>
  <si>
    <t>-2137271570</t>
  </si>
  <si>
    <t>Průzkumné práce</t>
  </si>
  <si>
    <t>011002000R</t>
  </si>
  <si>
    <t>Průzkumné, geodetické a projektové práce</t>
  </si>
  <si>
    <t>VRN1</t>
  </si>
  <si>
    <t>Vedlejší rozpočtové náklady</t>
  </si>
  <si>
    <t>VRN</t>
  </si>
  <si>
    <t>Zhotovitel:</t>
  </si>
  <si>
    <t xml:space="preserve">    VRN9 - Ostatní náklady</t>
  </si>
  <si>
    <t xml:space="preserve">    VRN7 - Provozní vlivy</t>
  </si>
  <si>
    <t xml:space="preserve">    VRN4 - Inženýrská činnost</t>
  </si>
  <si>
    <t xml:space="preserve">    VRN3 - Zařízení staveniště</t>
  </si>
  <si>
    <t xml:space="preserve">    VRN2 - Příprava staveniště</t>
  </si>
  <si>
    <t xml:space="preserve">    VRN1 - Průzkumné, geodetické a projektové práce</t>
  </si>
  <si>
    <t>VRN - Vedlejší rozpočtové náklady</t>
  </si>
  <si>
    <t>Zhotovitel</t>
  </si>
  <si>
    <t xml:space="preserve">Město Chrudim, Resselovo nám.77, Chrudim </t>
  </si>
  <si>
    <t>Chrudim</t>
  </si>
  <si>
    <t>{420f1b55-2d8d-4825-8596-4fe735958fe6}</t>
  </si>
  <si>
    <t>Mezisoučet                          "VP4"</t>
  </si>
  <si>
    <t>VP4</t>
  </si>
  <si>
    <t>0                                "okapový chodník"</t>
  </si>
  <si>
    <t>dlažba plošná betonová terasová tryskaná 600x600x50mm antracit</t>
  </si>
  <si>
    <t>592460101</t>
  </si>
  <si>
    <t>Podklad z betonového recyklátu tl 250 mm</t>
  </si>
  <si>
    <t>564971315</t>
  </si>
  <si>
    <t>Podklad ze štěrkodrtě ŠD tl 100 mm</t>
  </si>
  <si>
    <t>564831111</t>
  </si>
  <si>
    <t>Podklad z kameniva hrubého drceného vel. 8-16 mm tl 50 mm</t>
  </si>
  <si>
    <t>564710011</t>
  </si>
  <si>
    <t>Úprava pláně v hornině třídy těžitelnosti I skupiny 1 až 3 se zhutněním strojně</t>
  </si>
  <si>
    <t>181951112</t>
  </si>
  <si>
    <t>Kladení betonové dlažby komunikací pro pěší do lože z kameniva velikosti přes 0,09 do 0,36 m2 pl do 50 m2</t>
  </si>
  <si>
    <t>5968112201</t>
  </si>
  <si>
    <t>Použití figury:</t>
  </si>
  <si>
    <t>Mezisoučet</t>
  </si>
  <si>
    <t>VP3</t>
  </si>
  <si>
    <t xml:space="preserve">9,44          </t>
  </si>
  <si>
    <t>Mezisoučet                                "VP2"</t>
  </si>
  <si>
    <t>VP2</t>
  </si>
  <si>
    <t>0                                   "chodník Opletalova ulice"</t>
  </si>
  <si>
    <t>dlažba tvar obdélník betonová 200x100x80mm přírodní</t>
  </si>
  <si>
    <t>59245020</t>
  </si>
  <si>
    <t>Podklad ze štěrkodrtě ŠD tl 200 mm</t>
  </si>
  <si>
    <t>564861111</t>
  </si>
  <si>
    <t>Podklad ze štěrkodrtě ŠD tl 150 mm</t>
  </si>
  <si>
    <t>564851111</t>
  </si>
  <si>
    <t>Podklad nebo podsyp ze štěrkopísku ŠP tl 100 mm</t>
  </si>
  <si>
    <t>564231111</t>
  </si>
  <si>
    <t>Kladení zámkové dlažby komunikací pro pěší tl 80 mm skupiny A pl přes 300 m2</t>
  </si>
  <si>
    <t>596211213</t>
  </si>
  <si>
    <t>VP1</t>
  </si>
  <si>
    <t>331,0                           "dvůr mezi objekty"</t>
  </si>
  <si>
    <t>174151101</t>
  </si>
  <si>
    <t>Uložení sypaniny na skládky nebo meziskládky</t>
  </si>
  <si>
    <t>171251201</t>
  </si>
  <si>
    <t>Poplatek za uložení zeminy a kamení na recyklační skládce (skládkovné) kód odpadu 17 05 04</t>
  </si>
  <si>
    <t>171201231</t>
  </si>
  <si>
    <t>Nakládání výkopku z hornin třídy těžitelnosti I skupiny 1 až 3 přes 100 m3</t>
  </si>
  <si>
    <t>167151111</t>
  </si>
  <si>
    <t>Vodorovné přemístění přes 50 do 500 m výkopku/sypaniny z horniny třídy těžitelnosti I skupiny 1 až 3</t>
  </si>
  <si>
    <t>162351103</t>
  </si>
  <si>
    <t>fig3</t>
  </si>
  <si>
    <t>-(7,965+11,125)*(1,71*0,9+1,81*0,1)                           "vytlačený objem energokanálu"</t>
  </si>
  <si>
    <t>fig2</t>
  </si>
  <si>
    <t>zpětný obsyp energokanálu</t>
  </si>
  <si>
    <t>pás asfaltový natavitelný modifikovaný SBS tl 4,0mm s vložkou ze skleněné tkaniny a spalitelnou PE fólií nebo jemnozrnným minerálním posypem na horním povrchu</t>
  </si>
  <si>
    <t>62853004</t>
  </si>
  <si>
    <t>lak penetrační asfaltový</t>
  </si>
  <si>
    <t>11163150</t>
  </si>
  <si>
    <t>Provedení hydroizolace potrubí přitavením pásu NAIP</t>
  </si>
  <si>
    <t>711541164</t>
  </si>
  <si>
    <t>Provedení hydroizolace potrubí za studena penetračním nátěrem</t>
  </si>
  <si>
    <t>711511101</t>
  </si>
  <si>
    <t>fig21</t>
  </si>
  <si>
    <t>(0,325+1,35+1,275)*1,5  "napojení čela kanálu u SO 01"</t>
  </si>
  <si>
    <t>(1,07+1,23)*1,0              "napojení čela kanálu u SO 03"</t>
  </si>
  <si>
    <t>(12,735+6,355)*(1,81+0,85)*2</t>
  </si>
  <si>
    <t>izolace proti vodě energokanálu</t>
  </si>
  <si>
    <t>Příplatek k vodorovnému přemístění výkopku/sypaniny z horniny třídy těžitelnosti I skupiny 1 až 3 ZKD 1000 m přes 10000 m</t>
  </si>
  <si>
    <t>162751119</t>
  </si>
  <si>
    <t>Vodorovné přemístění přes 9 000 do 10000 m výkopku/sypaniny z horniny třídy těžitelnosti I skupiny 1 až 3</t>
  </si>
  <si>
    <t>162751117</t>
  </si>
  <si>
    <t>Hloubení jam nezapažených v hornině třídy těžitelnosti I skupiny 3 objem do 100 m3 strojně</t>
  </si>
  <si>
    <t>131251103</t>
  </si>
  <si>
    <t>Mezisoučet                                  "výkop pro energokanál ve dvoře"</t>
  </si>
  <si>
    <t>10,3*3,38*(0,34+0,81)+11,0*1,81*0,1                      "řez 1"</t>
  </si>
  <si>
    <t>8,8*3,38*(0,73+0,81)+8,0*1,81*0,1                          "řez 2"</t>
  </si>
  <si>
    <t>výkop energokanálu</t>
  </si>
  <si>
    <t>Odkopávky a prokopávky nezapažené v hornině třídy těžitelnosti I skupiny 3 objem do 100 m3 strojně</t>
  </si>
  <si>
    <t>122251103</t>
  </si>
  <si>
    <t>fig1</t>
  </si>
  <si>
    <t>87,0*0,30                     "rampa z Opletalovy ulice"</t>
  </si>
  <si>
    <t>290,5*0,51                  "dvůr mezi objekty"</t>
  </si>
  <si>
    <t>odkopání terénu pod asfaltem</t>
  </si>
  <si>
    <t>Zpevněné plochy a energokanál</t>
  </si>
  <si>
    <t xml:space="preserve"> 3</t>
  </si>
  <si>
    <t>Krycí epoxidový průmyslový nátěr podlahy</t>
  </si>
  <si>
    <t>777611121</t>
  </si>
  <si>
    <t>Krycí epoxidová stěrka tloušťky přes 2 do 3 mm průmyslové lité podlahy</t>
  </si>
  <si>
    <t>777511125</t>
  </si>
  <si>
    <t>Penetrační epoxidový nátěr podlahy plněný pískem</t>
  </si>
  <si>
    <t>777131111</t>
  </si>
  <si>
    <t>Vyrovnání podkladu podlah stěrkou plněnou pískem pl přes 1,0 m2 tl přes 3 do 5 mm</t>
  </si>
  <si>
    <t>777121115</t>
  </si>
  <si>
    <t>výpis podlahových ploch - neoceňovat</t>
  </si>
  <si>
    <t>99999901</t>
  </si>
  <si>
    <t>Mezisoučet                                   "P19"</t>
  </si>
  <si>
    <t>P19</t>
  </si>
  <si>
    <t>22,8+15,3+21,27</t>
  </si>
  <si>
    <t>koberec zátěžový vpichovaný role š 2m, vlákno 100% PA, hm 400g/m2, zátěž 33, útlum 21dB, hořlavost Bfl S1</t>
  </si>
  <si>
    <t>697510611</t>
  </si>
  <si>
    <t>lišta soklová PVC 18x80mm</t>
  </si>
  <si>
    <t>28411009</t>
  </si>
  <si>
    <t>Vložení nařezaných pásků z podlahoviny do lišt</t>
  </si>
  <si>
    <t>776421711</t>
  </si>
  <si>
    <t>Montáž obvodových lišt lepením</t>
  </si>
  <si>
    <t>776421111</t>
  </si>
  <si>
    <t>Lepení textilních pásů</t>
  </si>
  <si>
    <t>776211111</t>
  </si>
  <si>
    <t>Neředěná penetrace savého podkladu povlakových podlah</t>
  </si>
  <si>
    <t>776121321</t>
  </si>
  <si>
    <t>Mezisoučet                                  "P18"</t>
  </si>
  <si>
    <t>P18</t>
  </si>
  <si>
    <t>85,41</t>
  </si>
  <si>
    <t>dlažba velkoformátová keramická slinutá hladká do interiéru i exteriéru přes 4 do 6ks/m2</t>
  </si>
  <si>
    <t>59761007</t>
  </si>
  <si>
    <t>Montáž podlah keramických velkoformátových hladkých lepených flexibilním lepidlem přes 4 do 6 ks/m2</t>
  </si>
  <si>
    <t>771574154</t>
  </si>
  <si>
    <t>Montáž soklů z dlaždic keramických rovných flexibilní lepidlo v přes 90 do 120 mm</t>
  </si>
  <si>
    <t>771474113</t>
  </si>
  <si>
    <t>Nátěr penetrační na podlahu</t>
  </si>
  <si>
    <t>771121011</t>
  </si>
  <si>
    <t>Mezisoučet                                 "P17"</t>
  </si>
  <si>
    <t>P17</t>
  </si>
  <si>
    <t>11,42</t>
  </si>
  <si>
    <t>deska EPS 150 pro konstrukce s vysokým zatížením λ=0,035 tl 140mm</t>
  </si>
  <si>
    <t>28375990</t>
  </si>
  <si>
    <t>fólie PE vyztužená pro parotěsnou vrstvu (reakce na oheň - třída F) 140g/m2</t>
  </si>
  <si>
    <t>28329012</t>
  </si>
  <si>
    <t>Krycí dvojnásobný epoxidový vodou ředitelný nátěr betonové podlahy</t>
  </si>
  <si>
    <t>783937161</t>
  </si>
  <si>
    <t>Penetrační epoxidový nátěr hladkých betonových podlah</t>
  </si>
  <si>
    <t>783933151</t>
  </si>
  <si>
    <t>Montáž izolace tepelné podlah, stropů vrchem nebo střech překrytí fólií s přelepeným spojem</t>
  </si>
  <si>
    <t>713191133</t>
  </si>
  <si>
    <t>Montáž izolace tepelné podlah volně kladenými rohožemi, pásy, dílci, deskami 1 vrstva</t>
  </si>
  <si>
    <t>713121111</t>
  </si>
  <si>
    <t>Příplatek k mazanině tl přes 50 do 80 mm za přehlazení povrchu</t>
  </si>
  <si>
    <t>631319011</t>
  </si>
  <si>
    <t>Mazanina tl přes 50 do 80 mm z betonu prostého bez zvýšených nároků na prostředí tř. C 16/20</t>
  </si>
  <si>
    <t>631311114</t>
  </si>
  <si>
    <t>Mezisoučet                                     "P16"</t>
  </si>
  <si>
    <t>P16</t>
  </si>
  <si>
    <t>2,58*4,58</t>
  </si>
  <si>
    <t>Mezisoučet                                    "P15"</t>
  </si>
  <si>
    <t>P15</t>
  </si>
  <si>
    <t>9,73</t>
  </si>
  <si>
    <t>PVC vinyl sportovní tl 6,2 mm, hořlavost Cfl-s1</t>
  </si>
  <si>
    <t>284111322</t>
  </si>
  <si>
    <t>deska polystyrénová pro snížení kročejového hluku (max. zatížení 6,5 kN/m2) tl 30mm</t>
  </si>
  <si>
    <t>28376557</t>
  </si>
  <si>
    <t>Spoj povlakových podlahovin z PVC svařováním za studena</t>
  </si>
  <si>
    <t>776223112</t>
  </si>
  <si>
    <t>Lepení pásů z PVC standardním lepidlem</t>
  </si>
  <si>
    <t>776221111</t>
  </si>
  <si>
    <t>Vyrovnání podkladu povlakových podlah stěrkou pevnosti 20 MPa tl přes 5 do 8 mm</t>
  </si>
  <si>
    <t>776141113</t>
  </si>
  <si>
    <t>Montáž soklíku ze dřeva tvrdého nebo měkkého připevněného vruty s přetmelením</t>
  </si>
  <si>
    <t>775413320</t>
  </si>
  <si>
    <t>Příplatek k mazaninám za přidání ocelových vláken (drátkobeton) pro objemové vyztužení 20 kg/m3</t>
  </si>
  <si>
    <t>631319202</t>
  </si>
  <si>
    <t>Mazanina tl přes 50 do 80 mm z betonu prostého bez zvýšených nároků na prostředí tř. C 20/25</t>
  </si>
  <si>
    <t>631311115</t>
  </si>
  <si>
    <t>Mezisoučet                                       "P14"</t>
  </si>
  <si>
    <t>P14</t>
  </si>
  <si>
    <t>15,52</t>
  </si>
  <si>
    <t>pásek okrajový izolační minerální plovoucích podlah š 120mm tl 12mm</t>
  </si>
  <si>
    <t>63140274</t>
  </si>
  <si>
    <t>Montáž izolace tepelné podlah volně kladenými okrajovými pásky</t>
  </si>
  <si>
    <t>713121211</t>
  </si>
  <si>
    <t>Mezisoučet                                       "P13"</t>
  </si>
  <si>
    <t>P13</t>
  </si>
  <si>
    <t>69,54</t>
  </si>
  <si>
    <t>Izolace proti vlhkosti vodorovná za studena těsnicí stěrkou jednosložkovou na bázi cementu</t>
  </si>
  <si>
    <t>711113117</t>
  </si>
  <si>
    <t>Mezisoučet                                      "P12"</t>
  </si>
  <si>
    <t>P12</t>
  </si>
  <si>
    <t>3,1+10,15+10,88+10,68+11,04+4,63+7,76+10,01</t>
  </si>
  <si>
    <t xml:space="preserve">Mezisoučet                                     "P11"    </t>
  </si>
  <si>
    <t>P11</t>
  </si>
  <si>
    <t>23,18+7,13+38,95+4,67+11,68+12,5+12,3+12,5+7,25</t>
  </si>
  <si>
    <t>Mezisoučet                                   "P10"</t>
  </si>
  <si>
    <t>P10</t>
  </si>
  <si>
    <t>47,17</t>
  </si>
  <si>
    <t>7,78+9,79</t>
  </si>
  <si>
    <t>Mezisoučet                                 "P09"</t>
  </si>
  <si>
    <t>P09</t>
  </si>
  <si>
    <t>105,59+20,9+3,24+2,19+12,66</t>
  </si>
  <si>
    <t>deska EPS 150 pro konstrukce s vysokým zatížením λ=0,035 tl 120mm</t>
  </si>
  <si>
    <t>28375915</t>
  </si>
  <si>
    <t>Mezisoučet                                     "P08"</t>
  </si>
  <si>
    <t>P08</t>
  </si>
  <si>
    <t>6,59+7,95+10,15+9,95+10,22+5,58+4,08+5,58+4,08</t>
  </si>
  <si>
    <t>Mezisoučet                                     "P07"</t>
  </si>
  <si>
    <t>P07</t>
  </si>
  <si>
    <t>18,67+5,12+15,36+16,17+16,08+11,01+10,77</t>
  </si>
  <si>
    <t>Mezisoučet                                     "P06"</t>
  </si>
  <si>
    <t>P06</t>
  </si>
  <si>
    <t>3,96</t>
  </si>
  <si>
    <t>Mezisoučet                                   "P05"</t>
  </si>
  <si>
    <t>P05</t>
  </si>
  <si>
    <t>67,42+15,36+15,45+15,84</t>
  </si>
  <si>
    <t>deska dřevotřísková surová 2070x2800mm tl 12mm</t>
  </si>
  <si>
    <t>60722252</t>
  </si>
  <si>
    <t xml:space="preserve">řezivo smrkové sušené </t>
  </si>
  <si>
    <t>605161001</t>
  </si>
  <si>
    <t>PVC vinyl sportovní tl 5,0 mm, hořlavost Dfl-s1</t>
  </si>
  <si>
    <t>284111321</t>
  </si>
  <si>
    <t>pás univerzální parotěsný tepelně izolační s reflexní sendvičovou vrstvou tl 16mm</t>
  </si>
  <si>
    <t>28355308</t>
  </si>
  <si>
    <t>fólie PE separační či ochranná tl 0,2mm</t>
  </si>
  <si>
    <t>28329042</t>
  </si>
  <si>
    <t>Spojovací prostředky pro položení dřevěných podlah a zakrytí kanálů</t>
  </si>
  <si>
    <t>762595001</t>
  </si>
  <si>
    <t>Položení polštáře pod podlahy při osové vzdálenosti 65 cm</t>
  </si>
  <si>
    <t>762526110</t>
  </si>
  <si>
    <t>Položení podlahy z hoblovaných prken na sraz</t>
  </si>
  <si>
    <t>762523104</t>
  </si>
  <si>
    <t>Montáž podlahové kce podkladové z desek dřevotřískových nebo cementotřískových šroubovaných na dřevo</t>
  </si>
  <si>
    <t>762512245</t>
  </si>
  <si>
    <t>Hoblování hraněného řeziva ve staveništní dílně</t>
  </si>
  <si>
    <t>762081150</t>
  </si>
  <si>
    <t>Montáž izolace tepelné podlah, stropů vrchem nebo střech překrytí separační fólií z PE</t>
  </si>
  <si>
    <t>713191132</t>
  </si>
  <si>
    <t>Montáž izolace tepelné podlah parotěsné reflexní tl do 5 mm</t>
  </si>
  <si>
    <t>713121131</t>
  </si>
  <si>
    <t>Mezisoučet                                  "P04"</t>
  </si>
  <si>
    <t>P04</t>
  </si>
  <si>
    <t>293,96+17,1+13,97</t>
  </si>
  <si>
    <t>Cementový samonivelační potěr ze suchých směsí tl přes 5 do 10 mm</t>
  </si>
  <si>
    <t>632451103</t>
  </si>
  <si>
    <t>Mezisoučet                                "P03"</t>
  </si>
  <si>
    <t>P03</t>
  </si>
  <si>
    <t>6,45+16,32+6,87+2,65+6,88</t>
  </si>
  <si>
    <t>Mezisoučet                                "P02"</t>
  </si>
  <si>
    <t>P02</t>
  </si>
  <si>
    <t>29,81</t>
  </si>
  <si>
    <t>Mezisoučet                              "P01"</t>
  </si>
  <si>
    <t>P01</t>
  </si>
  <si>
    <t>Demontáž lešení řadového trubkového lehkého s podlahami zatížení do 200 kg/m2 š přes 1,2 do 1,5 m v do 10 m</t>
  </si>
  <si>
    <t>941111831</t>
  </si>
  <si>
    <t>Příplatek k lešení řadovému trubkovému lehkému s podlahami š 1,5 m v 10 m za první a ZKD den použití</t>
  </si>
  <si>
    <t>941111231</t>
  </si>
  <si>
    <t>Montáž lešení řadového trubkového lehkého s podlahami zatížení do 200 kg/m2 š přes 1,2 do 1,5 m v do 10 m</t>
  </si>
  <si>
    <t>941111131</t>
  </si>
  <si>
    <t>Mezisoučet                                        "fasádní lešní kolem SO 01 a SO 02"</t>
  </si>
  <si>
    <t>fig99</t>
  </si>
  <si>
    <t>(5,66+10,54+1,5*2)*4,0+22,4*3,0          "lešení na střeše SO 02"</t>
  </si>
  <si>
    <t xml:space="preserve">(5,1+13,09)*8,0+(22,013+1,2+1,5*2)*9,0                                "S"    </t>
  </si>
  <si>
    <t>(31,06+1,5*2)*7,0+(9,014+1,5)*7,0+3,93*3,0                                 "J"</t>
  </si>
  <si>
    <t>(25,95+3,46+10,86+1,5*3)*8,0                               "Z"</t>
  </si>
  <si>
    <t>(40,3+1,5)*10,0+(21,334+1,5*2)*7,0                              "V"</t>
  </si>
  <si>
    <t xml:space="preserve">fasádní lešení </t>
  </si>
  <si>
    <t>Demontáž lešení prostorového rámového lehkého s podlahami zatížení do 200 kg/m2 v do 10 m</t>
  </si>
  <si>
    <t>943211811</t>
  </si>
  <si>
    <t>Příplatek k lešení prostorovému rámovému lehkému s podlahami v do 10 m za první a ZKD den použití</t>
  </si>
  <si>
    <t>943211211</t>
  </si>
  <si>
    <t>Montáž lešení prostorového rámového lehkého s podlahami zatížení do 200 kg/m2 v do 10 m</t>
  </si>
  <si>
    <t>943211111</t>
  </si>
  <si>
    <t>fig98</t>
  </si>
  <si>
    <t>(39,6+38,1)/2*(6,6-0,5)*(4,3-1,5+7,8-1,5)/2              "montáž podhledu nad 1201"</t>
  </si>
  <si>
    <t>prostorové lešení nad tribunou 1201</t>
  </si>
  <si>
    <t>Nátěr ocelových konstrukcí třídy III dvousložkový epoxidový krycí (vrchní) tl do 40 µm</t>
  </si>
  <si>
    <t>789327220</t>
  </si>
  <si>
    <t>Nátěr ocelových konstrukcí třídy III dvousložkový epoxidový mezivrstva tl do 40 µm</t>
  </si>
  <si>
    <t>789327215</t>
  </si>
  <si>
    <t>Nátěr ocelových konstrukcí třídy III dvousložkový epoxidový základní tl do 40 µm</t>
  </si>
  <si>
    <t>789327210</t>
  </si>
  <si>
    <t>Součet</t>
  </si>
  <si>
    <t>fig92</t>
  </si>
  <si>
    <t>4,0*8*pi*0,05</t>
  </si>
  <si>
    <t>3,38*19*(0,12+0,08)*2</t>
  </si>
  <si>
    <t>5,65*18*(0,12+0,08)*2</t>
  </si>
  <si>
    <t>25,3*2*(0,2+0,35+0,2)</t>
  </si>
  <si>
    <t>6,0*12*(0,2+0,35+0,2)</t>
  </si>
  <si>
    <t>10,5*0,35*4*7</t>
  </si>
  <si>
    <t>10,5*(0,85+0,15)/2*2*7</t>
  </si>
  <si>
    <t>plocha ocelové konstrukce ve venkovním prostředí</t>
  </si>
  <si>
    <t>Nátěr ocelových konstrukcí třídy III jednosložkový alkydový krycí (vrchní) tl do 40 µm</t>
  </si>
  <si>
    <t>789327120</t>
  </si>
  <si>
    <t>Nátěr ocelových konstrukcí třídy III jednosložkový alkydový mezivrstva tl do 40 µm</t>
  </si>
  <si>
    <t>789327115</t>
  </si>
  <si>
    <t>Nátěr ocelových konstrukcí třídy III jednosložkový alkydový základní tl do 40 µm</t>
  </si>
  <si>
    <t>789327110</t>
  </si>
  <si>
    <t>fig91</t>
  </si>
  <si>
    <t>9,0*2*(0,18+0,26)*2</t>
  </si>
  <si>
    <t>8,0*7*(0,18+0,26)*2</t>
  </si>
  <si>
    <t>1351,31</t>
  </si>
  <si>
    <t>plocha ocelové konstrukce ve vnitřním prostředí</t>
  </si>
  <si>
    <t>Sádrová nebo vápenosádrová omítka hladká jednovrstvá vnitřních stěn nanášená ručně</t>
  </si>
  <si>
    <t>612341121</t>
  </si>
  <si>
    <t>Příčka z pórobetonových hladkých tvárnic na tenkovrstvou maltu tl 150 mm</t>
  </si>
  <si>
    <t>342272245</t>
  </si>
  <si>
    <t>Mezisoučet                                                  "SO 01"</t>
  </si>
  <si>
    <t>fig9</t>
  </si>
  <si>
    <t>0,8*1,7                                                   "1105"</t>
  </si>
  <si>
    <t>-1,0*2,02*1</t>
  </si>
  <si>
    <t>3,028*3,15                                             "2.n.p. - řez D"</t>
  </si>
  <si>
    <t xml:space="preserve">1,5*0,9*2                             "1.n.p.-podezdění prefa stupňů"      </t>
  </si>
  <si>
    <t>-(0,9*2,02*3+1,0*2,02*1)</t>
  </si>
  <si>
    <t>(0,436+4,75+1,53+0,6+4,7+3,2+2,07)*3,29             "1.n.p. - řez C"</t>
  </si>
  <si>
    <t>1,35*0,5                                                  "1.p.p. - řez B"</t>
  </si>
  <si>
    <t>příčka porobetonová tl. 150 mm v SO 01</t>
  </si>
  <si>
    <t>zámečnické konstrukce žárově zinkovaná</t>
  </si>
  <si>
    <t>553999012</t>
  </si>
  <si>
    <t>nátěr zámečnických konstrukcí</t>
  </si>
  <si>
    <t>5539990092</t>
  </si>
  <si>
    <t>Montáž atypických zámečnických konstrukcí hm přes 50 do 100 kg</t>
  </si>
  <si>
    <t>767995115</t>
  </si>
  <si>
    <t>fig84</t>
  </si>
  <si>
    <t>132,62                             "Z22"</t>
  </si>
  <si>
    <t>170,30                             "Z20b"</t>
  </si>
  <si>
    <t>240,35                             "Z20a"</t>
  </si>
  <si>
    <t>49,04                             "Z19"</t>
  </si>
  <si>
    <t>54,54                             "Z18"</t>
  </si>
  <si>
    <t>12,53                             "Z17"</t>
  </si>
  <si>
    <t>18,69                             "Z16"</t>
  </si>
  <si>
    <t>18,51                             "Z15"</t>
  </si>
  <si>
    <t>150,34                             "Z14"</t>
  </si>
  <si>
    <t>288,37                             "Z13"</t>
  </si>
  <si>
    <t>26,09                              "Z07"</t>
  </si>
  <si>
    <t>3,49                              "Z06"</t>
  </si>
  <si>
    <t>26,09                              "Z05"</t>
  </si>
  <si>
    <t>16,39                              "Z04"</t>
  </si>
  <si>
    <t>10,23                              "Z03"</t>
  </si>
  <si>
    <t>13,99                              "Z02"</t>
  </si>
  <si>
    <t>101,63                              "Z01"</t>
  </si>
  <si>
    <t>atypická zámečnická konstrukce</t>
  </si>
  <si>
    <t>žárové zinkování</t>
  </si>
  <si>
    <t>5539990091</t>
  </si>
  <si>
    <t>Montáž atypických zámečnických konstrukcí hm přes 250 do 500 kg</t>
  </si>
  <si>
    <t>767995117</t>
  </si>
  <si>
    <t>fig83</t>
  </si>
  <si>
    <t>2115,57                                 "D 1.2.15"</t>
  </si>
  <si>
    <t>397,33                                   "D 1.2.12"</t>
  </si>
  <si>
    <t>atypická zámečnická konstrukce do 500 kg</t>
  </si>
  <si>
    <t>nátěr ocelových konstrukcí</t>
  </si>
  <si>
    <t>5539990093</t>
  </si>
  <si>
    <t>Montáž atypických ocelových kcí hmotnosti do 1 t z profilů hmotnosti přes 13 do 30 kg/m</t>
  </si>
  <si>
    <t>953946121</t>
  </si>
  <si>
    <t>fig82</t>
  </si>
  <si>
    <t>4514,6*0,001                                "D 1.2.06"</t>
  </si>
  <si>
    <t xml:space="preserve">atypická ocelová konstrukce z profilů do 30 kg/m </t>
  </si>
  <si>
    <t>Montáž atypických ocelových kcí hmotnosti do 1 t z profilů hmotnosti do 13 kg/m</t>
  </si>
  <si>
    <t>953946111</t>
  </si>
  <si>
    <t>fig81</t>
  </si>
  <si>
    <t>7,5*11,86*0,001                     "L 80/80/10"</t>
  </si>
  <si>
    <t>344,57*0,001                         "D 1.2.11"</t>
  </si>
  <si>
    <t>722,26*0,001                         "D 1.2.11"</t>
  </si>
  <si>
    <t>77,40*0,001                         "D 1.2.13"</t>
  </si>
  <si>
    <t>230,02*0,001                       "D 1.2.13"</t>
  </si>
  <si>
    <t>2275,32*0,001                       "D 1.2.13"</t>
  </si>
  <si>
    <t>254,02*0,001                         "D 1.2.14"</t>
  </si>
  <si>
    <t>atypická ocelová konstrukce z profilů do 13 kg/m</t>
  </si>
  <si>
    <t>Zdivo z pórobetonových tvárnic na pero a drážku přes P2 do P4 do 450 kg/m3 na tenkovrstvou maltu tl 300 m</t>
  </si>
  <si>
    <t>311272227</t>
  </si>
  <si>
    <t>Mezisoučet                                       "SO 01"</t>
  </si>
  <si>
    <t>fig8</t>
  </si>
  <si>
    <t xml:space="preserve">0,9*0,3*2                                           "2.n.p. - dozdívka parapetu" </t>
  </si>
  <si>
    <t xml:space="preserve">0,9*1,55+0,9*0,9*4                                "2.n.p. - zazdívka oken" </t>
  </si>
  <si>
    <t xml:space="preserve">25,3*3,38-0,9*1,5*17                                     "2.n.p. - řez C" </t>
  </si>
  <si>
    <t>0,7*2,1                                                      "1.n.p. - zazdívka dveří"</t>
  </si>
  <si>
    <t>6,0*6*5,65-5,65*1,95*5-5,145*1,95*1             "1.n.p. - řez C "</t>
  </si>
  <si>
    <t>1,025*0,5                                                 "1.p.p. - řez B"</t>
  </si>
  <si>
    <t>zdivo porobetonové tl. 300 mm v SO 01</t>
  </si>
  <si>
    <t>Montáž obkladů podstupnic z dlaždic hladkých keramických flexibilní lepidlo v přes 150 do 200 mm</t>
  </si>
  <si>
    <t>771274232</t>
  </si>
  <si>
    <t>fig76</t>
  </si>
  <si>
    <t>1,25*22</t>
  </si>
  <si>
    <t>keramická podstupnice šíře 160 mm</t>
  </si>
  <si>
    <t>fig75</t>
  </si>
  <si>
    <t>1,00*4</t>
  </si>
  <si>
    <t>keramická podstupnice šíře 165 mm</t>
  </si>
  <si>
    <t>Montáž obkladů podstupnic z dlaždic hladkých keramických flexibilní lepidlo v do 150 mm</t>
  </si>
  <si>
    <t>771274231</t>
  </si>
  <si>
    <t>fig74</t>
  </si>
  <si>
    <t>3,0*12</t>
  </si>
  <si>
    <t>keramická podstupnice šíře 150 mm</t>
  </si>
  <si>
    <t>kus</t>
  </si>
  <si>
    <t>schodovka protiskluzná šířky 330x330mm</t>
  </si>
  <si>
    <t>59761330</t>
  </si>
  <si>
    <t>Montáž obkladů stupnic z dlaždic keramických flexibilní lepidlo š přes 300 do 350 mm</t>
  </si>
  <si>
    <t>771274114</t>
  </si>
  <si>
    <t>fig73</t>
  </si>
  <si>
    <t>keramické stupnice šíře do 330 mm</t>
  </si>
  <si>
    <t>Montáž obkladů stupnic z dlaždic keramických flexibilní lepidlo š přes 250 do 300 mm</t>
  </si>
  <si>
    <t>771274113</t>
  </si>
  <si>
    <t>fig72</t>
  </si>
  <si>
    <t>keramické stupnice šíře 300 mm</t>
  </si>
  <si>
    <t>fig71</t>
  </si>
  <si>
    <t>1,0*4</t>
  </si>
  <si>
    <t>Zdivo z pórobetonových tvárnic na pero a drážku přes P2 do P4 přes 450 do 600 kg/m3 na tenkovrstvou maltu tl 250 mm</t>
  </si>
  <si>
    <t>311272141</t>
  </si>
  <si>
    <t>Mezisoučet                                                                       "SO 01"</t>
  </si>
  <si>
    <t>fig7</t>
  </si>
  <si>
    <t>(2,257+1,966)*(1,07+0,25+1,32)                            "2.n.p. - řez D"</t>
  </si>
  <si>
    <t>zdivo porobetonové tl. 250 mm v SO 01</t>
  </si>
  <si>
    <t>Dvojnásobné silikátové bílé malby v místnosti v do 3,80 m</t>
  </si>
  <si>
    <t>784321031</t>
  </si>
  <si>
    <t>Základní silikátová jednonásobná bezbarvá penetrace podkladu v místnostech v do 3,80 m</t>
  </si>
  <si>
    <t>784181111</t>
  </si>
  <si>
    <t>Mezisoučet                                   "SO 03"</t>
  </si>
  <si>
    <t>fig68</t>
  </si>
  <si>
    <t>fig14                                                "stěny"</t>
  </si>
  <si>
    <t>fig12                                               "stropy"</t>
  </si>
  <si>
    <t>malby stropů a stěn výšky do 3,8 m na sanační omítky</t>
  </si>
  <si>
    <t>Dvojnásobné bílé malby ze směsí za sucha dobře otěruvzdorných v místnostech přes 5,00 m</t>
  </si>
  <si>
    <t>784221105</t>
  </si>
  <si>
    <t>Základní akrylátová jednonásobná bezbarvá penetrace podkladu v místnostech v přes 5,00 m</t>
  </si>
  <si>
    <t>784181105</t>
  </si>
  <si>
    <t>fig67</t>
  </si>
  <si>
    <t>(6,6+6,6)*(8,0+4,5)/2                             "1201"</t>
  </si>
  <si>
    <t>(45,0+24,0*2+2,7*2)*(8,0-3,0)             "1101"</t>
  </si>
  <si>
    <t>malby stěn výšky přes 5 m</t>
  </si>
  <si>
    <t>Dvojnásobné bílé malby ze směsí za sucha dobře otěruvzdorných v místnostech přes 3,80 do 5,00 m</t>
  </si>
  <si>
    <t>784221103</t>
  </si>
  <si>
    <t>Základní akrylátová jednonásobná bezbarvá penetrace podkladu v místnostech v přes 3,80 do 5,00 m</t>
  </si>
  <si>
    <t>784181103</t>
  </si>
  <si>
    <t>fig66</t>
  </si>
  <si>
    <t>(7,16+2,68+2,95)*2*(4,6+2,8)/2         "1211"</t>
  </si>
  <si>
    <t>(8,5+3,25)*2*(4,5+4,3)/2                     "1203"</t>
  </si>
  <si>
    <t>(3,3+32,5+3,3)*4,5                                 "1202"</t>
  </si>
  <si>
    <t>(3,79+2,95)*2*4,3                                   "1002"</t>
  </si>
  <si>
    <t>(7,16+2,68)*2,95                                     "1211"</t>
  </si>
  <si>
    <t>11,18                                                             "1002"</t>
  </si>
  <si>
    <t>malby stropů a stěn výšky do 5 m</t>
  </si>
  <si>
    <t>Dvojnásobné bílé malby ze směsí za sucha dobře otěruvzdorných v místnostech do 3,80 m</t>
  </si>
  <si>
    <t>784221101</t>
  </si>
  <si>
    <t>Základní akrylátová jednonásobná bezbarvá penetrace podkladu v místnostech v do 3,80 m</t>
  </si>
  <si>
    <t>784181101</t>
  </si>
  <si>
    <t>fig65</t>
  </si>
  <si>
    <t>(3,39+1,1+3,39+1,93)*2*2,5              "2219"</t>
  </si>
  <si>
    <t>(2,65+1,1+2,65+1,93)*2*2,5              "2218"</t>
  </si>
  <si>
    <t>(2,64+3,18)*2*2,5                                   "2217"</t>
  </si>
  <si>
    <t>(1,75+3,18+0,4)*2*2,5                            "2216"</t>
  </si>
  <si>
    <t>(4,88+3,18)*2*2,5                                     "2215"</t>
  </si>
  <si>
    <t>(4,88+14,25)*2*2,8                                     "2214"</t>
  </si>
  <si>
    <t>(1,9+3,05+1,75+3,05+1,15)*2*2,5           "2213"</t>
  </si>
  <si>
    <t>(4,1+3,05)*2*2,5                                       "2212"</t>
  </si>
  <si>
    <t>(1,9+3,0+1,75+3,0+1,15)*2*2,5           "2211"</t>
  </si>
  <si>
    <t>(4,1+3,00)*2*2,5                                       "2210"</t>
  </si>
  <si>
    <t>(1,9+3,05+1,75+3,05+1,15)*2*2,5           "2209"</t>
  </si>
  <si>
    <t>(4,1+3,05)*2*2,5                                       "2208"</t>
  </si>
  <si>
    <t>(1,9+2,85+1,75+2,85+1,15)*2*2,5           "2207"</t>
  </si>
  <si>
    <t>(4,1+2,85)*2*2,5                                       "2206"</t>
  </si>
  <si>
    <t>(1,6+1,94)*2*2,5                                      "2204"</t>
  </si>
  <si>
    <t>(1,64+1,94+0,25+1,1+0,54)*2*2,5      "2203"</t>
  </si>
  <si>
    <t>(10,33+1,5+12,75)*2*2,5                      "2202"</t>
  </si>
  <si>
    <t>(1,7+0,15+1,69+1,35+1,1)*2*6,25        "2201a"</t>
  </si>
  <si>
    <t>(1,69+1,35+1,35+0,69+1,4)*2*3,0     "2201a"</t>
  </si>
  <si>
    <t xml:space="preserve">(4,8+3,38+1,5)*2*2,65                              "2201" </t>
  </si>
  <si>
    <t>(2,22+0,9+0,1+0,9+1,42)*2*2,5    "2125"</t>
  </si>
  <si>
    <t>(2,4+2,4)*2*2,5                                    "2124"</t>
  </si>
  <si>
    <t>(4,77+2,525)*2*2,5                             "2123"</t>
  </si>
  <si>
    <t>(2,22+0,9+0,1+0,9+1,42)*2*2,5    "2122"</t>
  </si>
  <si>
    <t>(2,4+2,4)*2*2,5                                    "2121"</t>
  </si>
  <si>
    <t>(4,77+2,575)*2*2,5                               "2120"</t>
  </si>
  <si>
    <t>(4,95+2,85)*2*2,5                                  "2119"</t>
  </si>
  <si>
    <t>-5,85*2,5</t>
  </si>
  <si>
    <t>(6,0+3,0)*2*2,5                                        "2118"</t>
  </si>
  <si>
    <t>(13,26*(7,3-3,0-3,0)+2,16*2,5)*2+21,76*(7,6-3,0-2,4)  "2117 část, 2205"</t>
  </si>
  <si>
    <t>(3,1+1,75+3,1)*2,5                                "2117 část"</t>
  </si>
  <si>
    <t>(1,75+8,83)*2*2,5                                 "2116"</t>
  </si>
  <si>
    <t>(2,925+1,73+0,1+1,8+1,062*2)*2*2,5                                  "2115"</t>
  </si>
  <si>
    <t>(6,0+2,70)*2*2,5                                  "2114"</t>
  </si>
  <si>
    <t>(2,925+1,73+0,1+1,8+1,062*2)*2*2,5                                  "2113"</t>
  </si>
  <si>
    <t>(6,0+2,72)*2*2,5                                  "2112"</t>
  </si>
  <si>
    <t>(4,8+3,24)*2*2,5                                  "2111"</t>
  </si>
  <si>
    <t>(4,8+3,38)*2*3,17                                "2110"</t>
  </si>
  <si>
    <t>(5,13+1,5+0,615)*2*2,5                  "2109 část"</t>
  </si>
  <si>
    <t>(3,39+1,2)*2*2,5                                  "2108"</t>
  </si>
  <si>
    <t>(2,65+1,2)*2*2,5                                  "2107"</t>
  </si>
  <si>
    <t xml:space="preserve">(2,14+3,25)*2*2,5                               "2106"  </t>
  </si>
  <si>
    <t>(1,83+33,92)*2*2,5                             "2105"</t>
  </si>
  <si>
    <t>(2,0+2,0)*2*2,5                                    "2104"</t>
  </si>
  <si>
    <t>(2,56+2,0)*2*2,5                                 "2103"</t>
  </si>
  <si>
    <t>(4,17+3,6+2,62+0,8)*2*2,5                "2102"</t>
  </si>
  <si>
    <t>(3,26+4,4)*2*2,8                                     "1210"</t>
  </si>
  <si>
    <t>(1,55+1,75)*2*2,8                                     "1209"</t>
  </si>
  <si>
    <t>(1,85+1,75)*2*2,8                                     "1208"</t>
  </si>
  <si>
    <t>(3,71+3,25)*2*2,8                                     "1207"</t>
  </si>
  <si>
    <t>(3,03+3,55)*2*2,8                                     "1205"</t>
  </si>
  <si>
    <t>(3,05+2,55)*2*2,8                                     "1204"</t>
  </si>
  <si>
    <t>(1,98+3,5)*2*(3,3+2,44)/2                     "1115"</t>
  </si>
  <si>
    <t>(1,28+2,07)*2*(3,3+2,44)/2                     "1114"</t>
  </si>
  <si>
    <t>(3,32+2,07)*2*(3,3+2,44)/2                     "1113"</t>
  </si>
  <si>
    <t>(10,88+4,7)*2*(3,3+2,44)/2                     "1112"</t>
  </si>
  <si>
    <t>(1,72+3,32+5,53+2,48+1,55+5,52)*2*2,38     "1110,1111"</t>
  </si>
  <si>
    <t>(6,0+0,8)*2*3,32                                        "1107"</t>
  </si>
  <si>
    <t>(19,34+4,7)*2*(3,29+2,44)/2                 "1106"</t>
  </si>
  <si>
    <t>(3,4+9,55)*2*3,35                                     "1105"</t>
  </si>
  <si>
    <t>(5,5+11,3)*2*4,01                                      "1104"</t>
  </si>
  <si>
    <t>(2,503+3,9)*2*4,01                                   "1103"</t>
  </si>
  <si>
    <t>(5,807+4,0+12,23)*2*4,01                     "1102"</t>
  </si>
  <si>
    <t>(5,9+2,95)*2*(2,55+3,55)/2                 "1001"</t>
  </si>
  <si>
    <t>7,78+9,79+20,9+3,24+2,19+12,66          "1204-1210"</t>
  </si>
  <si>
    <t>31,33+85,41+4,8+29,81+6,45+16,32+51,14+6,87+2,65+6,88      "1105,1106,1107,1110-1115"</t>
  </si>
  <si>
    <t>17,41                                            "1001"</t>
  </si>
  <si>
    <t>malby stropů a stěn do 3,8 m</t>
  </si>
  <si>
    <t>profil dvoudílný na pero drážku s hranou dlaždice z hmoty PVC/CPE tl 11mm</t>
  </si>
  <si>
    <t>59054173</t>
  </si>
  <si>
    <t>páska pružná těsnící hydroizolační š do 125mm</t>
  </si>
  <si>
    <t>28355022</t>
  </si>
  <si>
    <t>Montáž profilu dilatační spáry koutové bez izolace dlažeb</t>
  </si>
  <si>
    <t>771161012</t>
  </si>
  <si>
    <t>Provedení těsnícího pásu do spoje dilatační nebo styčné spáry podlaha - stěna</t>
  </si>
  <si>
    <t>711199101</t>
  </si>
  <si>
    <t>Mezisoučet                                           "skladba podlah P06,P08,P12"</t>
  </si>
  <si>
    <t>fig62</t>
  </si>
  <si>
    <t>(3,39+1,1+3,39+1,93)*2                             "2219"</t>
  </si>
  <si>
    <t>(2,65+1,1+2,65+1,93)*2                             "2218"</t>
  </si>
  <si>
    <t>(1,75+3,18+0,4)*2                       "2216"</t>
  </si>
  <si>
    <t>(1,9+3,05+1,75+3,05+1,15)*2   "2213"</t>
  </si>
  <si>
    <t>(1,9+3,0+1,75+3,0+1,15)*2   "2211"</t>
  </si>
  <si>
    <t>(1,9+3,05+1,75+3,05+1,15)*2   "2209"</t>
  </si>
  <si>
    <t>(1,9+2,85+1,75+2,85+1,15)*2   "2207"</t>
  </si>
  <si>
    <t>(1,6+1,94)*2               "2204"</t>
  </si>
  <si>
    <t>(2,22+0,9+0,1+0,9+1,42)*2        "2125"</t>
  </si>
  <si>
    <t>(2,4+2,4)*2                "2124"</t>
  </si>
  <si>
    <t>(2,22+0,9+0,1+0,9+1,42)*2        "2122"</t>
  </si>
  <si>
    <t>(2,4+2,4)*2                "2121"</t>
  </si>
  <si>
    <t>(2,925+1,73+0,1+1,8+1,062*2)*2          "2115"</t>
  </si>
  <si>
    <t>(2,925+1,73+0,1+1,8+1,062*2)*2          "2113"</t>
  </si>
  <si>
    <t>(3,39+1,2+3,39+1,9)*2         "2108"</t>
  </si>
  <si>
    <t>(2,65+1,2+2,65+1,9)*2         "2107"</t>
  </si>
  <si>
    <t>(2,14+3,25)*2                       "2106"</t>
  </si>
  <si>
    <t>(2,0+2,0)*2                           "2104"</t>
  </si>
  <si>
    <t>těsnící pás do styčné spáry podlaha - stěna</t>
  </si>
  <si>
    <t>obklad velkoformátový keramický hladký přes 4 do 6ks/m2</t>
  </si>
  <si>
    <t>59761001</t>
  </si>
  <si>
    <t>Nátěr penetrační na stěnu</t>
  </si>
  <si>
    <t>781121011</t>
  </si>
  <si>
    <t>Montáž obkladů vnitřních keramických velkoformátových hladkých přes 4 do 6 ks/m2 lepených flexibilním lepidlem</t>
  </si>
  <si>
    <t>781474154</t>
  </si>
  <si>
    <t xml:space="preserve">Mezisoučet                                           </t>
  </si>
  <si>
    <t>fig61</t>
  </si>
  <si>
    <t>(3,39+1,1+3,39+1,93)*2*2,0-0,8*2,0*3                             "2219"</t>
  </si>
  <si>
    <t>(2,65+1,1+2,65+1,93)*2*2,0-0,8*2,0*3                             "2218"</t>
  </si>
  <si>
    <t>(1,75+3,18+0,4)*2*2,0-0,7*2,0                       "2216"</t>
  </si>
  <si>
    <t>(1,9+3,05+1,75+3,05+1,15)*2*2,0-0,8*2,0   "2213"</t>
  </si>
  <si>
    <t>(1,9+3,0+1,75+3,0+1,15)*2*2,0-0,8*2,0   "2211"</t>
  </si>
  <si>
    <t>(1,9+3,05+1,75+3,05+1,15)*2*2,0-0,8*2,0   "2209"</t>
  </si>
  <si>
    <t>(1,9+2,85+1,75+2,85+1,15)*2*2,0-0,8*2,0   "2207"</t>
  </si>
  <si>
    <t>(1,6+1,94)*2*2,0-0,7*2,0               "2204"</t>
  </si>
  <si>
    <t>(2,22+0,9+0,1+0,9+1,42)*2*2,0-0,8*2,0        "2125"</t>
  </si>
  <si>
    <t>(2,4+2,4)*2*2,0-0,9*2,0                "2124"</t>
  </si>
  <si>
    <t>(2,22+0,9+0,1+0,9+1,42)*2*2,0-0,8*2,0        "2122"</t>
  </si>
  <si>
    <t>(2,4+2,4)*2*2,0-0,9*2,0                "2121"</t>
  </si>
  <si>
    <t>(2,925+1,73+0,1+1,8+1,062*2)*2*2,0-0,8*2,0          "2115"</t>
  </si>
  <si>
    <t>(2,925+1,73+0,1+1,8+1,062*2)*2*2,0-0,8*2,0          "2113"</t>
  </si>
  <si>
    <t>(3,39+1,2+3,39+1,9)*2*2,0-0,8*2,0*3         "2108"</t>
  </si>
  <si>
    <t>(2,65+1,2+2,65+1,9)*2*2,0-0,8*2,0*3         "2107"</t>
  </si>
  <si>
    <t>(2,14+3,25)*2*2,0-0,9*2,0                       "2106"</t>
  </si>
  <si>
    <t>(2,0+2,0)*2*2,0-0,9*2,0                           "2104"</t>
  </si>
  <si>
    <t>(1,55+1,75)*2*2,0-0,7*2,0                   "1209"</t>
  </si>
  <si>
    <t>keramický obklad stěn</t>
  </si>
  <si>
    <t>hranol stavební řezivo průřezu do 120cm2 do dl 6m</t>
  </si>
  <si>
    <t>60512125</t>
  </si>
  <si>
    <t>Spojovací prostředky krovů, bednění, laťování, nadstřešních konstrukcí</t>
  </si>
  <si>
    <t>762395000</t>
  </si>
  <si>
    <t>Impregnace řeziva proti dřevokaznému hmyzu, houbám a plísním máčením třída ohrožení 3 a 4</t>
  </si>
  <si>
    <t>762083122</t>
  </si>
  <si>
    <t>Montáž krokví rovnoběžných s okapem z hraněného řeziva průřezové pl do 120 cm2 na beton</t>
  </si>
  <si>
    <t>762335131</t>
  </si>
  <si>
    <t>fig55</t>
  </si>
  <si>
    <t>(5,1+1,58)*2</t>
  </si>
  <si>
    <t>(17,81+20,25+7,27)*2</t>
  </si>
  <si>
    <t>(13,81+1,34+0,52+21,42+1,2)*2</t>
  </si>
  <si>
    <t>(5,153+0,58)*2+(5,815+0,58)*2+27,788*2</t>
  </si>
  <si>
    <t>(10,27+0,59+2,59)*2</t>
  </si>
  <si>
    <t>(3,81+0,12)*2*2+0,7*2</t>
  </si>
  <si>
    <t>(30,74+0,16*2)*2*2</t>
  </si>
  <si>
    <t>hranoly na atikách 60/80</t>
  </si>
  <si>
    <t>SDK stěna předsazená základní penetrační nátěr</t>
  </si>
  <si>
    <t>763121714</t>
  </si>
  <si>
    <t>SDK stěna předsazená tl 112,5 mm profil CW+UW 100 deska 1xH2 12,5 bez izolace EI 15</t>
  </si>
  <si>
    <t>763121426</t>
  </si>
  <si>
    <t>fig52</t>
  </si>
  <si>
    <t>(1,04+0,17)*2,5                                                  "2215"</t>
  </si>
  <si>
    <t>(0,95+0,3)*2,5                                                    "2213"</t>
  </si>
  <si>
    <t>(0,95+0,3)*2,5                                                    "2211"</t>
  </si>
  <si>
    <t>(0,95+0,3)*2,5                                                    "2209"</t>
  </si>
  <si>
    <t>(1,9+0,95+0,3)*2,5                                            "2207"</t>
  </si>
  <si>
    <t>(0,25+0,3)*3,0                                                   "2201a"</t>
  </si>
  <si>
    <t>(0,9+0,2)*2,5                                                     "2124"</t>
  </si>
  <si>
    <t>(0,9+0,2)*2,5                                                     "2121"</t>
  </si>
  <si>
    <t>(0,15+0,5)*2,5                                                  "2118"</t>
  </si>
  <si>
    <t>(0,2+0,60)*2,5                                                  "2114"</t>
  </si>
  <si>
    <t>(1,8+0,2+0,9)*2,5                                           "2115"</t>
  </si>
  <si>
    <t>(1,8+0,2+0,9)*2,5                                           "2113"</t>
  </si>
  <si>
    <t>(0,2+0,75)*2,5                                                  "2112"</t>
  </si>
  <si>
    <t>(0,25+0,4)*2,5                                                  "2111"</t>
  </si>
  <si>
    <t>(1,9+0,2+0,5)*2,5                                            "2108"</t>
  </si>
  <si>
    <t>1,9*2,5                                                                 "2107"</t>
  </si>
  <si>
    <t>(0,2+0,9+0,2+0,9)*2,5                                   "2106"</t>
  </si>
  <si>
    <t>(0,2+0,2)*2,5                                                    "2104"</t>
  </si>
  <si>
    <t>(1,32+0,35)*2,8                                               "1209"</t>
  </si>
  <si>
    <t>SDK předstěna 1xH2 12,5 mm</t>
  </si>
  <si>
    <t>SDK stěna předsazená tl 112,5 mm profil CW+UW 100 deska 1xA 12,5 bez izolace EI 15</t>
  </si>
  <si>
    <t>763121415</t>
  </si>
  <si>
    <t>fig51</t>
  </si>
  <si>
    <t>1,5*3,67                                         "u přenosové lávky"</t>
  </si>
  <si>
    <t>0,9*1,5*6                                       "1207"</t>
  </si>
  <si>
    <t>2,55*2,8                                          "1204"</t>
  </si>
  <si>
    <t>10,88*2,44                                        "1112"</t>
  </si>
  <si>
    <t>19,34*2,44                                        "1106"</t>
  </si>
  <si>
    <t>0,9*0,9*2+0,9*1,5*2                      "1105"</t>
  </si>
  <si>
    <t>SDK předstěna 1xa 12,5 mm</t>
  </si>
  <si>
    <t>deska EPS 100 pro konstrukce s běžným zatížením λ=0,037 tl 80mm</t>
  </si>
  <si>
    <t>28372308</t>
  </si>
  <si>
    <t>Montáž izolace tepelné stěn v do 1000 mm na atiky a prostupy střechou lepené nízkoexpanzní (PUR) pěnou</t>
  </si>
  <si>
    <t>713141396</t>
  </si>
  <si>
    <t>fig49</t>
  </si>
  <si>
    <t>(5,1*2+1,09)*0,9          "svisle"</t>
  </si>
  <si>
    <t>(20,25+17,27)*2*(0,4+0,5)/2             "svisle"</t>
  </si>
  <si>
    <t>(13,81+1,34+21,42+0,36)*2*(0,3+0,5)/2         "svisle"</t>
  </si>
  <si>
    <t>(5,153+27,788+5,815+27,78)*0,5       "svisle"</t>
  </si>
  <si>
    <t>(10,27+0,14+0,08+0,59)*2*0,3+2,59*0,3       "svisle"</t>
  </si>
  <si>
    <t>(44,84+0,56*2)*(0,3+0,6)+(3,81+0,12)*(0,1+0,2)/2*2       "svisle"</t>
  </si>
  <si>
    <t>(30,74+0,16*2+30,74+0,16*2)*(0,1+0,6)/2                       "svisle"</t>
  </si>
  <si>
    <t xml:space="preserve">TI vnitřních stěn atik </t>
  </si>
  <si>
    <t>klín izolační z pěnového polystyrenu EPS 100 spád do 5%</t>
  </si>
  <si>
    <t>28376141</t>
  </si>
  <si>
    <t>Montáž spádové izolace na zhlaví atiky š do 500 mm lepené za studena nízkoexpanzní (PUR) pěnou</t>
  </si>
  <si>
    <t>713141356</t>
  </si>
  <si>
    <t>fig48</t>
  </si>
  <si>
    <t>(5,1+1,58)</t>
  </si>
  <si>
    <t>(17,81+20,25+7,27)</t>
  </si>
  <si>
    <t xml:space="preserve">(13,81+1,34+0,52+21,42+1,2)       </t>
  </si>
  <si>
    <t xml:space="preserve">(5,153+0,58+5,815+0,58+27,788)  </t>
  </si>
  <si>
    <t>(10,27+0,59+2,59)</t>
  </si>
  <si>
    <t>(3,81+0,12)*2+0,7</t>
  </si>
  <si>
    <t xml:space="preserve">(30,74+0,16*2)*2                            </t>
  </si>
  <si>
    <t>TI na zhlaví atiky š. do 500 mm</t>
  </si>
  <si>
    <t>deska EPS 100 pro konstrukce s běžným zatížením λ=0,037 tl 100mm</t>
  </si>
  <si>
    <t>28372309</t>
  </si>
  <si>
    <t>Montáž izolace tepelné střech plochých kladené volně, spádová vrstva</t>
  </si>
  <si>
    <t>713141311</t>
  </si>
  <si>
    <t>Montáž izolace tepelné střech plochých kladené volně 2 vrstvy rohoží, pásů, dílců, desek</t>
  </si>
  <si>
    <t>713141152</t>
  </si>
  <si>
    <t>Mezisoučet                                      "S7"</t>
  </si>
  <si>
    <t>fig47</t>
  </si>
  <si>
    <t>(5,1+0,08)*(1,09+0,16+0,08)          "vodorovně"</t>
  </si>
  <si>
    <t>TI střechy v S7</t>
  </si>
  <si>
    <t xml:space="preserve">Mezisoučet                                     "S6" </t>
  </si>
  <si>
    <t>fig46</t>
  </si>
  <si>
    <t>(15,13+0,08+0,16)*(17,27+0,08*2)+5,1*(6,73+0,08+0,16)  "vodorovně"</t>
  </si>
  <si>
    <t>TI střechy v S6</t>
  </si>
  <si>
    <t>deska dvouspádový klín v objemu nad 30m3 a dl kusů nad 4m</t>
  </si>
  <si>
    <t>63152386</t>
  </si>
  <si>
    <t>deska tepelně izolační minerální plochých střech vrchní vrstva 70kPa λ=0,038-0,039 tl 60mm</t>
  </si>
  <si>
    <t>63151498</t>
  </si>
  <si>
    <t>deska izolační PIR s oboustrannou kompozitní fólií s hliníkovou vložkou pro ploché střechy tl.140mm</t>
  </si>
  <si>
    <t>28376519</t>
  </si>
  <si>
    <t>Montáž izolace tepelné střech plochých kladené volně, spádová vrstva z dvouspádových klínů</t>
  </si>
  <si>
    <t>713141312</t>
  </si>
  <si>
    <t>Mezisoučet                                    "S5"</t>
  </si>
  <si>
    <t>fig45</t>
  </si>
  <si>
    <t>(13,81+1,34+0,16*2)*(21,42+0,16+0,2+0,08)         "vodorovně"</t>
  </si>
  <si>
    <t>TI střechy v S5</t>
  </si>
  <si>
    <t>Mezisoučet                                 "S4"</t>
  </si>
  <si>
    <t>fig44</t>
  </si>
  <si>
    <t>(5,153+0,16+0,08+5,815+0,16+0,08)/2*(27,78+0,08*2)  "vodorovně"</t>
  </si>
  <si>
    <t>TI střechy v S4</t>
  </si>
  <si>
    <t>deska EPS 100 pro konstrukce s běžným zatížením λ=0,037 tl 140mm</t>
  </si>
  <si>
    <t>28372316</t>
  </si>
  <si>
    <t>Montáž izolace tepelné střech plochých lepené za studena nízkoexpanzní (PUR) pěnou 1 vrstva desek</t>
  </si>
  <si>
    <t>713141136</t>
  </si>
  <si>
    <t>Mezisoučet                                                        "S3"</t>
  </si>
  <si>
    <t>fig43</t>
  </si>
  <si>
    <t>(10,27+0,14+0,08*2)*(2,59+0,08*2+0,16)       "vodorovně"</t>
  </si>
  <si>
    <t>TI střechy v S3</t>
  </si>
  <si>
    <t>Mezisoučet                                                       "S2"</t>
  </si>
  <si>
    <t>fig42</t>
  </si>
  <si>
    <t>(44,84+0,08*2)*(3,81+0,12+0,16)         "vodorovně"</t>
  </si>
  <si>
    <t>TI střechy v S2</t>
  </si>
  <si>
    <t>deska EPS 200 pro konstrukce s velmi vysokým zatížením λ=0,034 tl 160mm</t>
  </si>
  <si>
    <t>28375961</t>
  </si>
  <si>
    <t>deska EPS 200 pro konstrukce s velmi vysokým zatížením λ=0,034 tl 100mm</t>
  </si>
  <si>
    <t>28375926</t>
  </si>
  <si>
    <t>Mezisoučet                                                      "S1"</t>
  </si>
  <si>
    <t>fig41</t>
  </si>
  <si>
    <t>(44,84+0,08*2)*30,74                            "vodorovně"</t>
  </si>
  <si>
    <t>TI střechy v S1</t>
  </si>
  <si>
    <t>geotextilie netkaná separační sklovláknitá 150g/m2</t>
  </si>
  <si>
    <t>693110591</t>
  </si>
  <si>
    <t>fólie hydroizolační střešní mPVC mechanicky kotvená tl 2,0mm šedá</t>
  </si>
  <si>
    <t>28322000</t>
  </si>
  <si>
    <t>Provedení povlakové krytiny střech do 10° podkladní textilní vrstvy</t>
  </si>
  <si>
    <t>712391171</t>
  </si>
  <si>
    <t>Provedení povlak krytiny mechanicky kotvenou do betonu TI tl přes 200 do 240 mm krajní pole, budova v do 18 m</t>
  </si>
  <si>
    <t>712363545</t>
  </si>
  <si>
    <t>fig38</t>
  </si>
  <si>
    <t>(5,1+0,56)*(1,09+0,49)          "vodorovně"</t>
  </si>
  <si>
    <t>(15,13+0,54)*(17,27+0,54)+(5,1+0,54)*(6,73+0,54)  "vodorovně"</t>
  </si>
  <si>
    <t>(13,81+1,34+0,52)*(21,42+0,36+0,46)         "vodorovně"</t>
  </si>
  <si>
    <t>(5,153+0,58+5,815+0,58)/2*(27,78+0,54+0,43)  "vodorovně"</t>
  </si>
  <si>
    <t>(44,84+0,56*2)*(3,81+0,12)         "vodorovně"</t>
  </si>
  <si>
    <t>(44,84+0,56*2)*(30,74+0,16*2)                            "vodorovně"</t>
  </si>
  <si>
    <t>povlaková krytina S1,S2,S4,S5,S6,S7</t>
  </si>
  <si>
    <t>fólie hydroizolační střešní mPVC s nakašírovaným PES rounem určená k lepení tl 1,5mm (účinná tloušťka)</t>
  </si>
  <si>
    <t>28342411</t>
  </si>
  <si>
    <t>Provedení povlakové krytiny střech do 10° fólií přilepenou v plné ploše</t>
  </si>
  <si>
    <t>712361703</t>
  </si>
  <si>
    <t>fig37</t>
  </si>
  <si>
    <t>(10,27+0,14+0,08+0,59)*(2,59+0,08+0,59)       "vodorovně"</t>
  </si>
  <si>
    <t>povlaková krytina S3</t>
  </si>
  <si>
    <t>suspenze hydroizolační asfaltová</t>
  </si>
  <si>
    <t>11163346</t>
  </si>
  <si>
    <t>Provedení povlakové krytiny střech do 10° za studena suspenzí asfaltovou</t>
  </si>
  <si>
    <t>712311111</t>
  </si>
  <si>
    <t>fig36</t>
  </si>
  <si>
    <t>(10,27+0,14+0,08*2)*2*0,3+(2,59+0,08*2+0,16)*0,3       "svisle"</t>
  </si>
  <si>
    <t>(44,84+0,08*2)*0,6+(3,81+0,12+0,16)*(0,3+0,4)/2*2       "svisle"</t>
  </si>
  <si>
    <t>(30,74+30,74)*(0,3+0,8)/2                       "svisle"</t>
  </si>
  <si>
    <t>vyspravení asfaltové hydroizolace S1,S2,S3</t>
  </si>
  <si>
    <t>Provedení povlakové krytiny střech do 10° pásy NAIP přitavením v plné ploše</t>
  </si>
  <si>
    <t>712341559</t>
  </si>
  <si>
    <t>Provedení povlakové krytiny střech do 10° za studena lakem penetračním nebo asfaltovým</t>
  </si>
  <si>
    <t>712311101</t>
  </si>
  <si>
    <t>Součet                                         "parozábrana"</t>
  </si>
  <si>
    <t>fig35</t>
  </si>
  <si>
    <t>((5,1+0,08)*2+1,09+0,16+0,08)*1,1          "svisle"</t>
  </si>
  <si>
    <t>(20,25+0,08*2+17,27+0,08*2)*2*0,8             "svisle"</t>
  </si>
  <si>
    <t>(5,153+0,16+0,08+27,788+0,08*2+5,815+0,16+0,08+27,78+0,08*2)*0,8       "svisle"</t>
  </si>
  <si>
    <t>parozábrana střechy S4,S6,S7</t>
  </si>
  <si>
    <t>pás asfaltový samolepicí modifikovaný SBS tl 3,0mm s vložkou ze skleněné tkaniny se spalitelnou fólií nebo jemnozrnným minerálním posypem nebo textilií na horním povrchu</t>
  </si>
  <si>
    <t>62866281</t>
  </si>
  <si>
    <t>Provedení povlakové krytiny střech do 10° podkladní vrstvy pásy na sucho samolepící</t>
  </si>
  <si>
    <t>712331111</t>
  </si>
  <si>
    <t>fig34</t>
  </si>
  <si>
    <t>(13,81+1,34+0,16*2+21,42+0,16+0,2+0,08)*2*(0,5+0,8)/2         "svisle"</t>
  </si>
  <si>
    <t>parozábrana střechy S5</t>
  </si>
  <si>
    <t>Provedení izolace proti zemní vlhkosti pásy přitavením svislé NAIP</t>
  </si>
  <si>
    <t>711142559</t>
  </si>
  <si>
    <t>Provedení izolace proti zemní vlhkosti svislé za studena nátěrem penetračním</t>
  </si>
  <si>
    <t>711112001</t>
  </si>
  <si>
    <t>fig32</t>
  </si>
  <si>
    <t>(3,0+5,0)*2*1,65                "doskočiště řez 4"</t>
  </si>
  <si>
    <t>(1,7+1,45)*2*1,0              "výtahová šachta řez 1"</t>
  </si>
  <si>
    <t>izolace proti vodě svislá</t>
  </si>
  <si>
    <t>Provedení izolace proti zemní vlhkosti pásy přitavením vodorovné NAIP</t>
  </si>
  <si>
    <t>711141559</t>
  </si>
  <si>
    <t>Provedení izolace proti zemní vlhkosti vodorovné za studena nátěrem penetračním</t>
  </si>
  <si>
    <t>711111001</t>
  </si>
  <si>
    <t>fig31</t>
  </si>
  <si>
    <t>((15,18+4,014)*5,1-1,7*1,45)               "horní deska 150 mm"</t>
  </si>
  <si>
    <t>(4,99+0,46)*(0,25+3,24+0,25)                "horní deska 150 mm"</t>
  </si>
  <si>
    <t>((0,25+13,26+0,33+1,83)*(21,76+3,1+0,1+8,83+0,1+0,8)-3,0*5,0)     "horní deska 150 mm"</t>
  </si>
  <si>
    <t>3,8*5,4                       "deska doskočiště řez 4"</t>
  </si>
  <si>
    <t>2,3*2,05                    "deska výtahové šachty řez 1"</t>
  </si>
  <si>
    <t>izolace proti vodě vodorovná</t>
  </si>
  <si>
    <t>Tenkovrstvá silikonsilikátová omítka metalický povrch vnějších pilířů nebo sloupů</t>
  </si>
  <si>
    <t>6235410321</t>
  </si>
  <si>
    <t>Potažení vnějších pilířů nebo sloupů sklovláknitým pletivem vtlačeným do tenkovrstvé hmoty</t>
  </si>
  <si>
    <t>623142001</t>
  </si>
  <si>
    <t>Mezisoučet                          "TI ocelových sloupů"</t>
  </si>
  <si>
    <t>fig30</t>
  </si>
  <si>
    <t>10,5*(0,9/2*2+0,35)*7</t>
  </si>
  <si>
    <t>potažení ocelových sloupů pletivem</t>
  </si>
  <si>
    <t>profil rohový Al 15x15mm s výztužnou tkaninou š 100mm pro ETICS</t>
  </si>
  <si>
    <t>63127464</t>
  </si>
  <si>
    <t>Montáž profilů kontaktního zateplení lepených</t>
  </si>
  <si>
    <t>622252002</t>
  </si>
  <si>
    <t>Mezisoučet                            "rohové lišty"</t>
  </si>
  <si>
    <t>fig28</t>
  </si>
  <si>
    <t>(4,28+3,13)*2             "kolem prohlubně fasády"</t>
  </si>
  <si>
    <t>(1,42+2*2,02+4,28+2*2,89)    "kolem otvorů"</t>
  </si>
  <si>
    <t>11,0*2*6                              "ocelové sloupy"</t>
  </si>
  <si>
    <t>12,0*4+8,0*2+9,0*2+8,0*2     "svislé rohy"</t>
  </si>
  <si>
    <t>rohové lišty</t>
  </si>
  <si>
    <t>profil zakládací Al tl 0,7mm pro ETICS pro izolant tl 160mm</t>
  </si>
  <si>
    <t>59051653</t>
  </si>
  <si>
    <t>Montáž profilů kontaktního zateplení připevněných mechanicky</t>
  </si>
  <si>
    <t>622252001</t>
  </si>
  <si>
    <t>Součet                                "soklová lišta"</t>
  </si>
  <si>
    <t>fig27</t>
  </si>
  <si>
    <t>44,84</t>
  </si>
  <si>
    <t>25,95</t>
  </si>
  <si>
    <t>(5,262+3,46)</t>
  </si>
  <si>
    <t>9,014</t>
  </si>
  <si>
    <t>3,18</t>
  </si>
  <si>
    <t>3,93</t>
  </si>
  <si>
    <t>31,06</t>
  </si>
  <si>
    <t>28,758</t>
  </si>
  <si>
    <t>22,4</t>
  </si>
  <si>
    <t>10,54</t>
  </si>
  <si>
    <t>(5,1+2,14+13,09)</t>
  </si>
  <si>
    <t>(0,4+0,82)*2                    "sloup v závětří"</t>
  </si>
  <si>
    <t>21,334</t>
  </si>
  <si>
    <t>46,558</t>
  </si>
  <si>
    <t>soklová lišta</t>
  </si>
  <si>
    <t>deska tepelně izolační minerální kontaktních fasád podélné vlákno λ=0,036 tl 40mm</t>
  </si>
  <si>
    <t>63151518</t>
  </si>
  <si>
    <t>profil začišťovací s okapnicí PVC s výztužnou tkaninou pro parapet ETICS</t>
  </si>
  <si>
    <t>59051512</t>
  </si>
  <si>
    <t>Tenkovrstvá silikonsilikátová zatíraná omítka zrnitost 3,0 mm vnějších stěn</t>
  </si>
  <si>
    <t>622541032</t>
  </si>
  <si>
    <t>Penetrační silikátový nátěr vnějších pastovitých tenkovrstvých omítek stěn</t>
  </si>
  <si>
    <t>622151011</t>
  </si>
  <si>
    <t>Montáž kontaktního zateplení vnějšího ostění, nadpraží nebo parapetu hl. špalety do 200 mm lepením desek z minerální vlny tl do 40 mm</t>
  </si>
  <si>
    <t>622222001</t>
  </si>
  <si>
    <t>Součet                         "KZS ostění hl do 200 mm MW 40 mm"</t>
  </si>
  <si>
    <t>fig25</t>
  </si>
  <si>
    <t>(0,9+1,5)*2*34</t>
  </si>
  <si>
    <t>(3,15+2*2,5)*1</t>
  </si>
  <si>
    <t>(0,9+4,42)*2*1</t>
  </si>
  <si>
    <t>(1,1+2,1)*2*1</t>
  </si>
  <si>
    <t>(0,9+4,42)*2*5</t>
  </si>
  <si>
    <t>(2,0+2*2,5)*1</t>
  </si>
  <si>
    <t>(5,145+1,75)*2*1</t>
  </si>
  <si>
    <t>(5,65+1,75)*2*5</t>
  </si>
  <si>
    <t>(1,4+1,4)*2*1</t>
  </si>
  <si>
    <t>(2,7+2*2,7)*1</t>
  </si>
  <si>
    <t>KZS ostění hl do 200 mm MW 40 mm</t>
  </si>
  <si>
    <t>deska tepelně izolační minerální kontaktních fasád podélné vlákno λ=0,036 tl 160mm</t>
  </si>
  <si>
    <t>63151538</t>
  </si>
  <si>
    <t>Příplatek k cenám kontaktního zateplení vnějších stěn za zápustnou montáž a použití použití tepelněizolačních zátek z minerální vlny</t>
  </si>
  <si>
    <t>622251105</t>
  </si>
  <si>
    <t>Montáž kontaktního zateplení vnějších stěn lepením a mechanickým kotvením TI z minerální vlny s podélnou orientací do zdiva a betonu tl přes 120 do 160 mm</t>
  </si>
  <si>
    <t>622221031</t>
  </si>
  <si>
    <t>Součet                                        "KZS MW 160 mm"</t>
  </si>
  <si>
    <t>fig24</t>
  </si>
  <si>
    <t>44,84*(11,055-8,98)+(0,56+0,56)*(11,661-9,085)</t>
  </si>
  <si>
    <t>9,3*(8,98-7,9+8,98-7,67)/2</t>
  </si>
  <si>
    <t>-0,9*1,5*34</t>
  </si>
  <si>
    <t>25,95*(8,98-1,65)</t>
  </si>
  <si>
    <t>-3,15*2,5*1</t>
  </si>
  <si>
    <t>(10,86+3,3)*(7,4-2,1)+10,86*(8,98-7,4)</t>
  </si>
  <si>
    <t>(0,16+1,58)*(11,661-7,475)</t>
  </si>
  <si>
    <t>-0,9*4,42*1</t>
  </si>
  <si>
    <t>(9,014-3,794)*(7,475-1,55)</t>
  </si>
  <si>
    <t>3,18*(7,4-6,72)</t>
  </si>
  <si>
    <t>3,93*(9,141-6,72)</t>
  </si>
  <si>
    <t>31,06*(11,661-5,0)</t>
  </si>
  <si>
    <t>28,758*(5,3-4,53)</t>
  </si>
  <si>
    <t>-1,1*2,1*1</t>
  </si>
  <si>
    <t>22,4*(11,661-8,85)</t>
  </si>
  <si>
    <t>10,54*(11,661-7,475)</t>
  </si>
  <si>
    <t>-4,28*(2,97-0,08)</t>
  </si>
  <si>
    <t>-0,9*4,42*5</t>
  </si>
  <si>
    <t>(5,1+13,09)*(7,475-0,08)</t>
  </si>
  <si>
    <t>-2,0*2,5*1</t>
  </si>
  <si>
    <t>(5,1+2,14)*(2,97-0,08)                 "stěny v závětří"</t>
  </si>
  <si>
    <t>-1,42*(2,97-0,95)                          "průchod do závětří"</t>
  </si>
  <si>
    <t>(0,54+15,13)*(8,85-7,475)</t>
  </si>
  <si>
    <t>(21,334-4,014)*(7,475-1,1)</t>
  </si>
  <si>
    <t>5,1*(11,055-7,475)+0,56*(11,661-7,475)</t>
  </si>
  <si>
    <t>-5,145*1,75*1</t>
  </si>
  <si>
    <t>-5,65*1,75*5</t>
  </si>
  <si>
    <t>0,56*(11,661-1,55)+39,74*(11,055-1,55)</t>
  </si>
  <si>
    <t>6,418*(5,3-4,53)</t>
  </si>
  <si>
    <t>-1,4*1,4*1</t>
  </si>
  <si>
    <t>-2,7*2,7*1</t>
  </si>
  <si>
    <t>5,815*(4,53-1,55)</t>
  </si>
  <si>
    <t>KZS MW 160 mm</t>
  </si>
  <si>
    <t>deska perimetrická pro zateplení spodních staveb 200kPa λ=0,034 tl 160mm</t>
  </si>
  <si>
    <t>28376359</t>
  </si>
  <si>
    <t>Izolace proti vlhkosti na svislé ploše těsnicí kaší minerální minerální na bázi cementu a disperze dvousložková</t>
  </si>
  <si>
    <t>711193131</t>
  </si>
  <si>
    <t>Izolace proti zemní vlhkosti nopovou fólií svislá, nopek v 8,0 mm, tl do 0,6 mm</t>
  </si>
  <si>
    <t>711161212</t>
  </si>
  <si>
    <t>Příplatek k cenám kontaktního zateplení vnějších stěn za zápustnou montáž a použití tepelněizolačních zátek z polystyrenu</t>
  </si>
  <si>
    <t>622251101</t>
  </si>
  <si>
    <t>Montáž kontaktního zateplení vnějších stěn lepením a mechanickým kotvením polystyrénových desek  do betonu a zdiva tl přes 120 do 160 mm</t>
  </si>
  <si>
    <t>622211031</t>
  </si>
  <si>
    <t>Součet                                        "KZS EPS-P 160 mm nad terénem"</t>
  </si>
  <si>
    <t>fig23</t>
  </si>
  <si>
    <t>25,95*(1,65-1,0)</t>
  </si>
  <si>
    <t>(5,262+3,46)*(2,1-1,4)</t>
  </si>
  <si>
    <t>(9,014-3,794)*(1,55-1,15)+3,794*(1,2-0,75)</t>
  </si>
  <si>
    <t>(22,14+1,2)*(0,08+0,64)</t>
  </si>
  <si>
    <t>(5,1+2,14+13,09)*(0,08+0,45)</t>
  </si>
  <si>
    <t>(0,4+0,82)*2*(0,40-0,08)           "sloup v závětří"</t>
  </si>
  <si>
    <t>21,334*(1,1-0,75)</t>
  </si>
  <si>
    <t>46,558*(1,55-1,25)</t>
  </si>
  <si>
    <t>KZS EPS-P 160 mm nad terénem</t>
  </si>
  <si>
    <t>Součet                                         "KZS EPS-P 160 mm pod terénem"</t>
  </si>
  <si>
    <t>fig22</t>
  </si>
  <si>
    <t>25,95*(1,0+0,1)</t>
  </si>
  <si>
    <t>(5,262+3,46)*(1,4+0,1)</t>
  </si>
  <si>
    <t>9,014*(1,15+0,1+0,75+0,1)/2</t>
  </si>
  <si>
    <t>(22,14+1,2)*(1,125-0,64)</t>
  </si>
  <si>
    <t>(5,1+2,14+13,09)*(1,12-0,45)</t>
  </si>
  <si>
    <t>(0,4+0,82)*2*(1,12-0,08)            "sloup v závětří"</t>
  </si>
  <si>
    <t>21,334*(0,75+0,1)</t>
  </si>
  <si>
    <t>46,558*(1,25+0,1)</t>
  </si>
  <si>
    <t>KZS EPS-P 160 mm pod terénem</t>
  </si>
  <si>
    <t>deska tepelně izolační minerální kontaktních fasád kolmé vlákno λ=0,040-0,041 tl 280mm</t>
  </si>
  <si>
    <t>63151544</t>
  </si>
  <si>
    <t>Tenkovrstvá silikonsilikátová zatíraná omítka zrnitost 3,0 mm vnějších podhledů</t>
  </si>
  <si>
    <t>621541032</t>
  </si>
  <si>
    <t>Příplatek k cenám kontaktního zateplení podhledů za zápustnou montáž a použití  použití tepelněizolačních zátek z minerální vlny</t>
  </si>
  <si>
    <t>621251105</t>
  </si>
  <si>
    <t>Penetrační silikátový nátěr vnějších pastovitých tenkovrstvých omítek podhledů</t>
  </si>
  <si>
    <t>621151011</t>
  </si>
  <si>
    <t>Montáž kontaktního zateplení vnějších podhledů lepením a mechanickým kotvením TI z minerální vlny s podélnou orientací do betonu a zdiva tl přes 240 mm</t>
  </si>
  <si>
    <t>621221061</t>
  </si>
  <si>
    <t>Součet                                     "KZS podhledů MW 280 mm"</t>
  </si>
  <si>
    <t>2,14*5,1                                           "podhled závětří"</t>
  </si>
  <si>
    <t>KZS podhledů MW 280 mm</t>
  </si>
  <si>
    <t>fig20</t>
  </si>
  <si>
    <t>celková plocha nové fasády</t>
  </si>
  <si>
    <t>fig17</t>
  </si>
  <si>
    <t>(3,3+32,5+3,3)*4,5                       "1202"</t>
  </si>
  <si>
    <t>(6,6+6,6)*(8,0+4,5)/2                   "1201"</t>
  </si>
  <si>
    <t>(45,0+24,0*2+2,7*2)*8,0             "1101"</t>
  </si>
  <si>
    <t>oprava stávajících vnitřních omítek stěn</t>
  </si>
  <si>
    <t>Příplatek k vnitřní sanační omítce pro vlhké zdivo ZKD 10 mm omítky prováděné ručně ve více vrstvách</t>
  </si>
  <si>
    <t>612821051</t>
  </si>
  <si>
    <t>Vnitřní sanační štuková omítka pro vlhké zdivo prováděná ručně</t>
  </si>
  <si>
    <t>612821002</t>
  </si>
  <si>
    <t>fig14</t>
  </si>
  <si>
    <t xml:space="preserve">(4,6+4,6)*2,95/2                                         "3006"  </t>
  </si>
  <si>
    <t>(3,76+3,26)*2*2,95                                    "3005"</t>
  </si>
  <si>
    <t>(1,93+1,85)*2*2,46                                   "3004"</t>
  </si>
  <si>
    <t>(3,7+5,77)*2*2,46                                     "3003"</t>
  </si>
  <si>
    <t>(3,404+5,77+3,85+2,12)*2,46                "3002"</t>
  </si>
  <si>
    <t>(3,58+2,3+3,52+2,18)*2*2,46               "3001"</t>
  </si>
  <si>
    <t>sanační omítka stěn</t>
  </si>
  <si>
    <t>Příplatek k sádrové omítce vnitřních stěn za každých dalších 5 mm tloušťky ručně</t>
  </si>
  <si>
    <t>612341191</t>
  </si>
  <si>
    <t>Vápenný postřik vnitřních stěn nanášený ručně</t>
  </si>
  <si>
    <t>612131100</t>
  </si>
  <si>
    <t>fig13</t>
  </si>
  <si>
    <t>fig9*2</t>
  </si>
  <si>
    <t>fig7*2</t>
  </si>
  <si>
    <t>(3,39+1,1+3,39+1,93)*2*2,75              "2219"</t>
  </si>
  <si>
    <t>(2,65+1,1+2,65+1,93)*2*2,75              "2218"</t>
  </si>
  <si>
    <t>(2,64+3,18)*2*2,75                                   "2217"</t>
  </si>
  <si>
    <t>(1,75+3,18+0,4)*2*2,75                            "2216"</t>
  </si>
  <si>
    <t>(4,88+3,18)*2*2,75                                     "2215"</t>
  </si>
  <si>
    <t>(4,88+14,25)*2*3,05                                     "2214"</t>
  </si>
  <si>
    <t>(1,9+3,05+1,75+3,05+1,15)*2*2,75           "2213"</t>
  </si>
  <si>
    <t>(4,1+3,05)*2*2,75                                       "2212"</t>
  </si>
  <si>
    <t>(1,9+3,0+1,75+3,0+1,15)*2*2,75           "2211"</t>
  </si>
  <si>
    <t>(4,1+3,00)*2*2,75                                       "2210"</t>
  </si>
  <si>
    <t>(1,9+3,05+1,75+3,05+1,15)*2*2,75           "2209"</t>
  </si>
  <si>
    <t>(4,1+3,05)*2*2,75                                       "2208"</t>
  </si>
  <si>
    <t>(1,9+2,85+1,75+2,85+1,15)*2*2,75           "2207"</t>
  </si>
  <si>
    <t>(4,1+2,85)*2*2,75                                       "2206"</t>
  </si>
  <si>
    <t>(1,6+1,94)*2*2,75                                      "2204"</t>
  </si>
  <si>
    <t>(1,64+1,94+0,25+1,1+0,54)*2*2,75      "2203"</t>
  </si>
  <si>
    <t>(10,33+1,5+12,75)*2*2,75                      "2202"</t>
  </si>
  <si>
    <t>(1,7+0,15+1,69+1,35+1,1)*2*6,4        "2201a"</t>
  </si>
  <si>
    <t>(1,69+1,35+1,35+0,69+1,4)*2*3,15     "2201a"</t>
  </si>
  <si>
    <t xml:space="preserve">(4,8+3,38+1,5)*2*2,9                              "2201" </t>
  </si>
  <si>
    <t>(2,22+0,9+0,1+0,9+1,42)*2*2,84    "2125"</t>
  </si>
  <si>
    <t>(2,4+2,4)*2*2,84                                    "2124"</t>
  </si>
  <si>
    <t>(4,77+2,525)*2*2,84                             "2123"</t>
  </si>
  <si>
    <t>(2,22+0,9+0,1+0,9+1,42)*2*2,84    "2122"</t>
  </si>
  <si>
    <t>(2,4+2,4)*2*2,84                                    "2121"</t>
  </si>
  <si>
    <t>(4,77+2,575)*2*2,84                               "2120"</t>
  </si>
  <si>
    <t>(4,95+2,85)*2*2,84                                  "2119"</t>
  </si>
  <si>
    <t>(6,0+3,0)*2*2,84                                        "2118"</t>
  </si>
  <si>
    <t>-(5,85*2,5-1,75*2,5)</t>
  </si>
  <si>
    <t>(13,26*7,6+2,16*3,65)*2+21,76*7,6  "2117 část, 2205"</t>
  </si>
  <si>
    <t>(3,1+1,75+3,1)*2,84                                "2117 část"</t>
  </si>
  <si>
    <t>(1,75+8,83)*2*2,84                                 "2116"</t>
  </si>
  <si>
    <t>(2,925+1,73+0,1+1,8+1,062*2)*2*2,84                                  "2115"</t>
  </si>
  <si>
    <t>(6,0+2,70)*2*2,84                                  "2114"</t>
  </si>
  <si>
    <t>(2,925+1,73+0,1+1,8+1,062*2)*2*2,84                                  "2113"</t>
  </si>
  <si>
    <t>(6,0+2,72)*2*2,84                                  "2112"</t>
  </si>
  <si>
    <t>(4,8+3,24)*2*2,84                                  "2111"</t>
  </si>
  <si>
    <t>(4,8+3,38)*2*3,41                                "2110"</t>
  </si>
  <si>
    <t>(5,13+1,5+0,615)*2*2,84                  "2109 část"</t>
  </si>
  <si>
    <t>(3,39+1,2)*2*2,84                                  "2108"</t>
  </si>
  <si>
    <t>(2,65+1,2)*2*2,84                                  "2107"</t>
  </si>
  <si>
    <t xml:space="preserve">(2,14+3,25)*2*2,84                               "2106"  </t>
  </si>
  <si>
    <t>-(2,55*2,19+2,48*2,19)</t>
  </si>
  <si>
    <t>(1,83+33,92)*2*2,84                             "2105"</t>
  </si>
  <si>
    <t>(2,0+2,0)*2*2,84                                    "2104"</t>
  </si>
  <si>
    <t>(2,56+2,0)*2*2,84                                 "2103"</t>
  </si>
  <si>
    <t>(4,17+3,6+2,62+0,8)*2*2,84                "2102"</t>
  </si>
  <si>
    <t>vápenosádrová omítka stěn</t>
  </si>
  <si>
    <t>Příplatek k vápenocementové omítce vnitřních stropů za každých dalších 5 mm tloušťky ručně</t>
  </si>
  <si>
    <t>611321191</t>
  </si>
  <si>
    <t>Cementový postřik vnitřních stropů nanášený celoplošně ručně</t>
  </si>
  <si>
    <t>611131101</t>
  </si>
  <si>
    <t>Vápenocementová omítka štuková dvouvrstvá vnitřních stropů rovných nanášená ručně</t>
  </si>
  <si>
    <t>611321141</t>
  </si>
  <si>
    <t>fig12</t>
  </si>
  <si>
    <t>22,8+15,3+21,27+4,55+12,08+7,44        "3001 - 3006"</t>
  </si>
  <si>
    <t>omítka vápcem štuková stropů</t>
  </si>
  <si>
    <t>fig11</t>
  </si>
  <si>
    <t>23,18+7,13+38,95+4,67+3,1+11,68+10,15+12,5+10,88+12,3+10,68+12,5+11,04+69,54+15,52+4,63+7,25+7,76+10,01</t>
  </si>
  <si>
    <t>9,44+18,67+5,12+3,96+67,42+6,59+7,95+10,15+15,36+15,84+15,36+16,17+9,95+16,08+10,22+15,45+17,1+13,97+11,01+5,58+4,08+10,77+5,58+4,08</t>
  </si>
  <si>
    <t>ubroušení betonových stropů</t>
  </si>
  <si>
    <t>panel akustický sportovních hal, nebarvená hrana šedá, tl 40mm</t>
  </si>
  <si>
    <t>59036183</t>
  </si>
  <si>
    <t>Montáž akustických stěnových obkladů z demontovatelných panelů na skrytý rošt</t>
  </si>
  <si>
    <t>714123002</t>
  </si>
  <si>
    <t>AKU1</t>
  </si>
  <si>
    <t>18,9*1,8*2                                                    "1101"</t>
  </si>
  <si>
    <t>(15,42-2,16+15,42)*3,0+21,85*2,4                "2117"</t>
  </si>
  <si>
    <t>AKU1 - obklad stěn</t>
  </si>
  <si>
    <t>SDK podhled základní penetrační nátěr</t>
  </si>
  <si>
    <t>763131714</t>
  </si>
  <si>
    <t>SDK podhled samostatný požární předěl 2xDF 15 mm TI 60 mm 40 kg/m3 EI Z/S 60/60 dvouvrstvá spodní kce CD+UD</t>
  </si>
  <si>
    <t>763132122</t>
  </si>
  <si>
    <t>Mezisoučet                                    "A9"</t>
  </si>
  <si>
    <t>A9</t>
  </si>
  <si>
    <t xml:space="preserve">13,8                                                  "1110" </t>
  </si>
  <si>
    <t>(1,2+0,6)*1,1                               "2203"</t>
  </si>
  <si>
    <t>podhled A9</t>
  </si>
  <si>
    <t>SDK podhled deska 1xH2 12,5 bez izolace dvouvrstvá spodní kce profil CD+UD</t>
  </si>
  <si>
    <t>763131451</t>
  </si>
  <si>
    <t>Mezisoučet                                "A8"</t>
  </si>
  <si>
    <t>A8</t>
  </si>
  <si>
    <t>2,19                                            "1209"</t>
  </si>
  <si>
    <t>podhled A8</t>
  </si>
  <si>
    <t>SDK podhled desky 1xA 12,5 bez izolace dvouvrstvá spodní kce profil CD+UD</t>
  </si>
  <si>
    <t>763131411</t>
  </si>
  <si>
    <t>Mezisoučet                                      "A7"</t>
  </si>
  <si>
    <t>A7</t>
  </si>
  <si>
    <t>5,1*(2,0+0,25)                                 "1105"</t>
  </si>
  <si>
    <t>21,85*1,28                                       "2205"</t>
  </si>
  <si>
    <t>13,19*(0,85+0,4)+4,03*(1,06+0,4)+0,85*1,06           "2214"</t>
  </si>
  <si>
    <t>38,95-(1,2*13,2+8,4*0,6)                         "2202"</t>
  </si>
  <si>
    <t>4,8*4,8-2,2*2,0-(4,2+3,0)*2*0,6           "2201"</t>
  </si>
  <si>
    <t>7,78+9,79+20,9+3,24+12,66        "1204,1205,1207,1208,1210"</t>
  </si>
  <si>
    <t>28,91+16,32                                                 "1110,1111"</t>
  </si>
  <si>
    <t>podhled A7</t>
  </si>
  <si>
    <t>panel akustický polozapuštěná hrana viditelný rošt š 24mm bílá tl 15mm</t>
  </si>
  <si>
    <t>59036075</t>
  </si>
  <si>
    <t>Montáž minerálního podhledu s vyjímatelnými panely vel. přes 0,36 do 0,72 m2 na zavěšený polozapuštěný rošt</t>
  </si>
  <si>
    <t>763431012</t>
  </si>
  <si>
    <t>Mezisoučet                       "A6"</t>
  </si>
  <si>
    <t>A6</t>
  </si>
  <si>
    <t>32,49*(3,3+0,5)               "1202"</t>
  </si>
  <si>
    <t xml:space="preserve">13,97                                   "2119"  </t>
  </si>
  <si>
    <t>podhled A6</t>
  </si>
  <si>
    <t>Montáž minerálního podhledu s vyjímatelnými panely vel. do 0,36 m2 na zavěšený polozapuštěný rošt</t>
  </si>
  <si>
    <t>763431011</t>
  </si>
  <si>
    <t>Mezisoučet                       "A5"</t>
  </si>
  <si>
    <t>A5</t>
  </si>
  <si>
    <t>1,64*1,94+3,1+11,68+10,15+12,5+10,88+12,3+10,68+12,5+11,04+15,52+4,63+7,25+7,76+10,01 "2.n.p. SO 02"</t>
  </si>
  <si>
    <t>5,12+3,96+6,59+7,95+10,15+15,36+16,17+9,95+16,08+10,22+11,01+5,58+4,08+10,77+5,58+4,08  "1.n.p. SO 02"</t>
  </si>
  <si>
    <t>podhled A5</t>
  </si>
  <si>
    <t>Mezisoučet                      "A4"</t>
  </si>
  <si>
    <t>A4</t>
  </si>
  <si>
    <t>(4,2+3,0)*2*0,6            "2201"</t>
  </si>
  <si>
    <t>18,67                                "2102"</t>
  </si>
  <si>
    <t>podhled A4</t>
  </si>
  <si>
    <t>Mezisoučet                    "A3"</t>
  </si>
  <si>
    <t>A3</t>
  </si>
  <si>
    <t>1,2*13,2+8,4*0,6        "2202"</t>
  </si>
  <si>
    <t>15,45                             "2116"</t>
  </si>
  <si>
    <t>15,36                             "2109"</t>
  </si>
  <si>
    <t>67,42                             "2105"</t>
  </si>
  <si>
    <t>podhled A3</t>
  </si>
  <si>
    <t>panel akustický sportovních hal, nebarvená hrana, bílá tl 20mm</t>
  </si>
  <si>
    <t>590361431</t>
  </si>
  <si>
    <t>Montáž podstropních nárazuvzdorných akustických panelů třídy 2A zavěšených na viditelný rošt</t>
  </si>
  <si>
    <t>714121001</t>
  </si>
  <si>
    <t>Mezisoučet                               "A2a"</t>
  </si>
  <si>
    <t>A2a</t>
  </si>
  <si>
    <t>6,0*2,85                                    "2118"</t>
  </si>
  <si>
    <t>1,75*3,1                                   "2117"</t>
  </si>
  <si>
    <t>podhled A2a</t>
  </si>
  <si>
    <t>panel akustický velkoformátový sportovních hal, nebarvená hrana, bílá tl 35mm</t>
  </si>
  <si>
    <t>59036148</t>
  </si>
  <si>
    <t>Mezisoučet                              "A2"</t>
  </si>
  <si>
    <t>A2</t>
  </si>
  <si>
    <t>4,03*13,19                             "2214"</t>
  </si>
  <si>
    <t>podhled A2</t>
  </si>
  <si>
    <t>panel akustický sportovních hal zapuštěný závěsný rošt, barvená hrana, bílá 085, tl 40mm</t>
  </si>
  <si>
    <t>59036137</t>
  </si>
  <si>
    <t>Montáž podstropních nárazuvzdorných akustických panelů třídy 1A zavěšených na viditelný rošt</t>
  </si>
  <si>
    <t>714121002</t>
  </si>
  <si>
    <t>Mezisoučet                                        "A1"</t>
  </si>
  <si>
    <t>A1</t>
  </si>
  <si>
    <t>-1,2*3,0*6                          "sálavé stropní panely"</t>
  </si>
  <si>
    <t>15,42*21,85                                   "2117,2205"</t>
  </si>
  <si>
    <t xml:space="preserve">(39,6+37,5)/2*(6,6-0,5)              "1201"           </t>
  </si>
  <si>
    <t>45,0*24,05                                      "1101"</t>
  </si>
  <si>
    <t>podhled A1</t>
  </si>
  <si>
    <t>SO 01,02,03</t>
  </si>
  <si>
    <t xml:space="preserve"> 2</t>
  </si>
  <si>
    <t>V2 obestavěný prostor</t>
  </si>
  <si>
    <t>V2</t>
  </si>
  <si>
    <t>V1 prázdný prostor</t>
  </si>
  <si>
    <t>V1</t>
  </si>
  <si>
    <t>Odstranění násypů pod podlahami tl přes 200 mm</t>
  </si>
  <si>
    <t>965082941</t>
  </si>
  <si>
    <t>Bourání podkladů pod dlažby nebo mazanin betonových nebo z litého asfaltu tl do 100 mm pl přes 4 m2</t>
  </si>
  <si>
    <t>965042141</t>
  </si>
  <si>
    <t>6,16*34,29                                               "S6-S"</t>
  </si>
  <si>
    <t>S6</t>
  </si>
  <si>
    <t>Odstranění násypů pod podlahami tl do 200 mm pl přes 2 m2</t>
  </si>
  <si>
    <t>965082933</t>
  </si>
  <si>
    <t>(39,67*(15,67-0,25)+8,60*(19,72-15,67+0,25)-6,66*34,79)         "S5-S"</t>
  </si>
  <si>
    <t>S5</t>
  </si>
  <si>
    <t>Odstranění násypů pod podlahami tl do 100 mm pl přes 2 m2</t>
  </si>
  <si>
    <t>965082923</t>
  </si>
  <si>
    <t>Odstranění tepelné izolace střech nadstřešní volně kladené z polystyrenu suchého tl do 100 mm</t>
  </si>
  <si>
    <t>713140821</t>
  </si>
  <si>
    <t>(6,057+5,391)/2*27,948                                           "S4-S"</t>
  </si>
  <si>
    <t>S4</t>
  </si>
  <si>
    <t xml:space="preserve">30,77*8,0                                "S"    </t>
  </si>
  <si>
    <t>30,77*7,0                                 "J"</t>
  </si>
  <si>
    <t>26,111*8,0                               "Z"</t>
  </si>
  <si>
    <t>45,64*10,0                              "V"</t>
  </si>
  <si>
    <t>fasádní lešení pro bourání</t>
  </si>
  <si>
    <t>(39,6+38,1)/2*(6,6-0,5)*(4,3-1,5+7,8-1,5)/2              "demontáž podhledu nad 1201"</t>
  </si>
  <si>
    <t>Odrezivění odrezovačem ocelových konstrukcí třídy III</t>
  </si>
  <si>
    <t>789123270</t>
  </si>
  <si>
    <t>Čištění mechanizované ocelových konstrukcí třídy III stupeň přípravy St 3 stupeň zrezivění D</t>
  </si>
  <si>
    <t>789123143</t>
  </si>
  <si>
    <t>Čištění ručním nářadím ocelových konstrukcí třídy III stupeň přípravy St 2 stupeň zrezivění D</t>
  </si>
  <si>
    <t>789123153</t>
  </si>
  <si>
    <t>Hloubení rýh nezapažených š do 2000 mm v hornině třídy těžitelnosti I skupiny 3 objem do 100 m3 strojně</t>
  </si>
  <si>
    <t>132251253</t>
  </si>
  <si>
    <t>fig6</t>
  </si>
  <si>
    <t>(20,22-6,55)*1,0*0,85                "výkop podél SO 02"</t>
  </si>
  <si>
    <t>(8,85+6,55)*2,95*0,85               "výkop podél SO 02 z parkoviště"</t>
  </si>
  <si>
    <t>47,505*(0,7+1,4)/2*1,265        "výkop podél haly z parkoviště"</t>
  </si>
  <si>
    <t>26,11*0,96*2,05                 "výkop pro dešťovou kanalizaci"</t>
  </si>
  <si>
    <t>hloubení rýh do 2000 mm strojně</t>
  </si>
  <si>
    <t>Hloubení rýh nezapažených š do 800 mm v hornině třídy těžitelnosti I skupiny 3 objem do 50 m3 strojně</t>
  </si>
  <si>
    <t>132251102</t>
  </si>
  <si>
    <t>fig5</t>
  </si>
  <si>
    <t>(1,04+0,5+40,17)*0,6*0,9        "dešťová kanalizace - řez A"</t>
  </si>
  <si>
    <t>28,6*0,6*0,8                             "výkop pro uzemnění - řez A"</t>
  </si>
  <si>
    <t>hloubení rýh do 800 mm strojně</t>
  </si>
  <si>
    <t>Příplatek k vodorovnému přemístění výkopku z horniny třídy těžitelnosti I skupiny 1 až 3 stavebním kolečkem ZKD 10 m</t>
  </si>
  <si>
    <t>162211319</t>
  </si>
  <si>
    <t>Vodorovné přemístění výkopku z horniny třídy těžitelnosti I skupiny 1 až 3 stavebním kolečkem do 10 m</t>
  </si>
  <si>
    <t>162211311</t>
  </si>
  <si>
    <t>Hloubení rýh š do 2000 mm v soudržných horninách třídy těžitelnosti I skupiny 3 ručně</t>
  </si>
  <si>
    <t>132212211</t>
  </si>
  <si>
    <t>fig4</t>
  </si>
  <si>
    <t>3,85*1,05*0,5                         "3001"</t>
  </si>
  <si>
    <t>hloubení rýh do 2000 mm ručně</t>
  </si>
  <si>
    <t>Hloubení rýh š do 800 mm v soudržných horninách třídy těžitelnosti I skupiny 3 ručně</t>
  </si>
  <si>
    <t>132212111</t>
  </si>
  <si>
    <t xml:space="preserve">Mezisoučet                                  "SO 03, SO 02"  </t>
  </si>
  <si>
    <t>(1,05+0,95)*0,3*0,45               "SO 02"</t>
  </si>
  <si>
    <t>1,25*0,5*0,45                              "SO 02"</t>
  </si>
  <si>
    <t>4,5*0,8*0,45                                "SO 02"</t>
  </si>
  <si>
    <t>5,75*0,8*0,45                              "SO 02"</t>
  </si>
  <si>
    <t>(4,0+1,5)*0,6*0,5                         "3001"</t>
  </si>
  <si>
    <t>hloubení rýh do 800 mm ručně</t>
  </si>
  <si>
    <t>Hloubení jam v soudržných horninách třídy těžitelnosti I skupiny 3 ručně</t>
  </si>
  <si>
    <t>131213101</t>
  </si>
  <si>
    <t>(2,3+0,6*2)*(2,05+0,6*2)*1,5                       "dno výtahové šachty"</t>
  </si>
  <si>
    <t>3,535*5,335*(1,9-0,31)                    "2123,2124"</t>
  </si>
  <si>
    <t>hloubení jam ručně</t>
  </si>
  <si>
    <t>SO 01,02,03 - bourání</t>
  </si>
  <si>
    <t xml:space="preserve"> 1</t>
  </si>
  <si>
    <t>Výměra</t>
  </si>
  <si>
    <t>Přístavba a rekonstrukce sportovní haly Chrudim, I.etapa</t>
  </si>
  <si>
    <t>ProjekceCZ231</t>
  </si>
  <si>
    <t>SEZNAM FIGUR</t>
  </si>
  <si>
    <t>-1167448962</t>
  </si>
  <si>
    <t>CS ÚRS 2021 02</t>
  </si>
  <si>
    <t>Přesun hmot tonážní pro izolace tepelné v objektech v do 6 m</t>
  </si>
  <si>
    <t>998713101</t>
  </si>
  <si>
    <t>(12,735+6,355)*2*0,9*1,05</t>
  </si>
  <si>
    <t>-1651692956</t>
  </si>
  <si>
    <t>deska z polystyrénu XPS, hrana rovná a strukturovaný povrch 300kPa tl 50mm</t>
  </si>
  <si>
    <t>28376440</t>
  </si>
  <si>
    <t>(12,735+6,355)*2*0,9</t>
  </si>
  <si>
    <t>1306819060</t>
  </si>
  <si>
    <t>Montáž izolace tepelné stěn a základů lepením bodově rohoží, pásů, dílců, desek</t>
  </si>
  <si>
    <t>713131145</t>
  </si>
  <si>
    <t>(12,735+6,355)*1,61*1,05</t>
  </si>
  <si>
    <t>-880633887</t>
  </si>
  <si>
    <t>(12,735+6,355)*1,61</t>
  </si>
  <si>
    <t>1221269701</t>
  </si>
  <si>
    <t>Montáž izolace tepelné vrchem stropů volně kladenými rohožemi, pásy, dílci, deskami</t>
  </si>
  <si>
    <t>713111111</t>
  </si>
  <si>
    <t>Izolace tepelné</t>
  </si>
  <si>
    <t>713</t>
  </si>
  <si>
    <t>Mezisoučet                                                  "SO 03"</t>
  </si>
  <si>
    <t>(6,95*2,65+6,75*3,35+4,0*0,3)                "střecha garáží  3007,3008"</t>
  </si>
  <si>
    <t>18132540</t>
  </si>
  <si>
    <t>Odstranění povlakové krytiny střech do 10° z pásů NAIP přitavených v plné ploše dvouvrstvé</t>
  </si>
  <si>
    <t>712340832</t>
  </si>
  <si>
    <t>Povlakové krytiny</t>
  </si>
  <si>
    <t>712</t>
  </si>
  <si>
    <t>1735648327</t>
  </si>
  <si>
    <t>Přesun hmot tonážní pro izolace proti vodě, vlhkosti a plynům v objektech v do 6 m</t>
  </si>
  <si>
    <t>998711101</t>
  </si>
  <si>
    <t>fig21*1,20</t>
  </si>
  <si>
    <t>1026300680</t>
  </si>
  <si>
    <t>1246100951</t>
  </si>
  <si>
    <t>fig21*0,00035</t>
  </si>
  <si>
    <t>1839417688</t>
  </si>
  <si>
    <t>-898885474</t>
  </si>
  <si>
    <t>(31,0+14,0+5,0)*2         "dvůr mezi objekty"</t>
  </si>
  <si>
    <t>-1111487671</t>
  </si>
  <si>
    <t>Izolace proti zemní vlhkosti nopovou fólií ukončení provětrávací lištou</t>
  </si>
  <si>
    <t>711161384</t>
  </si>
  <si>
    <t>(31,0+14,0+5,0)*2*0,6         "dvůr mezi objekty"</t>
  </si>
  <si>
    <t>1956197250</t>
  </si>
  <si>
    <t>Mezisoučet                                      "SO 03"</t>
  </si>
  <si>
    <t>(6,95*2,65+6,75*3,35+4,0*0,3)          "podlaha garáží 3007,3008"</t>
  </si>
  <si>
    <t>-875578372</t>
  </si>
  <si>
    <t>Odstranění izolace proti zemní vlhkosti vodorovné</t>
  </si>
  <si>
    <t>711131811</t>
  </si>
  <si>
    <t>Izolace proti vodě, vlhkosti a plynům</t>
  </si>
  <si>
    <t>711</t>
  </si>
  <si>
    <t>Práce a dodávky PSV</t>
  </si>
  <si>
    <t>PSV</t>
  </si>
  <si>
    <t>-1657144059</t>
  </si>
  <si>
    <t>Přesun hmot pro pozemní komunikace s krytem dlážděným</t>
  </si>
  <si>
    <t>998223011</t>
  </si>
  <si>
    <t>Přesun hmot</t>
  </si>
  <si>
    <t>998</t>
  </si>
  <si>
    <t>62667437</t>
  </si>
  <si>
    <t>Poplatek za uložení stavebního odpadu na recyklační skládce (skládkovné) asfaltového bez obsahu dehtu zatříděného do Katalogu odpadů pod kódem 17 03 02</t>
  </si>
  <si>
    <t>997221875</t>
  </si>
  <si>
    <t>-76372236</t>
  </si>
  <si>
    <t>Poplatek za uložení stavebního odpadu na recyklační skládce (skládkovné) z armovaného betonu pod kódem 17 01 01</t>
  </si>
  <si>
    <t>997221862</t>
  </si>
  <si>
    <t>-1182616160</t>
  </si>
  <si>
    <t>Poplatek za uložení stavebního odpadu na recyklační skládce (skládkovné) z prostého betonu pod kódem 17 01 01</t>
  </si>
  <si>
    <t>997221861</t>
  </si>
  <si>
    <t>1879145063</t>
  </si>
  <si>
    <t>Poplatek za uložení na skládce (skládkovné) odpadu asfaltového bez dehtu kód odpadu 17 03 02</t>
  </si>
  <si>
    <t>997221645</t>
  </si>
  <si>
    <t>172,89*29 'Přepočtené koeficientem množství</t>
  </si>
  <si>
    <t>-1408432919</t>
  </si>
  <si>
    <t>Příplatek ZKD 1 km u vodorovné dopravy suti z kusových materiálů</t>
  </si>
  <si>
    <t>997221569</t>
  </si>
  <si>
    <t>-471628796</t>
  </si>
  <si>
    <t>Vodorovná doprava suti z kusových materiálů do 1 km</t>
  </si>
  <si>
    <t>997221561</t>
  </si>
  <si>
    <t>Přesun sutě</t>
  </si>
  <si>
    <t>997</t>
  </si>
  <si>
    <t>(1,2+0,5)*2                  "řezání 2 dílců energokanálu"</t>
  </si>
  <si>
    <t>-378454670</t>
  </si>
  <si>
    <t>Řezání stěnovou pilou ŽB kcí s výztuží průměru do 16 mm hl do 200 mm</t>
  </si>
  <si>
    <t>977211111</t>
  </si>
  <si>
    <t>2,4*2,02*2                        "3007,3008"</t>
  </si>
  <si>
    <t>34167398</t>
  </si>
  <si>
    <t>Vybourání kovových vrat pl do 5 m2</t>
  </si>
  <si>
    <t>968072558</t>
  </si>
  <si>
    <t>(6,95*2,65+6,75*3,35+4,0*0,3)*0,15          "podlaha garáží 3007,3008"</t>
  </si>
  <si>
    <t>-1498928693</t>
  </si>
  <si>
    <t>Bourání podkladů pod dlažby nebo mazanin betonových nebo z litého asfaltu tl přes 100 mm pl přes 4 m2</t>
  </si>
  <si>
    <t>965042241</t>
  </si>
  <si>
    <t>Mezisoučet                                             "SO 03"</t>
  </si>
  <si>
    <t>(6,95*2,65+6,75*3,35+4,0*0,3)*0,20          "střecha nad garážemi 3007,3008"</t>
  </si>
  <si>
    <t>1687990175</t>
  </si>
  <si>
    <t>Bourání ŽB stropů deskových tl přes 80 mm</t>
  </si>
  <si>
    <t>963051113</t>
  </si>
  <si>
    <t>Mezisoučet                                        "SO 03"</t>
  </si>
  <si>
    <t>(1,95+6,95+2,4)*2,45*0,25-2,4*2,04*0,25*2             "3007,3008"</t>
  </si>
  <si>
    <t>(5,75+0,75+4,1)*2,45*0,30             "3007,3008"</t>
  </si>
  <si>
    <t>-568285719</t>
  </si>
  <si>
    <t>Bourání zdiva z cihel pálených nebo vápenopískových na MV nebo MVC přes 1 m3</t>
  </si>
  <si>
    <t>962032231</t>
  </si>
  <si>
    <t>(6,05+6,95+2,4+5,75+0,75)*0,3*0,7             "základy 3007,30008"</t>
  </si>
  <si>
    <t>-453886491</t>
  </si>
  <si>
    <t>Bourání základů z betonu prostého</t>
  </si>
  <si>
    <t>961044111</t>
  </si>
  <si>
    <t>Ostatní konstrukce a práce, bourání</t>
  </si>
  <si>
    <t xml:space="preserve">VP3*1,03          </t>
  </si>
  <si>
    <t>62414225</t>
  </si>
  <si>
    <t>-561896736</t>
  </si>
  <si>
    <t xml:space="preserve">VP1*1,01                        </t>
  </si>
  <si>
    <t>967241418</t>
  </si>
  <si>
    <t>-1222430468</t>
  </si>
  <si>
    <t>12,0                                  "Opletalova ulice"</t>
  </si>
  <si>
    <t>3,6                                    "u garáže"</t>
  </si>
  <si>
    <t>106,5                                 "parkoviště"</t>
  </si>
  <si>
    <t>1634367010</t>
  </si>
  <si>
    <t>Vyspravení krytu komunikací po překopech pl přes 15 m2 asfalt betonem ACO (AB) tl přes 50 do 70 mm</t>
  </si>
  <si>
    <t>572341112</t>
  </si>
  <si>
    <t>106871573</t>
  </si>
  <si>
    <t>Vyspravení krytu komunikací po překopech pl přes 15 m2 asfalt betonem ACO (AB) tl přes 30 do 50 mm</t>
  </si>
  <si>
    <t>572341111</t>
  </si>
  <si>
    <t>-330787254</t>
  </si>
  <si>
    <t>Vyspravení podkladu po překopech inženýrských sítí plochy přes 15 m2 směsí stmelenou cementem SC20/25 tl 100 mm</t>
  </si>
  <si>
    <t>566901271</t>
  </si>
  <si>
    <t>-162018142</t>
  </si>
  <si>
    <t>Vyspravení podkladu po překopech inženýrských sítí plochy přes 15 m2 štěrkodrtí tl. 250 mm</t>
  </si>
  <si>
    <t>566901234</t>
  </si>
  <si>
    <t>VP3*2</t>
  </si>
  <si>
    <t>-1061577253</t>
  </si>
  <si>
    <t>-1241563484</t>
  </si>
  <si>
    <t>2032642822</t>
  </si>
  <si>
    <t>124374386</t>
  </si>
  <si>
    <t>-631807596</t>
  </si>
  <si>
    <t>1619575939</t>
  </si>
  <si>
    <t>Komunikace pozemní</t>
  </si>
  <si>
    <t>Mezisoučet                       "monolitická rohová deska energokanálu - 2 x 8/100 x 8/100"</t>
  </si>
  <si>
    <t>(0,825+1,19)*(0,835+1,19)*7,89*0,001*1,20*2</t>
  </si>
  <si>
    <t>6803365</t>
  </si>
  <si>
    <t>Výztuž stropů svařovanými sítěmi Kari</t>
  </si>
  <si>
    <t>411362021</t>
  </si>
  <si>
    <t>-1574771101</t>
  </si>
  <si>
    <t>Odstranění podpěrné konstrukce stropů výšky do 4 m tl přes 5 do 15 cm</t>
  </si>
  <si>
    <t>411354312</t>
  </si>
  <si>
    <t>Mezisoučet                       "monolitická rohová deska energokanálu"</t>
  </si>
  <si>
    <t>(0,825+1,19)*(0,835+1,19)</t>
  </si>
  <si>
    <t>105847672</t>
  </si>
  <si>
    <t>Zřízení podpěrné konstrukce stropů výšky do 4 m tl přes 5 do 15 cm</t>
  </si>
  <si>
    <t>411354311</t>
  </si>
  <si>
    <t>1341121015</t>
  </si>
  <si>
    <t>Odstranění bednění stropů deskových tl přes 5 do 25 cm bez podpěrné kce</t>
  </si>
  <si>
    <t>411351012</t>
  </si>
  <si>
    <t>-666951757</t>
  </si>
  <si>
    <t>Zřízení bednění stropů deskových tl přes 5 do 25 cm bez podpěrné kce</t>
  </si>
  <si>
    <t>411351011</t>
  </si>
  <si>
    <t>(0,825+1,19)*(0,835+1,19)*0,14</t>
  </si>
  <si>
    <t>46097868</t>
  </si>
  <si>
    <t>Stropy deskové ze ŽB tř. C 20/25</t>
  </si>
  <si>
    <t>411321515</t>
  </si>
  <si>
    <t>Vodorovné konstrukce</t>
  </si>
  <si>
    <t>80399772</t>
  </si>
  <si>
    <t>deska zákrytová energokanálu 119 x 161 x 14 cm</t>
  </si>
  <si>
    <t>59385214</t>
  </si>
  <si>
    <t>445221178</t>
  </si>
  <si>
    <t>Montáž ŽB krycích desek prefabrikovaných kanálů pro rozvody hmotnosti do 1 t</t>
  </si>
  <si>
    <t>388129720</t>
  </si>
  <si>
    <t>1356062352</t>
  </si>
  <si>
    <t>energokanál tvaru U 119 x 161 x 63 cm</t>
  </si>
  <si>
    <t>59385454</t>
  </si>
  <si>
    <t>14+2</t>
  </si>
  <si>
    <t>-239021622</t>
  </si>
  <si>
    <t>Montáž ŽB dílců prefabrikovaných kanálů pro rozvody tvaru U hmotnosti do 1 t</t>
  </si>
  <si>
    <t>388129210</t>
  </si>
  <si>
    <t>Mezisoučet  "provaření spodních pásnic I 180 s PL 5/50"</t>
  </si>
  <si>
    <t>(5*4+5*2)*0,05*2</t>
  </si>
  <si>
    <t>525751866</t>
  </si>
  <si>
    <t>Nosné nebo spojovací svary tl do 10 mm ocelových doplňkových konstrukcí při montáži dílců</t>
  </si>
  <si>
    <t>341941001</t>
  </si>
  <si>
    <t>(0,7*5+0,3*5)*1,96*0,001    "PL 50/5"</t>
  </si>
  <si>
    <t>1,75*6*21,9*0,001                   "I 180"</t>
  </si>
  <si>
    <t>1576690232</t>
  </si>
  <si>
    <t>Válcované nosníky č.14 až 22 dodatečně osazované do připravených otvorů</t>
  </si>
  <si>
    <t>317944323</t>
  </si>
  <si>
    <t>Svislé a kompletní konstrukce</t>
  </si>
  <si>
    <t>1588828321</t>
  </si>
  <si>
    <t>Odstranění bednění základových desek</t>
  </si>
  <si>
    <t>273351122</t>
  </si>
  <si>
    <t>Mezisoučet                             "podkladní betony"</t>
  </si>
  <si>
    <t>11,0*(2*0,1+2*0,08)                        "řez 1"</t>
  </si>
  <si>
    <t>8,0*(2*0,1+2*0,08)                          "řez 2"</t>
  </si>
  <si>
    <t>448830847</t>
  </si>
  <si>
    <t>Zřízení bednění základových desek</t>
  </si>
  <si>
    <t>273351121</t>
  </si>
  <si>
    <t>11,0*(1,81*0,1+1,61*0,08)                        "řez 1"</t>
  </si>
  <si>
    <t>8,0*(1,81*0,1+1,61*0,08)                          "řez 2"</t>
  </si>
  <si>
    <t>1364710941</t>
  </si>
  <si>
    <t>Základové desky z betonu tř. C 16/20</t>
  </si>
  <si>
    <t>273313611</t>
  </si>
  <si>
    <t>Zakládání</t>
  </si>
  <si>
    <t>-821679938</t>
  </si>
  <si>
    <t>-1104746233</t>
  </si>
  <si>
    <t>-171685260</t>
  </si>
  <si>
    <t>-1719380403</t>
  </si>
  <si>
    <t>Mezisoučet                                      "skládka"</t>
  </si>
  <si>
    <t>(fig2-fig3)*1,800</t>
  </si>
  <si>
    <t>fig1*1,800</t>
  </si>
  <si>
    <t>55342535</t>
  </si>
  <si>
    <t>Mezisoučet                                   "meziskládka"</t>
  </si>
  <si>
    <t>fig2-fig3</t>
  </si>
  <si>
    <t>-2115520449</t>
  </si>
  <si>
    <t>263,536*29 'Přepočtené koeficientem množství</t>
  </si>
  <si>
    <t>1609338622</t>
  </si>
  <si>
    <t>-634987260</t>
  </si>
  <si>
    <t>1913078227</t>
  </si>
  <si>
    <t>-653103031</t>
  </si>
  <si>
    <t>Hloubení jam nezapažených v hornině třídy těžitelnosti II skupiny 4 objem do 100 m3 strojně</t>
  </si>
  <si>
    <t>131351103</t>
  </si>
  <si>
    <t>87866174</t>
  </si>
  <si>
    <t>395133548</t>
  </si>
  <si>
    <t>Odkopávky a prokopávky nezapažené v hornině třídy těžitelnosti II skupiny 4 objem do 100 m3 strojně</t>
  </si>
  <si>
    <t>122351103</t>
  </si>
  <si>
    <t>585627282</t>
  </si>
  <si>
    <t>9,5                                  "Opletalova ulice"</t>
  </si>
  <si>
    <t>1249932799</t>
  </si>
  <si>
    <t>Odstranění podkladu živičného tl přes 50 do 100 mm strojně pl do 50 m2</t>
  </si>
  <si>
    <t>113107342</t>
  </si>
  <si>
    <t>290,5                           "dvůr mezi objekty"</t>
  </si>
  <si>
    <t>-1975066229</t>
  </si>
  <si>
    <t>Odstranění podkladu živičného tl přes 50 do 100 mm strojně pl přes 200 m2</t>
  </si>
  <si>
    <t>113107242</t>
  </si>
  <si>
    <t>87,0                                    "rampa z Opletalovy ulice"</t>
  </si>
  <si>
    <t>92,1                                          "parkoviště"</t>
  </si>
  <si>
    <t>-1317710644</t>
  </si>
  <si>
    <t>Odstranění podkladu živičného tl přes 50 do 100 mm strojně pl přes 50 do 200 m2</t>
  </si>
  <si>
    <t>113107182</t>
  </si>
  <si>
    <t>Práce a dodávky HSV</t>
  </si>
  <si>
    <t>HSV</t>
  </si>
  <si>
    <t xml:space="preserve">    713 - Izolace tepelné</t>
  </si>
  <si>
    <t xml:space="preserve">    712 - Povlakové krytiny</t>
  </si>
  <si>
    <t xml:space="preserve">    711 - Izolace proti vodě, vlhkosti a plynům</t>
  </si>
  <si>
    <t>PSV - Práce a dodávky PSV</t>
  </si>
  <si>
    <t xml:space="preserve">    998 - Přesun hmot</t>
  </si>
  <si>
    <t xml:space="preserve">    997 - Přesun sutě</t>
  </si>
  <si>
    <t xml:space="preserve">    9 - Ostatní konstrukce a práce, bourání</t>
  </si>
  <si>
    <t xml:space="preserve">    5 - Komunikace pozemní</t>
  </si>
  <si>
    <t xml:space="preserve">    4 - Vodorovné konstrukce</t>
  </si>
  <si>
    <t xml:space="preserve">    3 - Svislé a kompletní konstrukce</t>
  </si>
  <si>
    <t xml:space="preserve">    2 - Zakládání</t>
  </si>
  <si>
    <t xml:space="preserve">    1 - Zemní práce</t>
  </si>
  <si>
    <t>HSV - Práce a dodávky HSV</t>
  </si>
  <si>
    <t>3 - Zpevněné plochy a energokanál</t>
  </si>
  <si>
    <t>9,44</t>
  </si>
  <si>
    <t>56,446</t>
  </si>
  <si>
    <t>108,284</t>
  </si>
  <si>
    <t>89,281</t>
  </si>
  <si>
    <t>174,255</t>
  </si>
  <si>
    <t>{6f65f506-b28a-4e71-9b4a-88c332089ffa}</t>
  </si>
  <si>
    <t>500                  "různé stavební práce neobsažené v cenové soustavě URS"</t>
  </si>
  <si>
    <t>141692396</t>
  </si>
  <si>
    <t>512</t>
  </si>
  <si>
    <t>Hodinová zúčtovací sazba stavební dělník</t>
  </si>
  <si>
    <t>HZS1292</t>
  </si>
  <si>
    <t>519</t>
  </si>
  <si>
    <t>Hodinové zúčtovací sazby</t>
  </si>
  <si>
    <t>HZS</t>
  </si>
  <si>
    <t>423164562</t>
  </si>
  <si>
    <t>M+D ocelové konstrukce výtahu včetně skleněného opláštění</t>
  </si>
  <si>
    <t>999999132</t>
  </si>
  <si>
    <t>518</t>
  </si>
  <si>
    <t>-1092776429</t>
  </si>
  <si>
    <t>M+D výtahu HVOI 850</t>
  </si>
  <si>
    <t>999999131</t>
  </si>
  <si>
    <t>517</t>
  </si>
  <si>
    <t>Montáže dopr.zaříz.,sklad. zař. a váh</t>
  </si>
  <si>
    <t>33-M</t>
  </si>
  <si>
    <t>-1948581273</t>
  </si>
  <si>
    <t>M + D Fasáda z alkalického stavebního skla tl. 164 mm, třívrstvé zasklení do systémového eloxovaného Al rámu s přerušeným tepelným mostem včetně příslušenství - 254 m2</t>
  </si>
  <si>
    <t>999999157</t>
  </si>
  <si>
    <t>516</t>
  </si>
  <si>
    <t>823632445</t>
  </si>
  <si>
    <t>Systém zavírání molitanové jámy včetně hydraulického zařízení - Z23</t>
  </si>
  <si>
    <t>999999156</t>
  </si>
  <si>
    <t>515</t>
  </si>
  <si>
    <t>-255533120</t>
  </si>
  <si>
    <t>Zpětná montáž světelných tabulí</t>
  </si>
  <si>
    <t>999999155</t>
  </si>
  <si>
    <t>514</t>
  </si>
  <si>
    <t>-358036098</t>
  </si>
  <si>
    <t>Orientační systém V54</t>
  </si>
  <si>
    <t>999999154</t>
  </si>
  <si>
    <t>513</t>
  </si>
  <si>
    <t>730238977</t>
  </si>
  <si>
    <t>Nápis - V53</t>
  </si>
  <si>
    <t>999999153</t>
  </si>
  <si>
    <t>-1377536150</t>
  </si>
  <si>
    <t>Záchytný a zádržný systém - V49</t>
  </si>
  <si>
    <t>999999152</t>
  </si>
  <si>
    <t>511</t>
  </si>
  <si>
    <t>1469221146</t>
  </si>
  <si>
    <t>Nastavitelná konstrukce pro basketbalový koš - V40</t>
  </si>
  <si>
    <t>999999151</t>
  </si>
  <si>
    <t>510</t>
  </si>
  <si>
    <t>-1846135816</t>
  </si>
  <si>
    <t>Žíněnka - V39</t>
  </si>
  <si>
    <t>999999149</t>
  </si>
  <si>
    <t>509</t>
  </si>
  <si>
    <t>-245266838</t>
  </si>
  <si>
    <t>Molitanové kostky V38</t>
  </si>
  <si>
    <t>999999148</t>
  </si>
  <si>
    <t>508</t>
  </si>
  <si>
    <t>-464855589</t>
  </si>
  <si>
    <t>Kotvení pro informační/reklamní plochu - V37</t>
  </si>
  <si>
    <t>999999147</t>
  </si>
  <si>
    <t>507</t>
  </si>
  <si>
    <t>-343828955</t>
  </si>
  <si>
    <t>Síť vypnutá mezi sloupy V36</t>
  </si>
  <si>
    <t>999999146</t>
  </si>
  <si>
    <t>506</t>
  </si>
  <si>
    <t>-1274386860</t>
  </si>
  <si>
    <t>Opona - síť - V35</t>
  </si>
  <si>
    <t>999999145</t>
  </si>
  <si>
    <t>505</t>
  </si>
  <si>
    <t>-458363</t>
  </si>
  <si>
    <t>Opona - síť - V34</t>
  </si>
  <si>
    <t>999999144</t>
  </si>
  <si>
    <t>504</t>
  </si>
  <si>
    <t>1822830380</t>
  </si>
  <si>
    <t>Opona - síť - V33</t>
  </si>
  <si>
    <t>999999143</t>
  </si>
  <si>
    <t>503</t>
  </si>
  <si>
    <t>1378590300</t>
  </si>
  <si>
    <t>Vybavení bezbariérového WC - V07</t>
  </si>
  <si>
    <t>999999142</t>
  </si>
  <si>
    <t>502</t>
  </si>
  <si>
    <t>1493073602</t>
  </si>
  <si>
    <t>Vybavení bezbariérového WC - V06</t>
  </si>
  <si>
    <t>999999141</t>
  </si>
  <si>
    <t>501</t>
  </si>
  <si>
    <t>Ostatní</t>
  </si>
  <si>
    <t>799</t>
  </si>
  <si>
    <t>851784929</t>
  </si>
  <si>
    <t>500</t>
  </si>
  <si>
    <t>123733422</t>
  </si>
  <si>
    <t>499</t>
  </si>
  <si>
    <t>Mezisoučet                            "ocelová táhla"</t>
  </si>
  <si>
    <t>Mezisoučet                            "ocelové sloupky"</t>
  </si>
  <si>
    <t>Mezisoučet                        "ocelový průvlak"</t>
  </si>
  <si>
    <t>Mezisoučet                          "hlavní ocelové sloupy"</t>
  </si>
  <si>
    <t>1153170793</t>
  </si>
  <si>
    <t>498</t>
  </si>
  <si>
    <t>1748217844</t>
  </si>
  <si>
    <t>497</t>
  </si>
  <si>
    <t>1606795576</t>
  </si>
  <si>
    <t>496</t>
  </si>
  <si>
    <t>Mezisoučet                            "ocelové sloupy a vzpěry"</t>
  </si>
  <si>
    <t>Mezisoučet                   "ocelové příhradové vazníky včetně vaznic I 220"</t>
  </si>
  <si>
    <t>1800436684</t>
  </si>
  <si>
    <t>495</t>
  </si>
  <si>
    <t>Povrchové úpravy ocelových konstrukcí a technologických zařízení</t>
  </si>
  <si>
    <t>789</t>
  </si>
  <si>
    <t>920886063</t>
  </si>
  <si>
    <t>Přesun hmot tonážní pro stínění a čalounické úpravy v objektech v přes 6 do 12 m</t>
  </si>
  <si>
    <t>998786102</t>
  </si>
  <si>
    <t>494</t>
  </si>
  <si>
    <t>1*5,15*1,75                                           "V51"</t>
  </si>
  <si>
    <t>5*5,65*1,75                                           "V50"</t>
  </si>
  <si>
    <t>1694163163</t>
  </si>
  <si>
    <t>žaluzie Z-90 fasádní ovládaná základním motorem příslušenství plochy do 12,0m2</t>
  </si>
  <si>
    <t>55342553</t>
  </si>
  <si>
    <t>493</t>
  </si>
  <si>
    <t>1                                           "V51"</t>
  </si>
  <si>
    <t>5                                           "V50"</t>
  </si>
  <si>
    <t>1592499778</t>
  </si>
  <si>
    <t>Montáž fasádní žaluzie ovládané motorem pl přes 8 m2</t>
  </si>
  <si>
    <t>786623027</t>
  </si>
  <si>
    <t>492</t>
  </si>
  <si>
    <t>Dokončovací práce - čalounické úpravy</t>
  </si>
  <si>
    <t>786</t>
  </si>
  <si>
    <t>-724269296</t>
  </si>
  <si>
    <t>491</t>
  </si>
  <si>
    <t>-1131454185</t>
  </si>
  <si>
    <t>490</t>
  </si>
  <si>
    <t>-1392146769</t>
  </si>
  <si>
    <t>489</t>
  </si>
  <si>
    <t>-1291697389</t>
  </si>
  <si>
    <t>488</t>
  </si>
  <si>
    <t>218574071</t>
  </si>
  <si>
    <t>487</t>
  </si>
  <si>
    <t>Mezisoučet                                             "stěny"</t>
  </si>
  <si>
    <t>766103489</t>
  </si>
  <si>
    <t>486</t>
  </si>
  <si>
    <t>Mezisoučet                                              "stěny"</t>
  </si>
  <si>
    <t>Mezisoučet                                            "stropy"</t>
  </si>
  <si>
    <t>-1150207293</t>
  </si>
  <si>
    <t>485</t>
  </si>
  <si>
    <t>Mezisoučet                                                 "2.n.p. - SO 02"</t>
  </si>
  <si>
    <t>Mezisoučet                                                   "1.n.p. - SO 02"</t>
  </si>
  <si>
    <t>Mezisoučet                                               "stěny SO 01"</t>
  </si>
  <si>
    <t>Mezisoučet                                            "stropy SO 01"</t>
  </si>
  <si>
    <t>613834420</t>
  </si>
  <si>
    <t>484</t>
  </si>
  <si>
    <t>Dokončovací práce - malby a tapety</t>
  </si>
  <si>
    <t>784</t>
  </si>
  <si>
    <t>-445450495</t>
  </si>
  <si>
    <t>483</t>
  </si>
  <si>
    <t>-1226586640</t>
  </si>
  <si>
    <t>482</t>
  </si>
  <si>
    <t>Mezisoučet                    "stávající ocelové dveře"</t>
  </si>
  <si>
    <t>6,85*3,6*2</t>
  </si>
  <si>
    <t>2,7*2,7*2</t>
  </si>
  <si>
    <t>1472447483</t>
  </si>
  <si>
    <t>Krycí jednonásobný syntetický standardní nátěr zámečnických konstrukcí</t>
  </si>
  <si>
    <t>783317101</t>
  </si>
  <si>
    <t>481</t>
  </si>
  <si>
    <t>1986636607</t>
  </si>
  <si>
    <t>Mezinátěr jednonásobný syntetický standardní zámečnických konstrukcí</t>
  </si>
  <si>
    <t>783315101</t>
  </si>
  <si>
    <t>480</t>
  </si>
  <si>
    <t>-1934239702</t>
  </si>
  <si>
    <t>Základní jednonásobný syntetický nátěr zámečnických konstrukcí</t>
  </si>
  <si>
    <t>783314101</t>
  </si>
  <si>
    <t>479</t>
  </si>
  <si>
    <t>13,5*0,20                                          "Z21"</t>
  </si>
  <si>
    <t>2054207725</t>
  </si>
  <si>
    <t>Lakovací dvojnásobný syntetický nátěr truhlářských konstrukcí s mezibroušením</t>
  </si>
  <si>
    <t>783118211</t>
  </si>
  <si>
    <t>478</t>
  </si>
  <si>
    <t>224725365</t>
  </si>
  <si>
    <t>Jemné obroušení podkladu truhlářských konstrukcí před provedením nátěru</t>
  </si>
  <si>
    <t>783101203</t>
  </si>
  <si>
    <t>477</t>
  </si>
  <si>
    <t>Dokončovací práce - nátěry</t>
  </si>
  <si>
    <t>783</t>
  </si>
  <si>
    <t>998527398</t>
  </si>
  <si>
    <t>Přesun hmot tonážní pro obklady keramické v objektech v přes 6 do 12 m</t>
  </si>
  <si>
    <t>998781102</t>
  </si>
  <si>
    <t>476</t>
  </si>
  <si>
    <t>3*2,0                              "2219"</t>
  </si>
  <si>
    <t>2*2,0                              "2218"</t>
  </si>
  <si>
    <t>6*2,0                             "2216"</t>
  </si>
  <si>
    <t>8*2,0                            "2213"</t>
  </si>
  <si>
    <t>8*2,0                           "2211"</t>
  </si>
  <si>
    <t>8*2,0                          "2209"</t>
  </si>
  <si>
    <t>8*2,0                           "2207"</t>
  </si>
  <si>
    <t>0*2,0                          "2204"</t>
  </si>
  <si>
    <t>2*2,0                          "2125"</t>
  </si>
  <si>
    <t>2*2,0                          "2124"</t>
  </si>
  <si>
    <t>2*2,0                          "2122"</t>
  </si>
  <si>
    <t>2*2,0                          "2121"</t>
  </si>
  <si>
    <t>6*2,0                         "2115"</t>
  </si>
  <si>
    <t>6*2,0                         "2113"</t>
  </si>
  <si>
    <t>3*2,0                        "2108"</t>
  </si>
  <si>
    <t>2*2,0                        "2107"</t>
  </si>
  <si>
    <t>3*2,0                       "2106"</t>
  </si>
  <si>
    <t>2*2,0                           "2104"</t>
  </si>
  <si>
    <t>2*2,0                   "1209"</t>
  </si>
  <si>
    <t>130346844</t>
  </si>
  <si>
    <t>Al profily rohové lepené flexibilním lepidlem</t>
  </si>
  <si>
    <t>7814941111</t>
  </si>
  <si>
    <t>475</t>
  </si>
  <si>
    <t>12,75*2,0*1,1                                 "V31"</t>
  </si>
  <si>
    <t>19,34*2,0*1,1                                 "V30"</t>
  </si>
  <si>
    <t>920409438</t>
  </si>
  <si>
    <t>zrcadlo nemontované čiré tl 4mm max rozměr 3210x2250 mm</t>
  </si>
  <si>
    <t>634651241</t>
  </si>
  <si>
    <t>474</t>
  </si>
  <si>
    <t>12,75*2,0                                 "V31"</t>
  </si>
  <si>
    <t>19,34*2,0                                 "V30"</t>
  </si>
  <si>
    <t>1588422271</t>
  </si>
  <si>
    <t>Montáž zrcadel plochy přes 1 m2 lepených silikonovým tmelem na podkladní omítku</t>
  </si>
  <si>
    <t>781491012</t>
  </si>
  <si>
    <t>473</t>
  </si>
  <si>
    <t>0,6*0,9*22*1,1                                 "V29"</t>
  </si>
  <si>
    <t>971382649</t>
  </si>
  <si>
    <t>472</t>
  </si>
  <si>
    <t>0,6*0,9*22                                 "V29"</t>
  </si>
  <si>
    <t>-1953971708</t>
  </si>
  <si>
    <t>Montáž zrcadel plochy do 1 m2 lepených silikonovým tmelem na podkladní omítku</t>
  </si>
  <si>
    <t>781491011</t>
  </si>
  <si>
    <t>471</t>
  </si>
  <si>
    <t>fig61*1,15</t>
  </si>
  <si>
    <t>-312942404</t>
  </si>
  <si>
    <t>470</t>
  </si>
  <si>
    <t>1304399652</t>
  </si>
  <si>
    <t>469</t>
  </si>
  <si>
    <t>381047968</t>
  </si>
  <si>
    <t>468</t>
  </si>
  <si>
    <t>Dokončovací práce - obklady</t>
  </si>
  <si>
    <t>781</t>
  </si>
  <si>
    <t>1362719305</t>
  </si>
  <si>
    <t>Přesun hmot tonážní pro podlahy lité v objektech v přes 6 do 12 m</t>
  </si>
  <si>
    <t>998777102</t>
  </si>
  <si>
    <t>467</t>
  </si>
  <si>
    <t>-1826900958</t>
  </si>
  <si>
    <t>466</t>
  </si>
  <si>
    <t>-77229174</t>
  </si>
  <si>
    <t>465</t>
  </si>
  <si>
    <t>-1158596633</t>
  </si>
  <si>
    <t>464</t>
  </si>
  <si>
    <t>-2034893112</t>
  </si>
  <si>
    <t>463</t>
  </si>
  <si>
    <t>Podlahy lité</t>
  </si>
  <si>
    <t>777</t>
  </si>
  <si>
    <t>-1157314983</t>
  </si>
  <si>
    <t>Přesun hmot tonážní pro podlahy povlakové v objektech v přes 6 do 12 m</t>
  </si>
  <si>
    <t>998776102</t>
  </si>
  <si>
    <t>462</t>
  </si>
  <si>
    <t>657802147</t>
  </si>
  <si>
    <t>461</t>
  </si>
  <si>
    <t>495508784</t>
  </si>
  <si>
    <t>460</t>
  </si>
  <si>
    <t>-364295773</t>
  </si>
  <si>
    <t>459</t>
  </si>
  <si>
    <t>P13+P14</t>
  </si>
  <si>
    <t>1562932451</t>
  </si>
  <si>
    <t>458</t>
  </si>
  <si>
    <t>(P13+P14)*1,1</t>
  </si>
  <si>
    <t>-1128881170</t>
  </si>
  <si>
    <t>457</t>
  </si>
  <si>
    <t>P04*1,1</t>
  </si>
  <si>
    <t>1077607912</t>
  </si>
  <si>
    <t>456</t>
  </si>
  <si>
    <t>1469686104</t>
  </si>
  <si>
    <t>P18*1,1</t>
  </si>
  <si>
    <t>-1882988252</t>
  </si>
  <si>
    <t>293280899</t>
  </si>
  <si>
    <t>-1455716787</t>
  </si>
  <si>
    <t>1076435628</t>
  </si>
  <si>
    <t>Podlahy povlakové</t>
  </si>
  <si>
    <t>776</t>
  </si>
  <si>
    <t>-1413007713</t>
  </si>
  <si>
    <t>Přesun hmot tonážní pro podlahy dřevěné v objektech v přes 6 do 12 m</t>
  </si>
  <si>
    <t>998775102</t>
  </si>
  <si>
    <t>2019224738</t>
  </si>
  <si>
    <t>lišta soklová dřevěná š 15.0 mm, h 60.0 mm</t>
  </si>
  <si>
    <t>61418155</t>
  </si>
  <si>
    <t>-70950951</t>
  </si>
  <si>
    <t>Podlahy skládané</t>
  </si>
  <si>
    <t>775</t>
  </si>
  <si>
    <t>-1181341889</t>
  </si>
  <si>
    <t>Přesun hmot tonážní pro podlahy z dlaždic v objektech v přes 6 do 12 m</t>
  </si>
  <si>
    <t>998771102</t>
  </si>
  <si>
    <t>fig76*0,16*1,15</t>
  </si>
  <si>
    <t>fig75*0,165*1,15</t>
  </si>
  <si>
    <t>fig74*0,15*1,15</t>
  </si>
  <si>
    <t>(P15+P17)*1,15*0,1</t>
  </si>
  <si>
    <t>(P09+P10+P11)*1,15*0,1</t>
  </si>
  <si>
    <t>(P05+P07)*1,15*0,1</t>
  </si>
  <si>
    <t>(P01+P02+P03)*1,15*0,1</t>
  </si>
  <si>
    <t>(P15+P17)*1,15</t>
  </si>
  <si>
    <t>(P09+P10+P11+P12)*1,15</t>
  </si>
  <si>
    <t>(P05+P06+P07+P08)*1,15</t>
  </si>
  <si>
    <t>(P01+P02+P03)*1,15</t>
  </si>
  <si>
    <t>1859861794</t>
  </si>
  <si>
    <t>P15+P17</t>
  </si>
  <si>
    <t>P09+P10+P11+P12</t>
  </si>
  <si>
    <t>P05+P06+P07+P08</t>
  </si>
  <si>
    <t>P01+P02+P03</t>
  </si>
  <si>
    <t>1231230926</t>
  </si>
  <si>
    <t>P09+P10+P11</t>
  </si>
  <si>
    <t>P05+P07</t>
  </si>
  <si>
    <t>1172103585</t>
  </si>
  <si>
    <t>1619860476</t>
  </si>
  <si>
    <t>1511998562</t>
  </si>
  <si>
    <t>fig73*4</t>
  </si>
  <si>
    <t>fig72*10</t>
  </si>
  <si>
    <t>fig71*3</t>
  </si>
  <si>
    <t>-2073410637</t>
  </si>
  <si>
    <t>-85474709</t>
  </si>
  <si>
    <t>-553042910</t>
  </si>
  <si>
    <t>0,9                                  "V27"</t>
  </si>
  <si>
    <t>0,9                                  "V26"</t>
  </si>
  <si>
    <t>1,1                                  "V25"</t>
  </si>
  <si>
    <t>4,2                                  "V24"</t>
  </si>
  <si>
    <t>5,5                                  "V23"</t>
  </si>
  <si>
    <t>1213125038</t>
  </si>
  <si>
    <t>profil přechodový Al narážecí 40mm stříbro, zlato, champagne</t>
  </si>
  <si>
    <t>55343116</t>
  </si>
  <si>
    <t>-2022815454</t>
  </si>
  <si>
    <t>Montáž profilu ukončujícího pro plynulý přechod (dlažby s kobercem apod.)</t>
  </si>
  <si>
    <t>771161021</t>
  </si>
  <si>
    <t>fig62*1,05</t>
  </si>
  <si>
    <t>-1376203614</t>
  </si>
  <si>
    <t>-2060762202</t>
  </si>
  <si>
    <t>726037354</t>
  </si>
  <si>
    <t>profil dilatační s bočními díly Al</t>
  </si>
  <si>
    <t>590541651</t>
  </si>
  <si>
    <t>10,0                                      "V22"</t>
  </si>
  <si>
    <t>51382908</t>
  </si>
  <si>
    <t>Montáž profilu dilatační spáry bez izolace v rovině dlažby</t>
  </si>
  <si>
    <t>771161011</t>
  </si>
  <si>
    <t>-78388224</t>
  </si>
  <si>
    <t>Podlahy z dlaždic</t>
  </si>
  <si>
    <t>771</t>
  </si>
  <si>
    <t>-2127686496</t>
  </si>
  <si>
    <t>Přesun hmot tonážní pro zámečnické konstrukce v objektech v přes 6 do 12 m</t>
  </si>
  <si>
    <t>998767102</t>
  </si>
  <si>
    <t>-531855396</t>
  </si>
  <si>
    <t>-705710124</t>
  </si>
  <si>
    <t>69,05*0,001*1,1                                   "D 1.2.15"</t>
  </si>
  <si>
    <t>172441816</t>
  </si>
  <si>
    <t>tyč ocelová kruhová jakost S235JR (11 375) D 20mm</t>
  </si>
  <si>
    <t>13010016</t>
  </si>
  <si>
    <t>75,76*0,001*1,1                                   "D 1.2.15"</t>
  </si>
  <si>
    <t>-991684700</t>
  </si>
  <si>
    <t>tyč ocelová kruhová jakost S235JR (11 375) D 16mm</t>
  </si>
  <si>
    <t>13010014</t>
  </si>
  <si>
    <t>24,31*0,001*1,1                                   "D 1.2.15"</t>
  </si>
  <si>
    <t>795898518</t>
  </si>
  <si>
    <t>plech ocelový hladký jakost S235JR tl 5mm tabule</t>
  </si>
  <si>
    <t>13611218</t>
  </si>
  <si>
    <t>23,55*0,001*1,1                                   "D 1.2.12"</t>
  </si>
  <si>
    <t>-1695108977</t>
  </si>
  <si>
    <t>plech ocelový hladký jakost S235JR tl 12mm tabule</t>
  </si>
  <si>
    <t>13611232</t>
  </si>
  <si>
    <t>161,63*0,001*1,1                                   "D 1.2.15"</t>
  </si>
  <si>
    <t>-1345024844</t>
  </si>
  <si>
    <t>ocel profilová jakost S235JR (11 375) průřez IPE 160</t>
  </si>
  <si>
    <t>13010748</t>
  </si>
  <si>
    <t>1784,82*0,001*1,1                                   "D 1.2.15"</t>
  </si>
  <si>
    <t>926152604</t>
  </si>
  <si>
    <t>ocel profilová jakost S235JR (11 375) průřez UPE 180</t>
  </si>
  <si>
    <t>13010936</t>
  </si>
  <si>
    <t>373,78*0,001*1,1                                   "D 1.2.12"</t>
  </si>
  <si>
    <t>1925235922</t>
  </si>
  <si>
    <t>ocel profilová jakost S235JR (11 375) průřez U (UPN) 180</t>
  </si>
  <si>
    <t>13010824</t>
  </si>
  <si>
    <t>-2066043355</t>
  </si>
  <si>
    <t>45,0*11*7,07*0,001*1,1                       "zesílení vaznic PL 90/10"</t>
  </si>
  <si>
    <t>-632973210</t>
  </si>
  <si>
    <t>tyč ocelová plochá jakost S235JR (11 375) 90x10mm</t>
  </si>
  <si>
    <t>13321010</t>
  </si>
  <si>
    <t>45,0*11*7,07                       "zesílení vaznic PL 90/10"</t>
  </si>
  <si>
    <t>-1277189258</t>
  </si>
  <si>
    <t>Montáž atypických zámečnických konstrukcí hm přes 100 do 250 kg</t>
  </si>
  <si>
    <t>767995116</t>
  </si>
  <si>
    <t>481412063</t>
  </si>
  <si>
    <t>-734935592</t>
  </si>
  <si>
    <t>1506810085</t>
  </si>
  <si>
    <t>3,17                               "Z10"</t>
  </si>
  <si>
    <t>2,65                               "Z09"</t>
  </si>
  <si>
    <t>4,23                               "Z08"</t>
  </si>
  <si>
    <t>-278733825</t>
  </si>
  <si>
    <t>Příplatek k ceně za montáž ochranného koše šroubovaný</t>
  </si>
  <si>
    <t>767834111</t>
  </si>
  <si>
    <t>2,67                               "Z12"</t>
  </si>
  <si>
    <t>2,57                               "Z11"</t>
  </si>
  <si>
    <t>5,47                               "Z10"</t>
  </si>
  <si>
    <t>4,95                               "Z09"</t>
  </si>
  <si>
    <t>6,53                               "Z08"</t>
  </si>
  <si>
    <t>1003243578</t>
  </si>
  <si>
    <t>žebřík venkovní bez suchovodu v provedení žárový Zn</t>
  </si>
  <si>
    <t>44983000</t>
  </si>
  <si>
    <t>-425047844</t>
  </si>
  <si>
    <t>Montáž venkovních požárních žebříků do zdiva bez suchovodu</t>
  </si>
  <si>
    <t>767832102</t>
  </si>
  <si>
    <t>1                                             "D32"</t>
  </si>
  <si>
    <t>1                                             "D08"</t>
  </si>
  <si>
    <t>837377983</t>
  </si>
  <si>
    <t>dveře jednokřídlé ocelové interierové protipožární EW 15, 30, 45 D1 speciální zárubeň 1000x1970mm</t>
  </si>
  <si>
    <t>553411841</t>
  </si>
  <si>
    <t>1                                             "D33"</t>
  </si>
  <si>
    <t>-466414705</t>
  </si>
  <si>
    <t>dveře jednokřídlé ocelové interierové protipožární EW 15, 30, 45 D1 speciální zárubeň 900x2100mm</t>
  </si>
  <si>
    <t>553411831</t>
  </si>
  <si>
    <t>1                                             "D09"</t>
  </si>
  <si>
    <t>333971646</t>
  </si>
  <si>
    <t>dveře jednokřídlé ocelové interierové protipožární EW 15, 30, 45 D1 speciální zárubeň 900x1970mm</t>
  </si>
  <si>
    <t>55341183</t>
  </si>
  <si>
    <t>1                                             "D12"</t>
  </si>
  <si>
    <t>1                                             "D11"</t>
  </si>
  <si>
    <t>3                                             "D10"</t>
  </si>
  <si>
    <t>-48781650</t>
  </si>
  <si>
    <t>dveře jednokřídlé ocelové interierové protipožární EW 15, 30, 45 D1 speciální zárubeň 800x1970mm</t>
  </si>
  <si>
    <t>55341182</t>
  </si>
  <si>
    <t>218822166</t>
  </si>
  <si>
    <t>Montáž dveří protipožárního uzávěru jednokřídlového</t>
  </si>
  <si>
    <t>767646510</t>
  </si>
  <si>
    <t>1*1,5*2,4                                             "D36"</t>
  </si>
  <si>
    <t>1*1,75*2,5                                             "D34"</t>
  </si>
  <si>
    <t>1911824317</t>
  </si>
  <si>
    <t>dveře dvoukřídlé Al prosklené max rozměru otvoru 4,84m2 - D34,36</t>
  </si>
  <si>
    <t>553413352</t>
  </si>
  <si>
    <t>4*1,54*2,52                                          "D42"</t>
  </si>
  <si>
    <t>1*1,76*2,4                                             "D41"</t>
  </si>
  <si>
    <t>1*1,84*2,4                                             "D40"</t>
  </si>
  <si>
    <t>1*1,5*2,4                                             "D39"</t>
  </si>
  <si>
    <t>1*1,37*2,5                                             "D38"</t>
  </si>
  <si>
    <t>1*1,75*2,5                                             "D37"</t>
  </si>
  <si>
    <t>2*1,575*2,5                                        "D02"</t>
  </si>
  <si>
    <t>1*2,0*2,5                                             "D01"</t>
  </si>
  <si>
    <t>-2066340497</t>
  </si>
  <si>
    <t>dveře dvoukřídlé Al prosklené max rozměru otvoru 4,84m2 - D01,02,37,38,39,40,41,42</t>
  </si>
  <si>
    <t>553413351</t>
  </si>
  <si>
    <t>4                                             "D42"</t>
  </si>
  <si>
    <t>1                                             "D41"</t>
  </si>
  <si>
    <t>1                                             "D40"</t>
  </si>
  <si>
    <t>1                                             "D39"</t>
  </si>
  <si>
    <t>1                                             "D38"</t>
  </si>
  <si>
    <t>1                                             "D37"</t>
  </si>
  <si>
    <t>1                                             "D36"</t>
  </si>
  <si>
    <t>1                                             "D34"</t>
  </si>
  <si>
    <t>2                                             "D02"</t>
  </si>
  <si>
    <t>1                                             "D01"</t>
  </si>
  <si>
    <t>783409350</t>
  </si>
  <si>
    <t>Montáž dveří ocelových vchodových dvoukřídlových s nadsvětlíkem</t>
  </si>
  <si>
    <t>767640222</t>
  </si>
  <si>
    <t>1*1,88*2,05                                             "D35"</t>
  </si>
  <si>
    <t>1*1,78*2,02                                             "D07"</t>
  </si>
  <si>
    <t>2*1,8*2,02                                             "D06"</t>
  </si>
  <si>
    <t>1*2,0*2,02                                             "D05"</t>
  </si>
  <si>
    <t>521400917</t>
  </si>
  <si>
    <t>dveře dvoukřídlé Al plné max rozměru otvoru 4,84m2 - D05,06,07,35</t>
  </si>
  <si>
    <t>553413332</t>
  </si>
  <si>
    <t>1*2,7*2,75                                             "D03"</t>
  </si>
  <si>
    <t>-137094579</t>
  </si>
  <si>
    <t>dveře dvoukřídlé Al plné max rozměru otvoru 4,84m2 - D03</t>
  </si>
  <si>
    <t>553413331</t>
  </si>
  <si>
    <t>1                                             "D35"</t>
  </si>
  <si>
    <t>1                                             "D07"</t>
  </si>
  <si>
    <t>2                                             "D06"</t>
  </si>
  <si>
    <t>1                                             "D05"</t>
  </si>
  <si>
    <t>1                                             "D03"</t>
  </si>
  <si>
    <t>-938155541</t>
  </si>
  <si>
    <t>Montáž dveří ocelových vchodových dvoukřídlových bez nadsvětlíku</t>
  </si>
  <si>
    <t>767640221</t>
  </si>
  <si>
    <t>1*0,95*2,24                                            "D31"</t>
  </si>
  <si>
    <t>992289908</t>
  </si>
  <si>
    <t>dveře jednokřídlé Al plné max rozměru otvoru 2,42m2  - D31</t>
  </si>
  <si>
    <t>553413301</t>
  </si>
  <si>
    <t>2*1,1*2,1                                           "D04"</t>
  </si>
  <si>
    <t>-1713391844</t>
  </si>
  <si>
    <t>dveře jednokřídlé Al plné max rozměru otvoru 2,42m2 - D04</t>
  </si>
  <si>
    <t>553413302</t>
  </si>
  <si>
    <t>1                                            "D31"</t>
  </si>
  <si>
    <t>2                                           "D04"</t>
  </si>
  <si>
    <t>-2031027124</t>
  </si>
  <si>
    <t>Montáž dveří ocelových vchodových jednokřídlových bez nadsvětlíku</t>
  </si>
  <si>
    <t>767640111</t>
  </si>
  <si>
    <t>(0,9+4,42)*2*3                                  "O09"</t>
  </si>
  <si>
    <t>(0,9+4,42)*2*6                                  "O08"</t>
  </si>
  <si>
    <t>(0,9+4,42)*2*2                                  "O07"</t>
  </si>
  <si>
    <t>(0,9+1,2)*2*2                                  "O03"</t>
  </si>
  <si>
    <t>(0,9+1,5)*2*17                                  "O02"</t>
  </si>
  <si>
    <t>(2,04+2,26+1,97)*2*1                      "O12"</t>
  </si>
  <si>
    <t>(2,26+1,99+1,97)*2*1                      "O11"</t>
  </si>
  <si>
    <t>(5,145+1,95)*2*1                                 "O06"</t>
  </si>
  <si>
    <t>(5,65+1,95)*2*5                                   "O05"</t>
  </si>
  <si>
    <t xml:space="preserve">(1,4+1,4)*2*1                                "O04"  </t>
  </si>
  <si>
    <t>(0,9+1,5)*2*1                                "O01"</t>
  </si>
  <si>
    <t>112774187</t>
  </si>
  <si>
    <t>Příplatek k montáži oken za připojovací spáru kompletní komprimační impregnovanou páskou</t>
  </si>
  <si>
    <t>767627310</t>
  </si>
  <si>
    <t>-712392045</t>
  </si>
  <si>
    <t>Montáž a dodávka RWA ramenový otvírač a pohon zámku pro 17 kusů oken O02 včetně automatické ústředny a hlásiče se signalizací</t>
  </si>
  <si>
    <t>553410112</t>
  </si>
  <si>
    <t>0,9*1,5*17                                  "O02"</t>
  </si>
  <si>
    <t>-1004121465</t>
  </si>
  <si>
    <t>okno Al otevíravé/sklopné trojsklo - O02</t>
  </si>
  <si>
    <t>553410111</t>
  </si>
  <si>
    <t>0,9*1,2*2                                  "O03"</t>
  </si>
  <si>
    <t>1025507403</t>
  </si>
  <si>
    <t>okno Al otevíravé/sklopné trojsklo přes plochu 1m2 do v 1,5m</t>
  </si>
  <si>
    <t>55341011</t>
  </si>
  <si>
    <t>572005172</t>
  </si>
  <si>
    <t>Montáž oken kovových zdvojených otevíravých do zdiva pl přes 0,6 do 1,5 m2</t>
  </si>
  <si>
    <t>767620126</t>
  </si>
  <si>
    <t>(2,04+2,26)*1,97*1                      "O12"</t>
  </si>
  <si>
    <t>(2,26+1,99)*1,97*1                      "O11"</t>
  </si>
  <si>
    <t>-1262623796</t>
  </si>
  <si>
    <t>okno Al s fixním zasklením dvojsklo přes plochu 1m2 v 1,5-2,5m</t>
  </si>
  <si>
    <t>55341004</t>
  </si>
  <si>
    <t>5,145*1,95*1                                 "O6"</t>
  </si>
  <si>
    <t>5,65*1,95*5                                 "O5"</t>
  </si>
  <si>
    <t>-284941796</t>
  </si>
  <si>
    <t>okno Al s fixním zasklením trojsklo přes plochu 1m2 v 1,5-2,5m</t>
  </si>
  <si>
    <t>55341005</t>
  </si>
  <si>
    <t>5,145*1,95*1                                 "O06"</t>
  </si>
  <si>
    <t>5,65*1,95*5                                   "O05"</t>
  </si>
  <si>
    <t>-1731476104</t>
  </si>
  <si>
    <t>Montáž oken kovových zdvojených pevných do zdiva pl přes 2,5 m2</t>
  </si>
  <si>
    <t>767620118</t>
  </si>
  <si>
    <t xml:space="preserve">1,4*1,4*1                                "O04"  </t>
  </si>
  <si>
    <t>602898169</t>
  </si>
  <si>
    <t>okno Al s fixním zasklením dvojsklo přes plochu 1m2 do v 1,5m</t>
  </si>
  <si>
    <t>55341002</t>
  </si>
  <si>
    <t>0,9*1,5*1                                "O01"</t>
  </si>
  <si>
    <t>-1385530127</t>
  </si>
  <si>
    <t>okno Al s fixním zasklením dvojsklo přes plochu 1m2 do v 1,5m - s PO EW 30 DP1</t>
  </si>
  <si>
    <t>553410021</t>
  </si>
  <si>
    <t>-449296742</t>
  </si>
  <si>
    <t>Montáž oken kovových zdvojených pevných do zdiva pl přes 0,6 do 1,5 m2</t>
  </si>
  <si>
    <t>767620116</t>
  </si>
  <si>
    <t>3,7*1,1                                       "D 1.1.21"</t>
  </si>
  <si>
    <t>46,0                                             "D 1.2.15"</t>
  </si>
  <si>
    <t>-1402422010</t>
  </si>
  <si>
    <t xml:space="preserve">rošt podlahový lisovaný žárově zinkovaný velikost 30/2mm </t>
  </si>
  <si>
    <t>553470061</t>
  </si>
  <si>
    <t>3                                                            "D 1.2.12"</t>
  </si>
  <si>
    <t>-1296844458</t>
  </si>
  <si>
    <t>stupeň schodišťový lisovaný žárově zinkovaný velikost 40/3mm 1200x305mm</t>
  </si>
  <si>
    <t>55347097</t>
  </si>
  <si>
    <t>13                                                            "D 1.2.12"</t>
  </si>
  <si>
    <t>-622536566</t>
  </si>
  <si>
    <t>stupeň schodišťový lisovaný žárově zinkovaný velikost 30/3mm 1000x305mm</t>
  </si>
  <si>
    <t>55347094</t>
  </si>
  <si>
    <t>2,43                                     "D 1.2.12"</t>
  </si>
  <si>
    <t>89580155</t>
  </si>
  <si>
    <t xml:space="preserve">rošt podlahový lisovaný žárově zinkovaný velikost 40/3mm </t>
  </si>
  <si>
    <t>553470361</t>
  </si>
  <si>
    <t>3,7*1,1*23,0                                    "D 1.1.21"</t>
  </si>
  <si>
    <t>940,0                                                  "D 1.2.15"</t>
  </si>
  <si>
    <t>13*11,8+3*16,9                               "D 1.2.12"</t>
  </si>
  <si>
    <t>2,43*40,0                                         "D 1.2.12"</t>
  </si>
  <si>
    <t>-706476993</t>
  </si>
  <si>
    <t>Montáž podlahového roštu šroubovaného</t>
  </si>
  <si>
    <t>767590120</t>
  </si>
  <si>
    <t>(3,15+1,0)*2                               "V45"</t>
  </si>
  <si>
    <t>395341928</t>
  </si>
  <si>
    <t>rámy náběhové-náběh úzký-45mm-Al</t>
  </si>
  <si>
    <t>69752152</t>
  </si>
  <si>
    <t>1523061346</t>
  </si>
  <si>
    <t>Osazení náběhového rámu úzkého š 45 mm k čistícím rohožím</t>
  </si>
  <si>
    <t>767531126</t>
  </si>
  <si>
    <t>(2,0+1,2)*2                                 "V44"</t>
  </si>
  <si>
    <t>(3,15+1,0)*2                               "V43"</t>
  </si>
  <si>
    <t>(2,0+1,5)*2                                "V42"</t>
  </si>
  <si>
    <t>-1355236849</t>
  </si>
  <si>
    <t>rám pro zapuštění profil L-30/30 25/25 20/30 15/30-Al</t>
  </si>
  <si>
    <t>69752160</t>
  </si>
  <si>
    <t>-954852601</t>
  </si>
  <si>
    <t>Osazení zapuštěného rámu z L profilů k čistícím rohožím</t>
  </si>
  <si>
    <t>767531121</t>
  </si>
  <si>
    <t>3,15*1,0                               "V45"</t>
  </si>
  <si>
    <t>-1248002803</t>
  </si>
  <si>
    <t>rohož textilní provedení 100% PP, zatavený do měkčeného PVC</t>
  </si>
  <si>
    <t>69752100</t>
  </si>
  <si>
    <t>2,0*1,2                                 "V44"</t>
  </si>
  <si>
    <t>984562248</t>
  </si>
  <si>
    <t>rohož vstupní provedení hliník extra 17 mm</t>
  </si>
  <si>
    <t>69752005</t>
  </si>
  <si>
    <t>3,15*1,0                               "V43"</t>
  </si>
  <si>
    <t>2,0*1,5                                "V42"</t>
  </si>
  <si>
    <t>-1001975144</t>
  </si>
  <si>
    <t>rohož vstupní provedení hliník extra 27 mm</t>
  </si>
  <si>
    <t>69752002</t>
  </si>
  <si>
    <t>1898735992</t>
  </si>
  <si>
    <t>Montáž vstupních kovových nebo plastových rohoží čistících zón</t>
  </si>
  <si>
    <t>767531111</t>
  </si>
  <si>
    <t>5,8*2,5                                 "V32"</t>
  </si>
  <si>
    <t>188085226</t>
  </si>
  <si>
    <t>příčka interiérová plná závěsná mobilní, 43dB, šířka modulu 0,6 - 1,25m, výška do 3m, tl 100mm - V32</t>
  </si>
  <si>
    <t>590548051</t>
  </si>
  <si>
    <t>255460364</t>
  </si>
  <si>
    <t>Montáž mobilní příčky závěsné v do 3 m modulu plného tl 100 mm</t>
  </si>
  <si>
    <t>767154110</t>
  </si>
  <si>
    <t>767</t>
  </si>
  <si>
    <t>-1719788394</t>
  </si>
  <si>
    <t>Přesun hmot tonážní pro kce truhlářské v objektech v přes 6 do 12 m</t>
  </si>
  <si>
    <t>998766102</t>
  </si>
  <si>
    <t>4+26+1+17+2+2+6</t>
  </si>
  <si>
    <t>1379236133</t>
  </si>
  <si>
    <t>sada</t>
  </si>
  <si>
    <t>koncovka k parapetu plastovému vnitřnímu 1 pár</t>
  </si>
  <si>
    <t>61144019</t>
  </si>
  <si>
    <t>1,4                                             "V17"</t>
  </si>
  <si>
    <t>-452865189</t>
  </si>
  <si>
    <t>parapet plastový vnitřní komůrkový tl 20mm š 500mm</t>
  </si>
  <si>
    <t>61144405</t>
  </si>
  <si>
    <t>1                                             "V17"</t>
  </si>
  <si>
    <t>909105681</t>
  </si>
  <si>
    <t>Montáž parapetních dřevěných nebo plastových š přes 30 cm dl přes 1,0 do 1,6 m</t>
  </si>
  <si>
    <t>766694122</t>
  </si>
  <si>
    <t>23,4                                           "V16"</t>
  </si>
  <si>
    <t>3,6                                             "V15"</t>
  </si>
  <si>
    <t>993122026</t>
  </si>
  <si>
    <t>parapet plastový vnitřní komůrkový tl 20mm š 350mm</t>
  </si>
  <si>
    <t>61144403</t>
  </si>
  <si>
    <t>26                                           "V16"</t>
  </si>
  <si>
    <t>4                                             "V15"</t>
  </si>
  <si>
    <t>542514228</t>
  </si>
  <si>
    <t>Montáž parapetních desek dřevěných nebo plastových š přes 30 cm dl do 1,0 m</t>
  </si>
  <si>
    <t>766694121</t>
  </si>
  <si>
    <t>33,4                                             "V21"</t>
  </si>
  <si>
    <t>-1964020740</t>
  </si>
  <si>
    <t>parapet plastový vnitřní komůrkový tl 20mm š 250mm</t>
  </si>
  <si>
    <t>61144401</t>
  </si>
  <si>
    <t>6                                             "V21"</t>
  </si>
  <si>
    <t>351737552</t>
  </si>
  <si>
    <t>Montáž parapetních desek dřevěných nebo plastových š do 30 cm dl přes 3,6 m</t>
  </si>
  <si>
    <t>766694115</t>
  </si>
  <si>
    <t>8,2                                             "V20"</t>
  </si>
  <si>
    <t>1273954103</t>
  </si>
  <si>
    <t>parapet plastový vnitřní komůrkový tl 20mm š 180mm</t>
  </si>
  <si>
    <t>61144400</t>
  </si>
  <si>
    <t>4                                             "V20"</t>
  </si>
  <si>
    <t>815615855</t>
  </si>
  <si>
    <t>Montáž parapetních desek dřevěných nebo plastových š do 30 cm dl přes 1,6 do 2,6 m</t>
  </si>
  <si>
    <t>766694113</t>
  </si>
  <si>
    <t>1,8                                       "V19"</t>
  </si>
  <si>
    <t>15,3                                    "V18"</t>
  </si>
  <si>
    <t>-2095280824</t>
  </si>
  <si>
    <t>2                                       "V19"</t>
  </si>
  <si>
    <t>17                                    "V18"</t>
  </si>
  <si>
    <t>715838705</t>
  </si>
  <si>
    <t>Montáž parapetních desek dřevěných nebo plastových š do 30 cm dl do 1,0 m</t>
  </si>
  <si>
    <t>766694111</t>
  </si>
  <si>
    <t>1                                             "D15"</t>
  </si>
  <si>
    <t>-1447974340</t>
  </si>
  <si>
    <t xml:space="preserve">panikové kování dveřní </t>
  </si>
  <si>
    <t>549146301</t>
  </si>
  <si>
    <t>-1807047677</t>
  </si>
  <si>
    <t>Montáž dveřního bezpečnostního kování - panikového</t>
  </si>
  <si>
    <t>766660734</t>
  </si>
  <si>
    <t>-162706070</t>
  </si>
  <si>
    <t>kování dveřní vrchní klika včetně rozet a montážního materiálu R BB nerez PK</t>
  </si>
  <si>
    <t>54914610</t>
  </si>
  <si>
    <t>1                                             "D25"</t>
  </si>
  <si>
    <t>2                                             "D14"</t>
  </si>
  <si>
    <t>2                                             "D13"</t>
  </si>
  <si>
    <t>1                                             "D26"</t>
  </si>
  <si>
    <t>3                                             "D20"</t>
  </si>
  <si>
    <t>2                                             "D19"</t>
  </si>
  <si>
    <t>2                                             "D18"</t>
  </si>
  <si>
    <t>1                                             "D17"</t>
  </si>
  <si>
    <t>1                                             "D16"</t>
  </si>
  <si>
    <t>1                                             "D30"</t>
  </si>
  <si>
    <t>1                                             "D29"</t>
  </si>
  <si>
    <t>1                                             "D28"</t>
  </si>
  <si>
    <t>4                                             "D27"</t>
  </si>
  <si>
    <t>2                                             "D24"</t>
  </si>
  <si>
    <t>6                                             "D23"</t>
  </si>
  <si>
    <t>19                                           "D22"</t>
  </si>
  <si>
    <t>2                                             "D21"</t>
  </si>
  <si>
    <t>385668605</t>
  </si>
  <si>
    <t>Montáž dveřního interiérového kování - štítku s klikou</t>
  </si>
  <si>
    <t>766660729</t>
  </si>
  <si>
    <t>1755996160</t>
  </si>
  <si>
    <t>vložka zámková cylindrická oboustranná</t>
  </si>
  <si>
    <t>54964110</t>
  </si>
  <si>
    <t>1594687739</t>
  </si>
  <si>
    <t>Montáž dveřního interiérového kování - zámku</t>
  </si>
  <si>
    <t>766660728</t>
  </si>
  <si>
    <t>926431892</t>
  </si>
  <si>
    <t>samozavírač dveří hydraulický K214 č.14 zlatá bronz</t>
  </si>
  <si>
    <t>54917265</t>
  </si>
  <si>
    <t>1                                             "D31"</t>
  </si>
  <si>
    <t>-1132340619</t>
  </si>
  <si>
    <t>Montáž dveřních křídel samozavírače na ocelovou zárubeň</t>
  </si>
  <si>
    <t>766660717</t>
  </si>
  <si>
    <t>224552389</t>
  </si>
  <si>
    <t>dveře dvoukřídlé dřevotřískové povrch fóliový plné 1600x1970-2100mm</t>
  </si>
  <si>
    <t>61162056</t>
  </si>
  <si>
    <t>-1938994022</t>
  </si>
  <si>
    <t>Montáž dveřních křídel otvíravých dvoukřídlových š přes 1,45 m do ocelové zárubně</t>
  </si>
  <si>
    <t>766660012</t>
  </si>
  <si>
    <t>357034520</t>
  </si>
  <si>
    <t>dveře dvoukřídlé dřevotřískové povrch fóliový plné 1250x1970-2100mm</t>
  </si>
  <si>
    <t>61162054</t>
  </si>
  <si>
    <t>1816900027</t>
  </si>
  <si>
    <t>Montáž dveřních křídel otvíravých dvoukřídlových š do 1,45 m do ocelové zárubně</t>
  </si>
  <si>
    <t>766660011</t>
  </si>
  <si>
    <t>1464344112</t>
  </si>
  <si>
    <t>dveře jednokřídlé dřevotřískové povrch laminátový plné 1100x1970-2100mm</t>
  </si>
  <si>
    <t>61162089</t>
  </si>
  <si>
    <t>1776269859</t>
  </si>
  <si>
    <t>dveře jednokřídlé dřevotřískové povrch fóliový plné 1000x1970-2100mm</t>
  </si>
  <si>
    <t>61162028</t>
  </si>
  <si>
    <t>-1580570064</t>
  </si>
  <si>
    <t>dveře jednokřídlé dřevotřískové povrch fóliový plné 900x1970-2100mm</t>
  </si>
  <si>
    <t>61162027</t>
  </si>
  <si>
    <t>385009974</t>
  </si>
  <si>
    <t>Montáž dveřních křídel otvíravých jednokřídlových š přes 0,8 m do ocelové zárubně</t>
  </si>
  <si>
    <t>766660002</t>
  </si>
  <si>
    <t>-1847106820</t>
  </si>
  <si>
    <t>dveře jednokřídlé voštinové povrch laminátový plné 800x1970-2100mm</t>
  </si>
  <si>
    <t>61162074</t>
  </si>
  <si>
    <t>-227562736</t>
  </si>
  <si>
    <t>dveře jednokřídlé voštinové povrch laminátový plné 700x1970-2100mm</t>
  </si>
  <si>
    <t>61162073</t>
  </si>
  <si>
    <t>1356224025</t>
  </si>
  <si>
    <t>dveře jednokřídlé voštinové povrch laminátový plné 600x1970-2100mm</t>
  </si>
  <si>
    <t>61162072</t>
  </si>
  <si>
    <t>923446356</t>
  </si>
  <si>
    <t>Montáž dveřních křídel otvíravých jednokřídlových š do 0,8 m do ocelové zárubně</t>
  </si>
  <si>
    <t>766660001</t>
  </si>
  <si>
    <t>0,9*4,42*3                                  "O09"</t>
  </si>
  <si>
    <t>0,9*4,42*6                                  "O08"</t>
  </si>
  <si>
    <t>0,9*4,42*2                                  "O07"</t>
  </si>
  <si>
    <t>-278764149</t>
  </si>
  <si>
    <t>okno Al otevíravé/sklopné trojsklo přes plochu 1m2 do v 4,5m</t>
  </si>
  <si>
    <t>553410151</t>
  </si>
  <si>
    <t>245683729</t>
  </si>
  <si>
    <t>Předsazená montáž oken kotvením do TI nosného profilu vyložení do 90 mm</t>
  </si>
  <si>
    <t>766629613</t>
  </si>
  <si>
    <t>(0,9+1,5)*2*3                                                 "O10"</t>
  </si>
  <si>
    <t>(0,9+1,5)*2*17                             "posunutá původní okna"</t>
  </si>
  <si>
    <t>92680309</t>
  </si>
  <si>
    <t>Příplatek k montáži oken za izolaci pro rovné ostění připojovací spára do 45 mm</t>
  </si>
  <si>
    <t>766629215</t>
  </si>
  <si>
    <t>0,9*1,5*3                                                 "O10"</t>
  </si>
  <si>
    <t>915486522</t>
  </si>
  <si>
    <t>okno plastové otevíravé/sklopné dvojsklo přes plochu 1m2 do v 1,5m</t>
  </si>
  <si>
    <t>61140051</t>
  </si>
  <si>
    <t>0,9*1,5*17                             "posunutá původní okna"</t>
  </si>
  <si>
    <t>-1202176546</t>
  </si>
  <si>
    <t>Montáž plastových oken plochy přes 1 m2 otevíravých v do 1,5 m s rámem do zdiva</t>
  </si>
  <si>
    <t>766622131</t>
  </si>
  <si>
    <t>Mezisoučet                                  "SO 02"</t>
  </si>
  <si>
    <t>(3,0+5,0)*2*1,7*2*0,06*0,04*1,1        "doskočiště řez 4"</t>
  </si>
  <si>
    <t>-2117349612</t>
  </si>
  <si>
    <t>řezivo jehličnaté lať impregnovaná dl 4 m</t>
  </si>
  <si>
    <t>60514114</t>
  </si>
  <si>
    <t>(3,0+5,0)*2*1,7*2                "doskočiště řez 4"</t>
  </si>
  <si>
    <t>760004232</t>
  </si>
  <si>
    <t>Montáž obložení stěn podkladového roštu</t>
  </si>
  <si>
    <t>766417211</t>
  </si>
  <si>
    <t>(3,0+5,0)*2*1,7*1,1                "doskočiště řez 4"</t>
  </si>
  <si>
    <t>1747070415</t>
  </si>
  <si>
    <t>deska dřevotřísková laminovaná 2070x2800mm tl 19mm</t>
  </si>
  <si>
    <t>60722284</t>
  </si>
  <si>
    <t>(3,0+5,0)*2*1,7                "doskočiště řez 4"</t>
  </si>
  <si>
    <t>-164926845</t>
  </si>
  <si>
    <t>Montáž obložení stěn pl přes 5 m2 panely z aglomerovaných desek přes 1,50 m2</t>
  </si>
  <si>
    <t>766416243</t>
  </si>
  <si>
    <t>13,5                                          "Z21"</t>
  </si>
  <si>
    <t>-1001699055</t>
  </si>
  <si>
    <t>Demontáž schodišťového madla</t>
  </si>
  <si>
    <t>766211811</t>
  </si>
  <si>
    <t>1050212890</t>
  </si>
  <si>
    <t>Montáž madel schodišťových dřevených nebo verzalitových dílčích</t>
  </si>
  <si>
    <t>766211100</t>
  </si>
  <si>
    <t>Konstrukce truhlářské</t>
  </si>
  <si>
    <t>766</t>
  </si>
  <si>
    <t>1593139434</t>
  </si>
  <si>
    <t>Přesun hmot tonážní pro konstrukce klempířské v objektech v přes 6 do 12 m</t>
  </si>
  <si>
    <t>998764102</t>
  </si>
  <si>
    <t>71,2                                         "K11"</t>
  </si>
  <si>
    <t>666923209</t>
  </si>
  <si>
    <t>Svody kruhové včetně objímek, kolen, odskoků z Pz s povrchovou úpravou průměru 150 mm</t>
  </si>
  <si>
    <t>7645186231</t>
  </si>
  <si>
    <t xml:space="preserve">0,8                                                      "K20" </t>
  </si>
  <si>
    <t>3,4                                                     "K12"</t>
  </si>
  <si>
    <t>-1860211143</t>
  </si>
  <si>
    <t>Svody kruhové včetně objímek, kolen, odskoků z Pz s povrchovou úpravou průměru 100 mm</t>
  </si>
  <si>
    <t>764518622</t>
  </si>
  <si>
    <t>0,6                                              "K13"</t>
  </si>
  <si>
    <t>1324657874</t>
  </si>
  <si>
    <t>Svody kruhové včetně objímek, kolen, odskoků z Pz s povrchovou úpravou průměru do 90 mm</t>
  </si>
  <si>
    <t>764518621</t>
  </si>
  <si>
    <t>-175037772</t>
  </si>
  <si>
    <t>Kotlík oválný (trychtýřový) pro podokapní žlaby z Pz s povrchovou úpravou 500/150 mm</t>
  </si>
  <si>
    <t>7645116441</t>
  </si>
  <si>
    <t>245521156</t>
  </si>
  <si>
    <t>Kotlík oválný (trychtýřový) pro podokapní žlaby z Pz s povrchovou úpravou 400/100 mm</t>
  </si>
  <si>
    <t>764511644</t>
  </si>
  <si>
    <t>917685857</t>
  </si>
  <si>
    <t>Kotlík oválný (trychtýřový) pro podokapní žlaby z Pz s povrchovou úpravou do 250/90 mm</t>
  </si>
  <si>
    <t>764511641</t>
  </si>
  <si>
    <t>134,0                                        "K08"</t>
  </si>
  <si>
    <t>1756212103</t>
  </si>
  <si>
    <t>Žlab podokapní půlkruhový z Pz s povrchovou úpravou rš 500 mm</t>
  </si>
  <si>
    <t>7645116031</t>
  </si>
  <si>
    <t>3,2                                        "K09"</t>
  </si>
  <si>
    <t>-1842633684</t>
  </si>
  <si>
    <t>Žlab podokapní půlkruhový z Pz s povrchovou úpravou rš 400 mm</t>
  </si>
  <si>
    <t>764511603</t>
  </si>
  <si>
    <t>1,1                                         "K10"</t>
  </si>
  <si>
    <t>-352299172</t>
  </si>
  <si>
    <t>Žlab podokapní půlkruhový z Pz s povrchovou úpravou rš 250 mm</t>
  </si>
  <si>
    <t>764511601</t>
  </si>
  <si>
    <t>2,3*6                                                   "K21"</t>
  </si>
  <si>
    <t>795140561</t>
  </si>
  <si>
    <t>Oplechování horních ploch a nadezdívek (atik) bez rohů z Al plechu celoplošně lepené rš 670 mm</t>
  </si>
  <si>
    <t>764225407</t>
  </si>
  <si>
    <t>30,0                                          "K19"</t>
  </si>
  <si>
    <t>82,05                                        "K18"</t>
  </si>
  <si>
    <t>1869478186</t>
  </si>
  <si>
    <t>Oplechování rovné okapové hrany z Al plechu rš 120 mm</t>
  </si>
  <si>
    <t>764222430</t>
  </si>
  <si>
    <t>67,5                                           "K02"</t>
  </si>
  <si>
    <t>-2121196929</t>
  </si>
  <si>
    <t>Oplechování rovných parapetů celoplošně lepené z Pz s povrchovou úpravou rš 330 mm</t>
  </si>
  <si>
    <t>764216644</t>
  </si>
  <si>
    <t>12,6                                         "K01"</t>
  </si>
  <si>
    <t>-1005801295</t>
  </si>
  <si>
    <t>Oplechování rovných parapetů celoplošně lepené z Pz s povrchovou úpravou rš 200 mm</t>
  </si>
  <si>
    <t>764216642</t>
  </si>
  <si>
    <t>1,6                                               "K22"</t>
  </si>
  <si>
    <t>-680965821</t>
  </si>
  <si>
    <t>Oplechování horních ploch a nadezdívek (atik) bez rohů z Pz plechu mechanicky kotvené rš 800 mm</t>
  </si>
  <si>
    <t>764214409</t>
  </si>
  <si>
    <t>30,0                                           "K17"</t>
  </si>
  <si>
    <t>-1399872079</t>
  </si>
  <si>
    <t>Oplechování rovné okapové hrany z Pz s povrchovou úpravou rš 120 mm</t>
  </si>
  <si>
    <t>764212660</t>
  </si>
  <si>
    <t>30,0                                           "K16"</t>
  </si>
  <si>
    <t>238645598</t>
  </si>
  <si>
    <t>Oplechování štítu závětrnou lištou z Pz s povrchovou úpravou rš 250 mm</t>
  </si>
  <si>
    <t>764212633</t>
  </si>
  <si>
    <t>0,8                                                  "K23"</t>
  </si>
  <si>
    <t>448590368</t>
  </si>
  <si>
    <t>Krytina železobetonových desek z Pz plechu s povrchovou úpravou</t>
  </si>
  <si>
    <t>764111671</t>
  </si>
  <si>
    <t>Konstrukce klempířské</t>
  </si>
  <si>
    <t>764</t>
  </si>
  <si>
    <t>224598731</t>
  </si>
  <si>
    <t>Přesun hmot tonážní pro sádrokartonové konstrukce v objektech v přes 6 do 12 m</t>
  </si>
  <si>
    <t>998763302</t>
  </si>
  <si>
    <t>15,59*8*0,3*(1,1+0,7)/2                "D 1.2.06"</t>
  </si>
  <si>
    <t>147989099</t>
  </si>
  <si>
    <t>dřevěný vazník lepené lamelové dřevo GL24h</t>
  </si>
  <si>
    <t>612232721</t>
  </si>
  <si>
    <t>15,59*8                                     "D 1.2.06"</t>
  </si>
  <si>
    <t>1554388738</t>
  </si>
  <si>
    <t>Montáž střešní konstrukce v do 10 m z plnostěnných vazníků konstrukční dl přes 10 do 18 m</t>
  </si>
  <si>
    <t>763732212</t>
  </si>
  <si>
    <t>A6*1,05</t>
  </si>
  <si>
    <t>A3*1,05</t>
  </si>
  <si>
    <t>-1287954646</t>
  </si>
  <si>
    <t>1475982209</t>
  </si>
  <si>
    <t>A5*1,05</t>
  </si>
  <si>
    <t>A4*1,05</t>
  </si>
  <si>
    <t>1393449459</t>
  </si>
  <si>
    <t>-1686614258</t>
  </si>
  <si>
    <t>0,65*1,5*2                                   "V05"</t>
  </si>
  <si>
    <t>1379690900</t>
  </si>
  <si>
    <t>Dělící přepážky k pisoárům, desky laminované tl 25 mm</t>
  </si>
  <si>
    <t>763412213</t>
  </si>
  <si>
    <t>1*1                             "V04"</t>
  </si>
  <si>
    <t>2*2                       "V03"</t>
  </si>
  <si>
    <t>1*6                                "V02"</t>
  </si>
  <si>
    <t>2*2                      "V01"</t>
  </si>
  <si>
    <t>1661588496</t>
  </si>
  <si>
    <t>Dveře sanitárních příček, desky laminované tl 25 mm, š do 800 mm, v do 2000 mm</t>
  </si>
  <si>
    <t>763412123</t>
  </si>
  <si>
    <t>1,55*2,0*1                             "V04"</t>
  </si>
  <si>
    <t>(1,5+1,93)*2,0*2                 "V03"</t>
  </si>
  <si>
    <t>1,6*2,0*6                                "V02"</t>
  </si>
  <si>
    <t>(1,5+1,9)*2,0*2                      "V01"</t>
  </si>
  <si>
    <t>-30923849</t>
  </si>
  <si>
    <t>Sanitární příčky do suchého prostředí, desky laminované tl 25 mm</t>
  </si>
  <si>
    <t>763412113</t>
  </si>
  <si>
    <t>(32,49-1,85*2+0,55*4)*(0,9+0,17)                     "T07"</t>
  </si>
  <si>
    <t>-1361532077</t>
  </si>
  <si>
    <t>Dřevěný obklad profil CW+UW 75 deska DTD 1x16 mm - T07</t>
  </si>
  <si>
    <t>7632235212</t>
  </si>
  <si>
    <t>Mezisoučet                              "T02,T04,T05,T06"</t>
  </si>
  <si>
    <t>13,5+1,3+3,05+4,5</t>
  </si>
  <si>
    <t>849352309</t>
  </si>
  <si>
    <t>plech děrovaný Pz oko kruhové D 5mm tl 1mm tabule</t>
  </si>
  <si>
    <t>15952142</t>
  </si>
  <si>
    <t>2,85*(2,5+0,08+0,1)                                      "T08c"</t>
  </si>
  <si>
    <t>2,85*(2,5+0,08+0,1)                                      "T08b"</t>
  </si>
  <si>
    <t>6,0*(2,5+0,08+0,1)                                      "T08a"</t>
  </si>
  <si>
    <t>32,49*(1,2+0,21)                                "T06"</t>
  </si>
  <si>
    <t>13,24*(1,0+0,21)                                "T05"</t>
  </si>
  <si>
    <t>10,88*(1,0+0,21)                                "T04"</t>
  </si>
  <si>
    <t>21,76*(3,0+0,08+0,1)-1,7*2,02*2           "T03c"</t>
  </si>
  <si>
    <t>13,26*(3,0+0,08+0,1)-1,7*2,02-1,75*2,5-5,85*2,5            "T03b"</t>
  </si>
  <si>
    <t>13,26*(3,0+0,08+0,1)                                "T03a"</t>
  </si>
  <si>
    <t xml:space="preserve">45,0*(3,165+0,08+0,3)-1,1*2,02                   "T02"                         </t>
  </si>
  <si>
    <t>(23,7-6,8)*(3,165+0,1)-1,2*2,02-2,7*2,7                      "T01c"</t>
  </si>
  <si>
    <t>23,7*(3,165+0,1)-1,8*2,02                      "T01b"</t>
  </si>
  <si>
    <t>(45,0-0,8*3)*(1,095+0,1)+(2,65+2,65)*(3,165-1,095)-1,8*2,02*2    "T01a"</t>
  </si>
  <si>
    <t>-2124625467</t>
  </si>
  <si>
    <t>Dřevěný obklad profil CW+UW 75 deska OSB 1x12 mm + DTD 1x16 mm - T01,02,03,04,05,06,08</t>
  </si>
  <si>
    <t>7632235211</t>
  </si>
  <si>
    <t>979448348</t>
  </si>
  <si>
    <t>dvířka revizní jednokřídlá s automatickým zámkem 400x400mm</t>
  </si>
  <si>
    <t>59030712</t>
  </si>
  <si>
    <t>2                                "V13"</t>
  </si>
  <si>
    <t>1637292177</t>
  </si>
  <si>
    <t>Montáž dvířek revizních jednoplášťových SDK kcí vel. 400x400 mm pro příčky a předsazené stěny</t>
  </si>
  <si>
    <t>763172323</t>
  </si>
  <si>
    <t>-1973627737</t>
  </si>
  <si>
    <t>dvířka revizní jednokřídlá s automatickým zámkem 300x300mm</t>
  </si>
  <si>
    <t>59030711</t>
  </si>
  <si>
    <t>1                                "V14"</t>
  </si>
  <si>
    <t>1                                "V12"</t>
  </si>
  <si>
    <t>1                                "V11"</t>
  </si>
  <si>
    <t>1285270802</t>
  </si>
  <si>
    <t>Montáž dvířek revizních jednoplášťových SDK kcí vel. 300x300 mm pro příčky a předsazené stěny</t>
  </si>
  <si>
    <t>763172322</t>
  </si>
  <si>
    <t>1823389839</t>
  </si>
  <si>
    <t>dvířka revizní jednokřídlá s automatickým zámkem 200x200mm</t>
  </si>
  <si>
    <t>59030710</t>
  </si>
  <si>
    <t>4                                "V10"</t>
  </si>
  <si>
    <t>2                                "V09"</t>
  </si>
  <si>
    <t>2                                "V08"</t>
  </si>
  <si>
    <t>-1552064360</t>
  </si>
  <si>
    <t>Montáž dvířek revizních jednoplášťových SDK kcí vel. 200x200 mm pro příčky a předsazené stěny</t>
  </si>
  <si>
    <t>763172321</t>
  </si>
  <si>
    <t>1961936830</t>
  </si>
  <si>
    <t>-1608480710</t>
  </si>
  <si>
    <t>-1942147497</t>
  </si>
  <si>
    <t>1539410618</t>
  </si>
  <si>
    <t>987848603</t>
  </si>
  <si>
    <t>-893075668</t>
  </si>
  <si>
    <t>860434918</t>
  </si>
  <si>
    <t>1,5*0,77                  "D36"</t>
  </si>
  <si>
    <t xml:space="preserve">1,88*1,15               "D35" </t>
  </si>
  <si>
    <t>1,75*0,67                "D34"</t>
  </si>
  <si>
    <t>-531223784</t>
  </si>
  <si>
    <t>SDK příčka tl 100 mm profil CW+UW 75 desky 1xDF 12,5 s izolací EI 45 Rw do 49 dB</t>
  </si>
  <si>
    <t>763111323</t>
  </si>
  <si>
    <t>Konstrukce suché výstavby</t>
  </si>
  <si>
    <t>763</t>
  </si>
  <si>
    <t>-1753533085</t>
  </si>
  <si>
    <t>Přesun hmot tonážní pro kce tesařské v objektech v přes 6 do 12 m</t>
  </si>
  <si>
    <t>998762102</t>
  </si>
  <si>
    <t>1835957580</t>
  </si>
  <si>
    <t>P04*2*0,10*0,024*1,1</t>
  </si>
  <si>
    <t>1271468242</t>
  </si>
  <si>
    <t>879016218</t>
  </si>
  <si>
    <t>P04*0,024*1,1</t>
  </si>
  <si>
    <t>448534318</t>
  </si>
  <si>
    <t>1692391114</t>
  </si>
  <si>
    <t>848943340</t>
  </si>
  <si>
    <t>-2100712951</t>
  </si>
  <si>
    <t>fig55*0,06*0,09</t>
  </si>
  <si>
    <t>352954778</t>
  </si>
  <si>
    <t>(5,1+1,58)*0,54</t>
  </si>
  <si>
    <t>(17,81+20,25+7,27)*0,54</t>
  </si>
  <si>
    <t xml:space="preserve">(13,81+1,34+0,52+21,42+1,2)*0,52       </t>
  </si>
  <si>
    <t xml:space="preserve">(5,153+0,58)*0,43+(5,815+0,58)*0,54+27,788*0,59  </t>
  </si>
  <si>
    <t>Mezisoučet                                    "S3"</t>
  </si>
  <si>
    <t>(10,27+0,59+2,59)*0,59</t>
  </si>
  <si>
    <t>Mezisoučet                                     "S2"</t>
  </si>
  <si>
    <t>(3,81+0,12)*2*0,56+0,7*0,56</t>
  </si>
  <si>
    <t>Mezisoučet                                     "S1"</t>
  </si>
  <si>
    <t xml:space="preserve">(30,74+0,16*2)*2*0,56                            </t>
  </si>
  <si>
    <t>1585522183</t>
  </si>
  <si>
    <t>Konstrukční a vyrovnávací vrstva pod klempířské prvky (atiky) z desek cementotřískových tl 24 mm</t>
  </si>
  <si>
    <t>762361323</t>
  </si>
  <si>
    <t>Součet                                      "spodní vrstva připevněná k betonovému podkladu"</t>
  </si>
  <si>
    <t>Mezisoučet                                                        "S7"</t>
  </si>
  <si>
    <t>1,09*0,50                                  "vodorovně"</t>
  </si>
  <si>
    <t>2,71*0,42                                "vodorovně"</t>
  </si>
  <si>
    <t>44,84*1*0,42                           "vodorovně"</t>
  </si>
  <si>
    <t>44,84*2*0,50                           "vodorovně"</t>
  </si>
  <si>
    <t>-1766566088</t>
  </si>
  <si>
    <t>Konstrukční a vyrovnávací vrstva pod klempířské prvky (atiky) z desek cementotřískových tl 22 mm</t>
  </si>
  <si>
    <t>762361322</t>
  </si>
  <si>
    <t>Součet                                "vrchní vrstva připevněná ke spodní desce"</t>
  </si>
  <si>
    <t>94433229</t>
  </si>
  <si>
    <t>Bednění střech rovných sklon do 60° z cementotřískových desek tl 22 mm na sraz šroubovaných na rošt</t>
  </si>
  <si>
    <t>762341136</t>
  </si>
  <si>
    <t>fig55*0,06*0,09*1,1</t>
  </si>
  <si>
    <t>-1949356498</t>
  </si>
  <si>
    <t>802342086</t>
  </si>
  <si>
    <t>1329448019</t>
  </si>
  <si>
    <t>P04*2*0,10*0,024</t>
  </si>
  <si>
    <t>P04*0,024</t>
  </si>
  <si>
    <t>-1686395252</t>
  </si>
  <si>
    <t>Konstrukce tesařské</t>
  </si>
  <si>
    <t>762</t>
  </si>
  <si>
    <t>1710342805</t>
  </si>
  <si>
    <t>Přesun hmot tonážní pro akustická a protiotřesová opatření v objektech v do 12 m</t>
  </si>
  <si>
    <t>998714102</t>
  </si>
  <si>
    <t>AKU1*1,05</t>
  </si>
  <si>
    <t>-590103118</t>
  </si>
  <si>
    <t>-220232960</t>
  </si>
  <si>
    <t>A1*1,05</t>
  </si>
  <si>
    <t>-1159141800</t>
  </si>
  <si>
    <t>1377554070</t>
  </si>
  <si>
    <t>A2a*1,05</t>
  </si>
  <si>
    <t>1218109262</t>
  </si>
  <si>
    <t>A2*1,05</t>
  </si>
  <si>
    <t>-1681959850</t>
  </si>
  <si>
    <t>-32017959</t>
  </si>
  <si>
    <t>Akustická a protiotřesová opatření</t>
  </si>
  <si>
    <t>714</t>
  </si>
  <si>
    <t>-1855210007</t>
  </si>
  <si>
    <t>Přesun hmot tonážní pro izolace tepelné v objektech v přes 6 do 12 m</t>
  </si>
  <si>
    <t>998713102</t>
  </si>
  <si>
    <t>(P10+P11+P12+P13+P14)*1,1</t>
  </si>
  <si>
    <t>(P07+P08)*1,1</t>
  </si>
  <si>
    <t>(P04+P05+P06+P16)*1,1</t>
  </si>
  <si>
    <t>836961264</t>
  </si>
  <si>
    <t>P10+P11+P12+P13+P14</t>
  </si>
  <si>
    <t>P07+P08</t>
  </si>
  <si>
    <t>P04+P05+P06+P16</t>
  </si>
  <si>
    <t>491444289</t>
  </si>
  <si>
    <t>-1853317038</t>
  </si>
  <si>
    <t>-1479729084</t>
  </si>
  <si>
    <t>fig49*1,02</t>
  </si>
  <si>
    <t>117753421</t>
  </si>
  <si>
    <t>Mezisoučet                                    "S4"</t>
  </si>
  <si>
    <t>Mezisoučet                                     "S3"</t>
  </si>
  <si>
    <t>-487251040</t>
  </si>
  <si>
    <t>fig48*0,4*0,1</t>
  </si>
  <si>
    <t>1089062909</t>
  </si>
  <si>
    <t>1634993844</t>
  </si>
  <si>
    <t>fig45*0,10/3*1,02</t>
  </si>
  <si>
    <t>-157116212</t>
  </si>
  <si>
    <t>-994626251</t>
  </si>
  <si>
    <t>fig47*(0,02+0,10)/2*1,02</t>
  </si>
  <si>
    <t>fig46*(0,02+0,18)/2*1,02</t>
  </si>
  <si>
    <t>fig44*(0,02+0,30)/2*1,02</t>
  </si>
  <si>
    <t>-812676465</t>
  </si>
  <si>
    <t>858622869</t>
  </si>
  <si>
    <t>fig45*1,02</t>
  </si>
  <si>
    <t>-1498991053</t>
  </si>
  <si>
    <t>-1745807859</t>
  </si>
  <si>
    <t>fig42*2*1,02</t>
  </si>
  <si>
    <t>-381682570</t>
  </si>
  <si>
    <t>fig47*2*1,02</t>
  </si>
  <si>
    <t>fig46*2*1,02</t>
  </si>
  <si>
    <t>fig44*2*1,02</t>
  </si>
  <si>
    <t>1176606592</t>
  </si>
  <si>
    <t>fig41*1,02</t>
  </si>
  <si>
    <t>-1670297046</t>
  </si>
  <si>
    <t>128096090</t>
  </si>
  <si>
    <t xml:space="preserve">Součet                                         </t>
  </si>
  <si>
    <t>1818680313</t>
  </si>
  <si>
    <t>fig43*2*1,02</t>
  </si>
  <si>
    <t>1630994520</t>
  </si>
  <si>
    <t>1885943747</t>
  </si>
  <si>
    <t>Mezisoučet                          "TI uvnitř ocelových sloupů"</t>
  </si>
  <si>
    <t>10,5*0,9/2*0,2*7</t>
  </si>
  <si>
    <t>-2005857493</t>
  </si>
  <si>
    <t>Tepelná izolace stěn lehkou stříkanou PUR pěnou</t>
  </si>
  <si>
    <t>713133111</t>
  </si>
  <si>
    <t>(3,0+5,0)*2*1,65*1,05                "doskočiště řez 4"</t>
  </si>
  <si>
    <t>312310404</t>
  </si>
  <si>
    <t>1704591734</t>
  </si>
  <si>
    <t>10,5*0,9/2*2*7*1,05</t>
  </si>
  <si>
    <t>1213220014</t>
  </si>
  <si>
    <t>deska tepelně izolační minerální kontaktních fasád kolmé vlákno λ=0,040-0,041 tl 100mm</t>
  </si>
  <si>
    <t>63151513</t>
  </si>
  <si>
    <t>10,5*0,9/2*2*7</t>
  </si>
  <si>
    <t>575951118</t>
  </si>
  <si>
    <t>Montáž izolace tepelné stěn a základů lepením celoplošně v kombinaci s mechanickým kotvením rohoží, pásů, dílců, desek</t>
  </si>
  <si>
    <t>713131143</t>
  </si>
  <si>
    <t>(P11+P12+P13)*1,02</t>
  </si>
  <si>
    <t>(P07+P08)*1,02</t>
  </si>
  <si>
    <t>-1306617988</t>
  </si>
  <si>
    <t>P11+P12+P13</t>
  </si>
  <si>
    <t>841652391</t>
  </si>
  <si>
    <t>P04*1,05</t>
  </si>
  <si>
    <t>-341525291</t>
  </si>
  <si>
    <t>894542591</t>
  </si>
  <si>
    <t>(P10+P14)*1,02</t>
  </si>
  <si>
    <t>-670803488</t>
  </si>
  <si>
    <t>-2030737782</t>
  </si>
  <si>
    <t>(P04+P05+P06+P16)*1,02</t>
  </si>
  <si>
    <t>-1999183606</t>
  </si>
  <si>
    <t>P10+P14</t>
  </si>
  <si>
    <t>1842307174</t>
  </si>
  <si>
    <t>-1890775652</t>
  </si>
  <si>
    <t>Přesun hmot tonážní tonážní pro krytiny povlakové v objektech v přes 6 do 12 m</t>
  </si>
  <si>
    <t>998712102</t>
  </si>
  <si>
    <t>Mezisoučet                      "V46,47,48"</t>
  </si>
  <si>
    <t>4                                            "S6"</t>
  </si>
  <si>
    <t>2                                            "S5"</t>
  </si>
  <si>
    <t>2                                            "S4"</t>
  </si>
  <si>
    <t>-1501892305</t>
  </si>
  <si>
    <t>přepad bezpečnostní atikový DN 125 s manžetou pro hydroizolaci z PVC-P</t>
  </si>
  <si>
    <t>28342773</t>
  </si>
  <si>
    <t>Mezisoučet                     "V46,47,48"</t>
  </si>
  <si>
    <t>1057573784</t>
  </si>
  <si>
    <t>Montáž bezpečnostního přepadu z PVC DN 125</t>
  </si>
  <si>
    <t>712998202</t>
  </si>
  <si>
    <t>-1652732422</t>
  </si>
  <si>
    <t>chrlič atikový DN 110 s manžetou pro hydroizolaci z PVC-P</t>
  </si>
  <si>
    <t>28342470</t>
  </si>
  <si>
    <t>1363394657</t>
  </si>
  <si>
    <t>Montáž atikového chrliče z PVC DN 110</t>
  </si>
  <si>
    <t>712998004</t>
  </si>
  <si>
    <t>fig38*1,10</t>
  </si>
  <si>
    <t>-1869084719</t>
  </si>
  <si>
    <t>-531224581</t>
  </si>
  <si>
    <t>fig38*1,15</t>
  </si>
  <si>
    <t>-1350760155</t>
  </si>
  <si>
    <t>-1570301017</t>
  </si>
  <si>
    <t>Součet                                                "K06"</t>
  </si>
  <si>
    <t>(5,1+0,56+1,58)          "vodorovně"</t>
  </si>
  <si>
    <t>(17,27+0,54+0,54+20,25+0,54+0,54+6,73)  "vodorovně"</t>
  </si>
  <si>
    <t>(13,81+1,34+0,52+21,42+0,46+0,52+1,2)         "vodorovně"</t>
  </si>
  <si>
    <t>(5,153+0,58+5,815+0,58+27,78+0,54+0,43)  "vodorovně"</t>
  </si>
  <si>
    <t>(10,27+0,14+0,08+0,59+2,59+0,08+0,59)       "vodorovně"</t>
  </si>
  <si>
    <t>(3,81+0,12)*2         "vodorovně"</t>
  </si>
  <si>
    <t>(30,74+0,16*2)*2                            "vodorovně"</t>
  </si>
  <si>
    <t>-1976967030</t>
  </si>
  <si>
    <t>Povlakové krytiny střech do 10° z tvarovaných poplastovaných lišt délky 2 m závětrná lišta rš 250 mm</t>
  </si>
  <si>
    <t>712363358</t>
  </si>
  <si>
    <t>Součet                                               "K05"</t>
  </si>
  <si>
    <t>1,09                                  "vodorovně"</t>
  </si>
  <si>
    <t>2,71                                "vodorovně"</t>
  </si>
  <si>
    <t>(44,84+0,56*2)*1        "vodorovně"</t>
  </si>
  <si>
    <t>(44,84+0,56*2)*2                           "vodorovně"</t>
  </si>
  <si>
    <t>-439048298</t>
  </si>
  <si>
    <t>Povlakové krytiny střech do 10° z tvarovaných poplastovaných lišt délky 2 m okapnice široká rš 250 mm</t>
  </si>
  <si>
    <t>712363357</t>
  </si>
  <si>
    <t>30,0                                         "K15"</t>
  </si>
  <si>
    <t>-28817550</t>
  </si>
  <si>
    <t>Povlakové krytiny střech do 10° z tvarovaných poplastovaných lišt délky 2 m okapnice široká rš 200 mm</t>
  </si>
  <si>
    <t>712363356</t>
  </si>
  <si>
    <t>6,5                                     "K14"</t>
  </si>
  <si>
    <t>1536811037</t>
  </si>
  <si>
    <t>Povlakové krytiny střech do 10° z tvarovaných poplastovaných lišt délky 2 m okapnice široká rš 150 mm</t>
  </si>
  <si>
    <t>712363355</t>
  </si>
  <si>
    <t>Součet                                                "K07"</t>
  </si>
  <si>
    <t>Mezisoučet                                     "S7"</t>
  </si>
  <si>
    <t>1,09+5,1*2</t>
  </si>
  <si>
    <t>(20,25+17,27)*1                             "svisle"</t>
  </si>
  <si>
    <t>(13,81+1,34+21,42+0,36)*1         "svisle"</t>
  </si>
  <si>
    <t>Mezisoučet                                     "S4"</t>
  </si>
  <si>
    <t>27,78*1                                            "svisle"</t>
  </si>
  <si>
    <t>Mezisoučet                                        "S2"</t>
  </si>
  <si>
    <t>(44,84+0,56*2)*1                             "svisle"</t>
  </si>
  <si>
    <t>-1135237102</t>
  </si>
  <si>
    <t>Povlakové krytiny střech do 10° z tvarovaných poplastovaných lišt délky 2 m stěnová lišta vyhnutá rš 70 mm</t>
  </si>
  <si>
    <t>712363354</t>
  </si>
  <si>
    <t>Součet                                               "K04"</t>
  </si>
  <si>
    <t>(5,153+27,788+5,815+27,78*0)              "svisle"</t>
  </si>
  <si>
    <t>(10,27+0,14+0,08+0,59)*2+2,59       "svisle"</t>
  </si>
  <si>
    <t>(44,84+0,56*2)*0+(3,81+0,12)*2       "svisle"</t>
  </si>
  <si>
    <t>(30,74+0,16*2+30,74+0,16*2)                       "svisle"</t>
  </si>
  <si>
    <t>1640558688</t>
  </si>
  <si>
    <t>Povlakové krytiny střech do 10° z tvarovaných poplastovaných lišt délky 2 m koutová lišta vnější rš 100 mm</t>
  </si>
  <si>
    <t>712363353</t>
  </si>
  <si>
    <t>Součet                                               "K03"</t>
  </si>
  <si>
    <t>(5,1*2+1,09)                                   "svisle"</t>
  </si>
  <si>
    <t>(20,25+17,27)*2                             "svisle"</t>
  </si>
  <si>
    <t>(13,81+1,34+21,42+0,36)*2         "svisle"</t>
  </si>
  <si>
    <t>(5,153+27,788+5,815+27,78)              "svisle"</t>
  </si>
  <si>
    <t>(44,84+0,56*2)*1+(3,81+0,12)*2       "svisle"</t>
  </si>
  <si>
    <t>-734558470</t>
  </si>
  <si>
    <t>Povlakové krytiny střech do 10° z tvarovaných poplastovaných lišt délky 2 m koutová lišta vnitřní rš 100 mm</t>
  </si>
  <si>
    <t>712363352</t>
  </si>
  <si>
    <t>0                                     "S7"</t>
  </si>
  <si>
    <t>14                                   "S6"</t>
  </si>
  <si>
    <t>4                                     "S5"</t>
  </si>
  <si>
    <t>3                                     "S4"</t>
  </si>
  <si>
    <t>0                                     "S3"</t>
  </si>
  <si>
    <t>0                                     "S2"</t>
  </si>
  <si>
    <t>3                                     "S1"</t>
  </si>
  <si>
    <t>-1769949458</t>
  </si>
  <si>
    <t>Provedení povlakové krytiny střech do 10° zaizolování prostupů kruhového průřezu D do 300 mm</t>
  </si>
  <si>
    <t>712363115</t>
  </si>
  <si>
    <t>fig37*1,15</t>
  </si>
  <si>
    <t>383818809</t>
  </si>
  <si>
    <t>1559489794</t>
  </si>
  <si>
    <t>fig35*1,15</t>
  </si>
  <si>
    <t>-938654982</t>
  </si>
  <si>
    <t>-1415758600</t>
  </si>
  <si>
    <t>fig34*1,15</t>
  </si>
  <si>
    <t>520514345</t>
  </si>
  <si>
    <t>-41150230</t>
  </si>
  <si>
    <t>fig36*0,001</t>
  </si>
  <si>
    <t>-373681318</t>
  </si>
  <si>
    <t>-685015956</t>
  </si>
  <si>
    <t>fig35*0,00030</t>
  </si>
  <si>
    <t>fig34*0,00030</t>
  </si>
  <si>
    <t>455474168</t>
  </si>
  <si>
    <t>1264746787</t>
  </si>
  <si>
    <t>-1950631803</t>
  </si>
  <si>
    <t>Přesun hmot tonážní pro izolace proti vodě, vlhkosti a plynům v objektech v přes 6 do 12 m</t>
  </si>
  <si>
    <t>998711102</t>
  </si>
  <si>
    <t>-1015837336</t>
  </si>
  <si>
    <t>-986916069</t>
  </si>
  <si>
    <t>1321157683</t>
  </si>
  <si>
    <t>Mezisoučet                                        "Z"</t>
  </si>
  <si>
    <t>Mezisoučet                                    "J"</t>
  </si>
  <si>
    <t>Mezisoučet                                   "S"</t>
  </si>
  <si>
    <t>(22,14+1,2)</t>
  </si>
  <si>
    <t>(0,4+0,82)*2                      "sloup v závětří"</t>
  </si>
  <si>
    <t>Mezisoučet                                     "V"</t>
  </si>
  <si>
    <t>1411513740</t>
  </si>
  <si>
    <t>2057524645</t>
  </si>
  <si>
    <t>fig32*1,20</t>
  </si>
  <si>
    <t>fig31*1,15</t>
  </si>
  <si>
    <t>380748760</t>
  </si>
  <si>
    <t>312975600</t>
  </si>
  <si>
    <t>183516400</t>
  </si>
  <si>
    <t>(3,39+1,1+3,39+1,93)*2*0,2                             "2219"</t>
  </si>
  <si>
    <t>(2,65+1,1+2,65+1,93)*2*0,2                             "2218"</t>
  </si>
  <si>
    <t>(3,39+1,2+3,39+1,9)*2*0,2         "2108"</t>
  </si>
  <si>
    <t>(2,65+1,2+2,65+1,9)*2*0,2         "2107"</t>
  </si>
  <si>
    <t>(2,14+3,25)*2*0,2                       "2106"</t>
  </si>
  <si>
    <t>(2,0+2,0)*2*0,2                           "2104"</t>
  </si>
  <si>
    <t>-623707207</t>
  </si>
  <si>
    <t>Izolace proti vlhkosti svislá za studena těsnicí stěrkou jednosložkovou na bázi cementu</t>
  </si>
  <si>
    <t>711113127</t>
  </si>
  <si>
    <t>P06+P08+P12</t>
  </si>
  <si>
    <t>1227436362</t>
  </si>
  <si>
    <t>fig32*0,00035</t>
  </si>
  <si>
    <t>fig31*0,00030</t>
  </si>
  <si>
    <t>38730619</t>
  </si>
  <si>
    <t>-47358606</t>
  </si>
  <si>
    <t>Mezisoučet                           "SO 02"</t>
  </si>
  <si>
    <t>234997138</t>
  </si>
  <si>
    <t>-439200233</t>
  </si>
  <si>
    <t>Přesun hmot pro haly s nosnou kcí zděnou nebo monolitickou v do 20 m</t>
  </si>
  <si>
    <t>998021021</t>
  </si>
  <si>
    <t>-437546599</t>
  </si>
  <si>
    <t>Poplatek za uložení stavebního odpadu na recyklační skládce (skládkovné) z prostého betonu kód odpadu 17 01 01</t>
  </si>
  <si>
    <t>997013861</t>
  </si>
  <si>
    <t>4,054*14 'Přepočtené koeficientem množství</t>
  </si>
  <si>
    <t>1918554939</t>
  </si>
  <si>
    <t>Příplatek k odvozu suti a vybouraných hmot na skládku ZKD 1 km přes 1 km</t>
  </si>
  <si>
    <t>997013509</t>
  </si>
  <si>
    <t>-1596858359</t>
  </si>
  <si>
    <t>Odvoz suti a vybouraných hmot na skládku nebo meziskládku do 1 km se složením</t>
  </si>
  <si>
    <t>997013501</t>
  </si>
  <si>
    <t>-769344142</t>
  </si>
  <si>
    <t>Vnitrostaveništní doprava suti a vybouraných hmot pro budovy v přes 9 do 12 m s použitím mechanizace</t>
  </si>
  <si>
    <t>997013113</t>
  </si>
  <si>
    <t>1,0*5</t>
  </si>
  <si>
    <t>-2040922737</t>
  </si>
  <si>
    <t>Vysekání rýh v betonových zdech hl do 300 mm š do 300 mm</t>
  </si>
  <si>
    <t>974049187</t>
  </si>
  <si>
    <t>1,0*13</t>
  </si>
  <si>
    <t>-1350199017</t>
  </si>
  <si>
    <t>Vysekání rýh v betonových zdech hl do 300 mm š do 200 mm</t>
  </si>
  <si>
    <t>974049185</t>
  </si>
  <si>
    <t>1,0*2</t>
  </si>
  <si>
    <t>-2129229463</t>
  </si>
  <si>
    <t>Vysekání rýh v betonových zdech hl do 150 mm š do 200 mm</t>
  </si>
  <si>
    <t>974049165</t>
  </si>
  <si>
    <t>1517999494</t>
  </si>
  <si>
    <t>Vysekání rýh v betonových zdech hl do 100 mm š do 200 mm</t>
  </si>
  <si>
    <t>974049155</t>
  </si>
  <si>
    <t>13                      "otvory pro chráničky"</t>
  </si>
  <si>
    <t>-527115585</t>
  </si>
  <si>
    <t>Vybourání otvorů v betonových příčkách a zdech pl do 0,09 m2 tl do 600 mm</t>
  </si>
  <si>
    <t>971042361</t>
  </si>
  <si>
    <t>3                      "otvory pro chráničky"</t>
  </si>
  <si>
    <t>-460940255</t>
  </si>
  <si>
    <t>Vybourání otvorů v betonových příčkách a zdech pl do 0,09 m2 tl do 450 mm</t>
  </si>
  <si>
    <t>971042351</t>
  </si>
  <si>
    <t>1,8*46*1,1                                 "V41"</t>
  </si>
  <si>
    <t>223220989</t>
  </si>
  <si>
    <t>profil ochranný rohový antibakteriální vinyl - V41</t>
  </si>
  <si>
    <t>283420401</t>
  </si>
  <si>
    <t>1,8*46                                 "V41"</t>
  </si>
  <si>
    <t>752119781</t>
  </si>
  <si>
    <t>Lepení ochranného rohového samolepícího profilu na vyrovnaný podklad na stěnu včetně ukončovacích systémových prvků, antibakteriální úprava.</t>
  </si>
  <si>
    <t>953966112</t>
  </si>
  <si>
    <t>4*4                                     "D 1.2.13"</t>
  </si>
  <si>
    <t>-1345550850</t>
  </si>
  <si>
    <t>Kotevní šroub pro chemické kotvy M 12 dl 300 mm</t>
  </si>
  <si>
    <t>953965124</t>
  </si>
  <si>
    <t>6*21                                     "D 1.2.13"</t>
  </si>
  <si>
    <t>1779479757</t>
  </si>
  <si>
    <t>Kotevní šroub pro chemické kotvy M 12 dl 220 mm</t>
  </si>
  <si>
    <t>953965122</t>
  </si>
  <si>
    <t>2*4                                                "D 1.2.12"</t>
  </si>
  <si>
    <t>4*12+4*14                                  "D 1.2.11"</t>
  </si>
  <si>
    <t>-65331920</t>
  </si>
  <si>
    <t>Kotevní šroub pro chemické kotvy M 12 dl 160 mm</t>
  </si>
  <si>
    <t>953965121</t>
  </si>
  <si>
    <t>6*21+4*4                                     "D 1.2.13"</t>
  </si>
  <si>
    <t>387558554</t>
  </si>
  <si>
    <t>Kotvy chemickým tmelem M 12 hl 110 mm do betonu, ŽB nebo kamene s vyvrtáním otvoru</t>
  </si>
  <si>
    <t>953961113</t>
  </si>
  <si>
    <t>fig82*1000</t>
  </si>
  <si>
    <t>1238207888</t>
  </si>
  <si>
    <t>1087318973</t>
  </si>
  <si>
    <t>37,68*0,001*1,1                    "D 1.2.06"</t>
  </si>
  <si>
    <t>-660958962</t>
  </si>
  <si>
    <t>plech ocelový hladký jakost S235JR tl 20mm tabule</t>
  </si>
  <si>
    <t>13611248</t>
  </si>
  <si>
    <t>(34,71+593,46+135,65+602,88+41,45+118,69+174,27+90,43)*0,001*1,1                    "D 1.2.06"</t>
  </si>
  <si>
    <t>-2066179227</t>
  </si>
  <si>
    <t>plech ocelový hladký jakost S235JR tl 15mm tabule</t>
  </si>
  <si>
    <t>13611238</t>
  </si>
  <si>
    <t>12,56*0,001*1,1                    "D 1.2.06"</t>
  </si>
  <si>
    <t>423434424</t>
  </si>
  <si>
    <t>plech ocelový hladký jakost S235JR tl 10mm tabule</t>
  </si>
  <si>
    <t>13611228</t>
  </si>
  <si>
    <t>1435,57*0,001*1,1                                "D 1.2.06"</t>
  </si>
  <si>
    <t>-1333293157</t>
  </si>
  <si>
    <t>profil ocelový obdélníkový svařovaný 160x80x5mm</t>
  </si>
  <si>
    <t>145503281</t>
  </si>
  <si>
    <t>644,6*0,001*1,10                                            "D1.2.06"</t>
  </si>
  <si>
    <t>-1322871781</t>
  </si>
  <si>
    <t>úhelník ocelový rovnostranný jakost S235JR (11 375) 160x160x12mm</t>
  </si>
  <si>
    <t>13010448</t>
  </si>
  <si>
    <t>(56,25+18,96)*0,001*1,1                                "D 1.2.06"</t>
  </si>
  <si>
    <t>1614663352</t>
  </si>
  <si>
    <t>517,44*0,001*1,1                                "D 1.2.06"</t>
  </si>
  <si>
    <t>1424839197</t>
  </si>
  <si>
    <t>ocel profilová jakost S235JR (11 375) průřez U (UPN) 300</t>
  </si>
  <si>
    <t>13010836</t>
  </si>
  <si>
    <t>1926376406</t>
  </si>
  <si>
    <t>fig81*1000</t>
  </si>
  <si>
    <t>1284408428</t>
  </si>
  <si>
    <t>-1638069443</t>
  </si>
  <si>
    <t>65,24*0,001*1,1                                   "D 1.2.11"</t>
  </si>
  <si>
    <t>57261901</t>
  </si>
  <si>
    <t>48,47*0,001*1,1                                   "D 1.2.11"</t>
  </si>
  <si>
    <t>-71610003</t>
  </si>
  <si>
    <t>68,35*0,001*1,1                                   "D 1.2.11"</t>
  </si>
  <si>
    <t>-1883031990</t>
  </si>
  <si>
    <t>200,11*0,001*1,1                             "D 1.2.11"</t>
  </si>
  <si>
    <t>-881831748</t>
  </si>
  <si>
    <t>profil ocelový obdélníkový svařovaný 100x60x3mm</t>
  </si>
  <si>
    <t>14550192</t>
  </si>
  <si>
    <t>547,81*0,001*1,1                         "D 1.2.13"</t>
  </si>
  <si>
    <t>-1119731270</t>
  </si>
  <si>
    <t>profil ocelový obdélníkový svařovaný 100x80x4mm</t>
  </si>
  <si>
    <t>145503272</t>
  </si>
  <si>
    <t>372,22*0,001*1,1                         "D 1.2.11"</t>
  </si>
  <si>
    <t>1347,24*0,001*1,1                         "D 1.2.13"</t>
  </si>
  <si>
    <t>-888491454</t>
  </si>
  <si>
    <t>profil ocelový obdélníkový svařovaný 120x80x4mm</t>
  </si>
  <si>
    <t>145503271</t>
  </si>
  <si>
    <t>41,07*0,001*1,1                       "D 1.2.11"</t>
  </si>
  <si>
    <t>101,97*0,001*1,1                       "D 1.2.13"</t>
  </si>
  <si>
    <t>-376089935</t>
  </si>
  <si>
    <t>profil ocelový čtvercový svařovaný 120x120x4mm</t>
  </si>
  <si>
    <t>14550305</t>
  </si>
  <si>
    <t>271,37*0,001*1,1                       "D 1.2.11"</t>
  </si>
  <si>
    <t>230,02*0,001*1,1                       "D 1.2.13"</t>
  </si>
  <si>
    <t>36,8*0,001*1,1                "D 1.2.14"</t>
  </si>
  <si>
    <t>169426019</t>
  </si>
  <si>
    <t>profil ocelový čtvercový svařovaný 80x80x4mm</t>
  </si>
  <si>
    <t>14550317</t>
  </si>
  <si>
    <t>278,03*0,001*1,1                        "D 1.2.13"</t>
  </si>
  <si>
    <t>-1935566552</t>
  </si>
  <si>
    <t>ocel profilová jakost S235JR (11 375) průřez U (UPN) 200</t>
  </si>
  <si>
    <t>13010826</t>
  </si>
  <si>
    <t>7,5*11,86*0,001*1,1                     "L 80/80/10"</t>
  </si>
  <si>
    <t>78947337</t>
  </si>
  <si>
    <t>úhelník ocelový rovnostranný jakost S235JR (11 375) 80x80x10mm</t>
  </si>
  <si>
    <t>13011067</t>
  </si>
  <si>
    <t>(52,77+49,77)*0,001*1,1                "D 1.2.14"</t>
  </si>
  <si>
    <t>-1166407519</t>
  </si>
  <si>
    <t>77,40*0,001*1,1                       "D 1.2.13"</t>
  </si>
  <si>
    <t>(61,92+52,76)*0,001*1,1                "D 1.2.14"</t>
  </si>
  <si>
    <t>-200145796</t>
  </si>
  <si>
    <t>ocel profilová jakost S235JR (11 375) průřez IPE 140</t>
  </si>
  <si>
    <t>13010746</t>
  </si>
  <si>
    <t>636514251</t>
  </si>
  <si>
    <t>1321784128</t>
  </si>
  <si>
    <t>přístroj hasicí ruční práškový PG 6 LE</t>
  </si>
  <si>
    <t>44932114</t>
  </si>
  <si>
    <t>1271212661</t>
  </si>
  <si>
    <t>Osazování hasicího přístroje</t>
  </si>
  <si>
    <t>953943211</t>
  </si>
  <si>
    <t>-1991368258</t>
  </si>
  <si>
    <t>sloupek multifunkční AL D 102 mm v 3,0 m - V28</t>
  </si>
  <si>
    <t>404452301</t>
  </si>
  <si>
    <t>2                                             "V28"</t>
  </si>
  <si>
    <t>-1588485786</t>
  </si>
  <si>
    <t>Osazování výrobků přes 5 do 15 kg/kus do betonu</t>
  </si>
  <si>
    <t>953943123</t>
  </si>
  <si>
    <t>1475151875</t>
  </si>
  <si>
    <t>revizní poklop do podlahy V52</t>
  </si>
  <si>
    <t>562306041</t>
  </si>
  <si>
    <t>2                                                      "V52"</t>
  </si>
  <si>
    <t>565354419</t>
  </si>
  <si>
    <t>Osazování ocelových rámů do 1000x1000 mm</t>
  </si>
  <si>
    <t>953942421</t>
  </si>
  <si>
    <t>2,16*21,85                                          "2205"</t>
  </si>
  <si>
    <t>(13,26+0,25)*21,76                         "2117"</t>
  </si>
  <si>
    <t>45,0*(24,05+6,6)                  "1101,1201,1203,1207"</t>
  </si>
  <si>
    <t>225580780</t>
  </si>
  <si>
    <t>Vyčištění budov bytové a občanské výstavby při výšce podlaží přes 4 m</t>
  </si>
  <si>
    <t>952901114</t>
  </si>
  <si>
    <t>22,8+15,3+21,27+4,55+12,08+7,44       "SO 03"</t>
  </si>
  <si>
    <t>(0,25+15,42)*(17,73+0,3)+(0,09+0,15+4,8+0,3)*(9,01-0,16)  "2.n.p. - SO 02"</t>
  </si>
  <si>
    <t>(0,25+15,42)*(17,73+0,3)+(0,09+0,15+4,8+0,3)*(9,01-0,16)  "1.n.p. - SO 02"</t>
  </si>
  <si>
    <t>(7,16+2,68)*2,95               "1108,1211"</t>
  </si>
  <si>
    <t>45,0*5,1           "1105,1106,1110-1115"</t>
  </si>
  <si>
    <t>83,06+9,58                           "1102,1103"</t>
  </si>
  <si>
    <t>(5,9+0,15+3,79)*2,95                    "1001,1002"</t>
  </si>
  <si>
    <t>-800361566</t>
  </si>
  <si>
    <t>Vyčištění budov bytové a občanské výstavby při výšce podlaží do 4 m</t>
  </si>
  <si>
    <t>952901111</t>
  </si>
  <si>
    <t>4,8*(1,5+3,38)                          "2201"</t>
  </si>
  <si>
    <t>11,18                                             "1002"</t>
  </si>
  <si>
    <t>83,06+9,58                          "1102,1103"</t>
  </si>
  <si>
    <t>(8,5+3,71)*3,25                "1203,1207"</t>
  </si>
  <si>
    <t>32,49*3,75                    "montáž podhledu nad 1202"</t>
  </si>
  <si>
    <t>1855610453</t>
  </si>
  <si>
    <t>Lešení pomocné pro objekty pozemních staveb s lešeňovou podlahou v přes 1,9 do 3,5 m zatížení do 150 kg/m2</t>
  </si>
  <si>
    <t>949101112</t>
  </si>
  <si>
    <t>22,8+15,3+21,27+4,55+12,08+7,44            "3001-3006"</t>
  </si>
  <si>
    <t>23,18+7,13+38,95+4,67+3,1+47,17+11,68+10,15+12,5+10,88+12,3+10,68+12,5+11,04+69,54+15,52+4,63+7,25+7,76+10,01  "2201-2219"</t>
  </si>
  <si>
    <t>9,44+18,67+5,12+3,96+67,42+6,59+7,95+10,15+15,36+15,84+15,36+16,17+9,95+16,08+10,22+15,45+17,1+13,97+11,01+5,58+4,08+10,77+5,58+4,08 "2101-2125 mimo "</t>
  </si>
  <si>
    <t>7,78+9,79+3,24+2,19+12,66+9,73         "1204,1205,1208-1211"</t>
  </si>
  <si>
    <t>31,33+85,41+4,8+11,42+29,81+16,32+51,14+6,87+2,65+6,88     "1105-1108,1110,1111-1115"</t>
  </si>
  <si>
    <t>17,41+11,18                               "1001,1002"</t>
  </si>
  <si>
    <t>-1921409736</t>
  </si>
  <si>
    <t>Lešení pomocné pro objekty pozemních staveb s lešeňovou podlahou v do 1,9 m zatížení do 150 kg/m2</t>
  </si>
  <si>
    <t>949101111</t>
  </si>
  <si>
    <t xml:space="preserve">1                                      "2117 - montáž podhledu a obkladu stěn haly"  </t>
  </si>
  <si>
    <t>4                                       "1101 - montáž podhledu a obkladu stěn haly "</t>
  </si>
  <si>
    <t>1718423618</t>
  </si>
  <si>
    <t>Demontáž pojízdných věží trubkových/dílcových š přes 0,9 do 1,6 m dl do 3,2 m v přes 6,6 do 7,6 m</t>
  </si>
  <si>
    <t>946112817</t>
  </si>
  <si>
    <t xml:space="preserve">1*30                                      "2117 - montáž podhledu a obkladu stěn haly"  </t>
  </si>
  <si>
    <t>4*30                                       "1101 - montáž podhledu a obkladu stěn haly "</t>
  </si>
  <si>
    <t>-158524955</t>
  </si>
  <si>
    <t>Příplatek k pojízdným věžím š do 1,6 m dl do 3,2 m v do 7,6 m za první a ZKD den použití</t>
  </si>
  <si>
    <t>946112217</t>
  </si>
  <si>
    <t>-1513686553</t>
  </si>
  <si>
    <t>Montáž pojízdných věží trubkových/dílcových š do 1,6 m dl do 3,2 m v přes 6,6 do 7,6 m</t>
  </si>
  <si>
    <t>946112117</t>
  </si>
  <si>
    <t>1491192111</t>
  </si>
  <si>
    <t>fig98*30</t>
  </si>
  <si>
    <t>1237791459</t>
  </si>
  <si>
    <t>-1722330911</t>
  </si>
  <si>
    <t>-2021949758</t>
  </si>
  <si>
    <t>fig99*30*5</t>
  </si>
  <si>
    <t>1713219846</t>
  </si>
  <si>
    <t>-1846443536</t>
  </si>
  <si>
    <t>1743532242</t>
  </si>
  <si>
    <t>zárubeň dvoukřídlá ocelová pro zdění tl stěny 110-150mm rozměru 1600/1970, 2100mm</t>
  </si>
  <si>
    <t>55331748</t>
  </si>
  <si>
    <t>-939826128</t>
  </si>
  <si>
    <t>Osazování ocelových zárubní dodatečné pl přes 2,5 m2</t>
  </si>
  <si>
    <t>642944221</t>
  </si>
  <si>
    <t>-1707814138</t>
  </si>
  <si>
    <t>zárubeň jednokřídlá ocelová pro zdění tl stěny 110-150mm rozměru 1000/1970, 2100mm</t>
  </si>
  <si>
    <t>553314891</t>
  </si>
  <si>
    <t>27492826</t>
  </si>
  <si>
    <t>zárubeň jednokřídlá ocelová pro zdění tl stěny 110-150mm rozměru 1100/1970, 2100mm</t>
  </si>
  <si>
    <t>55331489</t>
  </si>
  <si>
    <t>-961513323</t>
  </si>
  <si>
    <t>zárubeň jednokřídlá ocelová pro zdění tl stěny 110-150mm rozměru 900/1970, 2100mm</t>
  </si>
  <si>
    <t>55331488</t>
  </si>
  <si>
    <t>1576527129</t>
  </si>
  <si>
    <t>zárubeň jednokřídlá ocelová pro zdění tl stěny 110-150mm rozměru 800/1970, 2100mm</t>
  </si>
  <si>
    <t>55331487</t>
  </si>
  <si>
    <t>1244500653</t>
  </si>
  <si>
    <t>zárubeň jednokřídlá ocelová pro zdění tl stěny 110-150mm rozměru 700/1970, 2100mm</t>
  </si>
  <si>
    <t>55331486</t>
  </si>
  <si>
    <t>-1688117626</t>
  </si>
  <si>
    <t>Osazování ocelových zárubní dodatečné pl do 2,5 m2</t>
  </si>
  <si>
    <t>642944121</t>
  </si>
  <si>
    <t>-1912373231</t>
  </si>
  <si>
    <t>P14*0,105</t>
  </si>
  <si>
    <t>(P07+P08+P11+P12+P13)*0,070</t>
  </si>
  <si>
    <t>P10*0,055</t>
  </si>
  <si>
    <t>(P05+P06)*0,085</t>
  </si>
  <si>
    <t>(P02+P04)*0,08</t>
  </si>
  <si>
    <t>229458979</t>
  </si>
  <si>
    <t>P16*0,06</t>
  </si>
  <si>
    <t>-939438918</t>
  </si>
  <si>
    <t>68616266</t>
  </si>
  <si>
    <t>-102117456</t>
  </si>
  <si>
    <t>941130853</t>
  </si>
  <si>
    <t>-1074120556</t>
  </si>
  <si>
    <t>Očištění vnějších ploch tlakovou vodou</t>
  </si>
  <si>
    <t>629995101</t>
  </si>
  <si>
    <t>1701628166</t>
  </si>
  <si>
    <t>2135826871</t>
  </si>
  <si>
    <t>fig25*0,20</t>
  </si>
  <si>
    <t>689981390</t>
  </si>
  <si>
    <t>fig25*1,05</t>
  </si>
  <si>
    <t>-1610589995</t>
  </si>
  <si>
    <t>fig28*1,05</t>
  </si>
  <si>
    <t>1308689419</t>
  </si>
  <si>
    <t>Mezisoučet                        "okenní a parapetní lišty"</t>
  </si>
  <si>
    <t>-1109386134</t>
  </si>
  <si>
    <t>fig27*1,05</t>
  </si>
  <si>
    <t>-809839095</t>
  </si>
  <si>
    <t>-1647235203</t>
  </si>
  <si>
    <t>-1423410016</t>
  </si>
  <si>
    <t>1005662181</t>
  </si>
  <si>
    <t>fig25*0,20*1,1</t>
  </si>
  <si>
    <t>-788130107</t>
  </si>
  <si>
    <t>-629715591</t>
  </si>
  <si>
    <t>fig24*1,05</t>
  </si>
  <si>
    <t>-103932529</t>
  </si>
  <si>
    <t>144142131</t>
  </si>
  <si>
    <t>fig23*1,05</t>
  </si>
  <si>
    <t>fig22*1,05</t>
  </si>
  <si>
    <t>953837604</t>
  </si>
  <si>
    <t>-311229350</t>
  </si>
  <si>
    <t>1404184318</t>
  </si>
  <si>
    <t>-1356587192</t>
  </si>
  <si>
    <t>806349504</t>
  </si>
  <si>
    <t>fig21*1,05</t>
  </si>
  <si>
    <t>1585323855</t>
  </si>
  <si>
    <t>-588427427</t>
  </si>
  <si>
    <t>-277731581</t>
  </si>
  <si>
    <t>-825686550</t>
  </si>
  <si>
    <t>Mezisoučet                                              "SO 03"</t>
  </si>
  <si>
    <t>857889949</t>
  </si>
  <si>
    <t>735553825</t>
  </si>
  <si>
    <t>Mezisoučet                                                    "SO 01 - zazdívky"</t>
  </si>
  <si>
    <t>1951987663</t>
  </si>
  <si>
    <t>Mezisoučet                                    "SO 01"</t>
  </si>
  <si>
    <t>-1734979425</t>
  </si>
  <si>
    <t>Oprava vnitřní vápenocementové štukové omítky stěn v rozsahu plochy přes 10 do 30 %</t>
  </si>
  <si>
    <t>612325422</t>
  </si>
  <si>
    <t>1354059955</t>
  </si>
  <si>
    <t>-2069020018</t>
  </si>
  <si>
    <t>1632703012</t>
  </si>
  <si>
    <t>1275841210</t>
  </si>
  <si>
    <t>Mezisoučet            "2201-2204,2206-2219"</t>
  </si>
  <si>
    <t>Mezisoučet             "2101-2116,2118-2125"</t>
  </si>
  <si>
    <t>-643050779</t>
  </si>
  <si>
    <t>Ubroušení výstupků betonu vnitřních neomítaných stropů po odbednění</t>
  </si>
  <si>
    <t>611111001</t>
  </si>
  <si>
    <t>Úpravy povrchů, podlahy a osazování výplní</t>
  </si>
  <si>
    <t>355,0*1,1                               "D 1.2.06"</t>
  </si>
  <si>
    <t>-1394546948</t>
  </si>
  <si>
    <t>plech trapézový T130 PES 25µm tl 1,15 mm</t>
  </si>
  <si>
    <t>154843521</t>
  </si>
  <si>
    <t>355,0                               "D 1.2.06"</t>
  </si>
  <si>
    <t>-1612215801</t>
  </si>
  <si>
    <t>Montáž krytiny ocelových střech z tvarovaných ocelových plechů šroubovaných budov v přes 6 do 12 m</t>
  </si>
  <si>
    <t>444171112</t>
  </si>
  <si>
    <t>-896527600</t>
  </si>
  <si>
    <t>Odstranění bednění stupňů přímočarých schodišť</t>
  </si>
  <si>
    <t>434351142</t>
  </si>
  <si>
    <t>Mezisoučet                                        "SO 02"</t>
  </si>
  <si>
    <t>1,25*(7+8+7)*0,5</t>
  </si>
  <si>
    <t>1390851089</t>
  </si>
  <si>
    <t>Zřízení bednění stupňů přímočarých schodišť</t>
  </si>
  <si>
    <t>434351141</t>
  </si>
  <si>
    <t>1,25*(7+8+7)</t>
  </si>
  <si>
    <t>1360688916</t>
  </si>
  <si>
    <t>Schodišťové stupně dusané na terén z betonu tř. C 20/25 bez potěru</t>
  </si>
  <si>
    <t>434311115</t>
  </si>
  <si>
    <t>6                                             "D 1.2.14"</t>
  </si>
  <si>
    <t>-1880095977</t>
  </si>
  <si>
    <t>Schodišťový stupeň pórobetonový základní v 150 mm š 300 mm světlost schodiště přes 900 do 1200 mm</t>
  </si>
  <si>
    <t>434141213</t>
  </si>
  <si>
    <t>1096270964</t>
  </si>
  <si>
    <t>Odstranění bednění podest schodišť a ramp přímočarých v do 4 m</t>
  </si>
  <si>
    <t>431351122</t>
  </si>
  <si>
    <t>Mezisoučet                                     "SO 02"</t>
  </si>
  <si>
    <t>(2,45+1,11+2,79+1,35+2,15+0,29)*1,25</t>
  </si>
  <si>
    <t>353433751</t>
  </si>
  <si>
    <t>Zřízení bednění podest schodišť a ramp přímočarých v do 4 m</t>
  </si>
  <si>
    <t>431351121</t>
  </si>
  <si>
    <t>Mezisoučet                                 "SO 02"</t>
  </si>
  <si>
    <t>655,4*0,001                             "D 1.2.10"</t>
  </si>
  <si>
    <t>-180509994</t>
  </si>
  <si>
    <t>Výztuž schodišťové konstrukce a rampy betonářskou ocelí 10 505</t>
  </si>
  <si>
    <t>430361821</t>
  </si>
  <si>
    <t>(1,665*0,33+1,25*0,30)*0,20</t>
  </si>
  <si>
    <t>(2,45+1,11+2,79+1,35+2,15+0,29)*1,25*0,20</t>
  </si>
  <si>
    <t>-1871937678</t>
  </si>
  <si>
    <t>Schodišťová konstrukce a rampa ze ŽB tř. C 25/30</t>
  </si>
  <si>
    <t>430321414</t>
  </si>
  <si>
    <t>884608235</t>
  </si>
  <si>
    <t>Odstranění bednění ztužujících věnců</t>
  </si>
  <si>
    <t>417351116</t>
  </si>
  <si>
    <t>Mezisoučet                                              "SO 01"</t>
  </si>
  <si>
    <t xml:space="preserve">(5,547+28,528+6,226)*2*0,30                "řez A,E"           </t>
  </si>
  <si>
    <t>Mezisoučet                                            "SO 02"</t>
  </si>
  <si>
    <t>21,76*2*0,2                                           "V1"</t>
  </si>
  <si>
    <t>(1,55+5,34+1,075)*2*0,15              "V5"</t>
  </si>
  <si>
    <t>15,51*2*0,165                                      "V4"</t>
  </si>
  <si>
    <t>(1,5+18,03+21,01+8,82)*2*0,165   "V3"</t>
  </si>
  <si>
    <t>1,55*2*0,245                                        "V2"</t>
  </si>
  <si>
    <t>(1,55+5,34)*2*0,165                         "V1"</t>
  </si>
  <si>
    <t>527454602</t>
  </si>
  <si>
    <t>Zřízení bednění ztužujících věnců</t>
  </si>
  <si>
    <t>417351115</t>
  </si>
  <si>
    <t xml:space="preserve">(5,547+28,528+6,226)*0,35*0,30                "řez A,E"           </t>
  </si>
  <si>
    <t>21,76*0,3*0,2                                          "V1"</t>
  </si>
  <si>
    <t>(1,55+5,34+1,075)*0,3*0,15              "V5"</t>
  </si>
  <si>
    <t>15,51*0,3*0,165                                      "V4"</t>
  </si>
  <si>
    <t>(1,5+18,03+21,01+8,82)*0,3*0,165   "V3"</t>
  </si>
  <si>
    <t>1,55*0,3*0,245                                        "V2"</t>
  </si>
  <si>
    <t>(1,55+5,34)*0,3*0,165                         "V1"</t>
  </si>
  <si>
    <t>903788994</t>
  </si>
  <si>
    <t>Ztužující pásy a věnce ze ŽB tř. C 25/30</t>
  </si>
  <si>
    <t>417321515</t>
  </si>
  <si>
    <t>1713299206</t>
  </si>
  <si>
    <t>Odstranění podpěrné konstrukce nosníků výšky podepření přes 6 do 9 m pro nosník výšky do 100 cm</t>
  </si>
  <si>
    <t>4133522121</t>
  </si>
  <si>
    <t>Mezisoučet                                                            "SO 02"</t>
  </si>
  <si>
    <t>(0,15*2+2,08*2+3,478*5)*0,25           "sportovní hala"</t>
  </si>
  <si>
    <t>2099199810</t>
  </si>
  <si>
    <t>Zřízení podpěrné konstrukce nosníků výšky podepření přes 6 do 9 m pro nosník výšky do 100 cm</t>
  </si>
  <si>
    <t>4133522111</t>
  </si>
  <si>
    <t>1567563782</t>
  </si>
  <si>
    <t>Příplatek k cenám bednění nosníků za pohledový beton</t>
  </si>
  <si>
    <t>413351191</t>
  </si>
  <si>
    <t>46848937</t>
  </si>
  <si>
    <t>Odstranění bednění nosníků a průvlaků bez podpěrné kce výšky do 100 cm</t>
  </si>
  <si>
    <t>413351112</t>
  </si>
  <si>
    <t>(0,15*2+2,08*2+3,478*5)*(0,25+2*0,40)         "sportovní hala"</t>
  </si>
  <si>
    <t>568893983</t>
  </si>
  <si>
    <t>Zřízení bednění nosníků a průvlaků bez podpěrné kce výšky do 100 cm</t>
  </si>
  <si>
    <t>413351111</t>
  </si>
  <si>
    <t>(0,15*2+2,08*2+3,478*5)*0,25*0,40           "sportovní hala"</t>
  </si>
  <si>
    <t>1081506506</t>
  </si>
  <si>
    <t>Nosníky ze ŽB pohledového tř. C 25/30</t>
  </si>
  <si>
    <t>413322424</t>
  </si>
  <si>
    <t>21,76*2,3*4,44*0,001*1,30         "strop pod ochozem - 6/100 x 6/100"</t>
  </si>
  <si>
    <t>133,2*0,001                                     "D 1.2.14"</t>
  </si>
  <si>
    <t>-1454942038</t>
  </si>
  <si>
    <t>97,9*0,001                                     "D 1.2.14"</t>
  </si>
  <si>
    <t>7071,3*0,001                                "D 1.2.08"</t>
  </si>
  <si>
    <t>7827,4*0,001                                "D 1.2.07"</t>
  </si>
  <si>
    <t>-1904319860</t>
  </si>
  <si>
    <t>Výztuž stropů betonářskou ocelí 10 505</t>
  </si>
  <si>
    <t>411361821</t>
  </si>
  <si>
    <t>-1134370806</t>
  </si>
  <si>
    <t>Odstranění podpěrné konstrukce stropů výšky do 4 m tl přes 15 do 25 cm</t>
  </si>
  <si>
    <t>411354314</t>
  </si>
  <si>
    <t>Mezisoučet                             "strop nad 2.n.p."</t>
  </si>
  <si>
    <t>-4,34*1,1                                       "schodiště"</t>
  </si>
  <si>
    <t>15,67*18,03+5,34*8,87</t>
  </si>
  <si>
    <t>Mezisoučet                            "strop nad 1.n.p."</t>
  </si>
  <si>
    <t>5,43*0,33                                   "průvlak P3"</t>
  </si>
  <si>
    <t>5,43*0,20                                   "průvlak P2"</t>
  </si>
  <si>
    <t>6,65*0,20                                   "průvlak P1"</t>
  </si>
  <si>
    <t>-4,8*3,3                                         "schodiště"</t>
  </si>
  <si>
    <t>1643271720</t>
  </si>
  <si>
    <t>Zřízení podpěrné konstrukce stropů výšky do 4 m tl přes 15 do 25 cm</t>
  </si>
  <si>
    <t>411354313</t>
  </si>
  <si>
    <t>Mezisoučet                                          "SO 01"</t>
  </si>
  <si>
    <t>1,15*1,75                         "podlaha v 1208"</t>
  </si>
  <si>
    <t xml:space="preserve">(3,716+2,762)/2*6,25-1,35*1,4       "podlaha v 1204,1205" </t>
  </si>
  <si>
    <t>-768906523</t>
  </si>
  <si>
    <t>Bednění stropů ztracené z hraněných trapézových vln v 130 mm plech pozinkovaný tl 0,80 mm</t>
  </si>
  <si>
    <t>4113542541</t>
  </si>
  <si>
    <t>21,76*2,3                             "strop pod ochozem"</t>
  </si>
  <si>
    <t>-899880227</t>
  </si>
  <si>
    <t>Bednění stropů ztracené z hraněných trapézových vln v 60 mm plech pozinkovaný tl 0,75 mm</t>
  </si>
  <si>
    <t>411354245</t>
  </si>
  <si>
    <t>5,34*1,6                        "strop nad schodištěm"</t>
  </si>
  <si>
    <t>-1818905848</t>
  </si>
  <si>
    <t>Bednění stropů ztracené z hraněných trapézových vln v 40 mm plech pozinkovaný tl 0,75 mm</t>
  </si>
  <si>
    <t>411354233</t>
  </si>
  <si>
    <t>1203053024</t>
  </si>
  <si>
    <t>(0,25+1,1+0,25+1,94+0,25)*2*0,10        "zvýšení stropu nad schody"</t>
  </si>
  <si>
    <t>5,43*(0,33+2*0,20)                                   "průvlak P3"</t>
  </si>
  <si>
    <t>5,43*(0,20+2*0,30)                                   "průvlak P2"</t>
  </si>
  <si>
    <t>6,65*(0,20+2*0,30)                                   "průvlak P1"</t>
  </si>
  <si>
    <t>(4,17+1,84+1,8+0,53)*2*0,25                          "nabetonávka zdí"</t>
  </si>
  <si>
    <t>(12,93*3+0,83+6,0)*2*0,25                              "nabetonávka zdí"</t>
  </si>
  <si>
    <t>(18,03+21,01-4,8-0,3+5,77-3,38-0,25)*2*0,25          "nabetonávka zdí"</t>
  </si>
  <si>
    <t>-1626200054</t>
  </si>
  <si>
    <t>1,15*1,75*(0,13+0,07)                         "podlaha v 1208"</t>
  </si>
  <si>
    <t xml:space="preserve">(3,716+2,762)/2*6,25*(0,13+0,07)       "podlaha v 1204,1205" </t>
  </si>
  <si>
    <t>Mezisoučet                                          "SO 02"</t>
  </si>
  <si>
    <t>21,76*2,3*(0,06+0,06)                      "strop pod ochozem"</t>
  </si>
  <si>
    <t>5,34*1,6*(0,04+0,04)                      "strop nad schodištěm"</t>
  </si>
  <si>
    <t>1561001519</t>
  </si>
  <si>
    <t>Stropy trámové nebo kazetové ze ŽB tř. C 25/30</t>
  </si>
  <si>
    <t>411322424</t>
  </si>
  <si>
    <t>Mezisoučet                             "strop nad 2.n.p. - SO 02"</t>
  </si>
  <si>
    <t>(0,25+1,1+0,25+1,94+0,25)*0,25*0,10        "zvýšení stropu nad schody"</t>
  </si>
  <si>
    <t>-4,34*1,1*0,20                                       "schodiště"</t>
  </si>
  <si>
    <t>(15,67*18,03+5,34*8,87)*0,20</t>
  </si>
  <si>
    <t>Mezisoučet                            "strop nad 1.n.p. - SO 02"</t>
  </si>
  <si>
    <t>5,43*0,33*0,20                                   "průvlak P3"</t>
  </si>
  <si>
    <t>5,43*0,20*0,30                                   "průvlak P2"</t>
  </si>
  <si>
    <t>6,65*0,20*0,30                                   "průvlak P1"</t>
  </si>
  <si>
    <t>(4,17+1,84+1,8+0,53)*0,25*0,25                          "nabetonávka zdí"</t>
  </si>
  <si>
    <t>(12,93*3+0,83+6,0)*0,30*0,25                              "nabetonávka zdí"</t>
  </si>
  <si>
    <t>(18,03+21,01-4,8-0,3+5,77-3,38-0,25)*0,30*0,25          "nabetonávka zdí"</t>
  </si>
  <si>
    <t>-4,8*3,3*0,20                                         "schodiště"</t>
  </si>
  <si>
    <t>-1896276394</t>
  </si>
  <si>
    <t>Stropy deskové ze ŽB tř. C 25/30</t>
  </si>
  <si>
    <t>411321414</t>
  </si>
  <si>
    <t>Mezisoučet                                      "SO 02"</t>
  </si>
  <si>
    <t>(2,58+4,58)*2*1,85                "molitanová jáma"</t>
  </si>
  <si>
    <t>383800687</t>
  </si>
  <si>
    <t>Přizdívka z pórobetonových tvárnic tl 50 mm</t>
  </si>
  <si>
    <t>346272216</t>
  </si>
  <si>
    <t>Mezisoučet                                                   "SO 03"</t>
  </si>
  <si>
    <t>1,0*2,46+1,39*0,96                              "1.p.p. - řez G"</t>
  </si>
  <si>
    <t>1,5*1,91+1,0*2,0                                  "1.p.p. - řez G"</t>
  </si>
  <si>
    <t>Mezisoučet                                             "2.n.p. - SO 02"</t>
  </si>
  <si>
    <t>-(0,8*2,02+0,9*2,02)</t>
  </si>
  <si>
    <t>(3,09-0,25+1,1+1,94*2)*3,05</t>
  </si>
  <si>
    <t>-(0,8*2,02*1+0,9*2,02*5+1,7*2,02+1,5*2,4)</t>
  </si>
  <si>
    <t>(10,33+0,15+4,88+3,18*4+0,4+0,56+2,65+3,39+1,5)*3,05</t>
  </si>
  <si>
    <t>-(0,9*2,02*4+1,84*2,4)</t>
  </si>
  <si>
    <t>(4,88+1,75*4+(1,9+0,1+4,1)*3+2,85+3,05+3,0+3,05+1,84)*3,05</t>
  </si>
  <si>
    <t>Mezisoučet                                           "1.n.p. - SO 02"</t>
  </si>
  <si>
    <t>(0,545+0,275+0,5)*3,41</t>
  </si>
  <si>
    <t>0,82*2,94</t>
  </si>
  <si>
    <t>-1,76*2,5</t>
  </si>
  <si>
    <t>-(0,9*2,02*4+1,0*2,02*2)</t>
  </si>
  <si>
    <t>(4,71+2,0+3,25*2+2,65+3,39+1,335+1,29+1,485)*3,41</t>
  </si>
  <si>
    <t>-0,9*2,02*2</t>
  </si>
  <si>
    <t>(6,0*2+1,73+0,1+1,8)*3,41</t>
  </si>
  <si>
    <t>-(0,9*2,02*2+1,0*2,02*2)</t>
  </si>
  <si>
    <t>(4,77*3+2,4+2,4)*3,41</t>
  </si>
  <si>
    <t>2,1*3,24*2</t>
  </si>
  <si>
    <t>-1,7*2,02</t>
  </si>
  <si>
    <t>4,77*3,41</t>
  </si>
  <si>
    <t>-685754225</t>
  </si>
  <si>
    <t xml:space="preserve">Součet                                           </t>
  </si>
  <si>
    <t>Mezisoučet                                     "2.n.p. - SO 02"</t>
  </si>
  <si>
    <t>0,9*8*2,65                                   "2207,2209,2211,2213"</t>
  </si>
  <si>
    <t>Mezisoučet                                    "1.n.p. - SO 02"</t>
  </si>
  <si>
    <t>(1,062*4+1,42*2)*2,74            "2113,2115,2122,2125"</t>
  </si>
  <si>
    <t>-1,1*2,02*1</t>
  </si>
  <si>
    <t>2,54*3,41                                                 "2105"</t>
  </si>
  <si>
    <t>-(0,9*2,02*2+1,7*2,02*2)</t>
  </si>
  <si>
    <t>2,07*2,91*8+1,98*2,91*2+1,93*2,91           "2105"</t>
  </si>
  <si>
    <t>-830882417</t>
  </si>
  <si>
    <t>Příčka z pórobetonových hladkých tvárnic na tenkovrstvou maltu tl 100 mm</t>
  </si>
  <si>
    <t>342272225</t>
  </si>
  <si>
    <t>Mezisoučet                                                       "SO 02"</t>
  </si>
  <si>
    <t>(0,25+0,3+0,25)*4,3*2                                   "2205"</t>
  </si>
  <si>
    <t>(0,25+0,3+0,25)*3,3*2                                   "2105"</t>
  </si>
  <si>
    <t>Mezisoučet                                      "SO 01"</t>
  </si>
  <si>
    <t>(1,4+2,99+0,3)*2,4                       "1110"</t>
  </si>
  <si>
    <t>(1,555+0,42)*(2,44+2,86)/2         "1105"</t>
  </si>
  <si>
    <t>1366730610</t>
  </si>
  <si>
    <t>Příčka z pórobetonových hladkých tvárnic na tenkovrstvou maltu tl 50 mm</t>
  </si>
  <si>
    <t>342272205</t>
  </si>
  <si>
    <t xml:space="preserve">(5,85+10,54)*2,30*1,05                            "SO 02" </t>
  </si>
  <si>
    <t>(6,05+28,5)*3,45*1,05                             "SO 01"</t>
  </si>
  <si>
    <t>1394498027</t>
  </si>
  <si>
    <t>panel sendvičový stěnový vnější, izolace minerální vlna, tl 100mm - včetně otvorů, lemování hran a nároží systémovými prvky a lištami</t>
  </si>
  <si>
    <t>553247601</t>
  </si>
  <si>
    <t xml:space="preserve">(5,85+10,54)*2,30                            "SO 02" </t>
  </si>
  <si>
    <t>(6,05+28,5)*3,45                             "SO 01"</t>
  </si>
  <si>
    <t>1294907252</t>
  </si>
  <si>
    <t>Montáž opláštění stěn ocelových kcí ze sendvičových panelů šroubovaných budov v do 6 m</t>
  </si>
  <si>
    <t>342151111</t>
  </si>
  <si>
    <t>Mezisoučet           "spojení hutních profilů pásovinou"</t>
  </si>
  <si>
    <t>(15+2+3+3+43+6)*2*2*0,05          "D1.2.09"</t>
  </si>
  <si>
    <t>1297368532</t>
  </si>
  <si>
    <t>(47,3+63,4)*0,001             "D 1.2.07, D 1.2.08"</t>
  </si>
  <si>
    <t>2311*0,001                            "D 1.2.06"</t>
  </si>
  <si>
    <t>-346593270</t>
  </si>
  <si>
    <t>Výztuž sloupů hranatých betonářskou ocelí 10 505</t>
  </si>
  <si>
    <t>331361821</t>
  </si>
  <si>
    <t>-842068179</t>
  </si>
  <si>
    <t>Příplatek k cenám bednění čtyřúhelníkových sloupů za pohledový beton</t>
  </si>
  <si>
    <t>331351911</t>
  </si>
  <si>
    <t>-1471655949</t>
  </si>
  <si>
    <t>Odstranění bednění čtyřúhelníkových sloupů v přes 6 do 9 m průřezu přes 0,04 do 0,08 m2</t>
  </si>
  <si>
    <t>3313513161</t>
  </si>
  <si>
    <t>Mezisoučet                                                                          "SO 02"</t>
  </si>
  <si>
    <t>(0,25+0,25)*2*(6,5+0,16)                                                       "u schodiště"</t>
  </si>
  <si>
    <t>(4,6+4,0*2)*(0,3+0,25)*2*6                                                 "sportovní hala"</t>
  </si>
  <si>
    <t>(8,25+0,08)*(0,3+0,25)*2*2                                                  "sportovní hala"</t>
  </si>
  <si>
    <t>-79016671</t>
  </si>
  <si>
    <t>Zřízení bednění čtyřúhelníkových sloupů v přes 6 do 9 m průřezu přes 0,04 do 0,08 m2</t>
  </si>
  <si>
    <t>3313513151</t>
  </si>
  <si>
    <t>0,25*0,25*(6,5+0,16)                                                       "u schodiště"</t>
  </si>
  <si>
    <t>(4,6+4,0*2)*0,3*0,25*6                                                 "sportovní hala"</t>
  </si>
  <si>
    <t>(8,25+0,08)*0,3*0,25*2                                                  "sportovní hala"</t>
  </si>
  <si>
    <t>345077963</t>
  </si>
  <si>
    <t>Sloupy nebo pilíře z betonu pohledového tř. C 25/30 bez výztuže</t>
  </si>
  <si>
    <t>330321511</t>
  </si>
  <si>
    <t>Mezisoučet           "ocelové překlady nad bouranými otvory"</t>
  </si>
  <si>
    <t>185,36*0,001                                              "D 1.2.03"</t>
  </si>
  <si>
    <t>(1427,06+462,16)*0,001                         "D 1.2.09"</t>
  </si>
  <si>
    <t>1904290259</t>
  </si>
  <si>
    <t>11                            "g"</t>
  </si>
  <si>
    <t>1                              "g"</t>
  </si>
  <si>
    <t>194393755</t>
  </si>
  <si>
    <t>Překlad nosný z pórobetonu ve zdech tl 300 mm dl do 1300 mm</t>
  </si>
  <si>
    <t>317143451</t>
  </si>
  <si>
    <t>1                                                "f"</t>
  </si>
  <si>
    <t>1734080696</t>
  </si>
  <si>
    <t>Překlad nosný z pórobetonu ve zdech tl 250 mm dl přes 2100 do 2400 mm</t>
  </si>
  <si>
    <t>317143445</t>
  </si>
  <si>
    <t>2                                               "e"</t>
  </si>
  <si>
    <t>2125335494</t>
  </si>
  <si>
    <t>Překlad nosný z pórobetonu ve zdech tl 250 mm dl přes 1800 do 2100 mm</t>
  </si>
  <si>
    <t>317143444</t>
  </si>
  <si>
    <t>6                                           "d"</t>
  </si>
  <si>
    <t>-111715795</t>
  </si>
  <si>
    <t>Překlad nosný z pórobetonu ve zdech tl 250 mm dl přes 1300 do 1500 mm</t>
  </si>
  <si>
    <t>317143442</t>
  </si>
  <si>
    <t>1                                                "i"</t>
  </si>
  <si>
    <t>888019152</t>
  </si>
  <si>
    <t>Překlad nosný z pórobetonu ve zdech tl 250 mm dl do 1300 mm</t>
  </si>
  <si>
    <t>317143441</t>
  </si>
  <si>
    <t>1                                                 "j"</t>
  </si>
  <si>
    <t>10                                               "h"</t>
  </si>
  <si>
    <t>1062220184</t>
  </si>
  <si>
    <t>Překlad nosný z pórobetonu ve zdech tl 200 mm dl do 1300 mm</t>
  </si>
  <si>
    <t>317143431</t>
  </si>
  <si>
    <t>4                                           "b"</t>
  </si>
  <si>
    <t>3                                           "b"</t>
  </si>
  <si>
    <t>1                                           "b"</t>
  </si>
  <si>
    <t>386285324</t>
  </si>
  <si>
    <t>Překlad nenosný pórobetonový š 150 mm v do 250 mm na tenkovrstvou maltu dl přes 1000 do 1250 mm</t>
  </si>
  <si>
    <t>317142442</t>
  </si>
  <si>
    <t>2                                                "ch"</t>
  </si>
  <si>
    <t>1568308149</t>
  </si>
  <si>
    <t>Překlad nenosný pórobetonový š 100 mm v do 250 mm na tenkovrstvou maltu dl přes 2000 do 2500 mm</t>
  </si>
  <si>
    <t>317142428</t>
  </si>
  <si>
    <t>2                                                 "a"</t>
  </si>
  <si>
    <t>2051429080</t>
  </si>
  <si>
    <t>Překlad nenosný pórobetonový š 100 mm v do 250 mm na tenkovrstvou maltu dl přes 1000 do 1250 mm</t>
  </si>
  <si>
    <t>317142422</t>
  </si>
  <si>
    <t>3                                        "C"</t>
  </si>
  <si>
    <t>2                                        "C"</t>
  </si>
  <si>
    <t>908923571</t>
  </si>
  <si>
    <t>Překlad plochý z pórobetonu š 150 mm dl přes 2300 do 2500 mm</t>
  </si>
  <si>
    <t>317141447</t>
  </si>
  <si>
    <t>1*2                                           "k"</t>
  </si>
  <si>
    <t>10*2                                           "k"</t>
  </si>
  <si>
    <t>8*2                                           "k"</t>
  </si>
  <si>
    <t>938798885</t>
  </si>
  <si>
    <t>Překlad plochý z pórobetonu š 150 mm dl přes 1200 do 1300 mm</t>
  </si>
  <si>
    <t>317141442</t>
  </si>
  <si>
    <t>Mezisoučet                                       "SO 03"</t>
  </si>
  <si>
    <t>1,17*0,92                                               "1.p.p. - řez G"</t>
  </si>
  <si>
    <t>15,51*(8,075-6,7)                                                       "atika pod V4"</t>
  </si>
  <si>
    <t>(18,03+21,01+8,82)*(7,2-6,7)                                "atika pod V3"</t>
  </si>
  <si>
    <t>1,55*(11,305-10,945)                                                 "atika pod V2"</t>
  </si>
  <si>
    <t>(1,55+5,34)*(10,78-9,93)                                         "atika pod V1"</t>
  </si>
  <si>
    <t>(17,73-4,6+0,3+16,86+5,22-0,9*11)*(6,45-3,45)                  "2.n.p."</t>
  </si>
  <si>
    <t xml:space="preserve">(5,22-0,9)*(3,09+0,16)                                                                    "1.n.p." </t>
  </si>
  <si>
    <t>(15,18-0,68-1,61-0,9*5)*(3,04-1,6)                                            "1.n.p."</t>
  </si>
  <si>
    <t>(13,09-0,98-0,9*5)*(3,04-0,9)                                                      "1.n.p."</t>
  </si>
  <si>
    <t>-(2,07*2,67*5+1,98*2,67*2)</t>
  </si>
  <si>
    <t>(21,76-1,07*3-1,14-1,09)*(3,18+0,16)                                      "1.n.p."</t>
  </si>
  <si>
    <t>-1775091992</t>
  </si>
  <si>
    <t>Mezisoučet                                                                      "SO 02"</t>
  </si>
  <si>
    <t>-(1,1*2,1-1,1*2,35)</t>
  </si>
  <si>
    <t>(0,09+0,15+4,8+1,69+0,15+1,7)*(6,45-3,45)           "2.n.p."</t>
  </si>
  <si>
    <t>-(1,5*2,4+1,05*2,1*4)</t>
  </si>
  <si>
    <t>(0,15+14,25+0,15+3,18+8,4-0,25-1,75+12,75+0,15+8,4-0,25+1,0*2+1,1*5+1,15)*(6,45-3,45)    "2.n.p."</t>
  </si>
  <si>
    <t>(6,0+4,77)*(3,25+0,16)                                                "1.n.p."</t>
  </si>
  <si>
    <t>(3,6+3,38)*(1,2+0,1)                                                    "parapet u schodiště"</t>
  </si>
  <si>
    <t>-73453990</t>
  </si>
  <si>
    <t>Mezisoučet                                                                   "SO 02"</t>
  </si>
  <si>
    <t>(0,3+4,445)*(9,7-6,7)                                                "zastřešení schodiště"</t>
  </si>
  <si>
    <t>4,6*(6,5-3,45)                                                               "nad průvlakem P2"</t>
  </si>
  <si>
    <t>-0,9*2,1</t>
  </si>
  <si>
    <t>(3,69+0,9+0,155)*(6,42-3,45)                                 "2.n.p."</t>
  </si>
  <si>
    <t>0,9*11*1,05                                                                    "2.n.p."</t>
  </si>
  <si>
    <t>0,9*11*0,21                                                                    "1.n.p."</t>
  </si>
  <si>
    <t>(0,91+1,27)*1,145                                                   "podpora schodišťové mezipodesty"</t>
  </si>
  <si>
    <t>-574978515</t>
  </si>
  <si>
    <t>Zdivo z pórobetonových tvárnic hladkých přes P2 do P4 přes 450 do 600 kg/m3 na tenkovrstvou maltu tl 200 mm</t>
  </si>
  <si>
    <t>311272031</t>
  </si>
  <si>
    <t>Mezisoučet                          "SO 02"</t>
  </si>
  <si>
    <t>(5,0+3,6+5,0)*1,5                "řez 4"</t>
  </si>
  <si>
    <t>22,15*0,75                              "řez 2"</t>
  </si>
  <si>
    <t>(2,6+1,8)*2*0,85                 "řez 1"</t>
  </si>
  <si>
    <t>-2066419098</t>
  </si>
  <si>
    <t>Základová zeď tl přes 250 do 300 mm z tvárnic ztraceného bednění včetně výplně z betonu tř. C 20/25</t>
  </si>
  <si>
    <t>279113144</t>
  </si>
  <si>
    <t>(3,0+2,4)*2*0,85                 "řez 1"</t>
  </si>
  <si>
    <t>596181024</t>
  </si>
  <si>
    <t>Základová zeď tl přes 150 do 200 mm z tvárnic ztraceného bednění včetně výplně z betonu tř. C 20/25</t>
  </si>
  <si>
    <t>279113142</t>
  </si>
  <si>
    <t>Mezisoučet            "obetonování ocelových sloupů pod terénem"</t>
  </si>
  <si>
    <t>0,3*30*7*0,62*0,001               "R10"</t>
  </si>
  <si>
    <t>-298456224</t>
  </si>
  <si>
    <t>Výztuž základových patek betonářskou ocelí 10 505 (R)</t>
  </si>
  <si>
    <t>275361821</t>
  </si>
  <si>
    <t>1102883524</t>
  </si>
  <si>
    <t>Odstranění bednění základových patek</t>
  </si>
  <si>
    <t>275351122</t>
  </si>
  <si>
    <t>(0,45+2*0,35)*1,5*7</t>
  </si>
  <si>
    <t>-807736728</t>
  </si>
  <si>
    <t>Zřízení bednění základových patek</t>
  </si>
  <si>
    <t>275351121</t>
  </si>
  <si>
    <t>0,45*0,35*1,5*7</t>
  </si>
  <si>
    <t>1975560892</t>
  </si>
  <si>
    <t>Základové patky z betonu tř. C 16/20</t>
  </si>
  <si>
    <t>275313611</t>
  </si>
  <si>
    <t>106,5*0,001                        "D1.2.16 - SO 01"</t>
  </si>
  <si>
    <t>432,0*0,001                        "D1.2.16 - SO 02"</t>
  </si>
  <si>
    <t>3629,4*0,001                        "D1.2.03"</t>
  </si>
  <si>
    <t>-1957921200</t>
  </si>
  <si>
    <t>Výztuž základových pasů betonářskou ocelí 10 505 (R)</t>
  </si>
  <si>
    <t>274361821</t>
  </si>
  <si>
    <t>1302651943</t>
  </si>
  <si>
    <t>Bednění kotevních otvorů v základových pásech průřezu přes 0,02 do 0,05 m2 hl přes 0,5 do 1 m</t>
  </si>
  <si>
    <t>274353122</t>
  </si>
  <si>
    <t>-1327173912</t>
  </si>
  <si>
    <t>Odstranění bednění základových pasů rovného</t>
  </si>
  <si>
    <t>274351122</t>
  </si>
  <si>
    <t>Mezisoučet                              "exteriérové konstrukce"</t>
  </si>
  <si>
    <t>(5,287+1,985-0,25*2)*2*2*0,50                           "D 1.2.16 - rampa SO 01"</t>
  </si>
  <si>
    <t>(13,15-0,66+1,65-0,25*2)*2*2*0,50                             "D 1.2.16 - rampa SO 02"</t>
  </si>
  <si>
    <t>Mezisoučet                                                              "SO 02"</t>
  </si>
  <si>
    <t>(0,15*2+2,08*2+3,478*5)*2*0,30              "sportovní hala"</t>
  </si>
  <si>
    <t>22,15*2*0,5                                                        "sportovní hala"</t>
  </si>
  <si>
    <t>1821810535</t>
  </si>
  <si>
    <t>Zřízení bednění základových pasů rovného</t>
  </si>
  <si>
    <t>274351121</t>
  </si>
  <si>
    <t>(0,15*2+2,08*2+3,478*5)*0,25*0,30               "sportovní hala"</t>
  </si>
  <si>
    <t>2032438232</t>
  </si>
  <si>
    <t>Základové pasy ze ŽB bez zvýšených nároků na prostředí tř. C 25/30</t>
  </si>
  <si>
    <t>274321511</t>
  </si>
  <si>
    <t>(5,287+1,985-0,25*2)*2*0,20*0,50                           "D 1.2.16 - rampa SO 01"</t>
  </si>
  <si>
    <t>(13,15-0,66+1,65-0,25*2)*2*0,20*0,50                             "D 1.2.16 - rampa SO 02"</t>
  </si>
  <si>
    <t>22,15*0,7*0,5                                                   "sportovní hala"</t>
  </si>
  <si>
    <t>-852843537</t>
  </si>
  <si>
    <t>Základové pasy ze ŽB bez zvýšených nároků na prostředí tř. C 20/25</t>
  </si>
  <si>
    <t>274321411</t>
  </si>
  <si>
    <t>(5,287+1,985-0,25*2)*2*0,25*0,55                           "D 1.2.16 - rampa SO 01"</t>
  </si>
  <si>
    <t>(13,15-0,66+1,65-0,25*2)*2*0,25*0,55                             "D 1.2.16 - rampa SO 02"</t>
  </si>
  <si>
    <t>Mezisoučet                              "SO 02"</t>
  </si>
  <si>
    <t>5,44*0,8*0,6</t>
  </si>
  <si>
    <t>2,805*0,5*0,6</t>
  </si>
  <si>
    <t>0,915*0,8*0,6</t>
  </si>
  <si>
    <t>(1,05+0,95)*0,3*0,45</t>
  </si>
  <si>
    <t>1,25*0,5*0,45</t>
  </si>
  <si>
    <t>4,8*0,8*0,45</t>
  </si>
  <si>
    <t>6,0*0,8*0,45</t>
  </si>
  <si>
    <t>(4,9+3,8+4,9)*0,5*0,35</t>
  </si>
  <si>
    <t>-283733791</t>
  </si>
  <si>
    <t>Základové pásy z betonu tř. C 16/20</t>
  </si>
  <si>
    <t>274313611</t>
  </si>
  <si>
    <t>91,2*0,001                            "D1.2.16 - rampa SO 01"</t>
  </si>
  <si>
    <t>161,95*0,001                        "D1.2.16 - rampa SO 02"</t>
  </si>
  <si>
    <t>3829,92*0,001                        "D1.2.03"</t>
  </si>
  <si>
    <t>1924239332</t>
  </si>
  <si>
    <t>Výztuž základových desek svařovanými sítěmi Kari</t>
  </si>
  <si>
    <t>273362021</t>
  </si>
  <si>
    <t>1329281318</t>
  </si>
  <si>
    <t>(5,287+1,985)*2*0,15                       "D 1.2.16 - rampa SO 01"</t>
  </si>
  <si>
    <t>(1,65+13,15-0,66)*2*0,20               "D 1.2.16 - rampa SO 02"</t>
  </si>
  <si>
    <t>((15,18+4,014+5,1)*2+(1,7+1,45)*2)*0,15               "horní deska 150 mm"</t>
  </si>
  <si>
    <t>(4,99+0,46+0,25+3,24+0,25)*2*0,15                "horní deska 150 mm"</t>
  </si>
  <si>
    <t>((0,25+13,26+0,33+1,83+21,76+3,1+0,1+8,83+0,1+0,8)*2+(3,0+5,0)*2)*0,15     "horní deska 150 mm"</t>
  </si>
  <si>
    <t>(3,8+5,4)*2*0,20                       "deska doskočiště řez 4"</t>
  </si>
  <si>
    <t>(3,0+2,8)*2*0,20                    "deska výtahové šachty řez 1"</t>
  </si>
  <si>
    <t>106671174</t>
  </si>
  <si>
    <t>((15,18+4,014)*5,1-1,7*1,45)*0,15               "horní deska 150 mm"</t>
  </si>
  <si>
    <t>(4,99+0,46)*(0,25+3,24+0,25)*0,15                "horní deska 150 mm"</t>
  </si>
  <si>
    <t>((0,25+13,26+0,33+1,83)*(21,76+3,1+0,1+8,83+0,1+0,8)-3,0*5,0)*0,15     "horní deska 150 mm"</t>
  </si>
  <si>
    <t>3,8*5,4*0,20                       "deska doskočiště řez 4"</t>
  </si>
  <si>
    <t>3,0*2,8*0,20                    "deska výtahové šachty řez 1"</t>
  </si>
  <si>
    <t>-1824728677</t>
  </si>
  <si>
    <t>Základové desky ze ŽB bez zvýšených nároků na prostředí tř. C 25/30</t>
  </si>
  <si>
    <t>273321511</t>
  </si>
  <si>
    <t>5,287*1,985*0,15                                        "D 1.2.16 - rampa SO 01"</t>
  </si>
  <si>
    <t>1,65*(13,15-0,66)*0,20                            "D 1.2.16 - rampa SO 02"</t>
  </si>
  <si>
    <t>-132920243</t>
  </si>
  <si>
    <t>Základové desky ze ŽB bez zvýšených nároků na prostředí tř. C 20/25</t>
  </si>
  <si>
    <t>273321411</t>
  </si>
  <si>
    <t>Mezisoučet                               "SO 02"</t>
  </si>
  <si>
    <t>3,0*2,8*0,1                     "podkladní beton řez 1"</t>
  </si>
  <si>
    <t>22,15*0,7*0,1                  "podkladní beton řez 2"</t>
  </si>
  <si>
    <t>1989943200</t>
  </si>
  <si>
    <t>Základové desky z betonu tř. C 12/15</t>
  </si>
  <si>
    <t>273313511</t>
  </si>
  <si>
    <t>HZS - Hodinové zúčtovací sazby</t>
  </si>
  <si>
    <t xml:space="preserve">    33-M - Montáže dopr.zaříz.,sklad. zař. a váh</t>
  </si>
  <si>
    <t xml:space="preserve">    799 - Ostatní</t>
  </si>
  <si>
    <t xml:space="preserve">    789 - Povrchové úpravy ocelových konstrukcí a technologických zařízení</t>
  </si>
  <si>
    <t xml:space="preserve">    786 - Dokončovací práce - čalounické úpravy</t>
  </si>
  <si>
    <t xml:space="preserve">    784 - Dokončovací práce - malby a tapety</t>
  </si>
  <si>
    <t xml:space="preserve">    783 - Dokončovací práce - nátěry</t>
  </si>
  <si>
    <t xml:space="preserve">    781 - Dokončovací práce - obklady</t>
  </si>
  <si>
    <t xml:space="preserve">    777 - Podlahy lité</t>
  </si>
  <si>
    <t xml:space="preserve">    776 - Podlahy povlakové</t>
  </si>
  <si>
    <t xml:space="preserve">    775 - Podlahy skládané</t>
  </si>
  <si>
    <t xml:space="preserve">    771 - Podlahy z dlaždic</t>
  </si>
  <si>
    <t xml:space="preserve">    767 - Konstrukce zámečnické</t>
  </si>
  <si>
    <t xml:space="preserve">    766 - Konstrukce truhlářské</t>
  </si>
  <si>
    <t xml:space="preserve">    764 - Konstrukce klempířské</t>
  </si>
  <si>
    <t xml:space="preserve">    763 - Konstrukce suché výstavby</t>
  </si>
  <si>
    <t xml:space="preserve">    762 - Konstrukce tesařské</t>
  </si>
  <si>
    <t xml:space="preserve">    714 - Akustická a protiotřesová opatření</t>
  </si>
  <si>
    <t xml:space="preserve">    6 - Úpravy povrchů, podlahy a osazování výplní</t>
  </si>
  <si>
    <t>27,5</t>
  </si>
  <si>
    <t>271,636</t>
  </si>
  <si>
    <t>59,37</t>
  </si>
  <si>
    <t>11,816</t>
  </si>
  <si>
    <t>68,25</t>
  </si>
  <si>
    <t>130,16</t>
  </si>
  <si>
    <t>64,74</t>
  </si>
  <si>
    <t>144,58</t>
  </si>
  <si>
    <t>64,18</t>
  </si>
  <si>
    <t>93,18</t>
  </si>
  <si>
    <t>114,07</t>
  </si>
  <si>
    <t>325,03</t>
  </si>
  <si>
    <t>39,17</t>
  </si>
  <si>
    <t>1795,743</t>
  </si>
  <si>
    <t>1078,282</t>
  </si>
  <si>
    <t>339,745</t>
  </si>
  <si>
    <t>1416,43</t>
  </si>
  <si>
    <t>61,65</t>
  </si>
  <si>
    <t>1333,2</t>
  </si>
  <si>
    <t>2512,9</t>
  </si>
  <si>
    <t>4,515</t>
  </si>
  <si>
    <t>3,992</t>
  </si>
  <si>
    <t>208,002</t>
  </si>
  <si>
    <t>11,149</t>
  </si>
  <si>
    <t>297,846</t>
  </si>
  <si>
    <t>574,5</t>
  </si>
  <si>
    <t>472,168</t>
  </si>
  <si>
    <t>3502,51</t>
  </si>
  <si>
    <t>513,072</t>
  </si>
  <si>
    <t>428,692</t>
  </si>
  <si>
    <t>71,976</t>
  </si>
  <si>
    <t>98,802</t>
  </si>
  <si>
    <t>178,451</t>
  </si>
  <si>
    <t>214,346</t>
  </si>
  <si>
    <t>6,889</t>
  </si>
  <si>
    <t>303,446</t>
  </si>
  <si>
    <t>338,174</t>
  </si>
  <si>
    <t>159,929</t>
  </si>
  <si>
    <t>30,759</t>
  </si>
  <si>
    <t>184,05</t>
  </si>
  <si>
    <t>1383,3</t>
  </si>
  <si>
    <t>2631,037</t>
  </si>
  <si>
    <t>43,546</t>
  </si>
  <si>
    <t>1669,001</t>
  </si>
  <si>
    <t>597,536</t>
  </si>
  <si>
    <t>386,703</t>
  </si>
  <si>
    <t>32,7</t>
  </si>
  <si>
    <t>669,634</t>
  </si>
  <si>
    <t>91,875</t>
  </si>
  <si>
    <t>260,34</t>
  </si>
  <si>
    <t>279,056</t>
  </si>
  <si>
    <t>403,28</t>
  </si>
  <si>
    <t>1301,366</t>
  </si>
  <si>
    <t>76,563</t>
  </si>
  <si>
    <t>159,559</t>
  </si>
  <si>
    <t>10,914</t>
  </si>
  <si>
    <t>214,406</t>
  </si>
  <si>
    <t>2886,538</t>
  </si>
  <si>
    <t>83,44</t>
  </si>
  <si>
    <t>206,52</t>
  </si>
  <si>
    <t>15,78</t>
  </si>
  <si>
    <t>2,19</t>
  </si>
  <si>
    <t>190,385</t>
  </si>
  <si>
    <t>2 - SO 01,02,03</t>
  </si>
  <si>
    <t>137,432</t>
  </si>
  <si>
    <t>285,832</t>
  </si>
  <si>
    <t>27,31</t>
  </si>
  <si>
    <t>119,11</t>
  </si>
  <si>
    <t>22,525</t>
  </si>
  <si>
    <t>53,156</t>
  </si>
  <si>
    <t>1632,732</t>
  </si>
  <si>
    <t>{3c538b4e-2dc0-4008-a700-8ae3aaca5a01}</t>
  </si>
  <si>
    <t>10                        "odpojení objektu od elektřiny"</t>
  </si>
  <si>
    <t>-90013183</t>
  </si>
  <si>
    <t>Hodinová zúčtovací sazba elektrikář</t>
  </si>
  <si>
    <t>HZS2231</t>
  </si>
  <si>
    <t>10                        "odpojení objektu od plynu"</t>
  </si>
  <si>
    <t>10                        "odpojení objektu od vody"</t>
  </si>
  <si>
    <t>1385493043</t>
  </si>
  <si>
    <t>Hodinová zúčtovací sazba instalatér</t>
  </si>
  <si>
    <t>HZS2211</t>
  </si>
  <si>
    <t>300                      "práce vyklízecí neobsažené v cenících URS"</t>
  </si>
  <si>
    <t>-1193462893</t>
  </si>
  <si>
    <t>Mezisoučet                  "hlavní ocelové sloupy pod terénem"</t>
  </si>
  <si>
    <t>1,5*0,35*4*7</t>
  </si>
  <si>
    <t>1,5*(0,25+0,15)/2*2*7</t>
  </si>
  <si>
    <t>-1081012038</t>
  </si>
  <si>
    <t>Otryskání abrazivem ze strusky ocelových kcí třídy III stupeň zarezavění A stupeň přípravy Sa 2 1/2</t>
  </si>
  <si>
    <t>789223512</t>
  </si>
  <si>
    <t>-1167526957</t>
  </si>
  <si>
    <t>-1582506486</t>
  </si>
  <si>
    <t>-1255249808</t>
  </si>
  <si>
    <t>Mezisoučet                         "SO 01"</t>
  </si>
  <si>
    <t xml:space="preserve">19,34*2,0                    "zrcadla v 1106"                                      </t>
  </si>
  <si>
    <t>-648681486</t>
  </si>
  <si>
    <t>Vysklívání stěn, příček, balkónového zábradlí, výtahových šachet pl přes 1 do 3 m2 skla plochého</t>
  </si>
  <si>
    <t>787100802</t>
  </si>
  <si>
    <t>Dokončovací práce - zasklívání</t>
  </si>
  <si>
    <t>787</t>
  </si>
  <si>
    <t>10,26+2,82                                   "1302,1303"</t>
  </si>
  <si>
    <t>2,92+4,81+10,24+1,84+12,66        "1204,1205,1206,1208,1210"</t>
  </si>
  <si>
    <t>886308531</t>
  </si>
  <si>
    <t>Odstranění soklíků a lišt pryžových nebo plastových</t>
  </si>
  <si>
    <t>776410811</t>
  </si>
  <si>
    <t>754874403</t>
  </si>
  <si>
    <t>Demontáž lepených povlakových podlah bez podložky ručně</t>
  </si>
  <si>
    <t>776201811</t>
  </si>
  <si>
    <t>1,56+4,48                                "1114,1115"</t>
  </si>
  <si>
    <t>5,01*3,44                                    "1112"</t>
  </si>
  <si>
    <t>-1731166034</t>
  </si>
  <si>
    <t>Demontáž podlah vlysových lepených s lištami lepenými do suti</t>
  </si>
  <si>
    <t>775511800</t>
  </si>
  <si>
    <t>500,0                           "ocelová lávka v hale"</t>
  </si>
  <si>
    <t>-1338168354</t>
  </si>
  <si>
    <t>Demontáž atypických zámečnických konstrukcí rozebráním hm jednotlivých dílů přes 250 do 500 kg</t>
  </si>
  <si>
    <t>767996804</t>
  </si>
  <si>
    <t>2*100,0                       "nerezové komíny délky do 6 m"</t>
  </si>
  <si>
    <t>715301270</t>
  </si>
  <si>
    <t>Demontáž atypických zámečnických konstrukcí rozebráním hm jednotlivých dílů přes 50 do 100 kg</t>
  </si>
  <si>
    <t>767996802</t>
  </si>
  <si>
    <t>Mezisoučet                       "SO 01"</t>
  </si>
  <si>
    <t>25,0*23                       "servisní lávka"</t>
  </si>
  <si>
    <t>-1032975422</t>
  </si>
  <si>
    <t>Demontáž atypických zámečnických konstrukcí řezáním hm jednotlivých dílů přes 500 kg</t>
  </si>
  <si>
    <t>767996705</t>
  </si>
  <si>
    <t>500,0                           "ocelové schodiště 1205"</t>
  </si>
  <si>
    <t>500,0                          "ocelové schodiště nad SO 02"</t>
  </si>
  <si>
    <t>-671780102</t>
  </si>
  <si>
    <t>Demontáž atypických zámečnických konstrukcí řezáním hm jednotlivých dílů přes 250 do 500 kg</t>
  </si>
  <si>
    <t>767996704</t>
  </si>
  <si>
    <t>Mezisoučet                    "SO 01"</t>
  </si>
  <si>
    <t>3,0+2,0                                   "řez B, pohled Z"</t>
  </si>
  <si>
    <t>-650281436</t>
  </si>
  <si>
    <t>Demontáž venkovních požárních žebříků bez ochranného koše</t>
  </si>
  <si>
    <t>767832802</t>
  </si>
  <si>
    <t>5,0                                   "pohled Z"</t>
  </si>
  <si>
    <t>433557731</t>
  </si>
  <si>
    <t>Demontáž venkovních požárních žebříků se ochranným košem</t>
  </si>
  <si>
    <t>767832801</t>
  </si>
  <si>
    <t>4,6*3,4-2,0*1,2+1,1*2,0                              "SO 02"</t>
  </si>
  <si>
    <t>-953481969</t>
  </si>
  <si>
    <t>Demontáž mříží pevných nebo otevíravých</t>
  </si>
  <si>
    <t>767661811</t>
  </si>
  <si>
    <t xml:space="preserve">32,49*3,25                              "1202"   </t>
  </si>
  <si>
    <t>(39,6+38,088)/2*6,6            "1201"</t>
  </si>
  <si>
    <t>44,8*24,0                                "1101"</t>
  </si>
  <si>
    <t>-789749403</t>
  </si>
  <si>
    <t>Demontáž roštu podhledu</t>
  </si>
  <si>
    <t>767582800</t>
  </si>
  <si>
    <t>-1222897886</t>
  </si>
  <si>
    <t>Demontáž podhledu lamel</t>
  </si>
  <si>
    <t>767581802</t>
  </si>
  <si>
    <t>(2,49+1,128+0,1+2,195)/2*(2,45+0,1+3,7)            "1204,1205,1206 - strop"</t>
  </si>
  <si>
    <t>-953662634</t>
  </si>
  <si>
    <t>Demontáž krytin střech z plechů přistřelovaných do suti</t>
  </si>
  <si>
    <t>767392803</t>
  </si>
  <si>
    <t>2                                      "tréninkové koše"</t>
  </si>
  <si>
    <t>1724245073</t>
  </si>
  <si>
    <t>Demontáž tréninkového basketbalového koše</t>
  </si>
  <si>
    <t>7671938012</t>
  </si>
  <si>
    <t>2                                        "světelné tabule"</t>
  </si>
  <si>
    <t>-2051582763</t>
  </si>
  <si>
    <t>Demontáž světelné tabule</t>
  </si>
  <si>
    <t>7671938011</t>
  </si>
  <si>
    <t>Mezisoučet                        "SO 01"</t>
  </si>
  <si>
    <t>0,9*1,5*17                     "1106,1112"</t>
  </si>
  <si>
    <t>1587186722</t>
  </si>
  <si>
    <t>Demontáž rámu zdvojených oken dřevěných nebo plastových přes 1 do 2 m2 k opětovnému použití</t>
  </si>
  <si>
    <t>766622832</t>
  </si>
  <si>
    <t>2+2+2                                                      "SO 01"</t>
  </si>
  <si>
    <t>16+40                                                     "SO 02"</t>
  </si>
  <si>
    <t>1904912137</t>
  </si>
  <si>
    <t>Demontáž parapetních desek dřevěných nebo plastových šířky do 30 cm délky přes 1,0 m</t>
  </si>
  <si>
    <t>766441821</t>
  </si>
  <si>
    <t>17+2                                     "SO 01"</t>
  </si>
  <si>
    <t>12                                          "SO 02"</t>
  </si>
  <si>
    <t>-890718950</t>
  </si>
  <si>
    <t>Demontáž parapetních desek dřevěných nebo plastových šířky do 30 cm délky do 1,0 m</t>
  </si>
  <si>
    <t>766441811</t>
  </si>
  <si>
    <t>Mezisoučet                             "SO 01"</t>
  </si>
  <si>
    <t xml:space="preserve">(24,0+4,3+4,3+24,0)*8,0-7,0*3,6-2,7*2,7      "1101"  </t>
  </si>
  <si>
    <t>(2,6+2,1+2,0+2,6)*2,02+39,6*1,15                                      "1101"</t>
  </si>
  <si>
    <t>44,8*(2,25+0,35)                                                     "1101"</t>
  </si>
  <si>
    <t>334302049</t>
  </si>
  <si>
    <t>Demontáž truhlářského obložení stěn podkladových roštů</t>
  </si>
  <si>
    <t>766411822</t>
  </si>
  <si>
    <t xml:space="preserve">(24,0+4,3+4,3+24,0)*8,0-7,0*3,6-2,7*2,7                      "1101"  </t>
  </si>
  <si>
    <t>(2,6+2,1+2,0+2,6)*2,02+39,6*1,15                                                   "1101"</t>
  </si>
  <si>
    <t>44,8*(2,25+0,35)                                                                    "1101"</t>
  </si>
  <si>
    <t>(24,0+24,0-2,7-7,0)*2,8                                                       "1101"</t>
  </si>
  <si>
    <t>-1406512403</t>
  </si>
  <si>
    <t>Demontáž truhlářského obložení stěn z panelů plochy přes 1,5 m2</t>
  </si>
  <si>
    <t>766411812</t>
  </si>
  <si>
    <t>Mezisoučet                                 "SO 01"</t>
  </si>
  <si>
    <t>(1,25+1,75+1,0)*2,8                 "1212"</t>
  </si>
  <si>
    <t>(5,25+2,45)*3,29                      "1112"</t>
  </si>
  <si>
    <t>-1553148134</t>
  </si>
  <si>
    <t>Demontáž truhlářských stěn dřevěných plných</t>
  </si>
  <si>
    <t>766111820</t>
  </si>
  <si>
    <t>3,0                                 "střecha nástavby"</t>
  </si>
  <si>
    <t xml:space="preserve">                                    "S6-S"</t>
  </si>
  <si>
    <t>4,0*2+3,0                                    "S5-S"</t>
  </si>
  <si>
    <t>1,0*2                                    "S4-S"</t>
  </si>
  <si>
    <t xml:space="preserve">                                    "S3-S"</t>
  </si>
  <si>
    <t>8,0*2                               "S2-S"</t>
  </si>
  <si>
    <t>2,0*3+7,0+10,0                             "S1-S"</t>
  </si>
  <si>
    <t>-272421569</t>
  </si>
  <si>
    <t>Demontáž svodu do suti</t>
  </si>
  <si>
    <t>764004861</t>
  </si>
  <si>
    <t>2,8                                 "střecha nástavby"</t>
  </si>
  <si>
    <t>3,1                                    "S3-S"</t>
  </si>
  <si>
    <t>45,64                               "S2-S"</t>
  </si>
  <si>
    <t>45,0*2                             "S1-S"</t>
  </si>
  <si>
    <t>1009518394</t>
  </si>
  <si>
    <t>Demontáž podokapního žlabu do suti</t>
  </si>
  <si>
    <t>764004801</t>
  </si>
  <si>
    <t>1,83+6,14+1,04+40,17+19,72+8,85  "S5-S"</t>
  </si>
  <si>
    <t>(6,16+34,79)*2                                 "S6-S"</t>
  </si>
  <si>
    <t>6,415+27,948+5,391                       "S4-S"</t>
  </si>
  <si>
    <t>1934752454</t>
  </si>
  <si>
    <t>Demontáž oplechování horních ploch zdí a nadezdívek do suti</t>
  </si>
  <si>
    <t>764002841</t>
  </si>
  <si>
    <t>14486397</t>
  </si>
  <si>
    <t>(2,7+3,9)/2*6,6             "1208,1209,1210 - strop"</t>
  </si>
  <si>
    <t>(2,7+3,7)/2*6,6             "1301,1302,1303 - strop"</t>
  </si>
  <si>
    <t>-1485719761</t>
  </si>
  <si>
    <t>Odstranění tepelné izolace stropů volně kladené z vláknitých materiálů suchých tl do 100 mm</t>
  </si>
  <si>
    <t>713110811</t>
  </si>
  <si>
    <t>Mezisoučet                                                    "SO 02"</t>
  </si>
  <si>
    <t>(19,72+39,67+34,79)*2*0,2                           "S5-S - svislá"</t>
  </si>
  <si>
    <t>(6,16+34,29)*2*(0,1+0,3)/2                            "S6-S - svislá"</t>
  </si>
  <si>
    <t>15,67*40,17+(20,22-15,67)*8,85                      "S5-S,S6-S - vodorovná"</t>
  </si>
  <si>
    <t>Mezisoučet                                                   "SO 01"</t>
  </si>
  <si>
    <t>(6,057+27,94+5,391+27,948)*(0,29+0,365)/2          "S4-S - svislá"</t>
  </si>
  <si>
    <t>(6,415+5,733)/2*28,59                                             "S4-S - vodorovná"</t>
  </si>
  <si>
    <t>-749988334</t>
  </si>
  <si>
    <t>Mezisoučet                 "izolační přizdívka"</t>
  </si>
  <si>
    <t>(8,85+20,22)*0,85           "řez D"</t>
  </si>
  <si>
    <t>47,505*1,365                    "řez C"</t>
  </si>
  <si>
    <t xml:space="preserve">26,11*1,35                        "řez C"  </t>
  </si>
  <si>
    <t>3,3*2,53                             "řez B"</t>
  </si>
  <si>
    <t>1992344551</t>
  </si>
  <si>
    <t>Odstranění izolace proti zemní vlhkosti svislé</t>
  </si>
  <si>
    <t>711131821</t>
  </si>
  <si>
    <t>Mezisoučet                                       "SO 02"</t>
  </si>
  <si>
    <t>577,13                                               " celé SO 02"</t>
  </si>
  <si>
    <t>-1688038470</t>
  </si>
  <si>
    <t>171975715</t>
  </si>
  <si>
    <t>1636205719</t>
  </si>
  <si>
    <t>Poplatek za uložení stavebního odpadu na recyklační skládce (skládkovné) zeminy a kamení zatříděného do Katalogu odpadů pod kódem 17 05 04</t>
  </si>
  <si>
    <t>997013873</t>
  </si>
  <si>
    <t>1633316180</t>
  </si>
  <si>
    <t>Poplatek za uložení stavebního odpadu na recyklační skládce (skládkovné) cihelného kód odpadu  17 01 02</t>
  </si>
  <si>
    <t>997013863</t>
  </si>
  <si>
    <t>1804972307</t>
  </si>
  <si>
    <t>Poplatek za uložení stavebního odpadu na recyklační skládce (skládkovné) z armovaného betonu kód odpadu  17 01 01</t>
  </si>
  <si>
    <t>997013862</t>
  </si>
  <si>
    <t>724606746</t>
  </si>
  <si>
    <t>-703443840</t>
  </si>
  <si>
    <t>Poplatek za uložení na skládce (skládkovné) stavebního odpadu izolací kód odpadu 17 06 04</t>
  </si>
  <si>
    <t>997013814</t>
  </si>
  <si>
    <t>-1789588984</t>
  </si>
  <si>
    <t>Poplatek za uložení na skládce (skládkovné) stavebního odpadu z plastických hmot kód odpadu 17 02 03</t>
  </si>
  <si>
    <t>997013813</t>
  </si>
  <si>
    <t>1037350608</t>
  </si>
  <si>
    <t>Poplatek za uložení na skládce (skládkovné) stavebního odpadu dřevěného kód odpadu 17 02 01</t>
  </si>
  <si>
    <t>997013811</t>
  </si>
  <si>
    <t>-2115944454</t>
  </si>
  <si>
    <t>Poplatek za uložení na skládce (skládkovné) stavebního odpadu ze skla kód odpadu 17 02 02</t>
  </si>
  <si>
    <t>997013804</t>
  </si>
  <si>
    <t>39202119</t>
  </si>
  <si>
    <t>997013645</t>
  </si>
  <si>
    <t>1673,239*14 'Přepočtené koeficientem množství</t>
  </si>
  <si>
    <t>398693299</t>
  </si>
  <si>
    <t>1587759254</t>
  </si>
  <si>
    <t>271973508</t>
  </si>
  <si>
    <t>(4,6+4,6)*2,03                                   "3006"</t>
  </si>
  <si>
    <t>(3,76+3,26)*2*2,95                          "3005"</t>
  </si>
  <si>
    <t>(1,93+1,85)*2*2,46                          "3004"</t>
  </si>
  <si>
    <t>(5,77+3,7)*2*2,46                             "3003"</t>
  </si>
  <si>
    <t>(3,404+2,14+0,13+3,5+2,5+3,5+2,5)*2,46       "3002"</t>
  </si>
  <si>
    <t>(3,58+2,3+5,7)*2*2,46                    "3001"</t>
  </si>
  <si>
    <t>262656824</t>
  </si>
  <si>
    <t>Otlučení (osekání) vnitřní vápenné nebo vápenocementové omítky stěn v rozsahu přes 50 do 100 %</t>
  </si>
  <si>
    <t>978013191</t>
  </si>
  <si>
    <t>29,24+8,75+20,49+4,55+12,08+7,44   "3001 - 3006"</t>
  </si>
  <si>
    <t>1543319550</t>
  </si>
  <si>
    <t>Otlučení (osekání) vnitřní vápenné nebo vápenocementové omítky stropů v rozsahu přes 50 do 100 %</t>
  </si>
  <si>
    <t>978011191</t>
  </si>
  <si>
    <t>0,16                                   "1208"</t>
  </si>
  <si>
    <t>0,16                                   "1210"</t>
  </si>
  <si>
    <t>744685892</t>
  </si>
  <si>
    <t>Jádrové vrty diamantovými korunkami do stavebních materiálů D přes 225 do 250 mm</t>
  </si>
  <si>
    <t>977151127</t>
  </si>
  <si>
    <t>1,6                                    "1112"</t>
  </si>
  <si>
    <t>-696472434</t>
  </si>
  <si>
    <t>Vysekání rýh v dlažbě betonové nebo jiné monolitické hl do 200 mm š do 200 mm</t>
  </si>
  <si>
    <t>974042575</t>
  </si>
  <si>
    <t>0,65*0,65*0,3                        "1105"</t>
  </si>
  <si>
    <t>563235204</t>
  </si>
  <si>
    <t>Vysekání výklenků ve zdivu cihelném na MV nebo MVC pl přes 0,25 m2</t>
  </si>
  <si>
    <t>973031151</t>
  </si>
  <si>
    <t>Mezisoučet                           "SO 01"</t>
  </si>
  <si>
    <t xml:space="preserve">1,6*1,45*0,32                          "1101"      </t>
  </si>
  <si>
    <t xml:space="preserve">1,2*1,2*0,32*2                          "1101"      </t>
  </si>
  <si>
    <t xml:space="preserve">1,1*2,1*0,32                          "1101"      </t>
  </si>
  <si>
    <t xml:space="preserve">0,9*2,02*0,33                          "1101"      </t>
  </si>
  <si>
    <t>(2,3+1,818)*0,82*0,25         "1302"</t>
  </si>
  <si>
    <t>1,0*2,1*0,32                              "1206"</t>
  </si>
  <si>
    <t>(2,09+2,1)*0,44*0,25           "1210 - parapet"</t>
  </si>
  <si>
    <t>1,0*2,03*0,33*2                    "1111"</t>
  </si>
  <si>
    <t>1,2*2,03*0,32                        "1101"</t>
  </si>
  <si>
    <t>1,8*2,1*0,32                         "1101"</t>
  </si>
  <si>
    <t>-31794310</t>
  </si>
  <si>
    <t>Vybourání otvorů ve zdivu cihelném pl do 4 m2 na MVC nebo MV tl do 300 mm</t>
  </si>
  <si>
    <t>971033641</t>
  </si>
  <si>
    <t>Mezisoučet                                "SO 03"</t>
  </si>
  <si>
    <t xml:space="preserve">1,0*2,03                                       "3003" </t>
  </si>
  <si>
    <t>Mezisoučet                               "SO 01"</t>
  </si>
  <si>
    <t>0,9*1,5*2                                   "1210"</t>
  </si>
  <si>
    <t>1,0*2,03                     "1106"</t>
  </si>
  <si>
    <t>1139534853</t>
  </si>
  <si>
    <t>Vybourání otvorů ve zdivu cihelném pl do 4 m2 na MVC nebo MV tl do 150 mm</t>
  </si>
  <si>
    <t>971033631</t>
  </si>
  <si>
    <t>Mezisoučet                            "SO 01"</t>
  </si>
  <si>
    <t>1,35*0,5*0,35                        "1001"</t>
  </si>
  <si>
    <t>-650909907</t>
  </si>
  <si>
    <t>Vybourání otvorů ve zdivu cihelném pl do 1 m2 na MVC nebo MV tl do 600 mm</t>
  </si>
  <si>
    <t>971033561</t>
  </si>
  <si>
    <t>0,3*2,0*0,3                                         "1113"</t>
  </si>
  <si>
    <t>59036647</t>
  </si>
  <si>
    <t>Vybourání otvorů ve zdivu cihelném pl do 1 m2 na MVC nebo MV tl do 300 mm</t>
  </si>
  <si>
    <t>971033541</t>
  </si>
  <si>
    <t>0,3*2,0*2                                 "1106"</t>
  </si>
  <si>
    <t>1287571450</t>
  </si>
  <si>
    <t>Vybourání otvorů ve zdivu cihelném pl do 1 m2 na MVC nebo MV tl do 150 mm</t>
  </si>
  <si>
    <t>971033531</t>
  </si>
  <si>
    <t>2                                      "1102,1103"</t>
  </si>
  <si>
    <t>-1763575152</t>
  </si>
  <si>
    <t>Vybourání otvorů ve zdivu cihelném pl do 0,25 m2 na MVC nebo MV tl do 600 mm</t>
  </si>
  <si>
    <t>971033461</t>
  </si>
  <si>
    <t>2                                      "1102"</t>
  </si>
  <si>
    <t>-1328420677</t>
  </si>
  <si>
    <t>Vybourání otvorů ve zdivu cihelném pl do 0,25 m2 na MVC nebo MV tl do 300 mm</t>
  </si>
  <si>
    <t>971033441</t>
  </si>
  <si>
    <t>Mezisoučet                             "SO 03"</t>
  </si>
  <si>
    <t>1+1                             "pro VZT a plyn 3001"</t>
  </si>
  <si>
    <t>-293672478</t>
  </si>
  <si>
    <t>Vybourání otvorů ve zdivu cihelném pl do 0,09 m2 na MVC nebo MV tl do 900 mm</t>
  </si>
  <si>
    <t>971033381</t>
  </si>
  <si>
    <t>Mezisoučet                              "SO 03"</t>
  </si>
  <si>
    <t>4+1                           "pro VZT a plyn - 3002,3001"</t>
  </si>
  <si>
    <t>-1777646834</t>
  </si>
  <si>
    <t>Vybourání otvorů ve zdivu cihelném pl do 0,09 m2 na MVC nebo MV tl do 150 mm</t>
  </si>
  <si>
    <t>971033331</t>
  </si>
  <si>
    <t>2,7*2,7*1                        "1102"</t>
  </si>
  <si>
    <t>714172227</t>
  </si>
  <si>
    <t>Vybourání kovových vrat pl přes 5 m2</t>
  </si>
  <si>
    <t>968072559</t>
  </si>
  <si>
    <t xml:space="preserve">Mezisoučet                                           "SO 01" </t>
  </si>
  <si>
    <t>1,55*2,5*2                                              "1207"</t>
  </si>
  <si>
    <t>1,55*2,5*2                                              "1203"</t>
  </si>
  <si>
    <t>3,15*2,5                                                   "1108"</t>
  </si>
  <si>
    <t>1,6*1,97*2                                              "1110,1111"</t>
  </si>
  <si>
    <t>1,6*1,97*3                                              "1101"</t>
  </si>
  <si>
    <t>1,75*2,2*1                                             "2109"</t>
  </si>
  <si>
    <t>2,98*2,7*2                                             "2130"</t>
  </si>
  <si>
    <t>1,5*3,04*1                                              "2109"</t>
  </si>
  <si>
    <t xml:space="preserve">1,45*1,97*3                                          "2131,2124"  </t>
  </si>
  <si>
    <t>1,6*1,97*2                                              "2102"</t>
  </si>
  <si>
    <t>952230139</t>
  </si>
  <si>
    <t>Vybourání kovových dveřních zárubní pl přes 2 m2</t>
  </si>
  <si>
    <t>968072456</t>
  </si>
  <si>
    <t>Mezisoučet                                  "SO 03"</t>
  </si>
  <si>
    <t>0,8*1,97*1                                          "3004"</t>
  </si>
  <si>
    <t>0,9*2,1*1                                          "3003"</t>
  </si>
  <si>
    <t>0,7*1,97*1                                      "1303"</t>
  </si>
  <si>
    <t>0,9*1,97*1                                      "1301"</t>
  </si>
  <si>
    <t>0,8*1,97*1                                      "1212"</t>
  </si>
  <si>
    <t>0,8*1,5*1                                      "1204"</t>
  </si>
  <si>
    <t>0,8*1,97*2                                      "1204"</t>
  </si>
  <si>
    <t>0,6*1,97*1                                      "1205"</t>
  </si>
  <si>
    <t>0,9*1,97*1                                       "1111"</t>
  </si>
  <si>
    <t>0,8*1,97*2                                  "1112,1113"</t>
  </si>
  <si>
    <t>0,6*1,97*2                                     "1114"</t>
  </si>
  <si>
    <t>Mezisoučet                                "SO 02"</t>
  </si>
  <si>
    <t>0,8*1,97*32                                   "1.n.p."</t>
  </si>
  <si>
    <t>0,6*1,97*12                               "2105,2106,2107"</t>
  </si>
  <si>
    <t>-1402279102</t>
  </si>
  <si>
    <t>Vybourání kovových dveřních zárubní pl do 2 m2</t>
  </si>
  <si>
    <t>968072455</t>
  </si>
  <si>
    <t xml:space="preserve">25,3*3,38                                    "1202"  </t>
  </si>
  <si>
    <t>5,85*5,65*6                               "1101"</t>
  </si>
  <si>
    <t>-1139511260</t>
  </si>
  <si>
    <t>Vybourání kovových rámů oken zdvojených včetně křídel pl do 4 m2</t>
  </si>
  <si>
    <t>968072356</t>
  </si>
  <si>
    <t>Mezisoučet                               "SO 03"</t>
  </si>
  <si>
    <t>1,0*0,53*2                            "3002,3003"</t>
  </si>
  <si>
    <t>412144316</t>
  </si>
  <si>
    <t>Vybourání kovových rámů oken jednoduchých včetně křídel pl do 1 m2</t>
  </si>
  <si>
    <t>968072244</t>
  </si>
  <si>
    <t>1,9*1,54                     "1302"</t>
  </si>
  <si>
    <t>2,09*1,54                     "1302"</t>
  </si>
  <si>
    <t>2,0*1,53                      "1210"</t>
  </si>
  <si>
    <t>2,09*1,53                    "1210"</t>
  </si>
  <si>
    <t>1,9*2,28                      "1206"</t>
  </si>
  <si>
    <t>2,09*2,28                      "1206"</t>
  </si>
  <si>
    <t>837255785</t>
  </si>
  <si>
    <t>Vybourání dřevěných rámů oken zdvojených včetně křídel pl do 4 m2</t>
  </si>
  <si>
    <t>968062376</t>
  </si>
  <si>
    <t>1,2*1,8*16                                               "1.n.p."</t>
  </si>
  <si>
    <t>89277896</t>
  </si>
  <si>
    <t>Vybourání dřevěných rámů oken zdvojených včetně křídel pl do 2 m2</t>
  </si>
  <si>
    <t>968062375</t>
  </si>
  <si>
    <t>Mezisoučet                                 "SO 03"</t>
  </si>
  <si>
    <t>1,2*0,6*2                                    "3007,3008"</t>
  </si>
  <si>
    <t>Mezisoučet                                "SO 01"</t>
  </si>
  <si>
    <t>0,9*0,9*3                                      "1302,1303"</t>
  </si>
  <si>
    <t>0,9*0,9*2                                      "1210"</t>
  </si>
  <si>
    <t>0,9*0,9*2                                      "1206"</t>
  </si>
  <si>
    <t>1,2*0,6*40                                    "2.n.p."</t>
  </si>
  <si>
    <t>0,9*0,9*12                                     "1.n.p."</t>
  </si>
  <si>
    <t>163620429</t>
  </si>
  <si>
    <t>Vybourání dřevěných rámů oken zdvojených včetně křídel pl do 1 m2</t>
  </si>
  <si>
    <t>968062374</t>
  </si>
  <si>
    <t>45,0*2                                         "S1-S"</t>
  </si>
  <si>
    <t>-218149113</t>
  </si>
  <si>
    <t>Vybourání částí ŽB říms vyložených do 250 mm</t>
  </si>
  <si>
    <t>966053121</t>
  </si>
  <si>
    <t>Mezisoučet                                                         "střecha"</t>
  </si>
  <si>
    <t>S6*(0,05+0,45)/2</t>
  </si>
  <si>
    <t>-589313954</t>
  </si>
  <si>
    <t>Mezisoučet                                "podlaha"</t>
  </si>
  <si>
    <t>577,13*0,11                                  "SO 02"</t>
  </si>
  <si>
    <t>504269470</t>
  </si>
  <si>
    <t>Mezisoučet                                                       "střecha"</t>
  </si>
  <si>
    <t>S5*(0,05+0,20)/2</t>
  </si>
  <si>
    <t>-1189084000</t>
  </si>
  <si>
    <t>Mezisoučet                                                           "střecha"</t>
  </si>
  <si>
    <t>S4*(0,03+0,15)/2</t>
  </si>
  <si>
    <t>1648392062</t>
  </si>
  <si>
    <t>105,77+16,3+2,58+4,35   "1202,1207,1209,1212"</t>
  </si>
  <si>
    <t>32,42                                     "1110"</t>
  </si>
  <si>
    <t>1,87*3,2                               "1111"</t>
  </si>
  <si>
    <t>960190991</t>
  </si>
  <si>
    <t>Bourání podlah z dlaždic keramických nebo xylolitových tl do 10 mm plochy přes 1 m2</t>
  </si>
  <si>
    <t>965081213</t>
  </si>
  <si>
    <t>577,13*0,10                                  "SO 02"</t>
  </si>
  <si>
    <t>-2052520882</t>
  </si>
  <si>
    <t>Bourání podkladů pod dlažby betonových s potěrem nebo teracem tl do 100 mm pl přes 4 m2</t>
  </si>
  <si>
    <t>965043341</t>
  </si>
  <si>
    <t>(3,3*1,22+3,95*0,7)*0,12           "3001"</t>
  </si>
  <si>
    <t>(2,18+3,95)*0,37*0,27                 "3001"</t>
  </si>
  <si>
    <t>-1426729435</t>
  </si>
  <si>
    <t>(2,49+1,128+0,1+2,195)/2*(2,45+0,1+3,7)*(0,08+0,04)            "1301,1302,1303"</t>
  </si>
  <si>
    <t>1279849635</t>
  </si>
  <si>
    <t>S6*0,04</t>
  </si>
  <si>
    <t>S5*0,04</t>
  </si>
  <si>
    <t>S4*(0,04+0,04)</t>
  </si>
  <si>
    <t>1598632915</t>
  </si>
  <si>
    <t>Mezisoučet                                             "SO 01"</t>
  </si>
  <si>
    <t>15,4*0,30                                                  "1110"</t>
  </si>
  <si>
    <t>1,32*2,1*0,15                        "střecha přístřešku u 1108"</t>
  </si>
  <si>
    <t>Mezisoučet                                               "SO 02"</t>
  </si>
  <si>
    <t>(40,17*15,67+8,85*(20,22-15,67)-(6,16-0,05*2)*(34,29-0,05*2))*0,20               "S5-S"</t>
  </si>
  <si>
    <t>6,66*34,79*0,20                     "S6-S"</t>
  </si>
  <si>
    <t>-476804600</t>
  </si>
  <si>
    <t>3,15*3                                     "1108"</t>
  </si>
  <si>
    <t>Mezisoučet                         "SO 02"</t>
  </si>
  <si>
    <t>2,5*2                                        "2103"</t>
  </si>
  <si>
    <t>2,98*4                                     "2130"</t>
  </si>
  <si>
    <t>1,75*4                                     "2109"</t>
  </si>
  <si>
    <t>1,74*8                                    "u 2110"</t>
  </si>
  <si>
    <t>176314274</t>
  </si>
  <si>
    <t>Bourání schodišťových stupňů betonových zhotovených na místě</t>
  </si>
  <si>
    <t>963042819</t>
  </si>
  <si>
    <t>(2,3+2,1)*1,53           "1210"</t>
  </si>
  <si>
    <t>(2,3+2,0)*2,28            "1206"</t>
  </si>
  <si>
    <t>-1238883269</t>
  </si>
  <si>
    <t>Bourání příček deskových sádrových typu rabicka tl do 50 mm</t>
  </si>
  <si>
    <t>962084121</t>
  </si>
  <si>
    <t>1,17*0,92                                           "3001"</t>
  </si>
  <si>
    <t>Mezisoučet                                     "SO 01"</t>
  </si>
  <si>
    <t>1,4*1,4                                               "1103"</t>
  </si>
  <si>
    <t>Mezisoučet                                    "SO 02"</t>
  </si>
  <si>
    <t>1,0*0,8*1                                          "2103"</t>
  </si>
  <si>
    <t>1,2*0,8*3                                          "2105,2106,2107"</t>
  </si>
  <si>
    <t>-836510261</t>
  </si>
  <si>
    <t>Bourání příček ze skleněných tvárnic tl do 150 mm</t>
  </si>
  <si>
    <t>962081141</t>
  </si>
  <si>
    <t>Mezisoučet                                                        "SO 02"</t>
  </si>
  <si>
    <t>1,0*0,6*6                                                      "pozn.6"</t>
  </si>
  <si>
    <t>1,2*0,6*3                                                      "pozn.5"</t>
  </si>
  <si>
    <t>2,0*0,6*13                                                       "2108"</t>
  </si>
  <si>
    <t>69616490</t>
  </si>
  <si>
    <t>Bourání příček ze skleněných tvárnic tl do 100 mm</t>
  </si>
  <si>
    <t>962081131</t>
  </si>
  <si>
    <t>2,0*0,58*0,6                                       "3001"</t>
  </si>
  <si>
    <t>Mezisoučet                                        "SO01"</t>
  </si>
  <si>
    <t>(1,32+1,75)*1,5*0,3                         "přístřešek u 1108"</t>
  </si>
  <si>
    <t>(5,733+27,948)*0,15*0,35               "atika +5,020"</t>
  </si>
  <si>
    <t>6,415*0,48*0,3                                   "atika +5,020"</t>
  </si>
  <si>
    <t>-2,0*2,1*0,33</t>
  </si>
  <si>
    <t>-0,9*0,9*13*0,33</t>
  </si>
  <si>
    <t>-1,75*2,2*0,33</t>
  </si>
  <si>
    <t>(4,77+18,08+8,85+4,77+3,24)*3,06*0,33                  "1.n.p."</t>
  </si>
  <si>
    <t>-1,6*2,1*1*0,33</t>
  </si>
  <si>
    <t>-1,09*2,1*6*0,33</t>
  </si>
  <si>
    <t>-2,1*2,75*2*0,33</t>
  </si>
  <si>
    <t>-2,98*2,7*2*0,33</t>
  </si>
  <si>
    <t>-1,2*1,8*16*0,33</t>
  </si>
  <si>
    <t>(1,04+35,07+4,77*3+36,06-1,37)*0,33*3,14             "1.n.p."</t>
  </si>
  <si>
    <t>-1,09*2,1*9*0,33</t>
  </si>
  <si>
    <t>-2,07*2,75*11*0,33</t>
  </si>
  <si>
    <t>(36,06-1,37+6,0+0,25+34,41)*0,33*3,14              "1.n.p."</t>
  </si>
  <si>
    <t>(7,18+0,25+40,17+20,22+8,85)*0,25*0,36         "atika +3,600"</t>
  </si>
  <si>
    <t>0,28*0,45*4,82*11                       "pilíře"</t>
  </si>
  <si>
    <t>-1,2*0,6*40*0,33</t>
  </si>
  <si>
    <t>(0,25+34,54+6,0+34,54+0,25)*0,33*(2,43-0,88)  "2.n.p."</t>
  </si>
  <si>
    <t>(0,25+34,54+6,0+34,54+0,25)*0,25*0,68             "atika +5,600"</t>
  </si>
  <si>
    <t>606163830</t>
  </si>
  <si>
    <t>Mezisoučet                                                        "SO 03"</t>
  </si>
  <si>
    <t>2,5*2,46                                                                 "3002"</t>
  </si>
  <si>
    <t>Mezisoučet                                                       "SO 01"</t>
  </si>
  <si>
    <t>(1,87+0,15+1,45+3,2+0,73)*3,29                   "1111"</t>
  </si>
  <si>
    <t>(4,77*3+4,7+0,1+5,53+1,4)*3,14                 "1.n.p."</t>
  </si>
  <si>
    <t>1015062522</t>
  </si>
  <si>
    <t>Bourání příček z cihel pálených na MVC tl do 150 mm</t>
  </si>
  <si>
    <t>962031133</t>
  </si>
  <si>
    <t xml:space="preserve">Mezisoučet                                 "izolační přizdívka"     </t>
  </si>
  <si>
    <t>Mezisoučet                                         "SO 01"</t>
  </si>
  <si>
    <t>(3,055+2,45)*2,15                              "1301,1303"</t>
  </si>
  <si>
    <t>(3,05+2,45+1,2)*3,0                         "1204,1205"</t>
  </si>
  <si>
    <t>(1,56+1,58+1,68+4,1)*2,85            "1114,1115"</t>
  </si>
  <si>
    <t>2,45*3,14                                                "2102"</t>
  </si>
  <si>
    <t>(3,25*2+1,35*6)*2,25                      "2105,2106,2107"</t>
  </si>
  <si>
    <t>3,25*2*3,14                                         "2105,2106,2107"</t>
  </si>
  <si>
    <t>4,77*3,14                                               "2132"</t>
  </si>
  <si>
    <t>(3,05*5+1,0+1,0*4)*2,25     "2112,2114,2116,2120,2123"</t>
  </si>
  <si>
    <t>(6,0*11+2,84)*4,82                          "1. a 2.n.p."</t>
  </si>
  <si>
    <t>-967667915</t>
  </si>
  <si>
    <t>Bourání příček z cihel pálených na MVC tl do 100 mm</t>
  </si>
  <si>
    <t>962031132</t>
  </si>
  <si>
    <t>(4,9+0,5)*0,6*1,7</t>
  </si>
  <si>
    <t>0,8*0,5*1,7*3</t>
  </si>
  <si>
    <t>-67976918</t>
  </si>
  <si>
    <t>Bourání základů ze ŽB</t>
  </si>
  <si>
    <t>961055111</t>
  </si>
  <si>
    <t>(1,75+1,35)*2,0*0,35              "základy přístřešku v 1001"</t>
  </si>
  <si>
    <t>3,15*0,65*0,8                           "vstupní schodiště"</t>
  </si>
  <si>
    <t>2,98*1,2*0,6                               "schody u 2130"</t>
  </si>
  <si>
    <t>1,74*2,4*0,6                               "schody u 2110"</t>
  </si>
  <si>
    <t>2,2*0,8*0,15                         "vstupní schodiště"</t>
  </si>
  <si>
    <t>2,8*1,1*0,8                            "vstupní schodiště"</t>
  </si>
  <si>
    <t>22,15*0,5*1,625                  "základový pás řez A"</t>
  </si>
  <si>
    <t>927177894</t>
  </si>
  <si>
    <t>6,0*(34,54-0,33+0,15)         "2111 - 2125"</t>
  </si>
  <si>
    <t>11,03                                             "1002"</t>
  </si>
  <si>
    <t>(5,903+5,735)/2*16,23        "1102,1103"</t>
  </si>
  <si>
    <t>(8,5+3,685)*3,25                "1203,1207"</t>
  </si>
  <si>
    <t>32,49*3,75                    "demontáž podhledu nad 1202"</t>
  </si>
  <si>
    <t>2028098627</t>
  </si>
  <si>
    <t>17,41                                            "1101"</t>
  </si>
  <si>
    <t>31,33+93,14+4,8+11,42          "1105 - 1108"</t>
  </si>
  <si>
    <t>32,42+5,96+71,48+5,68+1,56+4,48  "1110 - 1115"</t>
  </si>
  <si>
    <t>3,98*3,24                          "2102,2103"</t>
  </si>
  <si>
    <t>(2,14+2,63+4,7+0,1+5,53+0,15+3,98)*4,8   "2104 - 2110"</t>
  </si>
  <si>
    <t>(4,77+1,75+1,83)*(36,06-1,37-0,33*3)     "2108,2126-2132"</t>
  </si>
  <si>
    <t>1220600285</t>
  </si>
  <si>
    <t>2                                       "1101 - demontáž podhledu haly 1080 m2"</t>
  </si>
  <si>
    <t>1259463736</t>
  </si>
  <si>
    <t>2*30              "1101 - demontáž podhledu haly 1080 m2"</t>
  </si>
  <si>
    <t>-925021691</t>
  </si>
  <si>
    <t>848573208</t>
  </si>
  <si>
    <t>-285544158</t>
  </si>
  <si>
    <t>fig98*15</t>
  </si>
  <si>
    <t>1652251726</t>
  </si>
  <si>
    <t>-1100817241</t>
  </si>
  <si>
    <t>437364334</t>
  </si>
  <si>
    <t>fig99*30</t>
  </si>
  <si>
    <t>785435150</t>
  </si>
  <si>
    <t>-558838819</t>
  </si>
  <si>
    <t>45,0*24,0                                "1101"</t>
  </si>
  <si>
    <t>1915027580</t>
  </si>
  <si>
    <t>Ochrana konstrukcí nebo samostatných prvků obalením geotextilií</t>
  </si>
  <si>
    <t>619996145</t>
  </si>
  <si>
    <t>-1439434385</t>
  </si>
  <si>
    <t>Ochrana podlahy obedněním z OSB desek</t>
  </si>
  <si>
    <t>619996117</t>
  </si>
  <si>
    <t>1                             "nástavba nad SO 02"</t>
  </si>
  <si>
    <t>-30657843</t>
  </si>
  <si>
    <t>Demontáž univerzálních mobilních buněk samostatně stojících</t>
  </si>
  <si>
    <t>3811810011</t>
  </si>
  <si>
    <t>-792817644</t>
  </si>
  <si>
    <t>Ochrana kmene průměru do 300 mm bedněním výšky přes 2 do 3 m</t>
  </si>
  <si>
    <t>184818241</t>
  </si>
  <si>
    <t>-268064722</t>
  </si>
  <si>
    <t>Ochrana kmene průměru do 300 mm bedněním výšky do 2 m</t>
  </si>
  <si>
    <t>184818231</t>
  </si>
  <si>
    <t>211797469</t>
  </si>
  <si>
    <t>-1413348877</t>
  </si>
  <si>
    <t>147195895</t>
  </si>
  <si>
    <t>1605816942</t>
  </si>
  <si>
    <t>-1173501263</t>
  </si>
  <si>
    <t>-120589507</t>
  </si>
  <si>
    <t>-1903937653</t>
  </si>
  <si>
    <t>-411689827</t>
  </si>
  <si>
    <t>-1580909065</t>
  </si>
  <si>
    <t>-1637891341</t>
  </si>
  <si>
    <t>-2104147646</t>
  </si>
  <si>
    <t>851059154</t>
  </si>
  <si>
    <t>-1419296859</t>
  </si>
  <si>
    <t>Pojezdový ocelový plech pro zabezpečení výkopu odstranění</t>
  </si>
  <si>
    <t>119002412</t>
  </si>
  <si>
    <t>1583465753</t>
  </si>
  <si>
    <t>Pojezdový ocelový plech pro zabezpečení výkopu zřízení</t>
  </si>
  <si>
    <t>119002411</t>
  </si>
  <si>
    <t>-1996043534</t>
  </si>
  <si>
    <t>Přechodová lávka délky do 2 m včetně zábradlí pro zabezpečení výkopu odstranění</t>
  </si>
  <si>
    <t>119002122</t>
  </si>
  <si>
    <t>-490516719</t>
  </si>
  <si>
    <t>Přechodová lávka délky do 2 m včetně zábradlí pro zabezpečení výkopu zřízení</t>
  </si>
  <si>
    <t>119002121</t>
  </si>
  <si>
    <t>2065517587</t>
  </si>
  <si>
    <t>Dočasné zajištění kabelů a kabelových tratí ze 3 volně ložených kabelů</t>
  </si>
  <si>
    <t>119001421</t>
  </si>
  <si>
    <t>2100433464</t>
  </si>
  <si>
    <t>Dočasné zajištění potrubí betonového, ŽB nebo kameninového DN do 200 mm</t>
  </si>
  <si>
    <t>119001411</t>
  </si>
  <si>
    <t>1887104183</t>
  </si>
  <si>
    <t>Dočasné zajištění potrubí z PE DN do 200 mm</t>
  </si>
  <si>
    <t>119001405</t>
  </si>
  <si>
    <t>-1417989182</t>
  </si>
  <si>
    <t>Dočasné zajištění potrubí ocelového nebo litinového DN do 200 mm</t>
  </si>
  <si>
    <t>119001401</t>
  </si>
  <si>
    <t xml:space="preserve">    787 - Dokončovací práce - zasklívání</t>
  </si>
  <si>
    <t>211,226</t>
  </si>
  <si>
    <t>416,99</t>
  </si>
  <si>
    <t>159,974</t>
  </si>
  <si>
    <t>1126,838</t>
  </si>
  <si>
    <t>1 - SO 01,02,03 - bourání</t>
  </si>
  <si>
    <t>164,719</t>
  </si>
  <si>
    <t>36,251</t>
  </si>
  <si>
    <t>2,021</t>
  </si>
  <si>
    <t>5,891</t>
  </si>
  <si>
    <t>47,049</t>
  </si>
  <si>
    <t>{46863e0e-72ff-4369-84d8-e260e2be376d}</t>
  </si>
  <si>
    <t>31. 3. 2022</t>
  </si>
  <si>
    <t>41a</t>
  </si>
  <si>
    <t>41b</t>
  </si>
  <si>
    <t>41c</t>
  </si>
  <si>
    <t xml:space="preserve">Vytápění </t>
  </si>
  <si>
    <t>Vzduchotechnika</t>
  </si>
  <si>
    <t>Měření a regulace</t>
  </si>
  <si>
    <t>Elektrická požární signalizace</t>
  </si>
  <si>
    <t>FVE</t>
  </si>
  <si>
    <t>Areálový rozvod splaškové kanalizace</t>
  </si>
  <si>
    <t>Areálový rozvod děšťové kanalizace</t>
  </si>
  <si>
    <t>Areálový rozvod vodovodu</t>
  </si>
  <si>
    <t>Areálový rozvod ÚT</t>
  </si>
  <si>
    <t>Přístavba a rekonstrukce sportovní haly Chrudim, I. etapa</t>
  </si>
  <si>
    <t>41a - Zařizovací předměty</t>
  </si>
  <si>
    <t>41b - Vodovod</t>
  </si>
  <si>
    <t xml:space="preserve">41c - Kanalizace </t>
  </si>
  <si>
    <t>42 - Rozvody plynu</t>
  </si>
  <si>
    <t xml:space="preserve">43 - Vytápění </t>
  </si>
  <si>
    <t>D1 - Ústřední vytápění</t>
  </si>
  <si>
    <t>44 - Vzduchotechnika</t>
  </si>
  <si>
    <t>45 - Silnoproud materiál a montáž</t>
  </si>
  <si>
    <t>46 - Slaboproud materiál a montáž</t>
  </si>
  <si>
    <t>47 - Měření a regulace</t>
  </si>
  <si>
    <t>48 - EPS - elektrická požární signalizace</t>
  </si>
  <si>
    <t>49 - FV instalace</t>
  </si>
  <si>
    <t xml:space="preserve">51 - Areálový rozvod splaškové kanalizace </t>
  </si>
  <si>
    <t xml:space="preserve">52 - Areálový rozvod dešťové kanalizace  </t>
  </si>
  <si>
    <t>53 - Areálový rozvod vodovodu</t>
  </si>
  <si>
    <t>54 - Areálový rozvod út</t>
  </si>
  <si>
    <t>7 - Přípojka vodovodu</t>
  </si>
  <si>
    <t>6 - Akumulační nádrž</t>
  </si>
  <si>
    <t>8 - Vedlejší náklady</t>
  </si>
  <si>
    <t xml:space="preserve">D8 - 7. Rozvody ÚT - Tepelné izolace uvitř objektu  </t>
  </si>
  <si>
    <t xml:space="preserve">D9 - 8. Rozvody ÚT - Stavební přípomoce </t>
  </si>
  <si>
    <t xml:space="preserve">D10 - 9. Ostatní </t>
  </si>
  <si>
    <t xml:space="preserve">7. Rozvody ÚT - Tepelné izolace uvitř objektu  </t>
  </si>
  <si>
    <t xml:space="preserve">8. Rozvody ÚT - Stavební přípomoce </t>
  </si>
  <si>
    <t xml:space="preserve">9. Ostatní </t>
  </si>
  <si>
    <t xml:space="preserve">3.  Kanalizační tvarovky, systémové prvky, izolace a příslušenství </t>
  </si>
  <si>
    <t xml:space="preserve">4. Stavební přípomoce </t>
  </si>
  <si>
    <t xml:space="preserve">5. Ocelové doplňkové konstrukce </t>
  </si>
  <si>
    <t xml:space="preserve">6. Ostatní </t>
  </si>
  <si>
    <t>Činnost geotechnika při výstavbě</t>
  </si>
  <si>
    <t>Činnost statika při výstavbě</t>
  </si>
  <si>
    <t>Činnost geologa a hydrogeologa při výstavbě</t>
  </si>
  <si>
    <t>Montáž svodné potrubí PE, svařovaný systém, včetně tvarovek  (kolena, odbočky, redukce, čistící tvarovky), montáže, kotvících prvků - PE potrubí DN110</t>
  </si>
  <si>
    <t>Dodávka svodné potrubí PE, svařovaný systém, včetně tvarovek  (kolena, odbočky, redukce, čistící tvarovky), montáže, kotvících prvků - PE potrubí DN110</t>
  </si>
  <si>
    <t>Montážní nosníky</t>
  </si>
  <si>
    <t>041903000R</t>
  </si>
  <si>
    <t>Potrubní objímky s gumovou vložkou, do DN125 dle potrubí,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</si>
</sst>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K_č_-;\-* #,##0.00\ _K_č_-;_-* &quot;-&quot;??\ _K_č_-;_-@_-"/>
    <numFmt numFmtId="165" formatCode="#,##0.00%"/>
    <numFmt numFmtId="166" formatCode="dd\.mm\.yyyy"/>
    <numFmt numFmtId="167" formatCode="#,##0.00000"/>
    <numFmt numFmtId="168" formatCode="#,##0.000"/>
    <numFmt numFmtId="169" formatCode="0.000"/>
  </numFmts>
  <fonts count="91">
    <font>
      <sz val="8"/>
      <name val="Arial CE"/>
      <family val="2"/>
    </font>
    <font>
      <sz val="10"/>
      <color rgb="FF969696"/>
      <name val="Arial CE"/>
    </font>
    <font>
      <sz val="10"/>
      <name val="Arial CE"/>
    </font>
    <font>
      <b/>
      <sz val="11"/>
      <name val="Arial CE"/>
    </font>
    <font>
      <b/>
      <sz val="12"/>
      <name val="Arial CE"/>
    </font>
    <font>
      <sz val="11"/>
      <name val="Arial CE"/>
    </font>
    <font>
      <sz val="12"/>
      <color rgb="FF003366"/>
      <name val="Arial CE"/>
    </font>
    <font>
      <sz val="10"/>
      <color rgb="FF003366"/>
      <name val="Arial CE"/>
    </font>
    <font>
      <sz val="8"/>
      <color rgb="FF003366"/>
      <name val="Arial CE"/>
    </font>
    <font>
      <sz val="8"/>
      <color rgb="FF505050"/>
      <name val="Arial CE"/>
    </font>
    <font>
      <sz val="8"/>
      <color rgb="FFFFFFFF"/>
      <name val="Arial CE"/>
    </font>
    <font>
      <sz val="8"/>
      <color rgb="FF3366FF"/>
      <name val="Arial CE"/>
    </font>
    <font>
      <b/>
      <sz val="14"/>
      <name val="Arial CE"/>
    </font>
    <font>
      <b/>
      <sz val="12"/>
      <color rgb="FF969696"/>
      <name val="Arial CE"/>
    </font>
    <font>
      <b/>
      <sz val="8"/>
      <color rgb="FF969696"/>
      <name val="Arial CE"/>
    </font>
    <font>
      <b/>
      <sz val="10"/>
      <name val="Arial CE"/>
    </font>
    <font>
      <b/>
      <sz val="10"/>
      <color rgb="FF969696"/>
      <name val="Arial CE"/>
    </font>
    <font>
      <b/>
      <sz val="10"/>
      <color rgb="FF464646"/>
      <name val="Arial CE"/>
    </font>
    <font>
      <sz val="12"/>
      <color rgb="FF969696"/>
      <name val="Arial CE"/>
    </font>
    <font>
      <sz val="8"/>
      <color rgb="FF969696"/>
      <name val="Arial CE"/>
    </font>
    <font>
      <sz val="9"/>
      <name val="Arial CE"/>
    </font>
    <font>
      <sz val="9"/>
      <color rgb="FF969696"/>
      <name val="Arial CE"/>
    </font>
    <font>
      <b/>
      <sz val="12"/>
      <color rgb="FF960000"/>
      <name val="Arial CE"/>
    </font>
    <font>
      <sz val="12"/>
      <name val="Arial CE"/>
    </font>
    <font>
      <b/>
      <sz val="11"/>
      <color rgb="FF003366"/>
      <name val="Arial CE"/>
    </font>
    <font>
      <sz val="11"/>
      <color rgb="FF003366"/>
      <name val="Arial CE"/>
    </font>
    <font>
      <sz val="11"/>
      <color rgb="FF969696"/>
      <name val="Arial CE"/>
    </font>
    <font>
      <sz val="18"/>
      <color theme="10"/>
      <name val="Wingdings 2"/>
      <family val="1"/>
      <charset val="2"/>
    </font>
    <font>
      <sz val="10"/>
      <color rgb="FF3366FF"/>
      <name val="Arial CE"/>
    </font>
    <font>
      <b/>
      <sz val="12"/>
      <color rgb="FF800000"/>
      <name val="Arial CE"/>
    </font>
    <font>
      <sz val="8"/>
      <color rgb="FF960000"/>
      <name val="Arial CE"/>
    </font>
    <font>
      <b/>
      <sz val="8"/>
      <name val="Arial CE"/>
    </font>
    <font>
      <sz val="7"/>
      <color rgb="FF969696"/>
      <name val="Arial CE"/>
    </font>
    <font>
      <i/>
      <sz val="9"/>
      <color rgb="FF0000FF"/>
      <name val="Arial CE"/>
    </font>
    <font>
      <i/>
      <sz val="8"/>
      <color rgb="FF0000FF"/>
      <name val="Arial CE"/>
    </font>
    <font>
      <u/>
      <sz val="11"/>
      <color theme="10"/>
      <name val="Calibri"/>
      <family val="2"/>
      <charset val="238"/>
      <scheme val="minor"/>
    </font>
    <font>
      <b/>
      <i/>
      <sz val="9"/>
      <color rgb="FF0000FF"/>
      <name val="Arial CE"/>
      <charset val="238"/>
    </font>
    <font>
      <b/>
      <sz val="8"/>
      <color rgb="FF505050"/>
      <name val="Arial CE"/>
      <charset val="238"/>
    </font>
    <font>
      <i/>
      <sz val="9"/>
      <color rgb="FF0000FF"/>
      <name val="Arial CE"/>
      <charset val="238"/>
    </font>
    <font>
      <sz val="8"/>
      <color rgb="FF505050"/>
      <name val="Arial CE"/>
      <charset val="238"/>
    </font>
    <font>
      <sz val="7"/>
      <color rgb="FF969696"/>
      <name val="Arial CE"/>
      <charset val="238"/>
    </font>
    <font>
      <sz val="10"/>
      <color rgb="FF505050"/>
      <name val="Arial CE"/>
      <charset val="238"/>
    </font>
    <font>
      <sz val="10"/>
      <name val="Calibri"/>
      <family val="2"/>
      <charset val="238"/>
      <scheme val="minor"/>
    </font>
    <font>
      <sz val="8"/>
      <name val="Arial CE"/>
    </font>
    <font>
      <sz val="9"/>
      <name val="Arial CE"/>
      <charset val="238"/>
    </font>
    <font>
      <sz val="10"/>
      <name val="Arial CE"/>
      <charset val="238"/>
    </font>
    <font>
      <sz val="8"/>
      <name val="Arial CE"/>
      <family val="2"/>
    </font>
    <font>
      <sz val="10"/>
      <color theme="1"/>
      <name val="Calibri"/>
      <family val="2"/>
      <charset val="238"/>
      <scheme val="minor"/>
    </font>
    <font>
      <sz val="10"/>
      <name val="Arial"/>
      <family val="2"/>
      <charset val="238"/>
    </font>
    <font>
      <sz val="8"/>
      <name val="Arial CE"/>
      <charset val="238"/>
    </font>
    <font>
      <i/>
      <sz val="9"/>
      <color rgb="FF0000FF"/>
      <name val="Arial"/>
      <family val="2"/>
      <charset val="238"/>
    </font>
    <font>
      <sz val="9"/>
      <color rgb="FF0000FF"/>
      <name val="Arial"/>
      <family val="2"/>
      <charset val="238"/>
    </font>
    <font>
      <sz val="8"/>
      <color theme="0" tint="-0.34998626667073579"/>
      <name val="Arial CE"/>
      <charset val="238"/>
    </font>
    <font>
      <i/>
      <sz val="7"/>
      <color theme="0" tint="-0.34998626667073579"/>
      <name val="Arial CE"/>
      <charset val="238"/>
    </font>
    <font>
      <i/>
      <sz val="7"/>
      <color theme="0" tint="-0.34998626667073579"/>
      <name val="Arial CE"/>
    </font>
    <font>
      <sz val="9"/>
      <color rgb="FF0000FF"/>
      <name val="Arial CE"/>
    </font>
    <font>
      <sz val="7"/>
      <color theme="0" tint="-0.34998626667073579"/>
      <name val="Arial CE"/>
      <family val="2"/>
    </font>
    <font>
      <sz val="7"/>
      <color theme="0" tint="-0.34998626667073579"/>
      <name val="Arial CE"/>
      <charset val="238"/>
    </font>
    <font>
      <sz val="8"/>
      <name val="Arial"/>
      <family val="2"/>
      <charset val="238"/>
    </font>
    <font>
      <i/>
      <sz val="8"/>
      <name val="Arial"/>
      <family val="2"/>
      <charset val="238"/>
    </font>
    <font>
      <i/>
      <sz val="9"/>
      <name val="Arial"/>
      <family val="2"/>
      <charset val="238"/>
    </font>
    <font>
      <sz val="7"/>
      <color theme="0" tint="-0.34998626667073579"/>
      <name val="Arial"/>
      <family val="2"/>
      <charset val="238"/>
    </font>
    <font>
      <i/>
      <sz val="9"/>
      <color rgb="FF0000FF"/>
      <name val="Arial "/>
      <charset val="238"/>
    </font>
    <font>
      <i/>
      <sz val="10"/>
      <color rgb="FF0000FF"/>
      <name val="Arial "/>
      <charset val="238"/>
    </font>
    <font>
      <sz val="8"/>
      <name val="Arial "/>
      <charset val="238"/>
    </font>
    <font>
      <sz val="9"/>
      <color rgb="FF0000FF"/>
      <name val="Arial CE"/>
      <charset val="238"/>
    </font>
    <font>
      <sz val="9"/>
      <name val="Arial"/>
      <family val="2"/>
      <charset val="238"/>
    </font>
    <font>
      <sz val="11"/>
      <name val="Calibri"/>
      <family val="2"/>
      <charset val="238"/>
      <scheme val="minor"/>
    </font>
    <font>
      <sz val="10"/>
      <name val="Arial CE"/>
      <family val="2"/>
      <charset val="238"/>
    </font>
    <font>
      <b/>
      <sz val="9"/>
      <name val="Arial"/>
      <family val="2"/>
      <charset val="238"/>
    </font>
    <font>
      <i/>
      <sz val="9"/>
      <name val="Arial "/>
      <charset val="238"/>
    </font>
    <font>
      <sz val="12"/>
      <name val="Arial"/>
      <family val="2"/>
      <charset val="238"/>
    </font>
    <font>
      <sz val="10"/>
      <color rgb="FF505050"/>
      <name val="Arial CE"/>
    </font>
    <font>
      <i/>
      <sz val="9"/>
      <name val="Arial CE"/>
    </font>
    <font>
      <sz val="8"/>
      <color theme="0" tint="-0.499984740745262"/>
      <name val="Arial"/>
      <family val="2"/>
      <charset val="238"/>
    </font>
    <font>
      <i/>
      <sz val="7"/>
      <name val="Arial CE"/>
      <charset val="238"/>
    </font>
    <font>
      <sz val="8"/>
      <color theme="0" tint="-0.499984740745262"/>
      <name val="Arial CE"/>
      <charset val="238"/>
    </font>
    <font>
      <sz val="9"/>
      <color theme="0" tint="-0.499984740745262"/>
      <name val="Arial"/>
      <family val="2"/>
      <charset val="238"/>
    </font>
    <font>
      <i/>
      <sz val="9"/>
      <color theme="0" tint="-0.499984740745262"/>
      <name val="Arial"/>
      <family val="2"/>
      <charset val="238"/>
    </font>
    <font>
      <i/>
      <sz val="8"/>
      <color theme="0" tint="-0.499984740745262"/>
      <name val="Arial"/>
      <family val="2"/>
      <charset val="238"/>
    </font>
    <font>
      <sz val="8"/>
      <color theme="0" tint="-0.499984740745262"/>
      <name val="Arial CE"/>
    </font>
    <font>
      <sz val="8"/>
      <color theme="0" tint="-0.499984740745262"/>
      <name val="Arial CE"/>
      <family val="2"/>
    </font>
    <font>
      <sz val="8"/>
      <color theme="0" tint="-0.499984740745262"/>
      <name val="Arial "/>
      <charset val="238"/>
    </font>
    <font>
      <i/>
      <sz val="8"/>
      <color theme="0" tint="-0.499984740745262"/>
      <name val="Arial "/>
      <charset val="238"/>
    </font>
    <font>
      <sz val="8"/>
      <color theme="1" tint="0.34998626667073579"/>
      <name val="Arial CE"/>
    </font>
    <font>
      <b/>
      <sz val="8"/>
      <color rgb="FF003366"/>
      <name val="Arial CE"/>
      <charset val="238"/>
    </font>
    <font>
      <b/>
      <sz val="9"/>
      <name val="Arial CE"/>
    </font>
    <font>
      <sz val="8"/>
      <color rgb="FF0000A8"/>
      <name val="Arial CE"/>
    </font>
    <font>
      <sz val="8"/>
      <color rgb="FFFF0000"/>
      <name val="Arial CE"/>
    </font>
    <font>
      <sz val="8"/>
      <color rgb="FF000000"/>
      <name val="Arial CE"/>
    </font>
    <font>
      <sz val="8"/>
      <color rgb="FF800080"/>
      <name val="Arial CE"/>
    </font>
  </fonts>
  <fills count="9">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
      <patternFill patternType="solid">
        <fgColor theme="0"/>
        <bgColor indexed="64"/>
      </patternFill>
    </fill>
    <fill>
      <patternFill patternType="solid">
        <fgColor rgb="FFFFFFCC"/>
        <bgColor indexed="64"/>
      </patternFill>
    </fill>
    <fill>
      <patternFill patternType="solid">
        <fgColor theme="4" tint="0.39997558519241921"/>
        <bgColor indexed="64"/>
      </patternFill>
    </fill>
  </fills>
  <borders count="91">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hair">
        <color indexed="64"/>
      </left>
      <right style="hair">
        <color indexed="64"/>
      </right>
      <top style="hair">
        <color indexed="64"/>
      </top>
      <bottom style="hair">
        <color indexed="64"/>
      </bottom>
      <diagonal/>
    </border>
    <border>
      <left/>
      <right/>
      <top style="hair">
        <color rgb="FF969696"/>
      </top>
      <bottom style="hair">
        <color indexed="64"/>
      </bottom>
      <diagonal/>
    </border>
    <border>
      <left/>
      <right/>
      <top style="hair">
        <color indexed="64"/>
      </top>
      <bottom style="hair">
        <color indexed="64"/>
      </bottom>
      <diagonal/>
    </border>
    <border>
      <left/>
      <right style="hair">
        <color rgb="FF969696"/>
      </right>
      <top style="hair">
        <color indexed="64"/>
      </top>
      <bottom style="hair">
        <color rgb="FF969696"/>
      </bottom>
      <diagonal/>
    </border>
    <border>
      <left style="hair">
        <color rgb="FF969696"/>
      </left>
      <right style="hair">
        <color rgb="FF969696"/>
      </right>
      <top style="hair">
        <color rgb="FF969696"/>
      </top>
      <bottom style="hair">
        <color indexed="64"/>
      </bottom>
      <diagonal/>
    </border>
    <border>
      <left style="hair">
        <color rgb="FF969696"/>
      </left>
      <right style="hair">
        <color rgb="FF969696"/>
      </right>
      <top style="hair">
        <color indexed="64"/>
      </top>
      <bottom style="hair">
        <color rgb="FF969696"/>
      </bottom>
      <diagonal/>
    </border>
    <border>
      <left style="hair">
        <color rgb="FF969696"/>
      </left>
      <right style="thin">
        <color indexed="64"/>
      </right>
      <top style="hair">
        <color rgb="FF969696"/>
      </top>
      <bottom style="hair">
        <color rgb="FF969696"/>
      </bottom>
      <diagonal/>
    </border>
    <border>
      <left/>
      <right style="thin">
        <color indexed="64"/>
      </right>
      <top/>
      <bottom/>
      <diagonal/>
    </border>
    <border>
      <left style="hair">
        <color rgb="FF969696"/>
      </left>
      <right style="hair">
        <color rgb="FF969696"/>
      </right>
      <top style="hair">
        <color rgb="FF969696"/>
      </top>
      <bottom/>
      <diagonal/>
    </border>
    <border>
      <left style="hair">
        <color indexed="64"/>
      </left>
      <right style="hair">
        <color indexed="64"/>
      </right>
      <top style="hair">
        <color indexed="64"/>
      </top>
      <bottom/>
      <diagonal/>
    </border>
    <border>
      <left style="hair">
        <color rgb="FF969696"/>
      </left>
      <right style="thin">
        <color indexed="64"/>
      </right>
      <top style="hair">
        <color rgb="FF969696"/>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rgb="FF969696"/>
      </top>
      <bottom/>
      <diagonal/>
    </border>
    <border>
      <left style="hair">
        <color indexed="64"/>
      </left>
      <right style="hair">
        <color indexed="64"/>
      </right>
      <top style="hair">
        <color rgb="FF969696"/>
      </top>
      <bottom style="hair">
        <color indexed="64"/>
      </bottom>
      <diagonal/>
    </border>
    <border>
      <left style="thin">
        <color indexed="64"/>
      </left>
      <right/>
      <top/>
      <bottom/>
      <diagonal/>
    </border>
    <border>
      <left/>
      <right/>
      <top style="hair">
        <color indexed="64"/>
      </top>
      <bottom/>
      <diagonal/>
    </border>
    <border>
      <left/>
      <right style="thin">
        <color indexed="64"/>
      </right>
      <top style="hair">
        <color indexed="64"/>
      </top>
      <bottom/>
      <diagonal/>
    </border>
    <border>
      <left style="hair">
        <color rgb="FF969696"/>
      </left>
      <right style="hair">
        <color indexed="64"/>
      </right>
      <top style="hair">
        <color indexed="64"/>
      </top>
      <bottom style="hair">
        <color rgb="FF969696"/>
      </bottom>
      <diagonal/>
    </border>
    <border>
      <left style="hair">
        <color indexed="64"/>
      </left>
      <right style="hair">
        <color rgb="FF969696"/>
      </right>
      <top style="hair">
        <color rgb="FF969696"/>
      </top>
      <bottom style="hair">
        <color indexed="64"/>
      </bottom>
      <diagonal/>
    </border>
    <border>
      <left style="hair">
        <color indexed="64"/>
      </left>
      <right style="hair">
        <color rgb="FF969696"/>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style="hair">
        <color rgb="FF969696"/>
      </right>
      <top style="hair">
        <color indexed="64"/>
      </top>
      <bottom/>
      <diagonal/>
    </border>
    <border>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bottom style="thin">
        <color indexed="64"/>
      </bottom>
      <diagonal/>
    </border>
    <border>
      <left/>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hair">
        <color rgb="FF000000"/>
      </top>
      <bottom/>
      <diagonal/>
    </border>
    <border>
      <left/>
      <right style="thin">
        <color indexed="64"/>
      </right>
      <top/>
      <bottom style="hair">
        <color rgb="FF000000"/>
      </bottom>
      <diagonal/>
    </border>
    <border>
      <left/>
      <right style="thin">
        <color indexed="64"/>
      </right>
      <top/>
      <bottom style="thin">
        <color rgb="FF000000"/>
      </bottom>
      <diagonal/>
    </border>
    <border>
      <left/>
      <right style="thin">
        <color indexed="64"/>
      </right>
      <top style="thin">
        <color rgb="FF000000"/>
      </top>
      <bottom/>
      <diagonal/>
    </border>
    <border>
      <left/>
      <right style="thin">
        <color indexed="64"/>
      </right>
      <top style="hair">
        <color rgb="FF969696"/>
      </top>
      <bottom style="hair">
        <color rgb="FF969696"/>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top style="thin">
        <color indexed="64"/>
      </top>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top style="hair">
        <color rgb="FF969696"/>
      </top>
      <bottom style="hair">
        <color theme="0" tint="-0.499984740745262"/>
      </bottom>
      <diagonal/>
    </border>
    <border>
      <left style="hair">
        <color rgb="FF969696"/>
      </left>
      <right style="hair">
        <color rgb="FF969696"/>
      </right>
      <top/>
      <bottom style="hair">
        <color rgb="FF969696"/>
      </bottom>
      <diagonal/>
    </border>
    <border>
      <left/>
      <right style="thin">
        <color rgb="FF000000"/>
      </right>
      <top/>
      <bottom style="hair">
        <color theme="0" tint="-0.499984740745262"/>
      </bottom>
      <diagonal/>
    </border>
    <border>
      <left style="hair">
        <color rgb="FF969696"/>
      </left>
      <right style="hair">
        <color rgb="FF969696"/>
      </right>
      <top style="hair">
        <color theme="0" tint="-0.499984740745262"/>
      </top>
      <bottom style="hair">
        <color rgb="FF969696"/>
      </bottom>
      <diagonal/>
    </border>
    <border>
      <left/>
      <right/>
      <top/>
      <bottom style="hair">
        <color theme="0" tint="-0.499984740745262"/>
      </bottom>
      <diagonal/>
    </border>
    <border>
      <left style="hair">
        <color rgb="FF969696"/>
      </left>
      <right style="thin">
        <color rgb="FF000000"/>
      </right>
      <top style="hair">
        <color rgb="FF969696"/>
      </top>
      <bottom style="hair">
        <color theme="0" tint="-0.499984740745262"/>
      </bottom>
      <diagonal/>
    </border>
    <border>
      <left style="hair">
        <color rgb="FF969696"/>
      </left>
      <right style="hair">
        <color rgb="FF969696"/>
      </right>
      <top style="hair">
        <color rgb="FF969696"/>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style="thin">
        <color indexed="64"/>
      </right>
      <top style="hair">
        <color rgb="FF969696"/>
      </top>
      <bottom/>
      <diagonal/>
    </border>
    <border>
      <left style="thin">
        <color rgb="FF000000"/>
      </left>
      <right/>
      <top/>
      <bottom style="thin">
        <color indexed="64"/>
      </bottom>
      <diagonal/>
    </border>
    <border>
      <left/>
      <right style="thin">
        <color rgb="FF000000"/>
      </right>
      <top/>
      <bottom style="thin">
        <color indexed="64"/>
      </bottom>
      <diagonal/>
    </border>
    <border>
      <left style="hair">
        <color indexed="64"/>
      </left>
      <right style="hair">
        <color rgb="FF969696"/>
      </right>
      <top style="hair">
        <color indexed="64"/>
      </top>
      <bottom style="thin">
        <color indexed="64"/>
      </bottom>
      <diagonal/>
    </border>
    <border>
      <left/>
      <right style="thin">
        <color indexed="64"/>
      </right>
      <top/>
      <bottom style="thin">
        <color indexed="64"/>
      </bottom>
      <diagonal/>
    </border>
    <border>
      <left style="hair">
        <color rgb="FF969696"/>
      </left>
      <right style="hair">
        <color rgb="FF969696"/>
      </right>
      <top style="hair">
        <color rgb="FF969696"/>
      </top>
      <bottom style="thin">
        <color indexed="64"/>
      </bottom>
      <diagonal/>
    </border>
    <border>
      <left/>
      <right/>
      <top style="hair">
        <color rgb="FF969696"/>
      </top>
      <bottom style="thin">
        <color indexed="64"/>
      </bottom>
      <diagonal/>
    </border>
    <border>
      <left style="hair">
        <color theme="0" tint="-0.499984740745262"/>
      </left>
      <right style="thin">
        <color indexed="64"/>
      </right>
      <top style="hair">
        <color theme="0" tint="-0.499984740745262"/>
      </top>
      <bottom style="hair">
        <color theme="0" tint="-0.499984740745262"/>
      </bottom>
      <diagonal/>
    </border>
    <border>
      <left/>
      <right style="thin">
        <color indexed="64"/>
      </right>
      <top style="hair">
        <color theme="0" tint="-0.499984740745262"/>
      </top>
      <bottom style="thin">
        <color indexed="64"/>
      </bottom>
      <diagonal/>
    </border>
    <border>
      <left style="thin">
        <color indexed="64"/>
      </left>
      <right/>
      <top style="thin">
        <color rgb="FF000000"/>
      </top>
      <bottom style="thin">
        <color indexed="64"/>
      </bottom>
      <diagonal/>
    </border>
    <border>
      <left/>
      <right style="thin">
        <color indexed="64"/>
      </right>
      <top style="hair">
        <color theme="0" tint="-0.499984740745262"/>
      </top>
      <bottom/>
      <diagonal/>
    </border>
    <border>
      <left/>
      <right style="thin">
        <color rgb="FF000000"/>
      </right>
      <top style="hair">
        <color rgb="FF000000"/>
      </top>
      <bottom style="thin">
        <color indexed="64"/>
      </bottom>
      <diagonal/>
    </border>
    <border>
      <left/>
      <right style="thin">
        <color rgb="FF000000"/>
      </right>
      <top style="thin">
        <color indexed="64"/>
      </top>
      <bottom/>
      <diagonal/>
    </border>
  </borders>
  <cellStyleXfs count="8">
    <xf numFmtId="0" fontId="0" fillId="0" borderId="0"/>
    <xf numFmtId="0" fontId="35" fillId="0" borderId="0" applyNumberFormat="0" applyFill="0" applyBorder="0" applyAlignment="0" applyProtection="0"/>
    <xf numFmtId="164" fontId="46" fillId="0" borderId="0" applyFont="0" applyFill="0" applyBorder="0" applyAlignment="0" applyProtection="0"/>
    <xf numFmtId="0" fontId="47" fillId="0" borderId="0"/>
    <xf numFmtId="0" fontId="48" fillId="0" borderId="0" applyAlignment="0">
      <alignment vertical="top" wrapText="1"/>
      <protection locked="0"/>
    </xf>
    <xf numFmtId="0" fontId="48" fillId="0" borderId="0" applyAlignment="0">
      <alignment vertical="top" wrapText="1"/>
      <protection locked="0"/>
    </xf>
    <xf numFmtId="0" fontId="68" fillId="0" borderId="0"/>
    <xf numFmtId="0" fontId="71" fillId="0" borderId="0"/>
  </cellStyleXfs>
  <cellXfs count="947">
    <xf numFmtId="0" fontId="0" fillId="0" borderId="0" xfId="0"/>
    <xf numFmtId="0" fontId="0" fillId="0" borderId="0" xfId="0"/>
    <xf numFmtId="0" fontId="0" fillId="0" borderId="0" xfId="0"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applyAlignment="1"/>
    <xf numFmtId="0" fontId="9" fillId="0" borderId="0" xfId="0" applyFont="1" applyAlignment="1">
      <alignment vertical="center"/>
    </xf>
    <xf numFmtId="0" fontId="10" fillId="0" borderId="0" xfId="0" applyFont="1" applyAlignment="1">
      <alignment horizontal="left" vertical="center"/>
    </xf>
    <xf numFmtId="0" fontId="0" fillId="0" borderId="0" xfId="0" applyFont="1" applyAlignment="1">
      <alignment horizontal="left" vertical="center"/>
    </xf>
    <xf numFmtId="0" fontId="0" fillId="0" borderId="1" xfId="0" applyBorder="1"/>
    <xf numFmtId="0" fontId="0" fillId="0" borderId="2" xfId="0" applyBorder="1"/>
    <xf numFmtId="0" fontId="0" fillId="0" borderId="3" xfId="0" applyBorder="1"/>
    <xf numFmtId="0" fontId="12" fillId="0" borderId="0" xfId="0" applyFont="1" applyAlignment="1">
      <alignment horizontal="left" vertical="center"/>
    </xf>
    <xf numFmtId="0" fontId="11" fillId="0" borderId="0" xfId="0" applyFont="1" applyAlignment="1">
      <alignment horizontal="left" vertical="center"/>
    </xf>
    <xf numFmtId="0" fontId="13"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0" borderId="0" xfId="0" applyFont="1" applyAlignment="1">
      <alignment horizontal="left" vertical="center" wrapText="1"/>
    </xf>
    <xf numFmtId="0" fontId="0" fillId="0" borderId="4" xfId="0" applyBorder="1"/>
    <xf numFmtId="0" fontId="0" fillId="0" borderId="0" xfId="0" applyFont="1" applyAlignment="1">
      <alignment vertical="center"/>
    </xf>
    <xf numFmtId="0" fontId="0" fillId="0" borderId="3" xfId="0" applyFont="1" applyBorder="1" applyAlignment="1">
      <alignment vertical="center"/>
    </xf>
    <xf numFmtId="0" fontId="15" fillId="0" borderId="5" xfId="0" applyFont="1" applyBorder="1" applyAlignment="1">
      <alignment horizontal="left" vertical="center"/>
    </xf>
    <xf numFmtId="0" fontId="0" fillId="0" borderId="5" xfId="0" applyFont="1"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0" fillId="4" borderId="0" xfId="0" applyFont="1" applyFill="1" applyAlignment="1">
      <alignment vertical="center"/>
    </xf>
    <xf numFmtId="0" fontId="4" fillId="4" borderId="6" xfId="0" applyFont="1" applyFill="1" applyBorder="1" applyAlignment="1">
      <alignment horizontal="left" vertical="center"/>
    </xf>
    <xf numFmtId="0" fontId="4" fillId="4" borderId="7" xfId="0" applyFont="1" applyFill="1" applyBorder="1" applyAlignment="1">
      <alignment horizontal="center" vertical="center"/>
    </xf>
    <xf numFmtId="0" fontId="0" fillId="0" borderId="3" xfId="0" applyBorder="1" applyAlignment="1">
      <alignment vertical="center"/>
    </xf>
    <xf numFmtId="0" fontId="17"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4" xfId="0" applyFont="1" applyBorder="1" applyAlignment="1">
      <alignment vertical="center"/>
    </xf>
    <xf numFmtId="0" fontId="0" fillId="0" borderId="9" xfId="0" applyFont="1" applyBorder="1" applyAlignment="1">
      <alignment vertical="center"/>
    </xf>
    <xf numFmtId="0" fontId="0" fillId="0" borderId="10" xfId="0" applyFont="1" applyBorder="1" applyAlignment="1">
      <alignment vertical="center"/>
    </xf>
    <xf numFmtId="0" fontId="0" fillId="0" borderId="1" xfId="0" applyFont="1" applyBorder="1" applyAlignment="1">
      <alignment vertical="center"/>
    </xf>
    <xf numFmtId="0" fontId="0" fillId="0" borderId="2" xfId="0" applyFont="1"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5" fillId="0" borderId="0" xfId="0" applyFont="1" applyAlignment="1">
      <alignment vertical="center"/>
    </xf>
    <xf numFmtId="166"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0" fillId="0" borderId="0" xfId="0" applyFont="1" applyBorder="1" applyAlignment="1">
      <alignment vertical="center"/>
    </xf>
    <xf numFmtId="0" fontId="0" fillId="0" borderId="15" xfId="0" applyFont="1" applyBorder="1" applyAlignment="1">
      <alignment vertical="center"/>
    </xf>
    <xf numFmtId="0" fontId="0" fillId="5" borderId="7" xfId="0" applyFont="1" applyFill="1" applyBorder="1" applyAlignment="1">
      <alignment vertical="center"/>
    </xf>
    <xf numFmtId="0" fontId="20" fillId="5" borderId="0" xfId="0" applyFont="1" applyFill="1" applyAlignment="1">
      <alignment horizontal="center" vertical="center"/>
    </xf>
    <xf numFmtId="0" fontId="21" fillId="0" borderId="16" xfId="0" applyFont="1" applyBorder="1" applyAlignment="1">
      <alignment horizontal="center" vertical="center" wrapText="1"/>
    </xf>
    <xf numFmtId="0" fontId="21" fillId="0" borderId="17" xfId="0" applyFont="1" applyBorder="1" applyAlignment="1">
      <alignment horizontal="center" vertical="center" wrapText="1"/>
    </xf>
    <xf numFmtId="0" fontId="21" fillId="0" borderId="18" xfId="0" applyFont="1" applyBorder="1" applyAlignment="1">
      <alignment horizontal="center" vertical="center" wrapText="1"/>
    </xf>
    <xf numFmtId="0" fontId="0" fillId="0" borderId="11" xfId="0" applyFont="1" applyBorder="1" applyAlignment="1">
      <alignment vertical="center"/>
    </xf>
    <xf numFmtId="0" fontId="0" fillId="0" borderId="12" xfId="0" applyFont="1" applyBorder="1" applyAlignment="1">
      <alignment vertical="center"/>
    </xf>
    <xf numFmtId="0" fontId="0" fillId="0" borderId="13" xfId="0" applyFont="1" applyBorder="1" applyAlignment="1">
      <alignment vertical="center"/>
    </xf>
    <xf numFmtId="0" fontId="4" fillId="0" borderId="3" xfId="0" applyFont="1" applyBorder="1" applyAlignment="1">
      <alignment vertical="center"/>
    </xf>
    <xf numFmtId="0" fontId="22" fillId="0" borderId="0" xfId="0" applyFont="1" applyAlignment="1">
      <alignment horizontal="left" vertical="center"/>
    </xf>
    <xf numFmtId="0" fontId="22" fillId="0" borderId="0" xfId="0" applyFont="1" applyAlignment="1">
      <alignment vertical="center"/>
    </xf>
    <xf numFmtId="4" fontId="22" fillId="0" borderId="0" xfId="0" applyNumberFormat="1" applyFont="1" applyAlignment="1">
      <alignment vertical="center"/>
    </xf>
    <xf numFmtId="0" fontId="4" fillId="0" borderId="0" xfId="0" applyFont="1" applyAlignment="1">
      <alignment horizontal="center" vertical="center"/>
    </xf>
    <xf numFmtId="4" fontId="18" fillId="0" borderId="14" xfId="0" applyNumberFormat="1" applyFont="1" applyBorder="1" applyAlignment="1">
      <alignment vertical="center"/>
    </xf>
    <xf numFmtId="4" fontId="18" fillId="0" borderId="0" xfId="0" applyNumberFormat="1" applyFont="1" applyBorder="1" applyAlignment="1">
      <alignment vertical="center"/>
    </xf>
    <xf numFmtId="167" fontId="18" fillId="0" borderId="0" xfId="0" applyNumberFormat="1" applyFont="1" applyBorder="1" applyAlignment="1">
      <alignment vertical="center"/>
    </xf>
    <xf numFmtId="4" fontId="18" fillId="0" borderId="15" xfId="0" applyNumberFormat="1" applyFont="1" applyBorder="1" applyAlignment="1">
      <alignment vertical="center"/>
    </xf>
    <xf numFmtId="0" fontId="4" fillId="0" borderId="0" xfId="0" applyFont="1" applyAlignment="1">
      <alignment horizontal="left" vertical="center"/>
    </xf>
    <xf numFmtId="0" fontId="23" fillId="0" borderId="0" xfId="0" applyFont="1" applyAlignment="1">
      <alignment horizontal="left" vertical="center"/>
    </xf>
    <xf numFmtId="0" fontId="5" fillId="0" borderId="3" xfId="0" applyFont="1" applyBorder="1" applyAlignment="1">
      <alignment vertical="center"/>
    </xf>
    <xf numFmtId="0" fontId="24" fillId="0" borderId="0" xfId="0" applyFont="1" applyAlignment="1">
      <alignment vertical="center"/>
    </xf>
    <xf numFmtId="0" fontId="3" fillId="0" borderId="0" xfId="0" applyFont="1" applyAlignment="1">
      <alignment horizontal="center" vertical="center"/>
    </xf>
    <xf numFmtId="4" fontId="26" fillId="0" borderId="14" xfId="0" applyNumberFormat="1" applyFont="1" applyBorder="1" applyAlignment="1">
      <alignment vertical="center"/>
    </xf>
    <xf numFmtId="4" fontId="26" fillId="0" borderId="0" xfId="0" applyNumberFormat="1" applyFont="1" applyBorder="1" applyAlignment="1">
      <alignment vertical="center"/>
    </xf>
    <xf numFmtId="167" fontId="26" fillId="0" borderId="0" xfId="0" applyNumberFormat="1" applyFont="1" applyBorder="1" applyAlignment="1">
      <alignment vertical="center"/>
    </xf>
    <xf numFmtId="4" fontId="26" fillId="0" borderId="15" xfId="0" applyNumberFormat="1" applyFont="1" applyBorder="1" applyAlignment="1">
      <alignment vertical="center"/>
    </xf>
    <xf numFmtId="0" fontId="5" fillId="0" borderId="0" xfId="0" applyFont="1" applyAlignment="1">
      <alignment horizontal="left" vertical="center"/>
    </xf>
    <xf numFmtId="0" fontId="27" fillId="0" borderId="0" xfId="1" applyFont="1" applyAlignment="1">
      <alignment horizontal="center" vertical="center"/>
    </xf>
    <xf numFmtId="4" fontId="26" fillId="0" borderId="19" xfId="0" applyNumberFormat="1" applyFont="1" applyBorder="1" applyAlignment="1">
      <alignment vertical="center"/>
    </xf>
    <xf numFmtId="4" fontId="26" fillId="0" borderId="20" xfId="0" applyNumberFormat="1" applyFont="1" applyBorder="1" applyAlignment="1">
      <alignment vertical="center"/>
    </xf>
    <xf numFmtId="167" fontId="26" fillId="0" borderId="20" xfId="0" applyNumberFormat="1" applyFont="1" applyBorder="1" applyAlignment="1">
      <alignment vertical="center"/>
    </xf>
    <xf numFmtId="4" fontId="26" fillId="0" borderId="21" xfId="0" applyNumberFormat="1" applyFont="1" applyBorder="1" applyAlignment="1">
      <alignment vertical="center"/>
    </xf>
    <xf numFmtId="0" fontId="28" fillId="0" borderId="0" xfId="0" applyFont="1" applyAlignment="1">
      <alignment horizontal="left" vertical="center"/>
    </xf>
    <xf numFmtId="0" fontId="0" fillId="0" borderId="0" xfId="0" applyFont="1" applyAlignment="1">
      <alignment vertical="center" wrapText="1"/>
    </xf>
    <xf numFmtId="0" fontId="0" fillId="0" borderId="3" xfId="0" applyFont="1" applyBorder="1" applyAlignment="1">
      <alignment vertical="center" wrapText="1"/>
    </xf>
    <xf numFmtId="0" fontId="0" fillId="0" borderId="3" xfId="0" applyBorder="1" applyAlignment="1">
      <alignment vertical="center" wrapText="1"/>
    </xf>
    <xf numFmtId="0" fontId="15" fillId="0" borderId="0" xfId="0" applyFont="1" applyAlignment="1">
      <alignment horizontal="left" vertical="center"/>
    </xf>
    <xf numFmtId="0" fontId="19" fillId="0" borderId="0" xfId="0" applyFont="1" applyAlignment="1">
      <alignment horizontal="left" vertical="center"/>
    </xf>
    <xf numFmtId="4" fontId="1" fillId="0" borderId="0" xfId="0" applyNumberFormat="1" applyFont="1" applyAlignment="1">
      <alignment vertical="center"/>
    </xf>
    <xf numFmtId="165" fontId="1" fillId="0" borderId="0" xfId="0" applyNumberFormat="1" applyFont="1" applyAlignment="1">
      <alignment horizontal="right" vertical="center"/>
    </xf>
    <xf numFmtId="0" fontId="0" fillId="5" borderId="0" xfId="0" applyFont="1"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ont="1"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0" fillId="5" borderId="0" xfId="0" applyFont="1" applyFill="1" applyAlignment="1">
      <alignment horizontal="left" vertical="center"/>
    </xf>
    <xf numFmtId="0" fontId="20" fillId="5" borderId="0" xfId="0" applyFont="1" applyFill="1" applyAlignment="1">
      <alignment horizontal="right" vertical="center"/>
    </xf>
    <xf numFmtId="0" fontId="29"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0" xfId="0" applyFont="1" applyAlignment="1">
      <alignment horizontal="center" vertical="center" wrapText="1"/>
    </xf>
    <xf numFmtId="0" fontId="0" fillId="0" borderId="3" xfId="0" applyFont="1" applyBorder="1" applyAlignment="1">
      <alignment horizontal="center" vertical="center" wrapText="1"/>
    </xf>
    <xf numFmtId="0" fontId="20" fillId="5" borderId="16" xfId="0" applyFont="1" applyFill="1" applyBorder="1" applyAlignment="1">
      <alignment horizontal="center" vertical="center" wrapText="1"/>
    </xf>
    <xf numFmtId="0" fontId="20" fillId="5" borderId="17" xfId="0" applyFont="1" applyFill="1" applyBorder="1" applyAlignment="1">
      <alignment horizontal="center" vertical="center" wrapText="1"/>
    </xf>
    <xf numFmtId="0" fontId="20" fillId="5" borderId="18" xfId="0" applyFont="1" applyFill="1" applyBorder="1" applyAlignment="1">
      <alignment horizontal="center" vertical="center" wrapText="1"/>
    </xf>
    <xf numFmtId="0" fontId="0" fillId="0" borderId="3" xfId="0" applyBorder="1" applyAlignment="1">
      <alignment horizontal="center" vertical="center" wrapText="1"/>
    </xf>
    <xf numFmtId="4" fontId="22" fillId="0" borderId="0" xfId="0" applyNumberFormat="1" applyFont="1" applyAlignment="1"/>
    <xf numFmtId="4" fontId="31" fillId="0" borderId="0" xfId="0" applyNumberFormat="1" applyFont="1" applyAlignment="1">
      <alignment vertical="center"/>
    </xf>
    <xf numFmtId="0" fontId="8" fillId="0" borderId="3" xfId="0" applyFont="1" applyBorder="1" applyAlignment="1"/>
    <xf numFmtId="0" fontId="8" fillId="0" borderId="0" xfId="0" applyFont="1" applyAlignment="1">
      <alignment horizontal="left"/>
    </xf>
    <xf numFmtId="0" fontId="6" fillId="0" borderId="0" xfId="0" applyFont="1" applyAlignment="1">
      <alignment horizontal="left"/>
    </xf>
    <xf numFmtId="0" fontId="8" fillId="0" borderId="0" xfId="0" applyFont="1" applyAlignment="1" applyProtection="1">
      <protection locked="0"/>
    </xf>
    <xf numFmtId="4" fontId="6" fillId="0" borderId="0" xfId="0" applyNumberFormat="1" applyFont="1" applyAlignment="1"/>
    <xf numFmtId="0" fontId="8" fillId="0" borderId="0" xfId="0" applyFont="1" applyBorder="1" applyAlignment="1"/>
    <xf numFmtId="167" fontId="8" fillId="0" borderId="0" xfId="0" applyNumberFormat="1" applyFont="1" applyBorder="1" applyAlignment="1"/>
    <xf numFmtId="167" fontId="8" fillId="0" borderId="15" xfId="0" applyNumberFormat="1" applyFont="1" applyBorder="1" applyAlignment="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applyAlignment="1"/>
    <xf numFmtId="0" fontId="0" fillId="0" borderId="3" xfId="0" applyFont="1" applyBorder="1" applyAlignment="1" applyProtection="1">
      <alignment vertical="center"/>
      <protection locked="0"/>
    </xf>
    <xf numFmtId="167" fontId="21" fillId="0" borderId="0" xfId="0" applyNumberFormat="1" applyFont="1" applyBorder="1" applyAlignment="1">
      <alignment vertical="center"/>
    </xf>
    <xf numFmtId="167" fontId="21" fillId="0" borderId="15" xfId="0" applyNumberFormat="1" applyFont="1" applyBorder="1" applyAlignment="1">
      <alignment vertical="center"/>
    </xf>
    <xf numFmtId="0" fontId="20" fillId="0" borderId="0" xfId="0" applyFont="1" applyAlignment="1">
      <alignment horizontal="left" vertical="center"/>
    </xf>
    <xf numFmtId="4" fontId="0" fillId="0" borderId="0" xfId="0" applyNumberFormat="1" applyFont="1" applyAlignment="1">
      <alignment vertical="center"/>
    </xf>
    <xf numFmtId="0" fontId="9" fillId="0" borderId="3" xfId="0" applyFont="1" applyBorder="1" applyAlignment="1">
      <alignment vertical="center"/>
    </xf>
    <xf numFmtId="0" fontId="32" fillId="0" borderId="0" xfId="0" applyFont="1" applyAlignment="1">
      <alignment horizontal="left" vertical="center"/>
    </xf>
    <xf numFmtId="0" fontId="9" fillId="0" borderId="0" xfId="0" applyFont="1" applyAlignment="1">
      <alignment horizontal="left" vertical="center"/>
    </xf>
    <xf numFmtId="0" fontId="9" fillId="0" borderId="0" xfId="0" applyFont="1" applyAlignment="1">
      <alignment horizontal="left" vertical="center" wrapText="1"/>
    </xf>
    <xf numFmtId="168" fontId="9" fillId="0" borderId="0" xfId="0" applyNumberFormat="1" applyFont="1" applyAlignment="1">
      <alignment vertical="center"/>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0" xfId="0" applyFont="1" applyBorder="1" applyAlignment="1">
      <alignment vertical="center"/>
    </xf>
    <xf numFmtId="0" fontId="9" fillId="0" borderId="15" xfId="0" applyFont="1" applyBorder="1" applyAlignment="1">
      <alignment vertical="center"/>
    </xf>
    <xf numFmtId="0" fontId="33" fillId="0" borderId="22" xfId="0" applyFont="1" applyBorder="1" applyAlignment="1" applyProtection="1">
      <alignment horizontal="center" vertical="center"/>
      <protection locked="0"/>
    </xf>
    <xf numFmtId="49" fontId="33" fillId="0" borderId="22" xfId="0" applyNumberFormat="1" applyFont="1" applyBorder="1" applyAlignment="1" applyProtection="1">
      <alignment horizontal="left" vertical="center" wrapText="1"/>
      <protection locked="0"/>
    </xf>
    <xf numFmtId="0" fontId="33" fillId="0" borderId="22" xfId="0" applyFont="1" applyBorder="1" applyAlignment="1" applyProtection="1">
      <alignment horizontal="left" vertical="center" wrapText="1"/>
      <protection locked="0"/>
    </xf>
    <xf numFmtId="0" fontId="33" fillId="0" borderId="22" xfId="0" applyFont="1" applyBorder="1" applyAlignment="1" applyProtection="1">
      <alignment horizontal="center" vertical="center" wrapText="1"/>
      <protection locked="0"/>
    </xf>
    <xf numFmtId="168" fontId="33" fillId="0" borderId="22" xfId="0" applyNumberFormat="1" applyFont="1" applyBorder="1" applyAlignment="1" applyProtection="1">
      <alignment vertical="center"/>
      <protection locked="0"/>
    </xf>
    <xf numFmtId="4" fontId="33" fillId="3" borderId="22" xfId="0" applyNumberFormat="1" applyFont="1" applyFill="1" applyBorder="1" applyAlignment="1" applyProtection="1">
      <alignment vertical="center"/>
      <protection locked="0"/>
    </xf>
    <xf numFmtId="4" fontId="33" fillId="0" borderId="22" xfId="0" applyNumberFormat="1" applyFont="1" applyBorder="1" applyAlignment="1" applyProtection="1">
      <alignment vertical="center"/>
      <protection locked="0"/>
    </xf>
    <xf numFmtId="0" fontId="34" fillId="0" borderId="3" xfId="0" applyFont="1" applyBorder="1" applyAlignment="1">
      <alignment vertical="center"/>
    </xf>
    <xf numFmtId="0" fontId="33" fillId="3" borderId="14" xfId="0" applyFont="1" applyFill="1" applyBorder="1" applyAlignment="1" applyProtection="1">
      <alignment horizontal="left" vertical="center"/>
      <protection locked="0"/>
    </xf>
    <xf numFmtId="0" fontId="7" fillId="0" borderId="0" xfId="0" applyFont="1" applyAlignment="1">
      <alignment vertical="center"/>
    </xf>
    <xf numFmtId="169" fontId="9" fillId="0" borderId="0" xfId="0" applyNumberFormat="1" applyFont="1" applyAlignment="1">
      <alignment horizontal="left" vertical="center" wrapText="1"/>
    </xf>
    <xf numFmtId="169" fontId="33" fillId="0" borderId="22" xfId="0" applyNumberFormat="1" applyFont="1" applyBorder="1" applyAlignment="1" applyProtection="1">
      <alignment horizontal="left" vertical="center" wrapText="1"/>
      <protection locked="0"/>
    </xf>
    <xf numFmtId="49" fontId="36" fillId="0" borderId="22" xfId="0" applyNumberFormat="1" applyFont="1" applyBorder="1" applyAlignment="1" applyProtection="1">
      <alignment horizontal="left" vertical="center" wrapText="1"/>
      <protection locked="0"/>
    </xf>
    <xf numFmtId="0" fontId="36" fillId="0" borderId="22" xfId="0" applyFont="1" applyBorder="1" applyAlignment="1" applyProtection="1">
      <alignment horizontal="left" vertical="center" wrapText="1"/>
      <protection locked="0"/>
    </xf>
    <xf numFmtId="4" fontId="36" fillId="3" borderId="22" xfId="0" applyNumberFormat="1" applyFont="1" applyFill="1" applyBorder="1" applyAlignment="1" applyProtection="1">
      <alignment vertical="center"/>
      <protection locked="0"/>
    </xf>
    <xf numFmtId="0" fontId="37" fillId="0" borderId="0" xfId="0" applyFont="1" applyAlignment="1">
      <alignment vertical="center"/>
    </xf>
    <xf numFmtId="0" fontId="37" fillId="0" borderId="0" xfId="0" applyFont="1" applyAlignment="1">
      <alignment horizontal="left" vertical="center"/>
    </xf>
    <xf numFmtId="0" fontId="37" fillId="0" borderId="0" xfId="0" applyFont="1" applyAlignment="1" applyProtection="1">
      <alignment vertical="center"/>
      <protection locked="0"/>
    </xf>
    <xf numFmtId="0" fontId="38" fillId="0" borderId="22" xfId="0" applyFont="1" applyBorder="1" applyAlignment="1" applyProtection="1">
      <alignment horizontal="center" vertical="center" wrapText="1"/>
      <protection locked="0"/>
    </xf>
    <xf numFmtId="168" fontId="38" fillId="0" borderId="22" xfId="0" applyNumberFormat="1" applyFont="1" applyBorder="1" applyAlignment="1" applyProtection="1">
      <alignment vertical="center"/>
      <protection locked="0"/>
    </xf>
    <xf numFmtId="0" fontId="39" fillId="0" borderId="0" xfId="0" applyFont="1" applyAlignment="1">
      <alignment vertical="center"/>
    </xf>
    <xf numFmtId="168" fontId="39" fillId="0" borderId="0" xfId="0" applyNumberFormat="1" applyFont="1" applyAlignment="1">
      <alignment vertical="center"/>
    </xf>
    <xf numFmtId="0" fontId="38" fillId="0" borderId="22" xfId="0" applyFont="1" applyBorder="1" applyAlignment="1" applyProtection="1">
      <alignment horizontal="center" vertical="center"/>
      <protection locked="0"/>
    </xf>
    <xf numFmtId="0" fontId="40" fillId="0" borderId="0" xfId="0" applyFont="1" applyAlignment="1">
      <alignment horizontal="left" vertical="center"/>
    </xf>
    <xf numFmtId="0" fontId="38" fillId="0" borderId="22" xfId="0" applyFont="1" applyBorder="1" applyAlignment="1" applyProtection="1">
      <alignment horizontal="left" vertical="center" wrapText="1"/>
      <protection locked="0"/>
    </xf>
    <xf numFmtId="169" fontId="39" fillId="0" borderId="0" xfId="0" applyNumberFormat="1" applyFont="1" applyAlignment="1">
      <alignment horizontal="left" vertical="center" wrapText="1"/>
    </xf>
    <xf numFmtId="169" fontId="38" fillId="0" borderId="22" xfId="0" applyNumberFormat="1" applyFont="1" applyBorder="1" applyAlignment="1" applyProtection="1">
      <alignment horizontal="left" vertical="center" wrapText="1"/>
      <protection locked="0"/>
    </xf>
    <xf numFmtId="4" fontId="38" fillId="0" borderId="22" xfId="0" applyNumberFormat="1" applyFont="1" applyBorder="1" applyAlignment="1" applyProtection="1">
      <alignment vertical="center"/>
      <protection locked="0"/>
    </xf>
    <xf numFmtId="0" fontId="33" fillId="0" borderId="0" xfId="0" applyFont="1" applyBorder="1" applyAlignment="1" applyProtection="1">
      <alignment horizontal="center" vertical="center"/>
      <protection locked="0"/>
    </xf>
    <xf numFmtId="49" fontId="33" fillId="0" borderId="0" xfId="0" applyNumberFormat="1" applyFont="1" applyBorder="1" applyAlignment="1" applyProtection="1">
      <alignment horizontal="left" vertical="center" wrapText="1"/>
      <protection locked="0"/>
    </xf>
    <xf numFmtId="0" fontId="33" fillId="0" borderId="0" xfId="0" applyFont="1" applyBorder="1" applyAlignment="1" applyProtection="1">
      <alignment horizontal="left" vertical="center" wrapText="1"/>
      <protection locked="0"/>
    </xf>
    <xf numFmtId="0" fontId="33" fillId="0" borderId="0" xfId="0" applyFont="1" applyBorder="1" applyAlignment="1" applyProtection="1">
      <alignment horizontal="center" vertical="center" wrapText="1"/>
      <protection locked="0"/>
    </xf>
    <xf numFmtId="168" fontId="33" fillId="0" borderId="0" xfId="0" applyNumberFormat="1" applyFont="1" applyBorder="1" applyAlignment="1" applyProtection="1">
      <alignment vertical="center"/>
      <protection locked="0"/>
    </xf>
    <xf numFmtId="4" fontId="33" fillId="0" borderId="0" xfId="0" applyNumberFormat="1" applyFont="1" applyBorder="1" applyAlignment="1" applyProtection="1">
      <alignment vertical="center"/>
      <protection locked="0"/>
    </xf>
    <xf numFmtId="4" fontId="33" fillId="6" borderId="0" xfId="0" applyNumberFormat="1" applyFont="1" applyFill="1" applyBorder="1" applyAlignment="1" applyProtection="1">
      <alignment vertical="center"/>
      <protection locked="0"/>
    </xf>
    <xf numFmtId="169" fontId="41" fillId="0" borderId="0" xfId="0" applyNumberFormat="1" applyFont="1" applyAlignment="1">
      <alignment horizontal="left" vertical="center" wrapText="1"/>
    </xf>
    <xf numFmtId="0" fontId="7" fillId="0" borderId="0" xfId="0" applyFont="1" applyBorder="1" applyAlignment="1">
      <alignment horizontal="left" vertical="center"/>
    </xf>
    <xf numFmtId="0" fontId="7" fillId="0" borderId="0" xfId="0" applyFont="1" applyBorder="1" applyAlignment="1">
      <alignment vertical="center"/>
    </xf>
    <xf numFmtId="4" fontId="7" fillId="0" borderId="0" xfId="0" applyNumberFormat="1" applyFont="1" applyBorder="1" applyAlignment="1">
      <alignment vertical="center"/>
    </xf>
    <xf numFmtId="0" fontId="42" fillId="0" borderId="23" xfId="0" applyFont="1" applyBorder="1" applyAlignment="1">
      <alignment vertical="center" wrapText="1"/>
    </xf>
    <xf numFmtId="0" fontId="7" fillId="0" borderId="0" xfId="0" applyFont="1" applyAlignment="1">
      <alignment vertical="center"/>
    </xf>
    <xf numFmtId="0" fontId="2" fillId="0" borderId="0" xfId="0" applyFont="1" applyAlignment="1">
      <alignment horizontal="left" vertical="center"/>
    </xf>
    <xf numFmtId="0" fontId="0" fillId="0" borderId="0" xfId="0"/>
    <xf numFmtId="0" fontId="2" fillId="0" borderId="0" xfId="0" applyFont="1" applyAlignment="1">
      <alignment horizontal="left" vertical="center" wrapText="1"/>
    </xf>
    <xf numFmtId="0" fontId="0" fillId="0" borderId="5" xfId="0" applyFont="1" applyBorder="1" applyAlignment="1">
      <alignment vertical="center"/>
    </xf>
    <xf numFmtId="0" fontId="1" fillId="0" borderId="0" xfId="0" applyFont="1" applyAlignment="1">
      <alignment horizontal="right" vertical="center"/>
    </xf>
    <xf numFmtId="166" fontId="2" fillId="0" borderId="0" xfId="0" applyNumberFormat="1" applyFont="1" applyAlignment="1">
      <alignment horizontal="left" vertical="center"/>
    </xf>
    <xf numFmtId="4" fontId="22" fillId="0" borderId="0" xfId="0" applyNumberFormat="1" applyFont="1" applyAlignment="1">
      <alignment vertical="center"/>
    </xf>
    <xf numFmtId="0" fontId="0" fillId="0" borderId="0" xfId="0" applyFont="1" applyAlignment="1">
      <alignment vertical="center"/>
    </xf>
    <xf numFmtId="0" fontId="1" fillId="0" borderId="0" xfId="0" applyFont="1" applyAlignment="1">
      <alignment horizontal="left" vertical="center"/>
    </xf>
    <xf numFmtId="4" fontId="22" fillId="0" borderId="0" xfId="0" applyNumberFormat="1" applyFont="1" applyAlignment="1">
      <alignment vertical="center"/>
    </xf>
    <xf numFmtId="0" fontId="0" fillId="0" borderId="0" xfId="0"/>
    <xf numFmtId="0" fontId="7" fillId="0" borderId="0" xfId="0" applyFont="1" applyAlignment="1">
      <alignment vertical="center"/>
    </xf>
    <xf numFmtId="166" fontId="2" fillId="0" borderId="0" xfId="0" applyNumberFormat="1" applyFont="1" applyAlignment="1">
      <alignment horizontal="left" vertical="center"/>
    </xf>
    <xf numFmtId="0" fontId="2" fillId="0" borderId="0" xfId="0" applyFont="1" applyAlignment="1">
      <alignment horizontal="left" vertical="center"/>
    </xf>
    <xf numFmtId="0" fontId="2" fillId="0" borderId="0" xfId="0" applyFont="1" applyAlignment="1">
      <alignment horizontal="left" vertical="center" wrapText="1"/>
    </xf>
    <xf numFmtId="0" fontId="0" fillId="0" borderId="5" xfId="0" applyFont="1" applyBorder="1" applyAlignment="1">
      <alignment vertical="center"/>
    </xf>
    <xf numFmtId="0" fontId="1" fillId="0" borderId="0" xfId="0" applyFont="1" applyAlignment="1">
      <alignment horizontal="right" vertical="center"/>
    </xf>
    <xf numFmtId="0" fontId="0" fillId="0" borderId="0" xfId="0" applyFont="1" applyAlignment="1">
      <alignment vertical="center"/>
    </xf>
    <xf numFmtId="0" fontId="1" fillId="0" borderId="0" xfId="0" applyFont="1" applyAlignment="1">
      <alignment horizontal="left" vertical="center"/>
    </xf>
    <xf numFmtId="0" fontId="38" fillId="0" borderId="0" xfId="0" applyFont="1" applyBorder="1" applyAlignment="1" applyProtection="1">
      <alignment horizontal="center" vertical="center"/>
      <protection locked="0"/>
    </xf>
    <xf numFmtId="49" fontId="36" fillId="0" borderId="0" xfId="0" applyNumberFormat="1" applyFont="1" applyBorder="1" applyAlignment="1" applyProtection="1">
      <alignment horizontal="left" vertical="center" wrapText="1"/>
      <protection locked="0"/>
    </xf>
    <xf numFmtId="169" fontId="38" fillId="0" borderId="0" xfId="0" applyNumberFormat="1" applyFont="1" applyBorder="1" applyAlignment="1" applyProtection="1">
      <alignment horizontal="left" vertical="center" wrapText="1"/>
      <protection locked="0"/>
    </xf>
    <xf numFmtId="0" fontId="38" fillId="0" borderId="0" xfId="0" applyFont="1" applyBorder="1" applyAlignment="1" applyProtection="1">
      <alignment horizontal="center" vertical="center" wrapText="1"/>
      <protection locked="0"/>
    </xf>
    <xf numFmtId="168" fontId="38" fillId="0" borderId="0" xfId="0" applyNumberFormat="1" applyFont="1" applyBorder="1" applyAlignment="1" applyProtection="1">
      <alignment vertical="center"/>
      <protection locked="0"/>
    </xf>
    <xf numFmtId="4" fontId="38" fillId="0" borderId="0" xfId="0" applyNumberFormat="1" applyFont="1" applyBorder="1" applyAlignment="1" applyProtection="1">
      <alignment vertical="center"/>
      <protection locked="0"/>
    </xf>
    <xf numFmtId="0" fontId="36" fillId="0" borderId="0" xfId="0" applyFont="1" applyBorder="1" applyAlignment="1" applyProtection="1">
      <alignment horizontal="left" vertical="center" wrapText="1"/>
      <protection locked="0"/>
    </xf>
    <xf numFmtId="4" fontId="36" fillId="6" borderId="0" xfId="0" applyNumberFormat="1" applyFont="1" applyFill="1" applyBorder="1" applyAlignment="1" applyProtection="1">
      <alignment vertical="center"/>
      <protection locked="0"/>
    </xf>
    <xf numFmtId="49" fontId="45" fillId="0" borderId="0" xfId="0" applyNumberFormat="1" applyFont="1" applyBorder="1" applyAlignment="1" applyProtection="1">
      <alignment horizontal="left" vertical="center" wrapText="1"/>
      <protection locked="0"/>
    </xf>
    <xf numFmtId="0" fontId="44" fillId="0" borderId="0" xfId="0" applyFont="1" applyBorder="1" applyAlignment="1" applyProtection="1">
      <alignment horizontal="center" vertical="center"/>
      <protection locked="0"/>
    </xf>
    <xf numFmtId="0" fontId="7" fillId="0" borderId="0" xfId="0" applyFont="1" applyAlignment="1">
      <alignment vertical="center"/>
    </xf>
    <xf numFmtId="0" fontId="0" fillId="0" borderId="0" xfId="0"/>
    <xf numFmtId="0" fontId="0" fillId="0" borderId="0" xfId="0" applyFont="1" applyAlignment="1">
      <alignment vertical="center"/>
    </xf>
    <xf numFmtId="2" fontId="39" fillId="0" borderId="0" xfId="0" applyNumberFormat="1" applyFont="1" applyAlignment="1">
      <alignment horizontal="left" vertical="center" wrapText="1"/>
    </xf>
    <xf numFmtId="4" fontId="22" fillId="0" borderId="0" xfId="0" applyNumberFormat="1" applyFont="1" applyAlignment="1">
      <alignment vertical="center"/>
    </xf>
    <xf numFmtId="0" fontId="0" fillId="0" borderId="0" xfId="0"/>
    <xf numFmtId="0" fontId="7" fillId="0" borderId="0" xfId="0" applyFont="1" applyAlignment="1">
      <alignment vertical="center"/>
    </xf>
    <xf numFmtId="166" fontId="2" fillId="0" borderId="0" xfId="0" applyNumberFormat="1" applyFont="1" applyAlignment="1">
      <alignment horizontal="left" vertical="center"/>
    </xf>
    <xf numFmtId="0" fontId="2" fillId="0" borderId="0" xfId="0" applyFont="1" applyAlignment="1">
      <alignment horizontal="left" vertical="center"/>
    </xf>
    <xf numFmtId="0" fontId="2" fillId="0" borderId="0" xfId="0" applyFont="1" applyAlignment="1">
      <alignment horizontal="left" vertical="center" wrapText="1"/>
    </xf>
    <xf numFmtId="0" fontId="0" fillId="0" borderId="5" xfId="0" applyFont="1" applyBorder="1" applyAlignment="1">
      <alignment vertical="center"/>
    </xf>
    <xf numFmtId="0" fontId="1" fillId="0" borderId="0" xfId="0" applyFont="1" applyAlignment="1">
      <alignment horizontal="right" vertical="center"/>
    </xf>
    <xf numFmtId="0" fontId="0" fillId="0" borderId="0" xfId="0" applyFont="1" applyAlignment="1">
      <alignment vertical="center"/>
    </xf>
    <xf numFmtId="0" fontId="1" fillId="0" borderId="0" xfId="0" applyFont="1" applyAlignment="1">
      <alignment horizontal="left" vertical="center"/>
    </xf>
    <xf numFmtId="0" fontId="7" fillId="0" borderId="0" xfId="0" applyFont="1" applyAlignment="1">
      <alignment vertical="center"/>
    </xf>
    <xf numFmtId="0" fontId="2" fillId="0" borderId="0" xfId="0" applyFont="1" applyAlignment="1">
      <alignment horizontal="left" vertical="center"/>
    </xf>
    <xf numFmtId="0" fontId="0" fillId="0" borderId="0" xfId="0"/>
    <xf numFmtId="0" fontId="2" fillId="0" borderId="0" xfId="0" applyFont="1" applyAlignment="1">
      <alignment horizontal="left" vertical="center" wrapText="1"/>
    </xf>
    <xf numFmtId="0" fontId="0" fillId="0" borderId="5" xfId="0" applyFont="1" applyBorder="1" applyAlignment="1">
      <alignment vertical="center"/>
    </xf>
    <xf numFmtId="0" fontId="1" fillId="0" borderId="0" xfId="0" applyFont="1" applyAlignment="1">
      <alignment horizontal="right" vertical="center"/>
    </xf>
    <xf numFmtId="166" fontId="2" fillId="0" borderId="0" xfId="0" applyNumberFormat="1" applyFont="1" applyAlignment="1">
      <alignment horizontal="left" vertical="center"/>
    </xf>
    <xf numFmtId="4" fontId="22" fillId="0" borderId="0" xfId="0" applyNumberFormat="1" applyFont="1" applyAlignment="1">
      <alignment vertical="center"/>
    </xf>
    <xf numFmtId="0" fontId="0" fillId="0" borderId="0" xfId="0" applyFont="1" applyAlignment="1">
      <alignment vertical="center"/>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169" fontId="43" fillId="0" borderId="0" xfId="0" applyNumberFormat="1" applyFont="1" applyAlignment="1">
      <alignment horizontal="left" wrapText="1"/>
    </xf>
    <xf numFmtId="169" fontId="33" fillId="0" borderId="0" xfId="0" applyNumberFormat="1" applyFont="1" applyBorder="1" applyAlignment="1" applyProtection="1">
      <alignment horizontal="left" vertical="center" wrapText="1"/>
      <protection locked="0"/>
    </xf>
    <xf numFmtId="0" fontId="7" fillId="0" borderId="0" xfId="0" applyFont="1" applyAlignment="1">
      <alignment vertical="center"/>
    </xf>
    <xf numFmtId="0" fontId="2" fillId="0" borderId="0" xfId="0" applyFont="1" applyAlignment="1">
      <alignment horizontal="left" vertical="center"/>
    </xf>
    <xf numFmtId="0" fontId="0" fillId="0" borderId="0" xfId="0"/>
    <xf numFmtId="0" fontId="2" fillId="0" borderId="0" xfId="0" applyFont="1" applyAlignment="1">
      <alignment horizontal="left" vertical="center" wrapText="1"/>
    </xf>
    <xf numFmtId="0" fontId="0" fillId="0" borderId="5" xfId="0" applyFont="1" applyBorder="1" applyAlignment="1">
      <alignment vertical="center"/>
    </xf>
    <xf numFmtId="0" fontId="1" fillId="0" borderId="0" xfId="0" applyFont="1" applyAlignment="1">
      <alignment horizontal="right" vertical="center"/>
    </xf>
    <xf numFmtId="166" fontId="2" fillId="0" borderId="0" xfId="0" applyNumberFormat="1" applyFont="1" applyAlignment="1">
      <alignment horizontal="left" vertical="center"/>
    </xf>
    <xf numFmtId="4" fontId="22" fillId="0" borderId="0" xfId="0" applyNumberFormat="1" applyFont="1" applyAlignment="1">
      <alignment vertical="center"/>
    </xf>
    <xf numFmtId="0" fontId="0" fillId="0" borderId="0" xfId="0" applyFont="1" applyAlignment="1">
      <alignment vertical="center"/>
    </xf>
    <xf numFmtId="0" fontId="1" fillId="0" borderId="0" xfId="0" applyFont="1" applyAlignment="1">
      <alignment horizontal="left" vertical="center"/>
    </xf>
    <xf numFmtId="0" fontId="7" fillId="0" borderId="0" xfId="0" applyFont="1" applyAlignment="1">
      <alignment vertical="center"/>
    </xf>
    <xf numFmtId="0" fontId="25" fillId="0" borderId="0" xfId="0" applyFont="1" applyAlignment="1">
      <alignment vertical="center"/>
    </xf>
    <xf numFmtId="4" fontId="22" fillId="0" borderId="0" xfId="0" applyNumberFormat="1" applyFont="1" applyAlignment="1">
      <alignment vertical="center"/>
    </xf>
    <xf numFmtId="0" fontId="1" fillId="0" borderId="0" xfId="0" applyFont="1" applyAlignment="1">
      <alignment vertical="center"/>
    </xf>
    <xf numFmtId="0" fontId="0" fillId="4" borderId="7" xfId="0" applyFont="1" applyFill="1" applyBorder="1" applyAlignment="1">
      <alignment vertical="center"/>
    </xf>
    <xf numFmtId="0" fontId="0" fillId="0" borderId="0" xfId="0"/>
    <xf numFmtId="4" fontId="7" fillId="0" borderId="0" xfId="0" applyNumberFormat="1" applyFont="1" applyAlignment="1">
      <alignment vertical="center"/>
    </xf>
    <xf numFmtId="0" fontId="7" fillId="0" borderId="0" xfId="0" applyFont="1" applyAlignment="1">
      <alignment vertical="center"/>
    </xf>
    <xf numFmtId="166" fontId="2" fillId="0" borderId="0" xfId="0" applyNumberFormat="1" applyFont="1" applyAlignment="1">
      <alignment horizontal="left" vertical="center"/>
    </xf>
    <xf numFmtId="0" fontId="2" fillId="0" borderId="0" xfId="0" applyFont="1" applyAlignment="1">
      <alignment vertical="center"/>
    </xf>
    <xf numFmtId="0" fontId="2" fillId="0" borderId="0" xfId="0" applyFont="1" applyAlignment="1">
      <alignment horizontal="left" vertical="center"/>
    </xf>
    <xf numFmtId="49" fontId="2" fillId="3"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5" xfId="0" applyFont="1" applyBorder="1" applyAlignment="1">
      <alignment vertical="center"/>
    </xf>
    <xf numFmtId="0" fontId="1" fillId="0" borderId="0" xfId="0" applyFont="1" applyAlignment="1">
      <alignment horizontal="right" vertical="center"/>
    </xf>
    <xf numFmtId="0" fontId="3" fillId="0" borderId="0" xfId="0" applyFont="1" applyAlignment="1">
      <alignment vertical="center"/>
    </xf>
    <xf numFmtId="0" fontId="0" fillId="0" borderId="0" xfId="0" applyFont="1" applyAlignment="1">
      <alignment vertical="center"/>
    </xf>
    <xf numFmtId="0" fontId="1" fillId="0" borderId="0" xfId="0" applyFont="1" applyAlignment="1">
      <alignment horizontal="left" vertical="center"/>
    </xf>
    <xf numFmtId="0" fontId="7" fillId="0" borderId="24" xfId="0" applyFont="1" applyBorder="1" applyAlignment="1">
      <alignment horizontal="left" vertical="center"/>
    </xf>
    <xf numFmtId="0" fontId="7" fillId="0" borderId="24" xfId="0" applyFont="1" applyBorder="1" applyAlignment="1">
      <alignment vertical="center"/>
    </xf>
    <xf numFmtId="4" fontId="7" fillId="0" borderId="24" xfId="0" applyNumberFormat="1" applyFont="1" applyBorder="1" applyAlignment="1">
      <alignment vertical="center"/>
    </xf>
    <xf numFmtId="0" fontId="7" fillId="0" borderId="25" xfId="0" applyFont="1" applyBorder="1" applyAlignment="1">
      <alignment horizontal="left" vertical="center"/>
    </xf>
    <xf numFmtId="0" fontId="7" fillId="0" borderId="25" xfId="0" applyFont="1" applyBorder="1" applyAlignment="1">
      <alignment vertical="center"/>
    </xf>
    <xf numFmtId="4" fontId="7" fillId="0" borderId="25" xfId="0" applyNumberFormat="1" applyFont="1" applyBorder="1" applyAlignment="1">
      <alignment vertical="center"/>
    </xf>
    <xf numFmtId="0" fontId="11" fillId="2" borderId="0" xfId="0" applyFont="1" applyFill="1" applyAlignment="1">
      <alignment horizontal="center" vertical="center"/>
    </xf>
    <xf numFmtId="0" fontId="0" fillId="0" borderId="0" xfId="0" applyAlignment="1">
      <alignment horizontal="left" vertical="center"/>
    </xf>
    <xf numFmtId="0" fontId="0" fillId="0" borderId="0" xfId="0" applyAlignment="1">
      <alignment vertical="center"/>
    </xf>
    <xf numFmtId="0" fontId="0" fillId="5" borderId="0" xfId="0" applyFill="1" applyAlignment="1">
      <alignment vertical="center"/>
    </xf>
    <xf numFmtId="0" fontId="0" fillId="5" borderId="7" xfId="0" applyFill="1" applyBorder="1" applyAlignment="1">
      <alignment vertical="center"/>
    </xf>
    <xf numFmtId="0" fontId="0" fillId="5" borderId="8" xfId="0" applyFill="1" applyBorder="1" applyAlignment="1">
      <alignment vertical="center"/>
    </xf>
    <xf numFmtId="0" fontId="0" fillId="0" borderId="5"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7" fillId="0" borderId="0" xfId="0" applyFont="1" applyAlignment="1">
      <alignment horizontal="left" vertical="center"/>
    </xf>
    <xf numFmtId="4" fontId="22" fillId="0" borderId="0" xfId="0" applyNumberFormat="1" applyFont="1"/>
    <xf numFmtId="0" fontId="0" fillId="0" borderId="11" xfId="0" applyBorder="1" applyAlignment="1">
      <alignment vertical="center"/>
    </xf>
    <xf numFmtId="167" fontId="30" fillId="0" borderId="12" xfId="0" applyNumberFormat="1" applyFont="1" applyBorder="1"/>
    <xf numFmtId="167" fontId="30" fillId="0" borderId="13" xfId="0" applyNumberFormat="1" applyFont="1" applyBorder="1"/>
    <xf numFmtId="0" fontId="8" fillId="0" borderId="0" xfId="0" applyFont="1"/>
    <xf numFmtId="0" fontId="8" fillId="0" borderId="3" xfId="0" applyFont="1" applyBorder="1"/>
    <xf numFmtId="0" fontId="8" fillId="0" borderId="0" xfId="0" applyFont="1" applyProtection="1">
      <protection locked="0"/>
    </xf>
    <xf numFmtId="4" fontId="6" fillId="0" borderId="0" xfId="0" applyNumberFormat="1" applyFont="1"/>
    <xf numFmtId="0" fontId="8" fillId="0" borderId="14" xfId="0" applyFont="1" applyBorder="1"/>
    <xf numFmtId="167" fontId="8" fillId="0" borderId="0" xfId="0" applyNumberFormat="1" applyFont="1"/>
    <xf numFmtId="167" fontId="8" fillId="0" borderId="15" xfId="0" applyNumberFormat="1" applyFont="1" applyBorder="1"/>
    <xf numFmtId="4" fontId="8" fillId="0" borderId="0" xfId="0" applyNumberFormat="1" applyFont="1" applyProtection="1">
      <protection locked="0"/>
    </xf>
    <xf numFmtId="4" fontId="7" fillId="0" borderId="0" xfId="0" applyNumberFormat="1" applyFont="1"/>
    <xf numFmtId="0" fontId="0" fillId="0" borderId="3" xfId="0" applyBorder="1" applyAlignment="1" applyProtection="1">
      <alignment vertical="center"/>
      <protection locked="0"/>
    </xf>
    <xf numFmtId="0" fontId="50" fillId="0" borderId="22" xfId="0" applyFont="1" applyBorder="1" applyAlignment="1" applyProtection="1">
      <alignment horizontal="center" vertical="center"/>
      <protection locked="0"/>
    </xf>
    <xf numFmtId="168" fontId="33" fillId="0" borderId="16" xfId="0" applyNumberFormat="1" applyFont="1" applyBorder="1" applyAlignment="1" applyProtection="1">
      <alignment vertical="center"/>
      <protection locked="0"/>
    </xf>
    <xf numFmtId="4" fontId="33" fillId="7" borderId="23" xfId="0" applyNumberFormat="1" applyFont="1" applyFill="1" applyBorder="1" applyAlignment="1" applyProtection="1">
      <alignment vertical="center"/>
      <protection locked="0"/>
    </xf>
    <xf numFmtId="4" fontId="33" fillId="0" borderId="18" xfId="0" applyNumberFormat="1" applyFont="1" applyBorder="1" applyAlignment="1" applyProtection="1">
      <alignment vertical="center"/>
      <protection locked="0"/>
    </xf>
    <xf numFmtId="0" fontId="33" fillId="0" borderId="0" xfId="0" applyFont="1" applyAlignment="1">
      <alignment horizontal="center" vertical="center"/>
    </xf>
    <xf numFmtId="167" fontId="21" fillId="0" borderId="0" xfId="0" applyNumberFormat="1" applyFont="1" applyAlignment="1">
      <alignment vertical="center"/>
    </xf>
    <xf numFmtId="4" fontId="0" fillId="0" borderId="0" xfId="0" applyNumberFormat="1" applyAlignment="1">
      <alignment vertical="center"/>
    </xf>
    <xf numFmtId="0" fontId="51" fillId="0" borderId="0" xfId="0" applyFont="1" applyAlignment="1">
      <alignment horizontal="center" vertical="center"/>
    </xf>
    <xf numFmtId="0" fontId="9" fillId="0" borderId="23" xfId="0" applyFont="1" applyBorder="1" applyAlignment="1" applyProtection="1">
      <alignment vertical="center"/>
      <protection locked="0"/>
    </xf>
    <xf numFmtId="2" fontId="9" fillId="0" borderId="0" xfId="0" applyNumberFormat="1" applyFont="1" applyAlignment="1">
      <alignment horizontal="left" vertical="center" wrapText="1"/>
    </xf>
    <xf numFmtId="0" fontId="50" fillId="0" borderId="0" xfId="0" applyFont="1" applyAlignment="1" applyProtection="1">
      <alignment horizontal="center" vertical="center"/>
      <protection locked="0"/>
    </xf>
    <xf numFmtId="169" fontId="45" fillId="0" borderId="0" xfId="0" applyNumberFormat="1" applyFont="1" applyAlignment="1" applyProtection="1">
      <alignment horizontal="left" vertical="center" wrapText="1"/>
      <protection locked="0"/>
    </xf>
    <xf numFmtId="0" fontId="38" fillId="0" borderId="0" xfId="0" applyFont="1" applyAlignment="1" applyProtection="1">
      <alignment horizontal="center" vertical="center" wrapText="1"/>
      <protection locked="0"/>
    </xf>
    <xf numFmtId="168" fontId="38" fillId="0" borderId="0" xfId="0" applyNumberFormat="1" applyFont="1" applyAlignment="1" applyProtection="1">
      <alignment vertical="center"/>
      <protection locked="0"/>
    </xf>
    <xf numFmtId="4" fontId="36" fillId="6" borderId="0" xfId="0" applyNumberFormat="1" applyFont="1" applyFill="1" applyAlignment="1" applyProtection="1">
      <alignment vertical="center"/>
      <protection locked="0"/>
    </xf>
    <xf numFmtId="0" fontId="36" fillId="6" borderId="0" xfId="0" applyFont="1" applyFill="1" applyAlignment="1" applyProtection="1">
      <alignment horizontal="left" vertical="center" wrapText="1"/>
      <protection locked="0"/>
    </xf>
    <xf numFmtId="4" fontId="33" fillId="0" borderId="26" xfId="0" applyNumberFormat="1" applyFont="1" applyBorder="1" applyAlignment="1" applyProtection="1">
      <alignment vertical="center"/>
      <protection locked="0"/>
    </xf>
    <xf numFmtId="168" fontId="38" fillId="0" borderId="16" xfId="0" applyNumberFormat="1" applyFont="1" applyBorder="1" applyAlignment="1" applyProtection="1">
      <alignment vertical="center"/>
      <protection locked="0"/>
    </xf>
    <xf numFmtId="4" fontId="36" fillId="7" borderId="23" xfId="0" applyNumberFormat="1" applyFont="1" applyFill="1" applyBorder="1" applyAlignment="1" applyProtection="1">
      <alignment vertical="center"/>
      <protection locked="0"/>
    </xf>
    <xf numFmtId="4" fontId="38" fillId="0" borderId="18" xfId="0" applyNumberFormat="1" applyFont="1" applyBorder="1" applyAlignment="1" applyProtection="1">
      <alignment vertical="center"/>
      <protection locked="0"/>
    </xf>
    <xf numFmtId="0" fontId="52" fillId="0" borderId="22" xfId="0" applyFont="1" applyBorder="1" applyAlignment="1" applyProtection="1">
      <alignment horizontal="center" vertical="center"/>
      <protection locked="0"/>
    </xf>
    <xf numFmtId="168" fontId="9" fillId="0" borderId="0" xfId="0" applyNumberFormat="1" applyFont="1" applyAlignment="1">
      <alignment horizontal="left" vertical="center"/>
    </xf>
    <xf numFmtId="4" fontId="36" fillId="0" borderId="23" xfId="0" applyNumberFormat="1" applyFont="1" applyBorder="1" applyAlignment="1" applyProtection="1">
      <alignment vertical="center"/>
      <protection locked="0"/>
    </xf>
    <xf numFmtId="0" fontId="37" fillId="0" borderId="23" xfId="0" applyFont="1" applyBorder="1" applyAlignment="1" applyProtection="1">
      <alignment vertical="center"/>
      <protection locked="0"/>
    </xf>
    <xf numFmtId="4" fontId="37" fillId="0" borderId="0" xfId="0" applyNumberFormat="1" applyFont="1" applyAlignment="1" applyProtection="1">
      <alignment vertical="center"/>
      <protection locked="0"/>
    </xf>
    <xf numFmtId="4" fontId="36" fillId="7" borderId="22" xfId="0" applyNumberFormat="1" applyFont="1" applyFill="1" applyBorder="1" applyAlignment="1" applyProtection="1">
      <alignment vertical="center"/>
      <protection locked="0"/>
    </xf>
    <xf numFmtId="4" fontId="38" fillId="0" borderId="27" xfId="0" applyNumberFormat="1" applyFont="1" applyBorder="1" applyAlignment="1" applyProtection="1">
      <alignment vertical="center"/>
      <protection locked="0"/>
    </xf>
    <xf numFmtId="4" fontId="38" fillId="0" borderId="0" xfId="0" applyNumberFormat="1" applyFont="1" applyAlignment="1" applyProtection="1">
      <alignment vertical="center"/>
      <protection locked="0"/>
    </xf>
    <xf numFmtId="0" fontId="53" fillId="0" borderId="22" xfId="0" applyFont="1" applyBorder="1" applyAlignment="1" applyProtection="1">
      <alignment horizontal="center" vertical="center"/>
      <protection locked="0"/>
    </xf>
    <xf numFmtId="4" fontId="38" fillId="0" borderId="28" xfId="0" applyNumberFormat="1" applyFont="1" applyBorder="1" applyAlignment="1" applyProtection="1">
      <alignment vertical="center"/>
      <protection locked="0"/>
    </xf>
    <xf numFmtId="0" fontId="54" fillId="0" borderId="22" xfId="0" applyFont="1" applyBorder="1" applyAlignment="1" applyProtection="1">
      <alignment horizontal="center" vertical="center"/>
      <protection locked="0"/>
    </xf>
    <xf numFmtId="169" fontId="33" fillId="0" borderId="22" xfId="0" applyNumberFormat="1" applyFont="1" applyBorder="1" applyAlignment="1" applyProtection="1">
      <alignment vertical="center"/>
      <protection locked="0"/>
    </xf>
    <xf numFmtId="169" fontId="33" fillId="3" borderId="22" xfId="0" applyNumberFormat="1" applyFont="1" applyFill="1" applyBorder="1" applyAlignment="1" applyProtection="1">
      <alignment vertical="center"/>
      <protection locked="0"/>
    </xf>
    <xf numFmtId="0" fontId="33" fillId="0" borderId="29" xfId="0" applyFont="1" applyBorder="1" applyAlignment="1" applyProtection="1">
      <alignment horizontal="left" vertical="center" wrapText="1"/>
      <protection locked="0"/>
    </xf>
    <xf numFmtId="0" fontId="34" fillId="0" borderId="0" xfId="0" applyFont="1" applyAlignment="1">
      <alignment vertical="center"/>
    </xf>
    <xf numFmtId="169" fontId="55" fillId="0" borderId="22" xfId="0" applyNumberFormat="1" applyFont="1" applyBorder="1" applyAlignment="1" applyProtection="1">
      <alignment vertical="center"/>
      <protection locked="0"/>
    </xf>
    <xf numFmtId="0" fontId="38" fillId="0" borderId="23" xfId="3" applyFont="1" applyBorder="1" applyAlignment="1">
      <alignment horizontal="left" vertical="center" wrapText="1"/>
    </xf>
    <xf numFmtId="0" fontId="0" fillId="0" borderId="30" xfId="0" applyBorder="1" applyAlignment="1">
      <alignment vertical="center"/>
    </xf>
    <xf numFmtId="0" fontId="0" fillId="0" borderId="0" xfId="0" applyAlignment="1" applyProtection="1">
      <alignment vertical="center"/>
      <protection locked="0"/>
    </xf>
    <xf numFmtId="0" fontId="50" fillId="0" borderId="31" xfId="0" applyFont="1" applyBorder="1" applyAlignment="1" applyProtection="1">
      <alignment horizontal="center" vertical="center"/>
      <protection locked="0"/>
    </xf>
    <xf numFmtId="0" fontId="54" fillId="0" borderId="31" xfId="0" applyFont="1" applyBorder="1" applyAlignment="1" applyProtection="1">
      <alignment horizontal="center" vertical="center"/>
      <protection locked="0"/>
    </xf>
    <xf numFmtId="49" fontId="33" fillId="0" borderId="31" xfId="0" applyNumberFormat="1" applyFont="1" applyBorder="1" applyAlignment="1" applyProtection="1">
      <alignment horizontal="left" vertical="center" wrapText="1"/>
      <protection locked="0"/>
    </xf>
    <xf numFmtId="0" fontId="38" fillId="0" borderId="32" xfId="3" applyFont="1" applyBorder="1" applyAlignment="1">
      <alignment horizontal="left" vertical="center" wrapText="1"/>
    </xf>
    <xf numFmtId="169" fontId="55" fillId="0" borderId="31" xfId="0" applyNumberFormat="1" applyFont="1" applyBorder="1" applyAlignment="1" applyProtection="1">
      <alignment vertical="center"/>
      <protection locked="0"/>
    </xf>
    <xf numFmtId="169" fontId="33" fillId="7" borderId="31" xfId="0" applyNumberFormat="1" applyFont="1" applyFill="1" applyBorder="1" applyAlignment="1" applyProtection="1">
      <alignment vertical="center"/>
      <protection locked="0"/>
    </xf>
    <xf numFmtId="0" fontId="33" fillId="0" borderId="33" xfId="0" applyFont="1" applyBorder="1" applyAlignment="1" applyProtection="1">
      <alignment horizontal="left" vertical="center" wrapText="1"/>
      <protection locked="0"/>
    </xf>
    <xf numFmtId="0" fontId="0" fillId="0" borderId="30" xfId="0" applyBorder="1"/>
    <xf numFmtId="0" fontId="51" fillId="0" borderId="23" xfId="0" applyFont="1" applyBorder="1" applyAlignment="1">
      <alignment horizontal="center" vertical="center"/>
    </xf>
    <xf numFmtId="0" fontId="56" fillId="0" borderId="23" xfId="0" applyFont="1" applyBorder="1" applyAlignment="1">
      <alignment horizontal="center"/>
    </xf>
    <xf numFmtId="0" fontId="0" fillId="0" borderId="23" xfId="0" applyBorder="1"/>
    <xf numFmtId="169" fontId="55" fillId="0" borderId="23" xfId="0" applyNumberFormat="1" applyFont="1" applyBorder="1"/>
    <xf numFmtId="0" fontId="0" fillId="0" borderId="34" xfId="0" applyBorder="1"/>
    <xf numFmtId="0" fontId="38" fillId="6" borderId="23" xfId="3" applyFont="1" applyFill="1" applyBorder="1" applyAlignment="1">
      <alignment horizontal="left" vertical="center" wrapText="1"/>
    </xf>
    <xf numFmtId="169" fontId="33" fillId="7" borderId="35" xfId="0" applyNumberFormat="1" applyFont="1" applyFill="1" applyBorder="1" applyAlignment="1" applyProtection="1">
      <alignment vertical="center"/>
      <protection locked="0"/>
    </xf>
    <xf numFmtId="4" fontId="38" fillId="0" borderId="36" xfId="0" applyNumberFormat="1" applyFont="1" applyBorder="1" applyAlignment="1" applyProtection="1">
      <alignment vertical="center"/>
      <protection locked="0"/>
    </xf>
    <xf numFmtId="0" fontId="0" fillId="0" borderId="37" xfId="0" applyBorder="1"/>
    <xf numFmtId="0" fontId="56" fillId="0" borderId="0" xfId="0" applyFont="1" applyAlignment="1">
      <alignment horizontal="center"/>
    </xf>
    <xf numFmtId="0" fontId="38" fillId="0" borderId="0" xfId="3" applyFont="1" applyAlignment="1">
      <alignment horizontal="left" vertical="center" wrapText="1"/>
    </xf>
    <xf numFmtId="0" fontId="33" fillId="0" borderId="0" xfId="0" applyFont="1" applyAlignment="1" applyProtection="1">
      <alignment horizontal="center" vertical="center" wrapText="1"/>
      <protection locked="0"/>
    </xf>
    <xf numFmtId="169" fontId="55" fillId="0" borderId="0" xfId="0" applyNumberFormat="1" applyFont="1"/>
    <xf numFmtId="169" fontId="33" fillId="6" borderId="38" xfId="0" applyNumberFormat="1" applyFont="1" applyFill="1" applyBorder="1" applyAlignment="1" applyProtection="1">
      <alignment vertical="center"/>
      <protection locked="0"/>
    </xf>
    <xf numFmtId="0" fontId="0" fillId="0" borderId="39" xfId="0" applyBorder="1"/>
    <xf numFmtId="0" fontId="57" fillId="0" borderId="0" xfId="0" applyFont="1" applyAlignment="1">
      <alignment horizontal="center" vertical="center"/>
    </xf>
    <xf numFmtId="0" fontId="50" fillId="0" borderId="23" xfId="0" applyFont="1" applyBorder="1" applyAlignment="1">
      <alignment horizontal="center" vertical="center"/>
    </xf>
    <xf numFmtId="0" fontId="53" fillId="0" borderId="23" xfId="0" applyFont="1" applyBorder="1" applyAlignment="1">
      <alignment horizontal="center"/>
    </xf>
    <xf numFmtId="0" fontId="38" fillId="0" borderId="23" xfId="0" applyFont="1" applyBorder="1"/>
    <xf numFmtId="169" fontId="38" fillId="0" borderId="23" xfId="0" applyNumberFormat="1" applyFont="1" applyBorder="1"/>
    <xf numFmtId="4" fontId="33" fillId="7" borderId="31" xfId="0" applyNumberFormat="1" applyFont="1" applyFill="1" applyBorder="1" applyAlignment="1" applyProtection="1">
      <alignment vertical="center"/>
      <protection locked="0"/>
    </xf>
    <xf numFmtId="4" fontId="38" fillId="0" borderId="40" xfId="0" applyNumberFormat="1" applyFont="1" applyBorder="1" applyAlignment="1" applyProtection="1">
      <alignment vertical="center"/>
      <protection locked="0"/>
    </xf>
    <xf numFmtId="4" fontId="33" fillId="0" borderId="31" xfId="0" applyNumberFormat="1" applyFont="1" applyBorder="1" applyAlignment="1" applyProtection="1">
      <alignment vertical="center"/>
      <protection locked="0"/>
    </xf>
    <xf numFmtId="4" fontId="33" fillId="7" borderId="41" xfId="0" applyNumberFormat="1" applyFont="1" applyFill="1" applyBorder="1" applyAlignment="1" applyProtection="1">
      <alignment vertical="center"/>
      <protection locked="0"/>
    </xf>
    <xf numFmtId="169" fontId="39" fillId="0" borderId="0" xfId="0" applyNumberFormat="1" applyFont="1" applyAlignment="1">
      <alignment vertical="center"/>
    </xf>
    <xf numFmtId="0" fontId="37" fillId="0" borderId="39" xfId="0" applyFont="1" applyBorder="1" applyAlignment="1">
      <alignment vertical="center"/>
    </xf>
    <xf numFmtId="169" fontId="39" fillId="0" borderId="0" xfId="0" applyNumberFormat="1" applyFont="1" applyAlignment="1">
      <alignment horizontal="right" vertical="center"/>
    </xf>
    <xf numFmtId="0" fontId="50" fillId="6" borderId="23" xfId="3" applyFont="1" applyFill="1" applyBorder="1" applyAlignment="1">
      <alignment horizontal="left" vertical="center" wrapText="1" shrinkToFit="1"/>
    </xf>
    <xf numFmtId="0" fontId="50" fillId="6" borderId="23" xfId="3" applyFont="1" applyFill="1" applyBorder="1" applyAlignment="1">
      <alignment horizontal="center" vertical="center" wrapText="1"/>
    </xf>
    <xf numFmtId="169" fontId="50" fillId="6" borderId="23" xfId="3" applyNumberFormat="1" applyFont="1" applyFill="1" applyBorder="1" applyAlignment="1">
      <alignment horizontal="right" vertical="center" wrapText="1"/>
    </xf>
    <xf numFmtId="4" fontId="33" fillId="7" borderId="42" xfId="0" applyNumberFormat="1" applyFont="1" applyFill="1" applyBorder="1" applyAlignment="1" applyProtection="1">
      <alignment vertical="center"/>
      <protection locked="0"/>
    </xf>
    <xf numFmtId="0" fontId="50" fillId="6" borderId="23" xfId="3" applyFont="1" applyFill="1" applyBorder="1" applyAlignment="1">
      <alignment horizontal="left" vertical="center" wrapText="1"/>
    </xf>
    <xf numFmtId="4" fontId="33" fillId="7" borderId="36" xfId="0" applyNumberFormat="1" applyFont="1" applyFill="1" applyBorder="1" applyAlignment="1" applyProtection="1">
      <alignment vertical="center"/>
      <protection locked="0"/>
    </xf>
    <xf numFmtId="0" fontId="50" fillId="0" borderId="0" xfId="0" applyFont="1" applyAlignment="1">
      <alignment horizontal="center" vertical="center"/>
    </xf>
    <xf numFmtId="0" fontId="50" fillId="0" borderId="23" xfId="3" applyFont="1" applyBorder="1" applyAlignment="1">
      <alignment horizontal="left" vertical="center" wrapText="1"/>
    </xf>
    <xf numFmtId="0" fontId="50" fillId="0" borderId="23" xfId="3" applyFont="1" applyBorder="1" applyAlignment="1">
      <alignment horizontal="center" vertical="center" wrapText="1"/>
    </xf>
    <xf numFmtId="169" fontId="50" fillId="0" borderId="23" xfId="3" applyNumberFormat="1" applyFont="1" applyBorder="1" applyAlignment="1">
      <alignment horizontal="right" vertical="center" wrapText="1"/>
    </xf>
    <xf numFmtId="4" fontId="33" fillId="0" borderId="12" xfId="0" applyNumberFormat="1" applyFont="1" applyBorder="1" applyAlignment="1" applyProtection="1">
      <alignment vertical="center"/>
      <protection locked="0"/>
    </xf>
    <xf numFmtId="0" fontId="50" fillId="0" borderId="32" xfId="0" applyFont="1" applyBorder="1" applyAlignment="1">
      <alignment horizontal="center" vertical="center"/>
    </xf>
    <xf numFmtId="0" fontId="56" fillId="0" borderId="32" xfId="0" applyFont="1" applyBorder="1" applyAlignment="1">
      <alignment horizontal="center"/>
    </xf>
    <xf numFmtId="0" fontId="0" fillId="0" borderId="32" xfId="0" applyBorder="1"/>
    <xf numFmtId="0" fontId="50" fillId="0" borderId="32" xfId="3" applyFont="1" applyBorder="1" applyAlignment="1">
      <alignment horizontal="left" vertical="center" wrapText="1"/>
    </xf>
    <xf numFmtId="0" fontId="50" fillId="0" borderId="32" xfId="3" applyFont="1" applyBorder="1" applyAlignment="1">
      <alignment horizontal="center" vertical="center" wrapText="1"/>
    </xf>
    <xf numFmtId="169" fontId="50" fillId="0" borderId="32" xfId="3" applyNumberFormat="1" applyFont="1" applyBorder="1" applyAlignment="1">
      <alignment horizontal="right" vertical="center" wrapText="1"/>
    </xf>
    <xf numFmtId="4" fontId="33" fillId="7" borderId="35" xfId="0" applyNumberFormat="1" applyFont="1" applyFill="1" applyBorder="1" applyAlignment="1" applyProtection="1">
      <alignment vertical="center"/>
      <protection locked="0"/>
    </xf>
    <xf numFmtId="4" fontId="38" fillId="0" borderId="31" xfId="0" applyNumberFormat="1" applyFont="1" applyBorder="1" applyAlignment="1" applyProtection="1">
      <alignment vertical="center"/>
      <protection locked="0"/>
    </xf>
    <xf numFmtId="0" fontId="0" fillId="0" borderId="43" xfId="0" applyBorder="1"/>
    <xf numFmtId="0" fontId="0" fillId="6" borderId="0" xfId="0" applyFill="1"/>
    <xf numFmtId="0" fontId="0" fillId="6" borderId="37" xfId="0" applyFill="1" applyBorder="1"/>
    <xf numFmtId="0" fontId="50" fillId="6" borderId="23" xfId="0" applyFont="1" applyFill="1" applyBorder="1" applyAlignment="1">
      <alignment horizontal="center" vertical="center"/>
    </xf>
    <xf numFmtId="0" fontId="56" fillId="6" borderId="23" xfId="0" applyFont="1" applyFill="1" applyBorder="1" applyAlignment="1">
      <alignment horizontal="center"/>
    </xf>
    <xf numFmtId="0" fontId="0" fillId="6" borderId="23" xfId="0" applyFill="1" applyBorder="1"/>
    <xf numFmtId="4" fontId="33" fillId="0" borderId="23" xfId="0" applyNumberFormat="1" applyFont="1" applyBorder="1" applyAlignment="1" applyProtection="1">
      <alignment vertical="center"/>
      <protection locked="0"/>
    </xf>
    <xf numFmtId="4" fontId="38" fillId="0" borderId="23" xfId="0" applyNumberFormat="1" applyFont="1" applyBorder="1" applyAlignment="1" applyProtection="1">
      <alignment vertical="center"/>
      <protection locked="0"/>
    </xf>
    <xf numFmtId="0" fontId="0" fillId="6" borderId="44" xfId="0" applyFill="1" applyBorder="1"/>
    <xf numFmtId="0" fontId="50" fillId="0" borderId="0" xfId="3" applyFont="1" applyAlignment="1">
      <alignment horizontal="left" vertical="center" wrapText="1"/>
    </xf>
    <xf numFmtId="0" fontId="50" fillId="0" borderId="0" xfId="3" applyFont="1" applyAlignment="1">
      <alignment horizontal="center" vertical="center" wrapText="1"/>
    </xf>
    <xf numFmtId="169" fontId="50" fillId="0" borderId="0" xfId="3" applyNumberFormat="1" applyFont="1" applyAlignment="1">
      <alignment horizontal="right" vertical="center" wrapText="1"/>
    </xf>
    <xf numFmtId="4" fontId="33" fillId="6" borderId="0" xfId="0" applyNumberFormat="1" applyFont="1" applyFill="1" applyAlignment="1" applyProtection="1">
      <alignment vertical="center"/>
      <protection locked="0"/>
    </xf>
    <xf numFmtId="0" fontId="61" fillId="0" borderId="23" xfId="0" applyFont="1" applyBorder="1" applyAlignment="1">
      <alignment horizontal="center"/>
    </xf>
    <xf numFmtId="0" fontId="51" fillId="0" borderId="23" xfId="0" applyFont="1" applyBorder="1" applyAlignment="1">
      <alignment horizontal="center"/>
    </xf>
    <xf numFmtId="0" fontId="51" fillId="0" borderId="23" xfId="3" applyFont="1" applyBorder="1" applyAlignment="1">
      <alignment horizontal="left" vertical="center" wrapText="1"/>
    </xf>
    <xf numFmtId="169" fontId="51" fillId="0" borderId="23" xfId="0" applyNumberFormat="1" applyFont="1" applyBorder="1" applyAlignment="1">
      <alignment horizontal="right"/>
    </xf>
    <xf numFmtId="0" fontId="0" fillId="0" borderId="46" xfId="0" applyBorder="1"/>
    <xf numFmtId="0" fontId="61" fillId="0" borderId="0" xfId="0" applyFont="1" applyAlignment="1">
      <alignment horizontal="center"/>
    </xf>
    <xf numFmtId="0" fontId="51" fillId="0" borderId="0" xfId="0" applyFont="1" applyAlignment="1">
      <alignment horizontal="center"/>
    </xf>
    <xf numFmtId="0" fontId="51" fillId="0" borderId="0" xfId="3" applyFont="1" applyAlignment="1">
      <alignment horizontal="left" vertical="center" wrapText="1"/>
    </xf>
    <xf numFmtId="169" fontId="51" fillId="0" borderId="0" xfId="0" applyNumberFormat="1" applyFont="1" applyAlignment="1">
      <alignment horizontal="right"/>
    </xf>
    <xf numFmtId="0" fontId="62" fillId="6" borderId="23" xfId="3" applyFont="1" applyFill="1" applyBorder="1" applyAlignment="1">
      <alignment horizontal="left" vertical="center" wrapText="1"/>
    </xf>
    <xf numFmtId="0" fontId="63" fillId="6" borderId="23" xfId="3" applyFont="1" applyFill="1" applyBorder="1" applyAlignment="1">
      <alignment horizontal="center" vertical="center" wrapText="1"/>
    </xf>
    <xf numFmtId="169" fontId="63" fillId="6" borderId="23" xfId="3" applyNumberFormat="1" applyFont="1" applyFill="1" applyBorder="1" applyAlignment="1">
      <alignment horizontal="right" vertical="center" wrapText="1"/>
    </xf>
    <xf numFmtId="0" fontId="62" fillId="6" borderId="32" xfId="3" applyFont="1" applyFill="1" applyBorder="1" applyAlignment="1">
      <alignment horizontal="left" vertical="center" wrapText="1"/>
    </xf>
    <xf numFmtId="0" fontId="63" fillId="6" borderId="32" xfId="3" applyFont="1" applyFill="1" applyBorder="1" applyAlignment="1">
      <alignment horizontal="center" vertical="center" wrapText="1"/>
    </xf>
    <xf numFmtId="169" fontId="63" fillId="6" borderId="32" xfId="3" applyNumberFormat="1" applyFont="1" applyFill="1" applyBorder="1" applyAlignment="1">
      <alignment horizontal="right" vertical="center" wrapText="1"/>
    </xf>
    <xf numFmtId="0" fontId="0" fillId="0" borderId="47" xfId="0" applyBorder="1"/>
    <xf numFmtId="0" fontId="51" fillId="0" borderId="32" xfId="0" applyFont="1" applyBorder="1" applyAlignment="1">
      <alignment horizontal="center" vertical="center"/>
    </xf>
    <xf numFmtId="0" fontId="56" fillId="0" borderId="48" xfId="0" applyFont="1" applyBorder="1" applyAlignment="1">
      <alignment horizontal="center"/>
    </xf>
    <xf numFmtId="4" fontId="33" fillId="0" borderId="15" xfId="0" applyNumberFormat="1" applyFont="1" applyBorder="1" applyAlignment="1" applyProtection="1">
      <alignment vertical="center"/>
      <protection locked="0"/>
    </xf>
    <xf numFmtId="4" fontId="33" fillId="7" borderId="49" xfId="0" applyNumberFormat="1" applyFont="1" applyFill="1" applyBorder="1" applyAlignment="1" applyProtection="1">
      <alignment vertical="center"/>
      <protection locked="0"/>
    </xf>
    <xf numFmtId="0" fontId="62" fillId="6" borderId="44" xfId="3" applyFont="1" applyFill="1" applyBorder="1" applyAlignment="1">
      <alignment horizontal="left" vertical="center" wrapText="1"/>
    </xf>
    <xf numFmtId="0" fontId="63" fillId="6" borderId="44" xfId="3" applyFont="1" applyFill="1" applyBorder="1" applyAlignment="1">
      <alignment horizontal="center" vertical="center" wrapText="1"/>
    </xf>
    <xf numFmtId="0" fontId="63" fillId="6" borderId="25" xfId="3" applyFont="1" applyFill="1" applyBorder="1" applyAlignment="1">
      <alignment horizontal="center" vertical="center" wrapText="1"/>
    </xf>
    <xf numFmtId="169" fontId="63" fillId="6" borderId="50" xfId="3" applyNumberFormat="1" applyFont="1" applyFill="1" applyBorder="1" applyAlignment="1">
      <alignment horizontal="right" vertical="center" wrapText="1"/>
    </xf>
    <xf numFmtId="0" fontId="0" fillId="0" borderId="44" xfId="0" applyBorder="1"/>
    <xf numFmtId="0" fontId="51" fillId="0" borderId="52" xfId="0" applyFont="1" applyBorder="1" applyAlignment="1">
      <alignment horizontal="center"/>
    </xf>
    <xf numFmtId="0" fontId="56" fillId="0" borderId="52" xfId="0" applyFont="1" applyBorder="1" applyAlignment="1">
      <alignment horizontal="center"/>
    </xf>
    <xf numFmtId="0" fontId="63" fillId="6" borderId="52" xfId="3" applyFont="1" applyFill="1" applyBorder="1" applyAlignment="1">
      <alignment horizontal="center" vertical="center" wrapText="1"/>
    </xf>
    <xf numFmtId="0" fontId="0" fillId="0" borderId="54" xfId="0" applyBorder="1"/>
    <xf numFmtId="0" fontId="0" fillId="0" borderId="55" xfId="0" applyBorder="1"/>
    <xf numFmtId="0" fontId="0" fillId="0" borderId="56" xfId="0" applyBorder="1"/>
    <xf numFmtId="0" fontId="56" fillId="0" borderId="57" xfId="0" applyFont="1" applyBorder="1" applyAlignment="1">
      <alignment horizontal="center"/>
    </xf>
    <xf numFmtId="0" fontId="0" fillId="0" borderId="57" xfId="0" applyBorder="1"/>
    <xf numFmtId="0" fontId="64" fillId="6" borderId="0" xfId="3" applyFont="1" applyFill="1" applyAlignment="1">
      <alignment horizontal="left" vertical="center" wrapText="1"/>
    </xf>
    <xf numFmtId="0" fontId="63" fillId="6" borderId="57" xfId="3" applyFont="1" applyFill="1" applyBorder="1" applyAlignment="1">
      <alignment horizontal="center" vertical="center" wrapText="1"/>
    </xf>
    <xf numFmtId="4" fontId="38" fillId="0" borderId="57" xfId="0" applyNumberFormat="1" applyFont="1" applyBorder="1" applyAlignment="1" applyProtection="1">
      <alignment vertical="center"/>
      <protection locked="0"/>
    </xf>
    <xf numFmtId="0" fontId="0" fillId="0" borderId="58" xfId="0" applyBorder="1"/>
    <xf numFmtId="0" fontId="0" fillId="0" borderId="59" xfId="0" applyBorder="1"/>
    <xf numFmtId="169" fontId="0" fillId="0" borderId="0" xfId="0" applyNumberFormat="1"/>
    <xf numFmtId="0" fontId="0" fillId="0" borderId="60" xfId="0" applyBorder="1" applyAlignment="1">
      <alignment vertical="center"/>
    </xf>
    <xf numFmtId="0" fontId="0" fillId="0" borderId="61" xfId="0" applyBorder="1" applyAlignment="1">
      <alignment vertical="center"/>
    </xf>
    <xf numFmtId="0" fontId="0" fillId="0" borderId="62" xfId="0" applyBorder="1" applyAlignment="1">
      <alignment vertical="center"/>
    </xf>
    <xf numFmtId="0" fontId="0" fillId="0" borderId="63" xfId="0" applyBorder="1" applyAlignment="1">
      <alignment vertical="center"/>
    </xf>
    <xf numFmtId="0" fontId="0" fillId="5" borderId="30" xfId="0" applyFill="1" applyBorder="1" applyAlignment="1">
      <alignment vertical="center"/>
    </xf>
    <xf numFmtId="0" fontId="6" fillId="0" borderId="30" xfId="0" applyFont="1" applyBorder="1" applyAlignment="1">
      <alignment vertical="center"/>
    </xf>
    <xf numFmtId="0" fontId="7" fillId="0" borderId="30" xfId="0" applyFont="1" applyBorder="1" applyAlignment="1">
      <alignment vertical="center"/>
    </xf>
    <xf numFmtId="0" fontId="7" fillId="0" borderId="12" xfId="0" applyFont="1" applyBorder="1" applyAlignment="1">
      <alignment horizontal="left" vertical="center"/>
    </xf>
    <xf numFmtId="0" fontId="7" fillId="0" borderId="51" xfId="0" applyFont="1" applyBorder="1" applyAlignment="1">
      <alignment horizontal="left" vertical="center"/>
    </xf>
    <xf numFmtId="0" fontId="20" fillId="5" borderId="64" xfId="0" applyFont="1" applyFill="1" applyBorder="1" applyAlignment="1">
      <alignment horizontal="center" vertical="center" wrapText="1"/>
    </xf>
    <xf numFmtId="0" fontId="8" fillId="0" borderId="30" xfId="0" applyFont="1" applyBorder="1"/>
    <xf numFmtId="0" fontId="38" fillId="0" borderId="23" xfId="0" applyFont="1" applyBorder="1" applyAlignment="1" applyProtection="1">
      <alignment horizontal="center" vertical="center"/>
      <protection locked="0"/>
    </xf>
    <xf numFmtId="0" fontId="53" fillId="0" borderId="23" xfId="0" applyFont="1" applyBorder="1" applyAlignment="1" applyProtection="1">
      <alignment horizontal="center" vertical="center"/>
      <protection locked="0"/>
    </xf>
    <xf numFmtId="49" fontId="36" fillId="0" borderId="23" xfId="0" applyNumberFormat="1" applyFont="1" applyBorder="1" applyAlignment="1" applyProtection="1">
      <alignment horizontal="left" vertical="center" wrapText="1"/>
      <protection locked="0"/>
    </xf>
    <xf numFmtId="0" fontId="50" fillId="0" borderId="23" xfId="0" applyFont="1" applyBorder="1" applyAlignment="1">
      <alignment horizontal="left" vertical="top" wrapText="1"/>
    </xf>
    <xf numFmtId="0" fontId="50" fillId="0" borderId="23" xfId="0" applyFont="1" applyBorder="1" applyAlignment="1">
      <alignment horizontal="center" vertical="center" wrapText="1"/>
    </xf>
    <xf numFmtId="169" fontId="50" fillId="0" borderId="23" xfId="0" applyNumberFormat="1" applyFont="1" applyBorder="1" applyAlignment="1">
      <alignment horizontal="right" vertical="center" wrapText="1"/>
    </xf>
    <xf numFmtId="0" fontId="36" fillId="0" borderId="34" xfId="0" applyFont="1" applyBorder="1" applyAlignment="1" applyProtection="1">
      <alignment horizontal="left" vertical="center" wrapText="1"/>
      <protection locked="0"/>
    </xf>
    <xf numFmtId="4" fontId="38" fillId="0" borderId="44" xfId="0" applyNumberFormat="1" applyFont="1" applyBorder="1" applyAlignment="1" applyProtection="1">
      <alignment vertical="center"/>
      <protection locked="0"/>
    </xf>
    <xf numFmtId="0" fontId="36" fillId="0" borderId="47" xfId="0" applyFont="1" applyBorder="1" applyAlignment="1" applyProtection="1">
      <alignment horizontal="left" vertical="center" wrapText="1"/>
      <protection locked="0"/>
    </xf>
    <xf numFmtId="49" fontId="50" fillId="0" borderId="23" xfId="0" applyNumberFormat="1" applyFont="1" applyBorder="1" applyAlignment="1">
      <alignment vertical="center" wrapText="1"/>
    </xf>
    <xf numFmtId="4" fontId="36" fillId="3" borderId="23" xfId="0" applyNumberFormat="1" applyFont="1" applyFill="1" applyBorder="1" applyAlignment="1" applyProtection="1">
      <alignment vertical="center"/>
      <protection locked="0"/>
    </xf>
    <xf numFmtId="0" fontId="65" fillId="0" borderId="23" xfId="0" applyFont="1" applyBorder="1" applyAlignment="1">
      <alignment horizontal="center" vertical="center"/>
    </xf>
    <xf numFmtId="0" fontId="57" fillId="0" borderId="23" xfId="0" applyFont="1" applyBorder="1" applyAlignment="1">
      <alignment horizontal="center" vertical="center"/>
    </xf>
    <xf numFmtId="0" fontId="37" fillId="0" borderId="23" xfId="0" applyFont="1" applyBorder="1" applyAlignment="1">
      <alignment horizontal="left" vertical="center"/>
    </xf>
    <xf numFmtId="0" fontId="37" fillId="0" borderId="34" xfId="0" applyFont="1" applyBorder="1" applyAlignment="1">
      <alignment vertical="center"/>
    </xf>
    <xf numFmtId="4" fontId="37" fillId="7" borderId="23" xfId="0" applyNumberFormat="1" applyFont="1" applyFill="1" applyBorder="1" applyAlignment="1" applyProtection="1">
      <alignment vertical="center"/>
      <protection locked="0"/>
    </xf>
    <xf numFmtId="4" fontId="37" fillId="0" borderId="23" xfId="0" applyNumberFormat="1" applyFont="1" applyBorder="1" applyAlignment="1" applyProtection="1">
      <alignment vertical="center"/>
      <protection locked="0"/>
    </xf>
    <xf numFmtId="49" fontId="33" fillId="0" borderId="23" xfId="0" applyNumberFormat="1" applyFont="1" applyBorder="1" applyAlignment="1" applyProtection="1">
      <alignment horizontal="left" vertical="center" wrapText="1"/>
      <protection locked="0"/>
    </xf>
    <xf numFmtId="4" fontId="33" fillId="3" borderId="23" xfId="0" applyNumberFormat="1" applyFont="1" applyFill="1" applyBorder="1" applyAlignment="1" applyProtection="1">
      <alignment vertical="center"/>
      <protection locked="0"/>
    </xf>
    <xf numFmtId="0" fontId="33" fillId="0" borderId="34" xfId="0" applyFont="1" applyBorder="1" applyAlignment="1" applyProtection="1">
      <alignment horizontal="left" vertical="center" wrapText="1"/>
      <protection locked="0"/>
    </xf>
    <xf numFmtId="0" fontId="66" fillId="0" borderId="23" xfId="0" applyFont="1" applyBorder="1" applyAlignment="1">
      <alignment horizontal="center" vertical="center" wrapText="1"/>
    </xf>
    <xf numFmtId="0" fontId="58" fillId="0" borderId="23" xfId="0" applyFont="1" applyBorder="1" applyAlignment="1">
      <alignment horizontal="center" vertical="center" wrapText="1"/>
    </xf>
    <xf numFmtId="49" fontId="67" fillId="0" borderId="23" xfId="0" applyNumberFormat="1" applyFont="1" applyBorder="1" applyAlignment="1">
      <alignment vertical="center" wrapText="1"/>
    </xf>
    <xf numFmtId="0" fontId="67" fillId="0" borderId="23" xfId="0" applyFont="1" applyBorder="1" applyAlignment="1">
      <alignment horizontal="center" vertical="center" wrapText="1"/>
    </xf>
    <xf numFmtId="169" fontId="67" fillId="0" borderId="23" xfId="0" applyNumberFormat="1" applyFont="1" applyBorder="1" applyAlignment="1">
      <alignment horizontal="right" vertical="center" wrapText="1"/>
    </xf>
    <xf numFmtId="49" fontId="38" fillId="0" borderId="23" xfId="0" applyNumberFormat="1" applyFont="1" applyBorder="1" applyAlignment="1">
      <alignment vertical="center" wrapText="1"/>
    </xf>
    <xf numFmtId="0" fontId="38" fillId="0" borderId="23" xfId="0" applyFont="1" applyBorder="1" applyAlignment="1">
      <alignment horizontal="center" vertical="center" wrapText="1"/>
    </xf>
    <xf numFmtId="169" fontId="38" fillId="0" borderId="23" xfId="0" applyNumberFormat="1" applyFont="1" applyBorder="1" applyAlignment="1">
      <alignment horizontal="right" vertical="center" wrapText="1"/>
    </xf>
    <xf numFmtId="0" fontId="0" fillId="0" borderId="46" xfId="0" applyBorder="1" applyAlignment="1" applyProtection="1">
      <alignment vertical="center"/>
      <protection locked="0"/>
    </xf>
    <xf numFmtId="0" fontId="49" fillId="0" borderId="23" xfId="0" applyFont="1" applyBorder="1" applyAlignment="1">
      <alignment horizontal="center" vertical="center" wrapText="1"/>
    </xf>
    <xf numFmtId="0" fontId="57" fillId="0" borderId="23" xfId="0" applyFont="1" applyBorder="1" applyAlignment="1">
      <alignment horizontal="center"/>
    </xf>
    <xf numFmtId="0" fontId="49" fillId="0" borderId="32" xfId="0" applyFont="1" applyBorder="1" applyAlignment="1">
      <alignment horizontal="center" vertical="center" wrapText="1"/>
    </xf>
    <xf numFmtId="4" fontId="38" fillId="0" borderId="32" xfId="0" applyNumberFormat="1" applyFont="1" applyBorder="1" applyAlignment="1" applyProtection="1">
      <alignment vertical="center"/>
      <protection locked="0"/>
    </xf>
    <xf numFmtId="0" fontId="65" fillId="0" borderId="45" xfId="0" applyFont="1" applyBorder="1" applyAlignment="1">
      <alignment horizontal="center" vertical="center"/>
    </xf>
    <xf numFmtId="0" fontId="57" fillId="0" borderId="45" xfId="0" applyFont="1" applyBorder="1" applyAlignment="1">
      <alignment horizontal="center"/>
    </xf>
    <xf numFmtId="0" fontId="65" fillId="0" borderId="0" xfId="0" applyFont="1" applyAlignment="1">
      <alignment horizontal="center" vertical="center"/>
    </xf>
    <xf numFmtId="0" fontId="57" fillId="0" borderId="0" xfId="0" applyFont="1" applyAlignment="1">
      <alignment horizontal="center"/>
    </xf>
    <xf numFmtId="49" fontId="67" fillId="0" borderId="0" xfId="0" applyNumberFormat="1" applyFont="1" applyAlignment="1">
      <alignment vertical="center" wrapText="1"/>
    </xf>
    <xf numFmtId="0" fontId="67" fillId="0" borderId="0" xfId="0" applyFont="1" applyAlignment="1">
      <alignment horizontal="center" vertical="center" wrapText="1"/>
    </xf>
    <xf numFmtId="169" fontId="67" fillId="0" borderId="0" xfId="0" applyNumberFormat="1" applyFont="1" applyAlignment="1">
      <alignment horizontal="right" vertical="center" wrapText="1"/>
    </xf>
    <xf numFmtId="0" fontId="37" fillId="0" borderId="47" xfId="0" applyFont="1" applyBorder="1" applyAlignment="1">
      <alignment vertical="center"/>
    </xf>
    <xf numFmtId="0" fontId="38" fillId="0" borderId="23" xfId="0" applyFont="1" applyBorder="1" applyAlignment="1">
      <alignment horizontal="center" vertical="center"/>
    </xf>
    <xf numFmtId="49" fontId="69" fillId="6" borderId="23" xfId="6" applyNumberFormat="1" applyFont="1" applyFill="1" applyBorder="1" applyAlignment="1">
      <alignment horizontal="left" vertical="center" wrapText="1"/>
    </xf>
    <xf numFmtId="49" fontId="51" fillId="0" borderId="23" xfId="0" applyNumberFormat="1" applyFont="1" applyBorder="1" applyAlignment="1">
      <alignment vertical="center" wrapText="1"/>
    </xf>
    <xf numFmtId="0" fontId="51" fillId="0" borderId="23" xfId="0" applyFont="1" applyBorder="1" applyAlignment="1">
      <alignment horizontal="center" vertical="center" wrapText="1"/>
    </xf>
    <xf numFmtId="169" fontId="51" fillId="0" borderId="23" xfId="0" applyNumberFormat="1" applyFont="1" applyBorder="1" applyAlignment="1">
      <alignment horizontal="right" vertical="center" wrapText="1"/>
    </xf>
    <xf numFmtId="0" fontId="9" fillId="0" borderId="46" xfId="0" applyFont="1" applyBorder="1" applyAlignment="1">
      <alignment vertical="center"/>
    </xf>
    <xf numFmtId="0" fontId="39" fillId="0" borderId="23" xfId="0" applyFont="1" applyBorder="1" applyAlignment="1">
      <alignment vertical="center"/>
    </xf>
    <xf numFmtId="169" fontId="39" fillId="0" borderId="23" xfId="0" applyNumberFormat="1" applyFont="1" applyBorder="1" applyAlignment="1">
      <alignment horizontal="right" vertical="center"/>
    </xf>
    <xf numFmtId="0" fontId="65" fillId="0" borderId="32" xfId="0" applyFont="1" applyBorder="1" applyAlignment="1">
      <alignment horizontal="center" vertical="center"/>
    </xf>
    <xf numFmtId="0" fontId="57" fillId="0" borderId="48" xfId="0" applyFont="1" applyBorder="1" applyAlignment="1">
      <alignment horizontal="center"/>
    </xf>
    <xf numFmtId="0" fontId="65" fillId="0" borderId="65" xfId="0" applyFont="1" applyBorder="1" applyAlignment="1">
      <alignment horizontal="center" vertical="center"/>
    </xf>
    <xf numFmtId="0" fontId="65" fillId="0" borderId="38" xfId="0" applyFont="1" applyBorder="1" applyAlignment="1">
      <alignment horizontal="center" vertical="center"/>
    </xf>
    <xf numFmtId="0" fontId="0" fillId="0" borderId="66" xfId="0" applyBorder="1"/>
    <xf numFmtId="0" fontId="65" fillId="0" borderId="48" xfId="0" applyFont="1" applyBorder="1" applyAlignment="1">
      <alignment horizontal="center" vertical="center"/>
    </xf>
    <xf numFmtId="0" fontId="57" fillId="0" borderId="44" xfId="0" applyFont="1" applyBorder="1" applyAlignment="1">
      <alignment horizontal="center"/>
    </xf>
    <xf numFmtId="0" fontId="0" fillId="0" borderId="67" xfId="0" applyBorder="1"/>
    <xf numFmtId="0" fontId="60" fillId="0" borderId="23" xfId="0" applyFont="1" applyBorder="1" applyAlignment="1">
      <alignment horizontal="center" vertical="center" wrapText="1"/>
    </xf>
    <xf numFmtId="0" fontId="8" fillId="0" borderId="37" xfId="0" applyFont="1" applyBorder="1"/>
    <xf numFmtId="0" fontId="7" fillId="0" borderId="44" xfId="0" applyFont="1" applyBorder="1" applyAlignment="1">
      <alignment horizontal="left"/>
    </xf>
    <xf numFmtId="0" fontId="8" fillId="0" borderId="23" xfId="0" applyFont="1" applyBorder="1"/>
    <xf numFmtId="169" fontId="8" fillId="0" borderId="23" xfId="0" applyNumberFormat="1" applyFont="1" applyBorder="1" applyAlignment="1">
      <alignment horizontal="right"/>
    </xf>
    <xf numFmtId="4" fontId="8" fillId="0" borderId="23" xfId="0" applyNumberFormat="1" applyFont="1" applyBorder="1" applyProtection="1">
      <protection locked="0"/>
    </xf>
    <xf numFmtId="0" fontId="8" fillId="0" borderId="34" xfId="0" applyFont="1" applyBorder="1"/>
    <xf numFmtId="4" fontId="50" fillId="0" borderId="23" xfId="0" applyNumberFormat="1" applyFont="1" applyBorder="1" applyAlignment="1" applyProtection="1">
      <alignment vertical="center"/>
      <protection locked="0"/>
    </xf>
    <xf numFmtId="169" fontId="70" fillId="6" borderId="23" xfId="3" applyNumberFormat="1" applyFont="1" applyFill="1" applyBorder="1" applyAlignment="1">
      <alignment horizontal="right" vertical="center" wrapText="1"/>
    </xf>
    <xf numFmtId="0" fontId="63" fillId="6" borderId="23" xfId="3" applyFont="1" applyFill="1" applyBorder="1" applyAlignment="1">
      <alignment horizontal="left" vertical="center" wrapText="1"/>
    </xf>
    <xf numFmtId="169" fontId="0" fillId="0" borderId="23" xfId="0" applyNumberFormat="1" applyBorder="1" applyAlignment="1">
      <alignment horizontal="right"/>
    </xf>
    <xf numFmtId="169" fontId="0" fillId="0" borderId="32" xfId="0" applyNumberFormat="1" applyBorder="1" applyAlignment="1">
      <alignment horizontal="right"/>
    </xf>
    <xf numFmtId="0" fontId="0" fillId="0" borderId="45" xfId="0" applyBorder="1"/>
    <xf numFmtId="169" fontId="0" fillId="0" borderId="45" xfId="0" applyNumberFormat="1" applyBorder="1" applyAlignment="1">
      <alignment horizontal="right"/>
    </xf>
    <xf numFmtId="0" fontId="50" fillId="0" borderId="23" xfId="7" applyFont="1" applyBorder="1" applyAlignment="1">
      <alignment horizontal="left" vertical="top" wrapText="1"/>
    </xf>
    <xf numFmtId="0" fontId="59" fillId="0" borderId="23" xfId="0" applyFont="1" applyBorder="1" applyAlignment="1">
      <alignment horizontal="center" vertical="center" wrapText="1"/>
    </xf>
    <xf numFmtId="0" fontId="33" fillId="0" borderId="0" xfId="0" applyFont="1" applyAlignment="1" applyProtection="1">
      <alignment horizontal="center" vertical="center"/>
      <protection locked="0"/>
    </xf>
    <xf numFmtId="49" fontId="33" fillId="0" borderId="0" xfId="0" applyNumberFormat="1" applyFont="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168" fontId="33" fillId="0" borderId="0" xfId="0" applyNumberFormat="1" applyFont="1" applyAlignment="1" applyProtection="1">
      <alignment vertical="center"/>
      <protection locked="0"/>
    </xf>
    <xf numFmtId="4" fontId="33" fillId="0" borderId="0" xfId="0" applyNumberFormat="1" applyFont="1" applyAlignment="1" applyProtection="1">
      <alignment vertical="center"/>
      <protection locked="0"/>
    </xf>
    <xf numFmtId="0" fontId="72" fillId="0" borderId="0" xfId="0" applyFont="1" applyAlignment="1">
      <alignment horizontal="left" vertical="center"/>
    </xf>
    <xf numFmtId="2" fontId="33" fillId="6" borderId="22" xfId="0" applyNumberFormat="1" applyFont="1" applyFill="1" applyBorder="1" applyAlignment="1" applyProtection="1">
      <alignment horizontal="left" vertical="center" wrapText="1"/>
      <protection locked="0"/>
    </xf>
    <xf numFmtId="0" fontId="9" fillId="0" borderId="0" xfId="0" applyFont="1" applyAlignment="1">
      <alignment horizontal="right" vertical="center" wrapText="1"/>
    </xf>
    <xf numFmtId="0" fontId="0" fillId="0" borderId="0" xfId="0" applyAlignment="1">
      <alignment horizontal="right" vertical="center"/>
    </xf>
    <xf numFmtId="0" fontId="0" fillId="0" borderId="3" xfId="0" applyBorder="1" applyAlignment="1" applyProtection="1">
      <alignment horizontal="right" vertical="center"/>
      <protection locked="0"/>
    </xf>
    <xf numFmtId="0" fontId="9" fillId="0" borderId="0" xfId="0" applyFont="1" applyAlignment="1">
      <alignment horizontal="right" vertical="center"/>
    </xf>
    <xf numFmtId="0" fontId="32" fillId="0" borderId="0" xfId="0" applyFont="1" applyAlignment="1">
      <alignment horizontal="right" vertical="center"/>
    </xf>
    <xf numFmtId="168" fontId="9" fillId="0" borderId="0" xfId="0" applyNumberFormat="1" applyFont="1" applyAlignment="1">
      <alignment horizontal="right" vertical="center"/>
    </xf>
    <xf numFmtId="0" fontId="9" fillId="0" borderId="0" xfId="0" applyFont="1" applyAlignment="1" applyProtection="1">
      <alignment horizontal="right" vertical="center"/>
      <protection locked="0"/>
    </xf>
    <xf numFmtId="0" fontId="34" fillId="0" borderId="3" xfId="0" applyFont="1" applyBorder="1" applyAlignment="1">
      <alignment horizontal="right" vertical="center"/>
    </xf>
    <xf numFmtId="0" fontId="20" fillId="0" borderId="0" xfId="0" applyFont="1" applyAlignment="1">
      <alignment horizontal="right" vertical="center"/>
    </xf>
    <xf numFmtId="4" fontId="0" fillId="0" borderId="0" xfId="0" applyNumberFormat="1" applyAlignment="1">
      <alignment horizontal="right" vertical="center"/>
    </xf>
    <xf numFmtId="14" fontId="2" fillId="3" borderId="0" xfId="0" applyNumberFormat="1" applyFont="1" applyFill="1" applyAlignment="1" applyProtection="1">
      <alignment horizontal="left" vertical="center"/>
      <protection locked="0"/>
    </xf>
    <xf numFmtId="49" fontId="33" fillId="0" borderId="22" xfId="0" applyNumberFormat="1" applyFont="1" applyBorder="1" applyAlignment="1" applyProtection="1">
      <alignment horizontal="center" vertical="center" wrapText="1"/>
      <protection locked="0"/>
    </xf>
    <xf numFmtId="0" fontId="9" fillId="0" borderId="0" xfId="0" applyFont="1" applyAlignment="1">
      <alignment horizontal="center" vertical="center"/>
    </xf>
    <xf numFmtId="0" fontId="20" fillId="0" borderId="22" xfId="0" applyFont="1" applyBorder="1" applyAlignment="1" applyProtection="1">
      <alignment horizontal="center" vertical="center"/>
      <protection locked="0"/>
    </xf>
    <xf numFmtId="0" fontId="20" fillId="0" borderId="22" xfId="0" applyFont="1" applyBorder="1" applyAlignment="1" applyProtection="1">
      <alignment horizontal="left" vertical="center" wrapText="1"/>
      <protection locked="0"/>
    </xf>
    <xf numFmtId="4" fontId="20" fillId="3" borderId="22" xfId="0" applyNumberFormat="1" applyFont="1" applyFill="1" applyBorder="1" applyAlignment="1" applyProtection="1">
      <alignment vertical="center"/>
      <protection locked="0"/>
    </xf>
    <xf numFmtId="0" fontId="21" fillId="3" borderId="14" xfId="0" applyFont="1" applyFill="1" applyBorder="1" applyAlignment="1" applyProtection="1">
      <alignment horizontal="left" vertical="center"/>
      <protection locked="0"/>
    </xf>
    <xf numFmtId="0" fontId="21" fillId="0" borderId="0" xfId="0" applyFont="1" applyAlignment="1">
      <alignment horizontal="center" vertical="center"/>
    </xf>
    <xf numFmtId="0" fontId="20" fillId="0" borderId="29" xfId="0" applyFont="1" applyBorder="1" applyAlignment="1" applyProtection="1">
      <alignment horizontal="left" vertical="center" wrapText="1"/>
      <protection locked="0"/>
    </xf>
    <xf numFmtId="0" fontId="9" fillId="0" borderId="64" xfId="0" applyFont="1" applyBorder="1" applyAlignment="1">
      <alignment vertical="center"/>
    </xf>
    <xf numFmtId="0" fontId="8" fillId="0" borderId="64" xfId="0" applyFont="1" applyBorder="1"/>
    <xf numFmtId="16" fontId="9" fillId="0" borderId="0" xfId="0" applyNumberFormat="1" applyFont="1" applyAlignment="1">
      <alignment horizontal="left" vertical="center" wrapText="1"/>
    </xf>
    <xf numFmtId="14" fontId="9" fillId="0" borderId="0" xfId="0" applyNumberFormat="1" applyFont="1" applyAlignment="1">
      <alignment horizontal="left" vertical="center" wrapText="1"/>
    </xf>
    <xf numFmtId="17" fontId="9" fillId="0" borderId="0" xfId="0" applyNumberFormat="1" applyFont="1" applyAlignment="1">
      <alignment horizontal="left" vertical="center" wrapText="1"/>
    </xf>
    <xf numFmtId="0" fontId="21" fillId="0" borderId="14" xfId="0" applyFont="1" applyBorder="1" applyAlignment="1" applyProtection="1">
      <alignment horizontal="left" vertical="center"/>
      <protection locked="0"/>
    </xf>
    <xf numFmtId="4" fontId="38" fillId="3" borderId="22" xfId="0" applyNumberFormat="1" applyFont="1" applyFill="1" applyBorder="1" applyAlignment="1" applyProtection="1">
      <alignment vertical="center"/>
      <protection locked="0"/>
    </xf>
    <xf numFmtId="0" fontId="39" fillId="0" borderId="0" xfId="0" applyFont="1" applyAlignment="1" applyProtection="1">
      <alignment vertical="center"/>
      <protection locked="0"/>
    </xf>
    <xf numFmtId="169" fontId="51" fillId="0" borderId="23" xfId="0" applyNumberFormat="1" applyFont="1" applyBorder="1" applyAlignment="1">
      <alignment horizontal="right" vertical="center"/>
    </xf>
    <xf numFmtId="0" fontId="7" fillId="0" borderId="68" xfId="0" applyFont="1" applyBorder="1" applyAlignment="1">
      <alignment horizontal="left" vertical="center"/>
    </xf>
    <xf numFmtId="0" fontId="7" fillId="0" borderId="69" xfId="0" applyFont="1" applyBorder="1" applyAlignment="1">
      <alignment vertical="center"/>
    </xf>
    <xf numFmtId="0" fontId="33" fillId="0" borderId="71" xfId="0" applyFont="1" applyBorder="1" applyAlignment="1" applyProtection="1">
      <alignment horizontal="center" vertical="center" wrapText="1"/>
      <protection locked="0"/>
    </xf>
    <xf numFmtId="0" fontId="9" fillId="0" borderId="70" xfId="0" applyFont="1" applyBorder="1" applyAlignment="1">
      <alignment vertical="center"/>
    </xf>
    <xf numFmtId="4" fontId="7" fillId="0" borderId="70" xfId="0" applyNumberFormat="1" applyFont="1" applyBorder="1" applyAlignment="1">
      <alignment vertical="center"/>
    </xf>
    <xf numFmtId="0" fontId="7" fillId="0" borderId="72" xfId="0" applyFont="1" applyBorder="1" applyAlignment="1">
      <alignment vertical="center"/>
    </xf>
    <xf numFmtId="0" fontId="74" fillId="0" borderId="23" xfId="0" applyFont="1" applyBorder="1" applyAlignment="1">
      <alignment horizontal="left" vertical="top" wrapText="1"/>
    </xf>
    <xf numFmtId="49" fontId="75" fillId="0" borderId="23" xfId="2" applyNumberFormat="1" applyFont="1" applyBorder="1" applyAlignment="1" applyProtection="1">
      <alignment horizontal="center" vertical="center"/>
      <protection locked="0"/>
    </xf>
    <xf numFmtId="0" fontId="75" fillId="0" borderId="23" xfId="0" applyFont="1" applyBorder="1" applyAlignment="1">
      <alignment horizontal="center"/>
    </xf>
    <xf numFmtId="4" fontId="33" fillId="6" borderId="23" xfId="0" applyNumberFormat="1" applyFont="1" applyFill="1" applyBorder="1" applyAlignment="1" applyProtection="1">
      <alignment vertical="center"/>
      <protection locked="0"/>
    </xf>
    <xf numFmtId="49" fontId="33" fillId="0" borderId="22" xfId="0" applyNumberFormat="1" applyFont="1" applyBorder="1" applyAlignment="1" applyProtection="1">
      <alignment horizontal="center" vertical="center"/>
      <protection locked="0"/>
    </xf>
    <xf numFmtId="49" fontId="38" fillId="0" borderId="22" xfId="0" applyNumberFormat="1" applyFont="1" applyBorder="1" applyAlignment="1" applyProtection="1">
      <alignment horizontal="center" vertical="center"/>
      <protection locked="0"/>
    </xf>
    <xf numFmtId="0" fontId="74" fillId="0" borderId="23" xfId="0" applyFont="1" applyBorder="1" applyAlignment="1">
      <alignment horizontal="left" vertical="center" wrapText="1"/>
    </xf>
    <xf numFmtId="49" fontId="74" fillId="0" borderId="23" xfId="0" applyNumberFormat="1" applyFont="1" applyBorder="1" applyAlignment="1">
      <alignment vertical="center" wrapText="1"/>
    </xf>
    <xf numFmtId="49" fontId="76" fillId="0" borderId="23" xfId="0" applyNumberFormat="1" applyFont="1" applyBorder="1" applyAlignment="1">
      <alignment vertical="center" wrapText="1"/>
    </xf>
    <xf numFmtId="169" fontId="76" fillId="0" borderId="23" xfId="0" applyNumberFormat="1" applyFont="1" applyBorder="1" applyAlignment="1">
      <alignment horizontal="right" vertical="center" wrapText="1"/>
    </xf>
    <xf numFmtId="169" fontId="74" fillId="0" borderId="23" xfId="0" applyNumberFormat="1" applyFont="1" applyBorder="1" applyAlignment="1">
      <alignment horizontal="right" vertical="center" wrapText="1"/>
    </xf>
    <xf numFmtId="49" fontId="76" fillId="0" borderId="32" xfId="0" applyNumberFormat="1" applyFont="1" applyBorder="1" applyAlignment="1">
      <alignment vertical="center" wrapText="1"/>
    </xf>
    <xf numFmtId="169" fontId="76" fillId="0" borderId="32" xfId="0" applyNumberFormat="1" applyFont="1" applyBorder="1" applyAlignment="1">
      <alignment horizontal="right" vertical="center" wrapText="1"/>
    </xf>
    <xf numFmtId="49" fontId="74" fillId="6" borderId="23" xfId="6" applyNumberFormat="1" applyFont="1" applyFill="1" applyBorder="1" applyAlignment="1">
      <alignment horizontal="left" vertical="top" wrapText="1"/>
    </xf>
    <xf numFmtId="0" fontId="0" fillId="0" borderId="0" xfId="0" applyAlignment="1">
      <alignment vertical="center"/>
    </xf>
    <xf numFmtId="169" fontId="77" fillId="0" borderId="23" xfId="0" applyNumberFormat="1" applyFont="1" applyBorder="1" applyAlignment="1">
      <alignment horizontal="right" vertical="center" wrapText="1"/>
    </xf>
    <xf numFmtId="49" fontId="79" fillId="0" borderId="23" xfId="0" applyNumberFormat="1" applyFont="1" applyBorder="1" applyAlignment="1">
      <alignment vertical="center" wrapText="1"/>
    </xf>
    <xf numFmtId="169" fontId="79" fillId="0" borderId="23" xfId="0" applyNumberFormat="1" applyFont="1" applyBorder="1" applyAlignment="1">
      <alignment horizontal="right" vertical="center" wrapText="1"/>
    </xf>
    <xf numFmtId="0" fontId="74" fillId="0" borderId="23" xfId="7" applyFont="1" applyBorder="1" applyAlignment="1">
      <alignment horizontal="left" vertical="top" wrapText="1"/>
    </xf>
    <xf numFmtId="0" fontId="79" fillId="0" borderId="23" xfId="7" applyFont="1" applyBorder="1" applyAlignment="1">
      <alignment horizontal="left" vertical="top" wrapText="1"/>
    </xf>
    <xf numFmtId="169" fontId="80" fillId="0" borderId="0" xfId="0" applyNumberFormat="1" applyFont="1" applyAlignment="1">
      <alignment horizontal="left" vertical="center" wrapText="1"/>
    </xf>
    <xf numFmtId="0" fontId="9" fillId="0" borderId="0" xfId="0" applyFont="1" applyBorder="1" applyAlignment="1" applyProtection="1">
      <alignment vertical="center"/>
      <protection locked="0"/>
    </xf>
    <xf numFmtId="169" fontId="81" fillId="0" borderId="23" xfId="0" applyNumberFormat="1" applyFont="1" applyBorder="1" applyAlignment="1">
      <alignment horizontal="left"/>
    </xf>
    <xf numFmtId="169" fontId="74" fillId="6" borderId="23" xfId="3" applyNumberFormat="1" applyFont="1" applyFill="1" applyBorder="1" applyAlignment="1">
      <alignment horizontal="left" vertical="center" wrapText="1" shrinkToFit="1"/>
    </xf>
    <xf numFmtId="169" fontId="74" fillId="6" borderId="23" xfId="3" applyNumberFormat="1" applyFont="1" applyFill="1" applyBorder="1" applyAlignment="1">
      <alignment horizontal="left" vertical="center" wrapText="1"/>
    </xf>
    <xf numFmtId="0" fontId="74" fillId="0" borderId="23" xfId="3" applyFont="1" applyBorder="1" applyAlignment="1">
      <alignment horizontal="left" vertical="center" wrapText="1"/>
    </xf>
    <xf numFmtId="169" fontId="81" fillId="0" borderId="23" xfId="0" applyNumberFormat="1" applyFont="1" applyBorder="1"/>
    <xf numFmtId="169" fontId="74" fillId="6" borderId="23" xfId="3" applyNumberFormat="1" applyFont="1" applyFill="1" applyBorder="1" applyAlignment="1">
      <alignment horizontal="right" vertical="center" wrapText="1" shrinkToFit="1"/>
    </xf>
    <xf numFmtId="169" fontId="74" fillId="6" borderId="23" xfId="3" applyNumberFormat="1" applyFont="1" applyFill="1" applyBorder="1" applyAlignment="1">
      <alignment horizontal="right" vertical="center" wrapText="1"/>
    </xf>
    <xf numFmtId="169" fontId="79" fillId="0" borderId="23" xfId="3" applyNumberFormat="1" applyFont="1" applyBorder="1" applyAlignment="1">
      <alignment horizontal="right" vertical="center" wrapText="1"/>
    </xf>
    <xf numFmtId="169" fontId="78" fillId="0" borderId="23" xfId="3" applyNumberFormat="1" applyFont="1" applyBorder="1" applyAlignment="1">
      <alignment horizontal="right" vertical="center" wrapText="1"/>
    </xf>
    <xf numFmtId="169" fontId="79" fillId="6" borderId="23" xfId="3" applyNumberFormat="1" applyFont="1" applyFill="1" applyBorder="1" applyAlignment="1">
      <alignment horizontal="right" vertical="center" wrapText="1"/>
    </xf>
    <xf numFmtId="169" fontId="74" fillId="0" borderId="23" xfId="0" applyNumberFormat="1" applyFont="1" applyBorder="1" applyAlignment="1">
      <alignment horizontal="right"/>
    </xf>
    <xf numFmtId="169" fontId="82" fillId="6" borderId="23" xfId="3" applyNumberFormat="1" applyFont="1" applyFill="1" applyBorder="1" applyAlignment="1">
      <alignment horizontal="right" vertical="center" wrapText="1"/>
    </xf>
    <xf numFmtId="169" fontId="83" fillId="6" borderId="23" xfId="3" applyNumberFormat="1" applyFont="1" applyFill="1" applyBorder="1" applyAlignment="1">
      <alignment horizontal="right" vertical="center" wrapText="1"/>
    </xf>
    <xf numFmtId="169" fontId="82" fillId="6" borderId="32" xfId="3" applyNumberFormat="1" applyFont="1" applyFill="1" applyBorder="1" applyAlignment="1">
      <alignment horizontal="right" vertical="center" wrapText="1"/>
    </xf>
    <xf numFmtId="169" fontId="82" fillId="6" borderId="52" xfId="3" applyNumberFormat="1" applyFont="1" applyFill="1" applyBorder="1" applyAlignment="1">
      <alignment horizontal="right" vertical="center" wrapText="1"/>
    </xf>
    <xf numFmtId="0" fontId="82" fillId="6" borderId="53" xfId="3" applyFont="1" applyFill="1" applyBorder="1" applyAlignment="1">
      <alignment horizontal="left" vertical="center" wrapText="1"/>
    </xf>
    <xf numFmtId="169" fontId="82" fillId="6" borderId="32" xfId="3" applyNumberFormat="1" applyFont="1" applyFill="1" applyBorder="1" applyAlignment="1">
      <alignment horizontal="left" vertical="center" wrapText="1"/>
    </xf>
    <xf numFmtId="169" fontId="82" fillId="6" borderId="23" xfId="3" applyNumberFormat="1" applyFont="1" applyFill="1" applyBorder="1" applyAlignment="1">
      <alignment horizontal="left" vertical="center" wrapText="1"/>
    </xf>
    <xf numFmtId="169" fontId="74" fillId="0" borderId="23" xfId="0" applyNumberFormat="1" applyFont="1" applyBorder="1" applyAlignment="1">
      <alignment horizontal="left"/>
    </xf>
    <xf numFmtId="0" fontId="73" fillId="8" borderId="22" xfId="0" applyFont="1" applyFill="1" applyBorder="1" applyAlignment="1" applyProtection="1">
      <alignment horizontal="center" vertical="center" wrapText="1"/>
      <protection locked="0"/>
    </xf>
    <xf numFmtId="4" fontId="33" fillId="0" borderId="0" xfId="0" applyNumberFormat="1" applyFont="1" applyFill="1" applyBorder="1" applyAlignment="1" applyProtection="1">
      <alignment vertical="center"/>
      <protection locked="0"/>
    </xf>
    <xf numFmtId="169" fontId="84" fillId="0" borderId="0" xfId="0" applyNumberFormat="1" applyFont="1" applyAlignment="1">
      <alignment horizontal="left" vertical="center" wrapText="1"/>
    </xf>
    <xf numFmtId="169" fontId="33" fillId="0" borderId="73" xfId="0" applyNumberFormat="1" applyFont="1" applyBorder="1" applyAlignment="1" applyProtection="1">
      <alignment horizontal="left" vertical="center" wrapText="1"/>
      <protection locked="0"/>
    </xf>
    <xf numFmtId="4" fontId="36" fillId="0" borderId="0" xfId="0" applyNumberFormat="1" applyFont="1" applyFill="1" applyBorder="1" applyAlignment="1" applyProtection="1">
      <alignment vertical="center"/>
      <protection locked="0"/>
    </xf>
    <xf numFmtId="4" fontId="36" fillId="0" borderId="22" xfId="0" applyNumberFormat="1" applyFont="1" applyFill="1" applyBorder="1" applyAlignment="1" applyProtection="1">
      <alignment vertical="center"/>
      <protection locked="0"/>
    </xf>
    <xf numFmtId="4" fontId="33" fillId="0" borderId="22" xfId="0" applyNumberFormat="1" applyFont="1" applyFill="1" applyBorder="1" applyAlignment="1" applyProtection="1">
      <alignment vertical="center"/>
      <protection locked="0"/>
    </xf>
    <xf numFmtId="0" fontId="33" fillId="0" borderId="31" xfId="0" applyFont="1" applyBorder="1" applyAlignment="1" applyProtection="1">
      <alignment horizontal="left" vertical="center" wrapText="1"/>
      <protection locked="0"/>
    </xf>
    <xf numFmtId="4" fontId="33" fillId="0" borderId="71" xfId="0" applyNumberFormat="1" applyFont="1" applyBorder="1" applyAlignment="1" applyProtection="1">
      <alignment vertical="center"/>
      <protection locked="0"/>
    </xf>
    <xf numFmtId="0" fontId="33" fillId="0" borderId="71" xfId="0" applyFont="1" applyBorder="1" applyAlignment="1" applyProtection="1">
      <alignment horizontal="left" vertical="center" wrapText="1"/>
      <protection locked="0"/>
    </xf>
    <xf numFmtId="169" fontId="38" fillId="0" borderId="71" xfId="0" applyNumberFormat="1" applyFont="1" applyBorder="1" applyAlignment="1" applyProtection="1">
      <alignment horizontal="left" vertical="center" wrapText="1"/>
      <protection locked="0"/>
    </xf>
    <xf numFmtId="4" fontId="7" fillId="0" borderId="74" xfId="0" applyNumberFormat="1" applyFont="1" applyBorder="1" applyAlignment="1"/>
    <xf numFmtId="4" fontId="33" fillId="0" borderId="76" xfId="0" applyNumberFormat="1" applyFont="1" applyBorder="1" applyAlignment="1" applyProtection="1">
      <alignment vertical="center"/>
      <protection locked="0"/>
    </xf>
    <xf numFmtId="0" fontId="33" fillId="0" borderId="75" xfId="0" applyFont="1" applyBorder="1" applyAlignment="1" applyProtection="1">
      <alignment horizontal="left" vertical="center" wrapText="1"/>
      <protection locked="0"/>
    </xf>
    <xf numFmtId="0" fontId="85" fillId="0" borderId="0" xfId="0" applyFont="1" applyAlignment="1" applyProtection="1">
      <protection locked="0"/>
    </xf>
    <xf numFmtId="4" fontId="7" fillId="0" borderId="0" xfId="0" applyNumberFormat="1" applyFont="1" applyBorder="1" applyAlignment="1"/>
    <xf numFmtId="4" fontId="33" fillId="3" borderId="16" xfId="0" applyNumberFormat="1" applyFont="1" applyFill="1" applyBorder="1" applyAlignment="1" applyProtection="1">
      <alignment vertical="center"/>
      <protection locked="0"/>
    </xf>
    <xf numFmtId="4" fontId="33" fillId="0" borderId="77" xfId="0" applyNumberFormat="1" applyFont="1" applyBorder="1" applyAlignment="1" applyProtection="1">
      <alignment vertical="center"/>
      <protection locked="0"/>
    </xf>
    <xf numFmtId="0" fontId="33" fillId="0" borderId="77" xfId="0" applyFont="1" applyBorder="1" applyAlignment="1" applyProtection="1">
      <alignment horizontal="left" vertical="center" wrapText="1"/>
      <protection locked="0"/>
    </xf>
    <xf numFmtId="0" fontId="33" fillId="0" borderId="31" xfId="0" applyFont="1" applyBorder="1" applyAlignment="1" applyProtection="1">
      <alignment horizontal="center" vertical="center"/>
      <protection locked="0"/>
    </xf>
    <xf numFmtId="0" fontId="33" fillId="0" borderId="31" xfId="0" applyFont="1" applyBorder="1" applyAlignment="1" applyProtection="1">
      <alignment horizontal="center" vertical="center" wrapText="1"/>
      <protection locked="0"/>
    </xf>
    <xf numFmtId="168" fontId="33" fillId="0" borderId="31" xfId="0" applyNumberFormat="1" applyFont="1" applyBorder="1" applyAlignment="1" applyProtection="1">
      <alignment vertical="center"/>
      <protection locked="0"/>
    </xf>
    <xf numFmtId="4" fontId="33" fillId="3" borderId="31" xfId="0" applyNumberFormat="1" applyFont="1" applyFill="1" applyBorder="1" applyAlignment="1" applyProtection="1">
      <alignment vertical="center"/>
      <protection locked="0"/>
    </xf>
    <xf numFmtId="0" fontId="33" fillId="0" borderId="77" xfId="0" applyFont="1" applyBorder="1" applyAlignment="1" applyProtection="1">
      <alignment horizontal="center" vertical="center"/>
      <protection locked="0"/>
    </xf>
    <xf numFmtId="49" fontId="33" fillId="0" borderId="77" xfId="0" applyNumberFormat="1" applyFont="1" applyBorder="1" applyAlignment="1" applyProtection="1">
      <alignment horizontal="left" vertical="center" wrapText="1"/>
      <protection locked="0"/>
    </xf>
    <xf numFmtId="0" fontId="33" fillId="0" borderId="77" xfId="0" applyFont="1" applyBorder="1" applyAlignment="1" applyProtection="1">
      <alignment horizontal="center" vertical="center" wrapText="1"/>
      <protection locked="0"/>
    </xf>
    <xf numFmtId="168" fontId="33" fillId="0" borderId="77" xfId="0" applyNumberFormat="1" applyFont="1" applyBorder="1" applyAlignment="1" applyProtection="1">
      <alignment vertical="center"/>
      <protection locked="0"/>
    </xf>
    <xf numFmtId="4" fontId="33" fillId="3" borderId="77" xfId="0" applyNumberFormat="1" applyFont="1" applyFill="1" applyBorder="1" applyAlignment="1" applyProtection="1">
      <alignment vertical="center"/>
      <protection locked="0"/>
    </xf>
    <xf numFmtId="168" fontId="33" fillId="0" borderId="71" xfId="0" applyNumberFormat="1" applyFont="1" applyBorder="1" applyAlignment="1" applyProtection="1">
      <alignment vertical="center"/>
      <protection locked="0"/>
    </xf>
    <xf numFmtId="4" fontId="33" fillId="3" borderId="71" xfId="0" applyNumberFormat="1" applyFont="1" applyFill="1" applyBorder="1" applyAlignment="1" applyProtection="1">
      <alignment vertical="center"/>
      <protection locked="0"/>
    </xf>
    <xf numFmtId="0" fontId="39" fillId="0" borderId="74" xfId="0" applyFont="1" applyBorder="1" applyAlignment="1">
      <alignment vertical="center"/>
    </xf>
    <xf numFmtId="168" fontId="39" fillId="0" borderId="74" xfId="0" applyNumberFormat="1" applyFont="1" applyBorder="1" applyAlignment="1">
      <alignment vertical="center"/>
    </xf>
    <xf numFmtId="4" fontId="33" fillId="0" borderId="74" xfId="0" applyNumberFormat="1" applyFont="1" applyFill="1" applyBorder="1" applyAlignment="1" applyProtection="1">
      <alignment vertical="center"/>
      <protection locked="0"/>
    </xf>
    <xf numFmtId="4" fontId="33" fillId="0" borderId="69" xfId="0" applyNumberFormat="1" applyFont="1" applyBorder="1" applyAlignment="1" applyProtection="1">
      <alignment vertical="center"/>
      <protection locked="0"/>
    </xf>
    <xf numFmtId="0" fontId="33" fillId="0" borderId="69" xfId="0" applyFont="1" applyBorder="1" applyAlignment="1" applyProtection="1">
      <alignment horizontal="left" vertical="center" wrapText="1"/>
      <protection locked="0"/>
    </xf>
    <xf numFmtId="0" fontId="33" fillId="0" borderId="22" xfId="0" applyFont="1" applyFill="1" applyBorder="1" applyAlignment="1" applyProtection="1">
      <alignment horizontal="center" vertical="center"/>
      <protection locked="0"/>
    </xf>
    <xf numFmtId="4" fontId="33" fillId="0" borderId="16" xfId="0" applyNumberFormat="1" applyFont="1" applyBorder="1" applyAlignment="1" applyProtection="1">
      <alignment vertical="center"/>
      <protection locked="0"/>
    </xf>
    <xf numFmtId="0" fontId="34" fillId="0" borderId="0" xfId="0" applyFont="1" applyBorder="1" applyAlignment="1">
      <alignment vertical="center"/>
    </xf>
    <xf numFmtId="49" fontId="9" fillId="0" borderId="0" xfId="0" applyNumberFormat="1" applyFont="1" applyAlignment="1">
      <alignment horizontal="left" vertical="center" wrapText="1"/>
    </xf>
    <xf numFmtId="0" fontId="0" fillId="0" borderId="0" xfId="0" applyAlignment="1">
      <alignment vertical="center"/>
    </xf>
    <xf numFmtId="0" fontId="9" fillId="0" borderId="0" xfId="0" applyFont="1" applyFill="1" applyAlignment="1">
      <alignment vertical="center"/>
    </xf>
    <xf numFmtId="0" fontId="7" fillId="0" borderId="0" xfId="0" applyFont="1" applyAlignment="1">
      <alignment vertical="center"/>
    </xf>
    <xf numFmtId="0" fontId="0" fillId="0" borderId="0" xfId="0" applyAlignment="1">
      <alignment vertical="center"/>
    </xf>
    <xf numFmtId="0" fontId="36" fillId="0" borderId="29" xfId="0" applyFont="1" applyBorder="1" applyAlignment="1" applyProtection="1">
      <alignment horizontal="left" vertical="center" wrapText="1"/>
      <protection locked="0"/>
    </xf>
    <xf numFmtId="0" fontId="37" fillId="0" borderId="78" xfId="0" applyFont="1" applyBorder="1" applyAlignment="1">
      <alignment vertical="center"/>
    </xf>
    <xf numFmtId="0" fontId="37" fillId="0" borderId="30" xfId="0" applyFont="1" applyBorder="1" applyAlignment="1">
      <alignment vertical="center"/>
    </xf>
    <xf numFmtId="0" fontId="36" fillId="0" borderId="30" xfId="0" applyFont="1" applyBorder="1" applyAlignment="1" applyProtection="1">
      <alignment horizontal="left" vertical="center" wrapText="1"/>
      <protection locked="0"/>
    </xf>
    <xf numFmtId="0" fontId="8" fillId="0" borderId="30" xfId="0" applyFont="1" applyBorder="1" applyAlignment="1"/>
    <xf numFmtId="0" fontId="0" fillId="0" borderId="62" xfId="0" applyFont="1" applyBorder="1" applyAlignment="1">
      <alignment vertical="center"/>
    </xf>
    <xf numFmtId="0" fontId="9" fillId="0" borderId="79" xfId="0" applyFont="1" applyBorder="1" applyAlignment="1">
      <alignment vertical="center"/>
    </xf>
    <xf numFmtId="0" fontId="9" fillId="0" borderId="54" xfId="0" applyFont="1" applyBorder="1" applyAlignment="1">
      <alignment vertical="center"/>
    </xf>
    <xf numFmtId="0" fontId="32" fillId="0" borderId="54" xfId="0" applyFont="1" applyBorder="1" applyAlignment="1">
      <alignment horizontal="left" vertical="center"/>
    </xf>
    <xf numFmtId="0" fontId="9" fillId="0" borderId="54" xfId="0" applyFont="1" applyBorder="1" applyAlignment="1">
      <alignment horizontal="left" vertical="center"/>
    </xf>
    <xf numFmtId="169" fontId="9" fillId="0" borderId="54" xfId="0" applyNumberFormat="1" applyFont="1" applyBorder="1" applyAlignment="1">
      <alignment horizontal="left" vertical="center" wrapText="1"/>
    </xf>
    <xf numFmtId="168" fontId="9" fillId="0" borderId="54" xfId="0" applyNumberFormat="1" applyFont="1" applyBorder="1" applyAlignment="1">
      <alignment vertical="center"/>
    </xf>
    <xf numFmtId="0" fontId="9" fillId="0" borderId="54" xfId="0" applyFont="1" applyBorder="1" applyAlignment="1" applyProtection="1">
      <alignment vertical="center"/>
      <protection locked="0"/>
    </xf>
    <xf numFmtId="0" fontId="9" fillId="0" borderId="80" xfId="0" applyFont="1" applyBorder="1" applyAlignment="1">
      <alignment vertical="center"/>
    </xf>
    <xf numFmtId="0" fontId="0" fillId="0" borderId="0" xfId="0" applyBorder="1" applyAlignment="1">
      <alignment vertical="center"/>
    </xf>
    <xf numFmtId="0" fontId="21" fillId="0" borderId="0" xfId="0" applyFont="1" applyBorder="1" applyAlignment="1">
      <alignment horizontal="center" vertical="center" wrapText="1"/>
    </xf>
    <xf numFmtId="169" fontId="0" fillId="0" borderId="0" xfId="0" applyNumberFormat="1" applyBorder="1"/>
    <xf numFmtId="169" fontId="64" fillId="6" borderId="57" xfId="3" applyNumberFormat="1" applyFont="1" applyFill="1" applyBorder="1" applyAlignment="1">
      <alignment horizontal="right" vertical="center" wrapText="1"/>
    </xf>
    <xf numFmtId="0" fontId="0" fillId="0" borderId="0" xfId="0" applyBorder="1"/>
    <xf numFmtId="0" fontId="0" fillId="0" borderId="81" xfId="0" applyBorder="1"/>
    <xf numFmtId="0" fontId="57" fillId="0" borderId="0" xfId="0" applyFont="1" applyBorder="1" applyAlignment="1">
      <alignment horizontal="center"/>
    </xf>
    <xf numFmtId="169" fontId="0" fillId="0" borderId="0" xfId="0" applyNumberFormat="1" applyBorder="1" applyAlignment="1">
      <alignment horizontal="right"/>
    </xf>
    <xf numFmtId="0" fontId="0" fillId="0" borderId="82" xfId="0" applyBorder="1"/>
    <xf numFmtId="0" fontId="7" fillId="0" borderId="0" xfId="0" applyFont="1" applyAlignment="1">
      <alignment vertical="center"/>
    </xf>
    <xf numFmtId="0" fontId="2" fillId="0" borderId="0" xfId="0" applyFont="1" applyAlignment="1">
      <alignment horizontal="left" vertical="center"/>
    </xf>
    <xf numFmtId="0" fontId="0" fillId="0" borderId="0" xfId="0"/>
    <xf numFmtId="0" fontId="2" fillId="0" borderId="0" xfId="0" applyFont="1" applyAlignment="1">
      <alignment horizontal="left" vertical="center" wrapText="1"/>
    </xf>
    <xf numFmtId="0" fontId="1" fillId="0" borderId="0" xfId="0" applyFont="1" applyAlignment="1">
      <alignment horizontal="right" vertical="center"/>
    </xf>
    <xf numFmtId="166" fontId="2" fillId="0" borderId="0" xfId="0" applyNumberFormat="1" applyFont="1" applyAlignment="1">
      <alignment horizontal="left" vertical="center"/>
    </xf>
    <xf numFmtId="4" fontId="22" fillId="0" borderId="0" xfId="0" applyNumberFormat="1" applyFont="1" applyAlignment="1">
      <alignment vertical="center"/>
    </xf>
    <xf numFmtId="0" fontId="0" fillId="0" borderId="0" xfId="0" applyAlignment="1">
      <alignment vertical="center"/>
    </xf>
    <xf numFmtId="0" fontId="1" fillId="0" borderId="0" xfId="0" applyFont="1" applyAlignment="1">
      <alignment horizontal="left" vertical="center"/>
    </xf>
    <xf numFmtId="0" fontId="0" fillId="0" borderId="3" xfId="0" applyFill="1" applyBorder="1" applyAlignment="1" applyProtection="1">
      <alignment vertical="center"/>
      <protection locked="0"/>
    </xf>
    <xf numFmtId="0" fontId="20" fillId="0" borderId="22" xfId="0" applyFont="1" applyFill="1" applyBorder="1" applyAlignment="1" applyProtection="1">
      <alignment horizontal="center" vertical="center"/>
      <protection locked="0"/>
    </xf>
    <xf numFmtId="49" fontId="33" fillId="0" borderId="22" xfId="0" applyNumberFormat="1" applyFont="1" applyFill="1" applyBorder="1" applyAlignment="1" applyProtection="1">
      <alignment horizontal="center" vertical="center" wrapText="1"/>
      <protection locked="0"/>
    </xf>
    <xf numFmtId="0" fontId="33" fillId="0" borderId="22" xfId="0" applyFont="1" applyFill="1" applyBorder="1" applyAlignment="1" applyProtection="1">
      <alignment horizontal="left" vertical="center" wrapText="1"/>
      <protection locked="0"/>
    </xf>
    <xf numFmtId="0" fontId="33" fillId="0" borderId="22" xfId="0" applyFont="1" applyFill="1" applyBorder="1" applyAlignment="1" applyProtection="1">
      <alignment horizontal="center" vertical="center" wrapText="1"/>
      <protection locked="0"/>
    </xf>
    <xf numFmtId="168" fontId="33" fillId="0" borderId="22" xfId="0" applyNumberFormat="1" applyFont="1" applyFill="1" applyBorder="1" applyAlignment="1" applyProtection="1">
      <alignment vertical="center"/>
      <protection locked="0"/>
    </xf>
    <xf numFmtId="0" fontId="20" fillId="0" borderId="29" xfId="0" applyFont="1" applyFill="1" applyBorder="1" applyAlignment="1" applyProtection="1">
      <alignment horizontal="left" vertical="center" wrapText="1"/>
      <protection locked="0"/>
    </xf>
    <xf numFmtId="0" fontId="0" fillId="0" borderId="3" xfId="0" applyFill="1" applyBorder="1" applyAlignment="1">
      <alignment vertical="center"/>
    </xf>
    <xf numFmtId="0" fontId="0" fillId="0" borderId="0" xfId="0" applyFill="1" applyAlignment="1">
      <alignment vertical="center"/>
    </xf>
    <xf numFmtId="0" fontId="20" fillId="0" borderId="0" xfId="0" applyFont="1" applyFill="1" applyAlignment="1">
      <alignment horizontal="left" vertical="center"/>
    </xf>
    <xf numFmtId="0" fontId="0" fillId="0" borderId="0" xfId="0" applyFill="1" applyAlignment="1">
      <alignment horizontal="left" vertical="center"/>
    </xf>
    <xf numFmtId="4" fontId="0" fillId="0" borderId="0" xfId="0" applyNumberFormat="1" applyFill="1" applyAlignment="1">
      <alignment vertical="center"/>
    </xf>
    <xf numFmtId="0" fontId="0" fillId="0" borderId="0" xfId="0" applyBorder="1" applyAlignment="1" applyProtection="1">
      <alignment vertical="center"/>
      <protection locked="0"/>
    </xf>
    <xf numFmtId="49" fontId="20" fillId="0" borderId="0" xfId="0" applyNumberFormat="1"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49" fontId="33" fillId="0" borderId="0" xfId="0" applyNumberFormat="1" applyFont="1" applyBorder="1" applyAlignment="1" applyProtection="1">
      <alignment horizontal="center" vertical="center" wrapText="1"/>
      <protection locked="0"/>
    </xf>
    <xf numFmtId="4" fontId="20" fillId="0" borderId="0" xfId="0" applyNumberFormat="1" applyFont="1" applyBorder="1" applyAlignment="1" applyProtection="1">
      <alignment vertical="center"/>
      <protection locked="0"/>
    </xf>
    <xf numFmtId="0" fontId="20" fillId="0" borderId="0" xfId="0" applyFont="1" applyBorder="1" applyAlignment="1" applyProtection="1">
      <alignment horizontal="left" vertical="center" wrapText="1"/>
      <protection locked="0"/>
    </xf>
    <xf numFmtId="4" fontId="20" fillId="0" borderId="0" xfId="0" applyNumberFormat="1" applyFont="1" applyFill="1" applyBorder="1" applyAlignment="1" applyProtection="1">
      <alignment vertical="center"/>
      <protection locked="0"/>
    </xf>
    <xf numFmtId="0" fontId="33" fillId="0" borderId="83" xfId="0" applyFont="1" applyBorder="1" applyAlignment="1" applyProtection="1">
      <alignment horizontal="left" vertical="center" wrapText="1"/>
      <protection locked="0"/>
    </xf>
    <xf numFmtId="0" fontId="33" fillId="0" borderId="54" xfId="0" applyFont="1" applyBorder="1" applyAlignment="1" applyProtection="1">
      <alignment horizontal="left" vertical="center" wrapText="1"/>
      <protection locked="0"/>
    </xf>
    <xf numFmtId="0" fontId="33" fillId="0" borderId="54" xfId="0" applyFont="1" applyBorder="1" applyAlignment="1" applyProtection="1">
      <alignment horizontal="center" vertical="center" wrapText="1"/>
      <protection locked="0"/>
    </xf>
    <xf numFmtId="168" fontId="33" fillId="0" borderId="54" xfId="0" applyNumberFormat="1" applyFont="1" applyBorder="1" applyAlignment="1" applyProtection="1">
      <alignment vertical="center"/>
      <protection locked="0"/>
    </xf>
    <xf numFmtId="0" fontId="9" fillId="0" borderId="54" xfId="0" applyFont="1" applyBorder="1" applyAlignment="1">
      <alignment horizontal="center" vertical="center"/>
    </xf>
    <xf numFmtId="0" fontId="9" fillId="0" borderId="84" xfId="0" applyFont="1" applyBorder="1" applyAlignment="1">
      <alignment horizontal="left" vertical="center" wrapText="1"/>
    </xf>
    <xf numFmtId="0" fontId="9" fillId="0" borderId="85" xfId="0" applyFont="1" applyBorder="1" applyAlignment="1">
      <alignment vertical="center"/>
    </xf>
    <xf numFmtId="0" fontId="33" fillId="0" borderId="85" xfId="0" applyFont="1" applyBorder="1" applyAlignment="1" applyProtection="1">
      <alignment horizontal="left" vertical="center" wrapText="1"/>
      <protection locked="0"/>
    </xf>
    <xf numFmtId="0" fontId="33" fillId="0" borderId="54" xfId="0" applyFont="1" applyBorder="1" applyAlignment="1" applyProtection="1">
      <alignment horizontal="center" vertical="center"/>
      <protection locked="0"/>
    </xf>
    <xf numFmtId="49" fontId="33" fillId="0" borderId="54" xfId="0" applyNumberFormat="1" applyFont="1" applyBorder="1" applyAlignment="1" applyProtection="1">
      <alignment horizontal="left" vertical="center" wrapText="1"/>
      <protection locked="0"/>
    </xf>
    <xf numFmtId="169" fontId="33" fillId="0" borderId="54" xfId="0" applyNumberFormat="1" applyFont="1" applyBorder="1" applyAlignment="1" applyProtection="1">
      <alignment horizontal="left" vertical="center" wrapText="1"/>
      <protection locked="0"/>
    </xf>
    <xf numFmtId="4" fontId="33" fillId="0" borderId="54" xfId="0" applyNumberFormat="1" applyFont="1" applyFill="1" applyBorder="1" applyAlignment="1" applyProtection="1">
      <alignment vertical="center"/>
      <protection locked="0"/>
    </xf>
    <xf numFmtId="4" fontId="33" fillId="0" borderId="54" xfId="0" applyNumberFormat="1" applyFont="1" applyBorder="1" applyAlignment="1" applyProtection="1">
      <alignment vertical="center"/>
      <protection locked="0"/>
    </xf>
    <xf numFmtId="0" fontId="9" fillId="0" borderId="86" xfId="0" applyFont="1" applyBorder="1" applyAlignment="1">
      <alignment vertical="center"/>
    </xf>
    <xf numFmtId="0" fontId="33" fillId="0" borderId="86" xfId="0" applyFont="1" applyBorder="1" applyAlignment="1" applyProtection="1">
      <alignment horizontal="left" vertical="center" wrapText="1"/>
      <protection locked="0"/>
    </xf>
    <xf numFmtId="0" fontId="9" fillId="0" borderId="87" xfId="0" applyFont="1" applyBorder="1" applyAlignment="1">
      <alignment vertical="center"/>
    </xf>
    <xf numFmtId="0" fontId="33" fillId="0" borderId="88" xfId="0" applyFont="1" applyBorder="1" applyAlignment="1" applyProtection="1">
      <alignment horizontal="left" vertical="center" wrapText="1"/>
      <protection locked="0"/>
    </xf>
    <xf numFmtId="0" fontId="33" fillId="0" borderId="30" xfId="0" applyFont="1" applyBorder="1" applyAlignment="1" applyProtection="1">
      <alignment horizontal="left" vertical="center" wrapText="1"/>
      <protection locked="0"/>
    </xf>
    <xf numFmtId="0" fontId="0" fillId="0" borderId="0" xfId="0" applyFont="1" applyBorder="1" applyAlignment="1">
      <alignment horizontal="center" vertical="center" wrapText="1"/>
    </xf>
    <xf numFmtId="167" fontId="30" fillId="0" borderId="0" xfId="0" applyNumberFormat="1" applyFont="1" applyBorder="1" applyAlignment="1"/>
    <xf numFmtId="0" fontId="0" fillId="0" borderId="0" xfId="0" applyFill="1" applyBorder="1"/>
    <xf numFmtId="0" fontId="28" fillId="0" borderId="0" xfId="0" applyFont="1" applyFill="1" applyBorder="1" applyAlignment="1">
      <alignment horizontal="left" vertical="center"/>
    </xf>
    <xf numFmtId="0" fontId="0" fillId="0" borderId="0" xfId="0" applyFill="1" applyBorder="1" applyAlignment="1">
      <alignment vertical="center"/>
    </xf>
    <xf numFmtId="0" fontId="0" fillId="0" borderId="0" xfId="0" applyFill="1" applyBorder="1" applyAlignment="1">
      <alignment vertical="center" wrapText="1"/>
    </xf>
    <xf numFmtId="0" fontId="6" fillId="0" borderId="0" xfId="0" applyFont="1" applyFill="1" applyBorder="1" applyAlignment="1">
      <alignment vertical="center"/>
    </xf>
    <xf numFmtId="0" fontId="7" fillId="0" borderId="0" xfId="0" applyFont="1" applyFill="1" applyBorder="1" applyAlignment="1">
      <alignment vertical="center"/>
    </xf>
    <xf numFmtId="0" fontId="21" fillId="0" borderId="0" xfId="0" applyFont="1" applyFill="1" applyBorder="1" applyAlignment="1">
      <alignment horizontal="center" vertical="center" wrapText="1"/>
    </xf>
    <xf numFmtId="0" fontId="0" fillId="0" borderId="0" xfId="0" applyFont="1" applyFill="1" applyBorder="1" applyAlignment="1">
      <alignment vertical="center"/>
    </xf>
    <xf numFmtId="0" fontId="8" fillId="0" borderId="0" xfId="0" applyFont="1" applyFill="1" applyBorder="1" applyAlignment="1"/>
    <xf numFmtId="0" fontId="33" fillId="0" borderId="0" xfId="0" applyFont="1" applyFill="1" applyBorder="1" applyAlignment="1" applyProtection="1">
      <alignment horizontal="left" vertical="center"/>
      <protection locked="0"/>
    </xf>
    <xf numFmtId="0" fontId="33" fillId="0" borderId="0" xfId="0" applyFont="1" applyFill="1" applyBorder="1" applyAlignment="1">
      <alignment horizontal="center" vertical="center"/>
    </xf>
    <xf numFmtId="0" fontId="9" fillId="0" borderId="0" xfId="0" applyFont="1" applyFill="1" applyBorder="1" applyAlignment="1">
      <alignment vertical="center"/>
    </xf>
    <xf numFmtId="0" fontId="0" fillId="0" borderId="0" xfId="0" applyFill="1"/>
    <xf numFmtId="0" fontId="0" fillId="0" borderId="0" xfId="0" applyFont="1" applyFill="1" applyAlignment="1">
      <alignment horizontal="left" vertical="center"/>
    </xf>
    <xf numFmtId="0" fontId="0" fillId="0" borderId="3" xfId="0" applyFill="1" applyBorder="1"/>
    <xf numFmtId="0" fontId="0" fillId="0" borderId="3" xfId="0" applyFill="1" applyBorder="1" applyAlignment="1">
      <alignment vertical="center" wrapText="1"/>
    </xf>
    <xf numFmtId="0" fontId="0" fillId="0" borderId="0" xfId="0" applyFill="1" applyAlignment="1">
      <alignment vertical="center" wrapText="1"/>
    </xf>
    <xf numFmtId="0" fontId="6" fillId="0" borderId="3" xfId="0" applyFont="1" applyFill="1" applyBorder="1" applyAlignment="1">
      <alignment vertical="center"/>
    </xf>
    <xf numFmtId="0" fontId="6" fillId="0" borderId="0" xfId="0" applyFont="1" applyFill="1" applyAlignment="1">
      <alignment vertical="center"/>
    </xf>
    <xf numFmtId="0" fontId="7" fillId="0" borderId="3" xfId="0" applyFont="1" applyFill="1" applyBorder="1" applyAlignment="1">
      <alignment vertical="center"/>
    </xf>
    <xf numFmtId="0" fontId="7" fillId="0" borderId="0" xfId="0" applyFont="1" applyFill="1" applyAlignment="1">
      <alignment vertical="center"/>
    </xf>
    <xf numFmtId="0" fontId="0" fillId="0" borderId="3" xfId="0" applyFill="1" applyBorder="1" applyAlignment="1">
      <alignment horizontal="center" vertical="center" wrapText="1"/>
    </xf>
    <xf numFmtId="0" fontId="0" fillId="0" borderId="0" xfId="0" applyFill="1" applyAlignment="1">
      <alignment horizontal="center" vertical="center" wrapText="1"/>
    </xf>
    <xf numFmtId="0" fontId="0" fillId="0" borderId="3" xfId="0" applyFont="1" applyFill="1" applyBorder="1" applyAlignment="1">
      <alignment vertical="center"/>
    </xf>
    <xf numFmtId="4" fontId="31" fillId="0" borderId="0" xfId="0" applyNumberFormat="1" applyFont="1" applyFill="1" applyAlignment="1">
      <alignment vertical="center"/>
    </xf>
    <xf numFmtId="0" fontId="8" fillId="0" borderId="3" xfId="0" applyFont="1" applyFill="1" applyBorder="1" applyAlignment="1"/>
    <xf numFmtId="167" fontId="8" fillId="0" borderId="0" xfId="0" applyNumberFormat="1" applyFont="1" applyFill="1" applyBorder="1" applyAlignment="1"/>
    <xf numFmtId="0" fontId="8" fillId="0" borderId="0" xfId="0" applyFont="1" applyFill="1" applyAlignment="1"/>
    <xf numFmtId="4" fontId="8" fillId="0" borderId="0" xfId="0" applyNumberFormat="1" applyFont="1" applyFill="1" applyAlignment="1">
      <alignment vertical="center"/>
    </xf>
    <xf numFmtId="0" fontId="34" fillId="0" borderId="3" xfId="0" applyFont="1" applyFill="1" applyBorder="1" applyAlignment="1">
      <alignment vertical="center"/>
    </xf>
    <xf numFmtId="167" fontId="21" fillId="0" borderId="0" xfId="0" applyNumberFormat="1" applyFont="1" applyFill="1" applyBorder="1" applyAlignment="1">
      <alignment vertical="center"/>
    </xf>
    <xf numFmtId="4" fontId="0" fillId="0" borderId="0" xfId="0" applyNumberFormat="1" applyFont="1" applyFill="1" applyAlignment="1">
      <alignment vertical="center"/>
    </xf>
    <xf numFmtId="0" fontId="9" fillId="0" borderId="3" xfId="0" applyFont="1" applyFill="1" applyBorder="1" applyAlignment="1">
      <alignment vertical="center"/>
    </xf>
    <xf numFmtId="0" fontId="0" fillId="0" borderId="0" xfId="0" applyFont="1" applyFill="1" applyBorder="1" applyAlignment="1">
      <alignment horizontal="left" vertical="center"/>
    </xf>
    <xf numFmtId="0" fontId="0" fillId="0" borderId="0" xfId="0" applyFont="1" applyFill="1" applyBorder="1" applyAlignment="1">
      <alignment vertical="center" wrapText="1"/>
    </xf>
    <xf numFmtId="0" fontId="0" fillId="0" borderId="0" xfId="0" applyFill="1" applyBorder="1" applyAlignment="1">
      <alignment horizontal="center" vertical="center" wrapText="1"/>
    </xf>
    <xf numFmtId="0" fontId="0" fillId="0" borderId="0" xfId="0" applyFont="1" applyFill="1" applyBorder="1" applyAlignment="1">
      <alignment horizontal="center" vertical="center" wrapText="1"/>
    </xf>
    <xf numFmtId="167" fontId="30" fillId="0" borderId="0" xfId="0" applyNumberFormat="1" applyFont="1" applyFill="1" applyBorder="1" applyAlignment="1"/>
    <xf numFmtId="4" fontId="31" fillId="0" borderId="0" xfId="0" applyNumberFormat="1" applyFont="1" applyFill="1" applyBorder="1" applyAlignment="1">
      <alignment vertical="center"/>
    </xf>
    <xf numFmtId="0" fontId="8" fillId="0" borderId="0" xfId="0" applyFont="1" applyFill="1" applyBorder="1" applyAlignment="1">
      <alignment horizontal="left"/>
    </xf>
    <xf numFmtId="0" fontId="8" fillId="0" borderId="0" xfId="0" applyFont="1" applyFill="1" applyBorder="1" applyAlignment="1">
      <alignment horizontal="center"/>
    </xf>
    <xf numFmtId="4" fontId="8" fillId="0" borderId="0" xfId="0" applyNumberFormat="1" applyFont="1" applyFill="1" applyBorder="1" applyAlignment="1">
      <alignment vertical="center"/>
    </xf>
    <xf numFmtId="0" fontId="20" fillId="0" borderId="0" xfId="0" applyFont="1" applyFill="1" applyBorder="1" applyAlignment="1">
      <alignment horizontal="left" vertical="center"/>
    </xf>
    <xf numFmtId="4" fontId="0" fillId="0" borderId="0" xfId="0" applyNumberFormat="1" applyFont="1" applyFill="1" applyBorder="1" applyAlignment="1">
      <alignment vertical="center"/>
    </xf>
    <xf numFmtId="0" fontId="9" fillId="0" borderId="0" xfId="0" applyFont="1" applyFill="1" applyBorder="1" applyAlignment="1">
      <alignment horizontal="left" vertical="center"/>
    </xf>
    <xf numFmtId="0" fontId="9" fillId="0" borderId="37" xfId="0" applyFont="1" applyBorder="1" applyAlignment="1">
      <alignment vertical="center"/>
    </xf>
    <xf numFmtId="0" fontId="0" fillId="0" borderId="80" xfId="0" applyFont="1" applyBorder="1" applyAlignment="1">
      <alignment vertical="center"/>
    </xf>
    <xf numFmtId="0" fontId="0" fillId="0" borderId="89" xfId="0" applyFont="1" applyBorder="1" applyAlignment="1">
      <alignment vertical="center"/>
    </xf>
    <xf numFmtId="0" fontId="0" fillId="0" borderId="90" xfId="0" applyFont="1" applyFill="1" applyBorder="1" applyAlignment="1">
      <alignment vertical="center"/>
    </xf>
    <xf numFmtId="0" fontId="0" fillId="0" borderId="90" xfId="0" applyBorder="1"/>
    <xf numFmtId="0" fontId="0" fillId="0" borderId="80" xfId="0" applyFont="1" applyFill="1" applyBorder="1" applyAlignment="1">
      <alignment vertical="center"/>
    </xf>
    <xf numFmtId="0" fontId="0" fillId="0" borderId="90" xfId="0" applyFont="1" applyBorder="1" applyAlignment="1">
      <alignment vertical="center"/>
    </xf>
    <xf numFmtId="167" fontId="30" fillId="0" borderId="0" xfId="0" applyNumberFormat="1" applyFont="1" applyFill="1" applyBorder="1"/>
    <xf numFmtId="0" fontId="8" fillId="0" borderId="0" xfId="0" applyFont="1" applyFill="1" applyBorder="1"/>
    <xf numFmtId="167" fontId="8" fillId="0" borderId="0" xfId="0" applyNumberFormat="1" applyFont="1" applyFill="1" applyBorder="1"/>
    <xf numFmtId="0" fontId="21" fillId="0" borderId="0" xfId="0" applyFont="1" applyFill="1" applyBorder="1" applyAlignment="1" applyProtection="1">
      <alignment horizontal="left" vertical="center"/>
      <protection locked="0"/>
    </xf>
    <xf numFmtId="0" fontId="21" fillId="0" borderId="0" xfId="0" applyFont="1" applyFill="1" applyBorder="1" applyAlignment="1">
      <alignment horizontal="center" vertical="center"/>
    </xf>
    <xf numFmtId="0" fontId="33" fillId="0" borderId="0" xfId="0" applyFont="1" applyFill="1" applyBorder="1" applyAlignment="1" applyProtection="1">
      <alignment horizontal="right" vertical="center"/>
      <protection locked="0"/>
    </xf>
    <xf numFmtId="0" fontId="33" fillId="0" borderId="0" xfId="0" applyFont="1" applyFill="1" applyBorder="1" applyAlignment="1">
      <alignment horizontal="right" vertical="center"/>
    </xf>
    <xf numFmtId="0" fontId="0" fillId="0" borderId="0" xfId="0" applyFill="1" applyBorder="1" applyAlignment="1">
      <alignment horizontal="right" vertical="center"/>
    </xf>
    <xf numFmtId="167" fontId="21" fillId="0" borderId="0" xfId="0" applyNumberFormat="1" applyFont="1" applyFill="1" applyBorder="1" applyAlignment="1">
      <alignment horizontal="right" vertical="center"/>
    </xf>
    <xf numFmtId="0" fontId="25" fillId="0" borderId="0" xfId="0" applyFont="1" applyAlignment="1">
      <alignment vertical="center"/>
    </xf>
    <xf numFmtId="166" fontId="2" fillId="0" borderId="0" xfId="0" applyNumberFormat="1" applyFont="1" applyAlignment="1">
      <alignment horizontal="left" vertical="center"/>
    </xf>
    <xf numFmtId="0" fontId="24" fillId="0" borderId="0" xfId="0" applyFont="1" applyAlignment="1">
      <alignment horizontal="left" vertical="center" wrapText="1"/>
    </xf>
    <xf numFmtId="0" fontId="2" fillId="0" borderId="0" xfId="0" applyFont="1" applyAlignment="1">
      <alignment horizontal="left" vertical="center"/>
    </xf>
    <xf numFmtId="49" fontId="2" fillId="3" borderId="0" xfId="0" applyNumberFormat="1" applyFont="1" applyFill="1" applyAlignment="1" applyProtection="1">
      <alignment horizontal="left" vertical="center"/>
      <protection locked="0"/>
    </xf>
    <xf numFmtId="0" fontId="0" fillId="0" borderId="0" xfId="0" applyBorder="1"/>
    <xf numFmtId="167" fontId="21" fillId="0" borderId="21" xfId="0" applyNumberFormat="1" applyFont="1" applyBorder="1" applyAlignment="1">
      <alignment vertical="center"/>
    </xf>
    <xf numFmtId="167" fontId="21" fillId="0" borderId="20" xfId="0" applyNumberFormat="1" applyFont="1" applyBorder="1" applyAlignment="1">
      <alignment vertical="center"/>
    </xf>
    <xf numFmtId="0" fontId="21" fillId="0" borderId="20" xfId="0" applyFont="1" applyBorder="1" applyAlignment="1">
      <alignment horizontal="center" vertical="center"/>
    </xf>
    <xf numFmtId="0" fontId="21" fillId="0" borderId="19" xfId="0" applyFont="1" applyBorder="1" applyAlignment="1">
      <alignment horizontal="left" vertical="center"/>
    </xf>
    <xf numFmtId="4" fontId="20" fillId="0" borderId="22" xfId="0" applyNumberFormat="1" applyFont="1" applyBorder="1" applyAlignment="1" applyProtection="1">
      <alignment vertical="center"/>
      <protection locked="0"/>
    </xf>
    <xf numFmtId="168" fontId="20" fillId="0" borderId="22" xfId="0" applyNumberFormat="1" applyFont="1" applyBorder="1" applyAlignment="1" applyProtection="1">
      <alignment vertical="center"/>
      <protection locked="0"/>
    </xf>
    <xf numFmtId="0" fontId="20" fillId="0" borderId="22" xfId="0" applyFont="1" applyBorder="1" applyAlignment="1" applyProtection="1">
      <alignment horizontal="center" vertical="center" wrapText="1"/>
      <protection locked="0"/>
    </xf>
    <xf numFmtId="49" fontId="20" fillId="0" borderId="22" xfId="0" applyNumberFormat="1" applyFont="1" applyBorder="1" applyAlignment="1" applyProtection="1">
      <alignment horizontal="left" vertical="center" wrapText="1"/>
      <protection locked="0"/>
    </xf>
    <xf numFmtId="0" fontId="21" fillId="0" borderId="14" xfId="0" applyFont="1" applyBorder="1" applyAlignment="1">
      <alignment horizontal="left" vertical="center"/>
    </xf>
    <xf numFmtId="168" fontId="0" fillId="0" borderId="0" xfId="0" applyNumberFormat="1" applyAlignment="1">
      <alignment vertical="center"/>
    </xf>
    <xf numFmtId="0" fontId="0" fillId="0" borderId="0" xfId="0" applyAlignment="1">
      <alignment horizontal="left" vertical="center" wrapText="1"/>
    </xf>
    <xf numFmtId="168" fontId="86" fillId="0" borderId="18" xfId="0" applyNumberFormat="1" applyFont="1" applyBorder="1" applyAlignment="1">
      <alignment vertical="center"/>
    </xf>
    <xf numFmtId="0" fontId="86" fillId="0" borderId="22" xfId="0" applyFont="1" applyBorder="1" applyAlignment="1">
      <alignment horizontal="left" vertical="center"/>
    </xf>
    <xf numFmtId="0" fontId="86" fillId="0" borderId="22" xfId="0" applyFont="1" applyBorder="1" applyAlignment="1">
      <alignment horizontal="left" vertical="center" wrapText="1"/>
    </xf>
    <xf numFmtId="0" fontId="86" fillId="0" borderId="16" xfId="0" applyFont="1" applyBorder="1" applyAlignment="1">
      <alignment horizontal="left" vertical="center" wrapText="1"/>
    </xf>
    <xf numFmtId="0" fontId="31" fillId="0" borderId="0" xfId="0" applyFont="1" applyAlignment="1">
      <alignment horizontal="left" vertical="center"/>
    </xf>
    <xf numFmtId="0" fontId="4" fillId="0" borderId="0" xfId="0" applyFont="1" applyAlignment="1">
      <alignment horizontal="left" vertical="center" wrapText="1"/>
    </xf>
    <xf numFmtId="0" fontId="0" fillId="0" borderId="20" xfId="0" applyBorder="1" applyAlignment="1">
      <alignment vertical="center"/>
    </xf>
    <xf numFmtId="0" fontId="21" fillId="3" borderId="19" xfId="0" applyFont="1" applyFill="1" applyBorder="1" applyAlignment="1" applyProtection="1">
      <alignment horizontal="left" vertical="center"/>
      <protection locked="0"/>
    </xf>
    <xf numFmtId="0" fontId="87" fillId="0" borderId="0" xfId="0" applyFont="1" applyAlignment="1">
      <alignment vertical="center"/>
    </xf>
    <xf numFmtId="0" fontId="87" fillId="0" borderId="0" xfId="0" applyFont="1" applyAlignment="1">
      <alignment horizontal="left" vertical="center"/>
    </xf>
    <xf numFmtId="0" fontId="87" fillId="0" borderId="15" xfId="0" applyFont="1" applyBorder="1" applyAlignment="1">
      <alignment vertical="center"/>
    </xf>
    <xf numFmtId="0" fontId="87" fillId="0" borderId="14" xfId="0" applyFont="1" applyBorder="1" applyAlignment="1">
      <alignment vertical="center"/>
    </xf>
    <xf numFmtId="0" fontId="87" fillId="0" borderId="3" xfId="0" applyFont="1" applyBorder="1" applyAlignment="1">
      <alignment vertical="center"/>
    </xf>
    <xf numFmtId="0" fontId="87" fillId="0" borderId="0" xfId="0" applyFont="1" applyAlignment="1" applyProtection="1">
      <alignment vertical="center"/>
      <protection locked="0"/>
    </xf>
    <xf numFmtId="168" fontId="87" fillId="0" borderId="0" xfId="0" applyNumberFormat="1" applyFont="1" applyAlignment="1">
      <alignment vertical="center"/>
    </xf>
    <xf numFmtId="0" fontId="87" fillId="0" borderId="0" xfId="0" applyFont="1" applyAlignment="1">
      <alignment horizontal="left" vertical="center" wrapText="1"/>
    </xf>
    <xf numFmtId="0" fontId="88" fillId="0" borderId="0" xfId="0" applyFont="1" applyAlignment="1">
      <alignment vertical="center"/>
    </xf>
    <xf numFmtId="0" fontId="88" fillId="0" borderId="0" xfId="0" applyFont="1" applyAlignment="1">
      <alignment horizontal="left" vertical="center"/>
    </xf>
    <xf numFmtId="0" fontId="88" fillId="0" borderId="15" xfId="0" applyFont="1" applyBorder="1" applyAlignment="1">
      <alignment vertical="center"/>
    </xf>
    <xf numFmtId="0" fontId="88" fillId="0" borderId="14" xfId="0" applyFont="1" applyBorder="1" applyAlignment="1">
      <alignment vertical="center"/>
    </xf>
    <xf numFmtId="0" fontId="88" fillId="0" borderId="3" xfId="0" applyFont="1" applyBorder="1" applyAlignment="1">
      <alignment vertical="center"/>
    </xf>
    <xf numFmtId="0" fontId="88" fillId="0" borderId="0" xfId="0" applyFont="1" applyAlignment="1" applyProtection="1">
      <alignment vertical="center"/>
      <protection locked="0"/>
    </xf>
    <xf numFmtId="168" fontId="88" fillId="0" borderId="0" xfId="0" applyNumberFormat="1" applyFont="1" applyAlignment="1">
      <alignment vertical="center"/>
    </xf>
    <xf numFmtId="0" fontId="88" fillId="0" borderId="0" xfId="0" applyFont="1" applyAlignment="1">
      <alignment horizontal="left" vertical="center" wrapText="1"/>
    </xf>
    <xf numFmtId="0" fontId="89" fillId="0" borderId="0" xfId="0" applyFont="1" applyAlignment="1">
      <alignment horizontal="left" vertical="center"/>
    </xf>
    <xf numFmtId="0" fontId="9" fillId="0" borderId="21" xfId="0" applyFont="1" applyBorder="1" applyAlignment="1">
      <alignment vertical="center"/>
    </xf>
    <xf numFmtId="0" fontId="9" fillId="0" borderId="20" xfId="0" applyFont="1" applyBorder="1" applyAlignment="1">
      <alignment vertical="center"/>
    </xf>
    <xf numFmtId="0" fontId="9" fillId="0" borderId="19" xfId="0" applyFont="1" applyBorder="1" applyAlignment="1">
      <alignment vertical="center"/>
    </xf>
    <xf numFmtId="0" fontId="89" fillId="0" borderId="0" xfId="0" applyFont="1" applyAlignment="1">
      <alignment horizontal="left" vertical="center" wrapText="1"/>
    </xf>
    <xf numFmtId="0" fontId="90" fillId="0" borderId="0" xfId="0" applyFont="1" applyAlignment="1">
      <alignment vertical="center"/>
    </xf>
    <xf numFmtId="0" fontId="90" fillId="0" borderId="0" xfId="0" applyFont="1" applyAlignment="1">
      <alignment horizontal="left" vertical="center"/>
    </xf>
    <xf numFmtId="0" fontId="90" fillId="0" borderId="15" xfId="0" applyFont="1" applyBorder="1" applyAlignment="1">
      <alignment vertical="center"/>
    </xf>
    <xf numFmtId="0" fontId="90" fillId="0" borderId="14" xfId="0" applyFont="1" applyBorder="1" applyAlignment="1">
      <alignment vertical="center"/>
    </xf>
    <xf numFmtId="0" fontId="90" fillId="0" borderId="3" xfId="0" applyFont="1" applyBorder="1" applyAlignment="1">
      <alignment vertical="center"/>
    </xf>
    <xf numFmtId="0" fontId="90" fillId="0" borderId="0" xfId="0" applyFont="1" applyAlignment="1" applyProtection="1">
      <alignment vertical="center"/>
      <protection locked="0"/>
    </xf>
    <xf numFmtId="0" fontId="90" fillId="0" borderId="0" xfId="0" applyFont="1" applyAlignment="1">
      <alignment horizontal="left" vertical="center" wrapText="1"/>
    </xf>
    <xf numFmtId="0" fontId="25" fillId="0" borderId="0" xfId="0" applyFont="1" applyBorder="1" applyAlignment="1">
      <alignment vertical="center"/>
    </xf>
    <xf numFmtId="0" fontId="0" fillId="0" borderId="37" xfId="0" applyFont="1" applyBorder="1" applyAlignment="1">
      <alignment vertical="center"/>
    </xf>
    <xf numFmtId="0" fontId="25" fillId="0" borderId="54" xfId="0" applyFont="1" applyBorder="1" applyAlignment="1">
      <alignment vertical="center"/>
    </xf>
    <xf numFmtId="4" fontId="45" fillId="0" borderId="22" xfId="0" applyNumberFormat="1" applyFont="1" applyBorder="1" applyAlignment="1" applyProtection="1">
      <alignment vertical="center"/>
      <protection locked="0"/>
    </xf>
    <xf numFmtId="4" fontId="0" fillId="0" borderId="0" xfId="0" applyNumberFormat="1"/>
    <xf numFmtId="4" fontId="0" fillId="0" borderId="2" xfId="0" applyNumberFormat="1" applyBorder="1"/>
    <xf numFmtId="4" fontId="1" fillId="0" borderId="0" xfId="0" applyNumberFormat="1" applyFont="1" applyAlignment="1">
      <alignment horizontal="left" vertical="center"/>
    </xf>
    <xf numFmtId="4" fontId="0" fillId="0" borderId="0" xfId="0" applyNumberFormat="1" applyFont="1" applyAlignment="1">
      <alignment vertical="center" wrapText="1"/>
    </xf>
    <xf numFmtId="4" fontId="0" fillId="0" borderId="12" xfId="0" applyNumberFormat="1" applyFont="1" applyBorder="1" applyAlignment="1">
      <alignment vertical="center"/>
    </xf>
    <xf numFmtId="4" fontId="1" fillId="0" borderId="0" xfId="0" applyNumberFormat="1" applyFont="1" applyAlignment="1">
      <alignment horizontal="right" vertical="center"/>
    </xf>
    <xf numFmtId="4" fontId="0" fillId="5" borderId="7" xfId="0" applyNumberFormat="1" applyFont="1" applyFill="1" applyBorder="1" applyAlignment="1">
      <alignment vertical="center"/>
    </xf>
    <xf numFmtId="4" fontId="0" fillId="0" borderId="4" xfId="0" applyNumberFormat="1" applyBorder="1" applyAlignment="1">
      <alignment vertical="center"/>
    </xf>
    <xf numFmtId="4" fontId="0" fillId="0" borderId="5" xfId="0" applyNumberFormat="1" applyFont="1" applyBorder="1" applyAlignment="1">
      <alignment vertical="center"/>
    </xf>
    <xf numFmtId="4" fontId="0" fillId="0" borderId="4" xfId="0" applyNumberFormat="1" applyFont="1" applyBorder="1" applyAlignment="1">
      <alignment vertical="center"/>
    </xf>
    <xf numFmtId="4" fontId="0" fillId="0" borderId="10" xfId="0" applyNumberFormat="1" applyFont="1" applyBorder="1" applyAlignment="1">
      <alignment vertical="center"/>
    </xf>
    <xf numFmtId="4" fontId="0" fillId="0" borderId="2" xfId="0" applyNumberFormat="1" applyFont="1" applyBorder="1" applyAlignment="1">
      <alignment vertical="center"/>
    </xf>
    <xf numFmtId="4" fontId="0" fillId="5" borderId="0" xfId="0" applyNumberFormat="1" applyFont="1" applyFill="1" applyAlignment="1">
      <alignment vertical="center"/>
    </xf>
    <xf numFmtId="4" fontId="20" fillId="5" borderId="17" xfId="0" applyNumberFormat="1" applyFont="1" applyFill="1" applyBorder="1" applyAlignment="1">
      <alignment horizontal="center" vertical="center" wrapText="1"/>
    </xf>
    <xf numFmtId="4" fontId="8" fillId="0" borderId="0" xfId="0" applyNumberFormat="1" applyFont="1" applyAlignment="1" applyProtection="1">
      <protection locked="0"/>
    </xf>
    <xf numFmtId="4" fontId="9" fillId="0" borderId="0" xfId="0" applyNumberFormat="1" applyFont="1" applyAlignment="1" applyProtection="1">
      <alignment vertical="center"/>
      <protection locked="0"/>
    </xf>
    <xf numFmtId="4" fontId="0" fillId="0" borderId="0" xfId="0" applyNumberFormat="1" applyAlignment="1">
      <alignment vertical="center" wrapText="1"/>
    </xf>
    <xf numFmtId="4" fontId="0" fillId="0" borderId="12" xfId="0" applyNumberFormat="1" applyBorder="1" applyAlignment="1">
      <alignment vertical="center"/>
    </xf>
    <xf numFmtId="4" fontId="0" fillId="5" borderId="7" xfId="0" applyNumberFormat="1" applyFill="1" applyBorder="1" applyAlignment="1">
      <alignment vertical="center"/>
    </xf>
    <xf numFmtId="4" fontId="0" fillId="0" borderId="5" xfId="0" applyNumberFormat="1" applyBorder="1" applyAlignment="1">
      <alignment vertical="center"/>
    </xf>
    <xf numFmtId="4" fontId="0" fillId="0" borderId="10" xfId="0" applyNumberFormat="1" applyBorder="1" applyAlignment="1">
      <alignment vertical="center"/>
    </xf>
    <xf numFmtId="4" fontId="0" fillId="0" borderId="2" xfId="0" applyNumberFormat="1" applyBorder="1" applyAlignment="1">
      <alignment vertical="center"/>
    </xf>
    <xf numFmtId="4" fontId="0" fillId="5" borderId="0" xfId="0" applyNumberFormat="1" applyFill="1" applyAlignment="1">
      <alignment vertical="center"/>
    </xf>
    <xf numFmtId="4" fontId="38" fillId="3" borderId="23" xfId="0" applyNumberFormat="1" applyFont="1" applyFill="1" applyBorder="1" applyAlignment="1" applyProtection="1">
      <alignment vertical="center"/>
      <protection locked="0"/>
    </xf>
    <xf numFmtId="4" fontId="38" fillId="7" borderId="23" xfId="0" applyNumberFormat="1" applyFont="1" applyFill="1" applyBorder="1" applyAlignment="1" applyProtection="1">
      <alignment vertical="center"/>
      <protection locked="0"/>
    </xf>
    <xf numFmtId="4" fontId="50" fillId="7" borderId="23" xfId="0" applyNumberFormat="1" applyFont="1" applyFill="1" applyBorder="1" applyAlignment="1">
      <alignment horizontal="center" vertical="center" wrapText="1"/>
    </xf>
    <xf numFmtId="4" fontId="50" fillId="6" borderId="23" xfId="0" applyNumberFormat="1" applyFont="1" applyFill="1" applyBorder="1" applyAlignment="1">
      <alignment horizontal="center" vertical="center" wrapText="1"/>
    </xf>
    <xf numFmtId="4" fontId="50" fillId="0" borderId="23" xfId="0" applyNumberFormat="1" applyFont="1" applyBorder="1" applyAlignment="1">
      <alignment horizontal="center" vertical="center" wrapText="1"/>
    </xf>
    <xf numFmtId="4" fontId="67" fillId="0" borderId="0" xfId="0" applyNumberFormat="1" applyFont="1" applyAlignment="1">
      <alignment horizontal="center" vertical="center" wrapText="1"/>
    </xf>
    <xf numFmtId="4" fontId="0" fillId="7" borderId="23" xfId="0" applyNumberFormat="1" applyFill="1" applyBorder="1"/>
    <xf numFmtId="4" fontId="0" fillId="0" borderId="23" xfId="0" applyNumberFormat="1" applyBorder="1"/>
    <xf numFmtId="4" fontId="0" fillId="7" borderId="23" xfId="0" applyNumberFormat="1" applyFill="1" applyBorder="1" applyAlignment="1">
      <alignment vertical="center"/>
    </xf>
    <xf numFmtId="4" fontId="0" fillId="6" borderId="23" xfId="0" applyNumberFormat="1" applyFill="1" applyBorder="1"/>
    <xf numFmtId="4" fontId="51" fillId="7" borderId="23" xfId="0" applyNumberFormat="1" applyFont="1" applyFill="1" applyBorder="1"/>
    <xf numFmtId="4" fontId="51" fillId="0" borderId="23" xfId="0" applyNumberFormat="1" applyFont="1" applyBorder="1"/>
    <xf numFmtId="4" fontId="0" fillId="0" borderId="45" xfId="0" applyNumberFormat="1" applyBorder="1"/>
    <xf numFmtId="4" fontId="0" fillId="7" borderId="50" xfId="0" applyNumberFormat="1" applyFill="1" applyBorder="1"/>
    <xf numFmtId="4" fontId="0" fillId="0" borderId="50" xfId="0" applyNumberFormat="1" applyBorder="1"/>
    <xf numFmtId="4" fontId="0" fillId="0" borderId="0" xfId="0" applyNumberFormat="1" applyBorder="1"/>
    <xf numFmtId="4" fontId="0" fillId="0" borderId="59" xfId="0" applyNumberFormat="1" applyBorder="1"/>
    <xf numFmtId="4" fontId="9" fillId="0" borderId="54" xfId="0" applyNumberFormat="1" applyFont="1" applyBorder="1" applyAlignment="1" applyProtection="1">
      <alignment vertical="center"/>
      <protection locked="0"/>
    </xf>
    <xf numFmtId="4" fontId="0" fillId="0" borderId="54" xfId="0" applyNumberFormat="1" applyBorder="1"/>
    <xf numFmtId="4" fontId="33" fillId="0" borderId="22" xfId="0" applyNumberFormat="1" applyFont="1" applyBorder="1" applyAlignment="1" applyProtection="1">
      <alignment vertical="center"/>
    </xf>
    <xf numFmtId="0" fontId="33" fillId="0" borderId="22" xfId="0" applyNumberFormat="1" applyFont="1" applyBorder="1" applyAlignment="1" applyProtection="1">
      <alignment horizontal="center" vertical="center"/>
      <protection locked="0"/>
    </xf>
    <xf numFmtId="0" fontId="0" fillId="0" borderId="0" xfId="0" applyAlignment="1">
      <alignment vertical="center"/>
    </xf>
    <xf numFmtId="4" fontId="20" fillId="0" borderId="22" xfId="0" applyNumberFormat="1" applyFont="1" applyBorder="1" applyAlignment="1" applyProtection="1">
      <alignment vertical="center"/>
    </xf>
    <xf numFmtId="165" fontId="1" fillId="0" borderId="0" xfId="0" applyNumberFormat="1" applyFont="1" applyAlignment="1">
      <alignment horizontal="left" vertical="center"/>
    </xf>
    <xf numFmtId="0" fontId="1" fillId="0" borderId="0" xfId="0" applyFont="1" applyAlignment="1">
      <alignment vertical="center"/>
    </xf>
    <xf numFmtId="4" fontId="16" fillId="0" borderId="0" xfId="0" applyNumberFormat="1" applyFont="1" applyAlignment="1">
      <alignment vertical="center"/>
    </xf>
    <xf numFmtId="0" fontId="11" fillId="2" borderId="0" xfId="0" applyFont="1" applyFill="1" applyAlignment="1">
      <alignment horizontal="center" vertical="center"/>
    </xf>
    <xf numFmtId="0" fontId="0" fillId="0" borderId="0" xfId="0"/>
    <xf numFmtId="0" fontId="2" fillId="0" borderId="0" xfId="0" applyFont="1" applyAlignment="1">
      <alignment horizontal="left" vertical="center"/>
    </xf>
    <xf numFmtId="0" fontId="14" fillId="0" borderId="0" xfId="0" applyFont="1" applyAlignment="1">
      <alignment horizontal="left" vertical="top" wrapText="1"/>
    </xf>
    <xf numFmtId="0" fontId="14" fillId="0" borderId="0" xfId="0" applyFont="1" applyAlignment="1">
      <alignment horizontal="left" vertical="center"/>
    </xf>
    <xf numFmtId="0" fontId="16" fillId="0" borderId="0" xfId="0" applyFont="1" applyAlignment="1">
      <alignment horizontal="left" vertical="center"/>
    </xf>
    <xf numFmtId="0" fontId="3" fillId="0" borderId="0" xfId="0" applyFont="1" applyAlignment="1">
      <alignment horizontal="left" vertical="top" wrapText="1"/>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5" fillId="0" borderId="5" xfId="0" applyNumberFormat="1" applyFont="1" applyBorder="1" applyAlignment="1">
      <alignment vertical="center"/>
    </xf>
    <xf numFmtId="0" fontId="0" fillId="0" borderId="5" xfId="0" applyFont="1" applyBorder="1" applyAlignment="1">
      <alignment vertical="center"/>
    </xf>
    <xf numFmtId="0" fontId="1" fillId="0" borderId="0" xfId="0" applyFont="1" applyAlignment="1">
      <alignment horizontal="right" vertical="center"/>
    </xf>
    <xf numFmtId="0" fontId="4" fillId="4" borderId="7" xfId="0" applyFont="1" applyFill="1" applyBorder="1" applyAlignment="1">
      <alignment horizontal="left" vertical="center"/>
    </xf>
    <xf numFmtId="0" fontId="0" fillId="4" borderId="7" xfId="0" applyFont="1" applyFill="1" applyBorder="1" applyAlignment="1">
      <alignment vertical="center"/>
    </xf>
    <xf numFmtId="4" fontId="4" fillId="4" borderId="7" xfId="0" applyNumberFormat="1" applyFont="1" applyFill="1" applyBorder="1" applyAlignment="1">
      <alignment vertical="center"/>
    </xf>
    <xf numFmtId="0" fontId="0" fillId="4" borderId="8" xfId="0" applyFont="1" applyFill="1" applyBorder="1" applyAlignment="1">
      <alignment vertical="center"/>
    </xf>
    <xf numFmtId="0" fontId="3" fillId="0" borderId="0" xfId="0" applyFont="1" applyAlignment="1">
      <alignment horizontal="left" vertical="center" wrapText="1"/>
    </xf>
    <xf numFmtId="0" fontId="3" fillId="0" borderId="0" xfId="0" applyFont="1" applyAlignment="1">
      <alignment vertical="center"/>
    </xf>
    <xf numFmtId="4" fontId="22" fillId="0" borderId="0" xfId="0" applyNumberFormat="1" applyFont="1" applyAlignment="1">
      <alignment horizontal="right" vertical="center"/>
    </xf>
    <xf numFmtId="4" fontId="22" fillId="0" borderId="0" xfId="0" applyNumberFormat="1" applyFont="1" applyAlignment="1">
      <alignment vertical="center"/>
    </xf>
    <xf numFmtId="0" fontId="24" fillId="0" borderId="0" xfId="0" applyFont="1" applyAlignment="1">
      <alignment horizontal="left" vertical="center" wrapText="1"/>
    </xf>
    <xf numFmtId="4" fontId="25" fillId="0" borderId="0" xfId="0" applyNumberFormat="1" applyFont="1" applyAlignment="1">
      <alignment horizontal="right" vertical="center"/>
    </xf>
    <xf numFmtId="0" fontId="25" fillId="0" borderId="0" xfId="0" applyFont="1" applyAlignment="1">
      <alignment vertical="center"/>
    </xf>
    <xf numFmtId="4" fontId="25" fillId="0" borderId="0" xfId="0" applyNumberFormat="1" applyFont="1" applyAlignment="1">
      <alignment vertical="center"/>
    </xf>
    <xf numFmtId="166"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18" fillId="0" borderId="11" xfId="0" applyFont="1" applyBorder="1" applyAlignment="1">
      <alignment horizontal="center" vertical="center"/>
    </xf>
    <xf numFmtId="0" fontId="18" fillId="0" borderId="12" xfId="0" applyFont="1" applyBorder="1" applyAlignment="1">
      <alignment horizontal="left" vertical="center"/>
    </xf>
    <xf numFmtId="0" fontId="19" fillId="0" borderId="14" xfId="0" applyFont="1" applyBorder="1" applyAlignment="1">
      <alignment horizontal="left" vertical="center"/>
    </xf>
    <xf numFmtId="0" fontId="19" fillId="0" borderId="0" xfId="0" applyFont="1" applyBorder="1" applyAlignment="1">
      <alignment horizontal="left" vertical="center"/>
    </xf>
    <xf numFmtId="0" fontId="20" fillId="5" borderId="6" xfId="0" applyFont="1" applyFill="1" applyBorder="1" applyAlignment="1">
      <alignment horizontal="center" vertical="center"/>
    </xf>
    <xf numFmtId="0" fontId="20" fillId="5" borderId="7" xfId="0" applyFont="1" applyFill="1" applyBorder="1" applyAlignment="1">
      <alignment horizontal="left" vertical="center"/>
    </xf>
    <xf numFmtId="0" fontId="20" fillId="5" borderId="7" xfId="0" applyFont="1" applyFill="1" applyBorder="1" applyAlignment="1">
      <alignment horizontal="center" vertical="center"/>
    </xf>
    <xf numFmtId="0" fontId="20" fillId="5" borderId="7" xfId="0" applyFont="1" applyFill="1" applyBorder="1" applyAlignment="1">
      <alignment horizontal="right" vertical="center"/>
    </xf>
    <xf numFmtId="0" fontId="20" fillId="5" borderId="8" xfId="0" applyFont="1" applyFill="1" applyBorder="1" applyAlignment="1">
      <alignment horizontal="left" vertical="center"/>
    </xf>
    <xf numFmtId="0" fontId="24" fillId="0" borderId="0" xfId="0" applyFont="1" applyBorder="1" applyAlignment="1">
      <alignment horizontal="left" vertical="center" wrapText="1"/>
    </xf>
    <xf numFmtId="4" fontId="25" fillId="0" borderId="0" xfId="0" applyNumberFormat="1" applyFont="1" applyBorder="1" applyAlignment="1">
      <alignment vertical="center"/>
    </xf>
    <xf numFmtId="0" fontId="25" fillId="0" borderId="0" xfId="0" applyFont="1" applyBorder="1" applyAlignment="1">
      <alignment vertical="center"/>
    </xf>
    <xf numFmtId="0" fontId="25" fillId="0" borderId="30" xfId="0" applyFont="1" applyBorder="1" applyAlignment="1">
      <alignment vertical="center"/>
    </xf>
    <xf numFmtId="0" fontId="24" fillId="0" borderId="54" xfId="0" applyFont="1" applyBorder="1" applyAlignment="1">
      <alignment horizontal="left" vertical="center" wrapText="1"/>
    </xf>
    <xf numFmtId="4" fontId="25" fillId="0" borderId="54" xfId="0" applyNumberFormat="1" applyFont="1" applyBorder="1" applyAlignment="1">
      <alignment vertical="center"/>
    </xf>
    <xf numFmtId="0" fontId="25" fillId="0" borderId="54" xfId="0" applyFont="1" applyBorder="1" applyAlignment="1">
      <alignment vertical="center"/>
    </xf>
    <xf numFmtId="0" fontId="25" fillId="0" borderId="82" xfId="0" applyFont="1" applyBorder="1" applyAlignment="1">
      <alignment vertical="center"/>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0" fillId="0" borderId="0" xfId="0" applyFont="1" applyAlignment="1">
      <alignment vertical="center"/>
    </xf>
    <xf numFmtId="0" fontId="11" fillId="2" borderId="0" xfId="0" applyFont="1" applyFill="1" applyBorder="1" applyAlignment="1">
      <alignment horizontal="center" vertical="center"/>
    </xf>
    <xf numFmtId="0" fontId="0" fillId="0" borderId="0" xfId="0" applyBorder="1"/>
    <xf numFmtId="0" fontId="11" fillId="0" borderId="0" xfId="0" applyFont="1" applyFill="1" applyAlignment="1">
      <alignment horizontal="center" vertical="center"/>
    </xf>
    <xf numFmtId="0" fontId="0" fillId="0" borderId="0" xfId="0" applyFill="1"/>
  </cellXfs>
  <cellStyles count="8">
    <cellStyle name="Čárka" xfId="2" builtinId="3"/>
    <cellStyle name="Hypertextový odkaz" xfId="1" builtinId="8"/>
    <cellStyle name="Normální" xfId="0" builtinId="0" customBuiltin="1"/>
    <cellStyle name="normální 2" xfId="3" xr:uid="{00000000-0005-0000-0000-000003000000}"/>
    <cellStyle name="Normální 2 2" xfId="6" xr:uid="{5C1F2DDC-32C4-4EBB-A56B-2D9F45788743}"/>
    <cellStyle name="normální 3" xfId="4" xr:uid="{00000000-0005-0000-0000-000004000000}"/>
    <cellStyle name="normální 3 2" xfId="7" xr:uid="{D33599BC-1FAB-4C6B-8FCF-7E49D6C45353}"/>
    <cellStyle name="normální 8" xfId="5" xr:uid="{00000000-0005-0000-0000-00000500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 Id="rId6" Type="http://schemas.openxmlformats.org/officeDocument/2006/relationships/image" Target="../media/image4.png"/><Relationship Id="rId5" Type="http://schemas.openxmlformats.org/officeDocument/2006/relationships/customXml" Target="../ink/ink3.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_rels/drawing8.xml.rels><?xml version="1.0" encoding="UTF-8" standalone="yes"?>
<Relationships xmlns="http://schemas.openxmlformats.org/package/2006/relationships"><Relationship Id="rId3" Type="http://schemas.openxmlformats.org/officeDocument/2006/relationships/customXml" Target="../ink/ink1.xml"/><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 Id="rId4"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ro-rozpocty.cz/software-a-data/kros-4-ocenovani-a-rizeni-stavebni-vyroby/" TargetMode="External"/></Relationships>
</file>

<file path=xl/drawings/drawing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484C7F63-917B-478F-9A25-9B88C7A7C43F}"/>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8A24651C-DBEA-4897-8F61-ED9A16E911D9}"/>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61931DDC-FD54-44CA-AB70-7586BD2F5B00}"/>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DD94E64D-D649-4B7D-99B5-19FDB933AEFB}"/>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twoCellAnchor editAs="oneCell">
    <xdr:from>
      <xdr:col>12</xdr:col>
      <xdr:colOff>506040</xdr:colOff>
      <xdr:row>768</xdr:row>
      <xdr:rowOff>237165</xdr:rowOff>
    </xdr:from>
    <xdr:to>
      <xdr:col>12</xdr:col>
      <xdr:colOff>526013</xdr:colOff>
      <xdr:row>768</xdr:row>
      <xdr:rowOff>267765</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Rukopis 2">
              <a:extLst>
                <a:ext uri="{FF2B5EF4-FFF2-40B4-BE49-F238E27FC236}">
                  <a16:creationId xmlns:a16="http://schemas.microsoft.com/office/drawing/2014/main" id="{91C35F43-8A31-ED14-496F-9369F09B2E96}"/>
                </a:ext>
              </a:extLst>
            </xdr14:cNvPr>
            <xdr14:cNvContentPartPr/>
          </xdr14:nvContentPartPr>
          <xdr14:nvPr macro=""/>
          <xdr14:xfrm>
            <a:off x="10488240" y="202676753"/>
            <a:ext cx="20880" cy="30600"/>
          </xdr14:xfrm>
        </xdr:contentPart>
      </mc:Choice>
      <mc:Fallback xmlns="">
        <xdr:pic>
          <xdr:nvPicPr>
            <xdr:cNvPr id="3" name="Rukopis 2">
              <a:extLst>
                <a:ext uri="{FF2B5EF4-FFF2-40B4-BE49-F238E27FC236}">
                  <a16:creationId xmlns:a16="http://schemas.microsoft.com/office/drawing/2014/main" id="{91C35F43-8A31-ED14-496F-9369F09B2E96}"/>
                </a:ext>
              </a:extLst>
            </xdr:cNvPr>
            <xdr:cNvPicPr/>
          </xdr:nvPicPr>
          <xdr:blipFill>
            <a:blip xmlns:r="http://schemas.openxmlformats.org/officeDocument/2006/relationships" r:embed="rId4"/>
            <a:stretch>
              <a:fillRect/>
            </a:stretch>
          </xdr:blipFill>
          <xdr:spPr>
            <a:xfrm>
              <a:off x="10483920" y="202672433"/>
              <a:ext cx="29520" cy="39240"/>
            </a:xfrm>
            <a:prstGeom prst="rect">
              <a:avLst/>
            </a:prstGeom>
          </xdr:spPr>
        </xdr:pic>
      </mc:Fallback>
    </mc:AlternateContent>
    <xdr:clientData/>
  </xdr:twoCellAnchor>
  <xdr:twoCellAnchor editAs="oneCell">
    <xdr:from>
      <xdr:col>12</xdr:col>
      <xdr:colOff>327480</xdr:colOff>
      <xdr:row>779</xdr:row>
      <xdr:rowOff>125708</xdr:rowOff>
    </xdr:from>
    <xdr:to>
      <xdr:col>12</xdr:col>
      <xdr:colOff>364359</xdr:colOff>
      <xdr:row>779</xdr:row>
      <xdr:rowOff>145321</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Rukopis 3">
              <a:extLst>
                <a:ext uri="{FF2B5EF4-FFF2-40B4-BE49-F238E27FC236}">
                  <a16:creationId xmlns:a16="http://schemas.microsoft.com/office/drawing/2014/main" id="{EADDBAAA-22AC-FE8E-28BF-EA6FA20A928E}"/>
                </a:ext>
              </a:extLst>
            </xdr14:cNvPr>
            <xdr14:cNvContentPartPr/>
          </xdr14:nvContentPartPr>
          <xdr14:nvPr macro=""/>
          <xdr14:xfrm>
            <a:off x="10309680" y="205113233"/>
            <a:ext cx="39600" cy="20520"/>
          </xdr14:xfrm>
        </xdr:contentPart>
      </mc:Choice>
      <mc:Fallback xmlns="">
        <xdr:pic>
          <xdr:nvPicPr>
            <xdr:cNvPr id="4" name="Rukopis 3">
              <a:extLst>
                <a:ext uri="{FF2B5EF4-FFF2-40B4-BE49-F238E27FC236}">
                  <a16:creationId xmlns:a16="http://schemas.microsoft.com/office/drawing/2014/main" id="{EADDBAAA-22AC-FE8E-28BF-EA6FA20A928E}"/>
                </a:ext>
              </a:extLst>
            </xdr:cNvPr>
            <xdr:cNvPicPr/>
          </xdr:nvPicPr>
          <xdr:blipFill>
            <a:blip xmlns:r="http://schemas.openxmlformats.org/officeDocument/2006/relationships" r:embed="rId6"/>
            <a:stretch>
              <a:fillRect/>
            </a:stretch>
          </xdr:blipFill>
          <xdr:spPr>
            <a:xfrm>
              <a:off x="10305360" y="205108913"/>
              <a:ext cx="48240" cy="29160"/>
            </a:xfrm>
            <a:prstGeom prst="rect">
              <a:avLst/>
            </a:prstGeom>
          </xdr:spPr>
        </xdr:pic>
      </mc:Fallback>
    </mc:AlternateContent>
    <xdr:clientData/>
  </xdr:twoCellAnchor>
</xdr:wsDr>
</file>

<file path=xl/drawings/drawing1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F922CF62-95C9-4AFB-B090-9D14C3795360}"/>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37F0D955-757E-41C1-B71D-C543E94734ED}"/>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F1287E04-EC88-4BDB-9504-4A0BBDA026C7}"/>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3ED6410F-5A8E-4A35-A0C4-3C61725B13A1}"/>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A153BA7F-A525-41FE-8609-A958F5712DAD}"/>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75E3E312-1D8C-419B-9FD1-FE7BC99E1A07}"/>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C1914157-E41D-474B-82B5-AD1541AA1FF6}"/>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43EA4CE0-FC0E-40B3-896C-FF2100ACBDFD}"/>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F2B94D7A-134A-4D3F-9D45-465D4811FD4D}"/>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9BE172A6-FB90-4B09-B2DC-64DA9CA4877C}"/>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652DB4C6-CB4F-4D8C-B703-B12D06231B9B}"/>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41A95967-D3A4-4130-A80E-6C361155BABE}"/>
            </a:ext>
          </a:extLst>
        </xdr:cNvPr>
        <xdr:cNvPicPr/>
      </xdr:nvPicPr>
      <xdr:blipFill>
        <a:blip xmlns:r="http://schemas.openxmlformats.org/officeDocument/2006/relationships" r:embed="rId2"/>
        <a:stretch>
          <a:fillRect/>
        </a:stretch>
      </xdr:blipFill>
      <xdr:spPr>
        <a:xfrm>
          <a:off x="0" y="0"/>
          <a:ext cx="286385" cy="286385"/>
        </a:xfrm>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A0739C57-C889-4B9F-B0FA-A1CAC15EB949}"/>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8434FF4F-EE3F-49C9-8CB7-3DE5038984B8}"/>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twoCellAnchor editAs="oneCell">
    <xdr:from>
      <xdr:col>5</xdr:col>
      <xdr:colOff>715200</xdr:colOff>
      <xdr:row>140</xdr:row>
      <xdr:rowOff>176482</xdr:rowOff>
    </xdr:from>
    <xdr:to>
      <xdr:col>5</xdr:col>
      <xdr:colOff>736108</xdr:colOff>
      <xdr:row>140</xdr:row>
      <xdr:rowOff>201163</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Rukopis 2">
              <a:extLst>
                <a:ext uri="{FF2B5EF4-FFF2-40B4-BE49-F238E27FC236}">
                  <a16:creationId xmlns:a16="http://schemas.microsoft.com/office/drawing/2014/main" id="{4712F667-9C2B-5156-D951-4AE6457304E9}"/>
                </a:ext>
              </a:extLst>
            </xdr14:cNvPr>
            <xdr14:cNvContentPartPr/>
          </xdr14:nvContentPartPr>
          <xdr14:nvPr macro=""/>
          <xdr14:xfrm>
            <a:off x="2925000" y="25889220"/>
            <a:ext cx="17280" cy="21960"/>
          </xdr14:xfrm>
        </xdr:contentPart>
      </mc:Choice>
      <mc:Fallback xmlns="">
        <xdr:pic>
          <xdr:nvPicPr>
            <xdr:cNvPr id="3" name="Rukopis 2">
              <a:extLst>
                <a:ext uri="{FF2B5EF4-FFF2-40B4-BE49-F238E27FC236}">
                  <a16:creationId xmlns:a16="http://schemas.microsoft.com/office/drawing/2014/main" id="{4712F667-9C2B-5156-D951-4AE6457304E9}"/>
                </a:ext>
              </a:extLst>
            </xdr:cNvPr>
            <xdr:cNvPicPr/>
          </xdr:nvPicPr>
          <xdr:blipFill>
            <a:blip xmlns:r="http://schemas.openxmlformats.org/officeDocument/2006/relationships" r:embed="rId4"/>
            <a:stretch>
              <a:fillRect/>
            </a:stretch>
          </xdr:blipFill>
          <xdr:spPr>
            <a:xfrm>
              <a:off x="2920680" y="25884900"/>
              <a:ext cx="25920" cy="30600"/>
            </a:xfrm>
            <a:prstGeom prst="rect">
              <a:avLst/>
            </a:prstGeom>
          </xdr:spPr>
        </xdr:pic>
      </mc:Fallback>
    </mc:AlternateContent>
    <xdr:clientData/>
  </xdr:twoCellAnchor>
</xdr:wsDr>
</file>

<file path=xl/drawings/drawing9.xml><?xml version="1.0" encoding="utf-8"?>
<xdr:wsDr xmlns:xdr="http://schemas.openxmlformats.org/drawingml/2006/spreadsheetDrawing" xmlns:a="http://schemas.openxmlformats.org/drawingml/2006/main">
  <xdr:absoluteAnchor>
    <xdr:pos x="0" y="0"/>
    <xdr:ext cx="285750" cy="285750"/>
    <xdr:pic>
      <xdr:nvPicPr>
        <xdr:cNvPr id="2" name="Picture 1">
          <a:hlinkClick xmlns:r="http://schemas.openxmlformats.org/officeDocument/2006/relationships" r:id="rId1" tooltip="http://www.pro-rozpocty.cz/software-a-data/kros-4-ocenovani-a-rizeni-stavebni-vyroby/"/>
          <a:extLst>
            <a:ext uri="{FF2B5EF4-FFF2-40B4-BE49-F238E27FC236}">
              <a16:creationId xmlns:a16="http://schemas.microsoft.com/office/drawing/2014/main" id="{85EE66B6-CEEA-4AA3-9FE9-1446101B46FD}"/>
            </a:ext>
          </a:extLst>
        </xdr:cNvPr>
        <xdr:cNvPicPr/>
      </xdr:nvPicPr>
      <xdr:blipFill>
        <a:blip xmlns:r="http://schemas.openxmlformats.org/officeDocument/2006/relationships" r:embed="rId2"/>
        <a:stretch>
          <a:fillRect/>
        </a:stretch>
      </xdr:blipFill>
      <xdr:spPr>
        <a:xfrm>
          <a:off x="0" y="0"/>
          <a:ext cx="285750" cy="285750"/>
        </a:xfrm>
        <a:prstGeom prst="rect">
          <a:avLst/>
        </a:prstGeom>
      </xdr:spPr>
    </xdr:pic>
    <xdr:clientData/>
  </xdr:absolute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7-24T19:00:04.243"/>
    </inkml:context>
    <inkml:brush xml:id="br0">
      <inkml:brushProperty name="width" value="0.025" units="cm"/>
      <inkml:brushProperty name="height" value="0.025" units="cm"/>
      <inkml:brushProperty name="color" value="#004F8B"/>
    </inkml:brush>
  </inkml:definitions>
  <inkml:trace contextRef="#ctx0" brushRef="#br0">48 52 14975 0 0,'-18'8'664'0'0,"8"-21"136"0"0,5 2-640 0 0,-1 2-160 0 0,2 0 0 0 0,0 1 0 0 0,4-1 0 0 0,13 8-480 0 0,-1 4-696 0 0,-5-2-208 0 0,1 1-48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7-24T19:01:18.964"/>
    </inkml:context>
    <inkml:brush xml:id="br0">
      <inkml:brushProperty name="width" value="0.025" units="cm"/>
      <inkml:brushProperty name="height" value="0.025" units="cm"/>
      <inkml:brushProperty name="color" value="#004F8B"/>
    </inkml:brush>
  </inkml:definitions>
  <inkml:trace contextRef="#ctx0" brushRef="#br0">57 37 22663 0 0,'-11'-10'2016'0'0,"-1"2"-1616"0"0,-1 0-320 0 0,3 2-80 0 0,2 2-336 0 0,5 18-1624 0 0,3 4 1304 0 0,1-1-848 0 0,2 1-176 0 0,0-1-32 0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2-07-24T19:01:20.743"/>
    </inkml:context>
    <inkml:brush xml:id="br0">
      <inkml:brushProperty name="width" value="0.025" units="cm"/>
      <inkml:brushProperty name="height" value="0.025" units="cm"/>
      <inkml:brushProperty name="color" value="#004F8B"/>
    </inkml:brush>
  </inkml:definitions>
  <inkml:trace contextRef="#ctx0" brushRef="#br0">79 0 13359 0 0,'0'0'1184'0'0,"-9"0"-944"0"0,-8 0-240 0 0,2 3 0 0 0,-2 2 2016 0 0,4 1 352 0 0,5 0 2600 0 0,21 5-5848 0 0,2-3 368 0 0,4-2-608 0 0,1-1-128 0 0,1-1-32 0 0,0-2-6488 0 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614AB-6D62-4B08-B016-2869AF6D03FB}">
  <sheetPr>
    <pageSetUpPr fitToPage="1"/>
  </sheetPr>
  <dimension ref="A1:CM117"/>
  <sheetViews>
    <sheetView showGridLines="0" tabSelected="1" workbookViewId="0">
      <selection activeCell="AI40" sqref="AI40"/>
    </sheetView>
  </sheetViews>
  <sheetFormatPr defaultColWidth="9.36328125" defaultRowHeight="10.3"/>
  <cols>
    <col min="1" max="1" width="8.36328125" style="257" customWidth="1"/>
    <col min="2" max="2" width="1.6328125" style="257" customWidth="1"/>
    <col min="3" max="3" width="4.1796875" style="257" customWidth="1"/>
    <col min="4" max="33" width="2.6328125" style="257" customWidth="1"/>
    <col min="34" max="34" width="3.36328125" style="257" customWidth="1"/>
    <col min="35" max="35" width="31.6328125" style="257" customWidth="1"/>
    <col min="36" max="37" width="2.453125" style="257" customWidth="1"/>
    <col min="38" max="38" width="8.36328125" style="257" customWidth="1"/>
    <col min="39" max="39" width="3.36328125" style="257" customWidth="1"/>
    <col min="40" max="40" width="13.36328125" style="257" customWidth="1"/>
    <col min="41" max="41" width="7.453125" style="257" customWidth="1"/>
    <col min="42" max="42" width="4.1796875" style="257" customWidth="1"/>
    <col min="43" max="43" width="15.6328125" style="257" hidden="1" customWidth="1"/>
    <col min="44" max="44" width="13.6328125" style="257" customWidth="1"/>
    <col min="45" max="47" width="25.81640625" style="257" hidden="1" customWidth="1"/>
    <col min="48" max="49" width="21.6328125" style="257" hidden="1" customWidth="1"/>
    <col min="50" max="51" width="25" style="257" hidden="1" customWidth="1"/>
    <col min="52" max="52" width="21.6328125" style="257" hidden="1" customWidth="1"/>
    <col min="53" max="53" width="19.1796875" style="257" hidden="1" customWidth="1"/>
    <col min="54" max="54" width="25" style="257" hidden="1" customWidth="1"/>
    <col min="55" max="55" width="21.6328125" style="257" hidden="1" customWidth="1"/>
    <col min="56" max="56" width="19.1796875" style="257" hidden="1" customWidth="1"/>
    <col min="57" max="57" width="66.453125" style="257" customWidth="1"/>
    <col min="58" max="16384" width="9.36328125" style="257"/>
  </cols>
  <sheetData>
    <row r="1" spans="1:74">
      <c r="A1" s="11" t="s">
        <v>0</v>
      </c>
      <c r="AZ1" s="11" t="s">
        <v>1</v>
      </c>
      <c r="BA1" s="11" t="s">
        <v>2</v>
      </c>
      <c r="BB1" s="11" t="s">
        <v>1</v>
      </c>
      <c r="BT1" s="11" t="s">
        <v>3</v>
      </c>
      <c r="BU1" s="11" t="s">
        <v>3</v>
      </c>
      <c r="BV1" s="11" t="s">
        <v>4</v>
      </c>
    </row>
    <row r="2" spans="1:74" ht="37" customHeight="1">
      <c r="AR2" s="894" t="s">
        <v>5</v>
      </c>
      <c r="AS2" s="895"/>
      <c r="AT2" s="895"/>
      <c r="AU2" s="895"/>
      <c r="AV2" s="895"/>
      <c r="AW2" s="895"/>
      <c r="AX2" s="895"/>
      <c r="AY2" s="895"/>
      <c r="AZ2" s="895"/>
      <c r="BA2" s="895"/>
      <c r="BB2" s="895"/>
      <c r="BC2" s="895"/>
      <c r="BD2" s="895"/>
      <c r="BE2" s="895"/>
      <c r="BS2" s="12" t="s">
        <v>6</v>
      </c>
      <c r="BT2" s="12" t="s">
        <v>7</v>
      </c>
    </row>
    <row r="3" spans="1:74" ht="7" customHeight="1">
      <c r="B3" s="13"/>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5"/>
      <c r="BS3" s="12" t="s">
        <v>8</v>
      </c>
      <c r="BT3" s="12" t="s">
        <v>9</v>
      </c>
    </row>
    <row r="4" spans="1:74" ht="25" customHeight="1">
      <c r="B4" s="15"/>
      <c r="D4" s="16" t="s">
        <v>10</v>
      </c>
      <c r="AR4" s="15"/>
      <c r="AS4" s="17" t="s">
        <v>11</v>
      </c>
      <c r="BE4" s="18" t="s">
        <v>12</v>
      </c>
      <c r="BS4" s="12" t="s">
        <v>13</v>
      </c>
    </row>
    <row r="5" spans="1:74" ht="12" customHeight="1">
      <c r="B5" s="15"/>
      <c r="D5" s="19" t="s">
        <v>14</v>
      </c>
      <c r="K5" s="896"/>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R5" s="15"/>
      <c r="BE5" s="897" t="s">
        <v>15</v>
      </c>
      <c r="BS5" s="12" t="s">
        <v>6</v>
      </c>
    </row>
    <row r="6" spans="1:74" ht="37" customHeight="1">
      <c r="B6" s="15"/>
      <c r="D6" s="21" t="s">
        <v>16</v>
      </c>
      <c r="K6" s="900" t="s">
        <v>6998</v>
      </c>
      <c r="L6" s="895"/>
      <c r="M6" s="895"/>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c r="AN6" s="895"/>
      <c r="AO6" s="895"/>
      <c r="AR6" s="15"/>
      <c r="BE6" s="898"/>
      <c r="BS6" s="12" t="s">
        <v>6</v>
      </c>
    </row>
    <row r="7" spans="1:74" ht="12" customHeight="1">
      <c r="B7" s="15"/>
      <c r="D7" s="269" t="s">
        <v>17</v>
      </c>
      <c r="K7" s="262" t="s">
        <v>1</v>
      </c>
      <c r="AK7" s="269" t="s">
        <v>18</v>
      </c>
      <c r="AN7" s="262" t="s">
        <v>1</v>
      </c>
      <c r="AR7" s="15"/>
      <c r="BE7" s="898"/>
      <c r="BS7" s="12" t="s">
        <v>8</v>
      </c>
    </row>
    <row r="8" spans="1:74" ht="12" customHeight="1">
      <c r="B8" s="15"/>
      <c r="D8" s="269" t="s">
        <v>19</v>
      </c>
      <c r="K8" s="791" t="s">
        <v>2933</v>
      </c>
      <c r="AK8" s="269" t="s">
        <v>20</v>
      </c>
      <c r="AN8" s="548">
        <v>44757</v>
      </c>
      <c r="AR8" s="15"/>
      <c r="BE8" s="898"/>
      <c r="BS8" s="12" t="s">
        <v>8</v>
      </c>
    </row>
    <row r="9" spans="1:74" ht="14.5" customHeight="1">
      <c r="B9" s="15"/>
      <c r="AR9" s="15"/>
      <c r="BE9" s="898"/>
      <c r="BS9" s="12" t="s">
        <v>8</v>
      </c>
    </row>
    <row r="10" spans="1:74" ht="12" customHeight="1">
      <c r="B10" s="15"/>
      <c r="D10" s="269" t="s">
        <v>21</v>
      </c>
      <c r="AK10" s="269" t="s">
        <v>22</v>
      </c>
      <c r="AN10" s="262" t="s">
        <v>1</v>
      </c>
      <c r="AR10" s="15"/>
      <c r="BE10" s="898"/>
      <c r="BS10" s="12" t="s">
        <v>6</v>
      </c>
    </row>
    <row r="11" spans="1:74" ht="18.45" customHeight="1">
      <c r="B11" s="15"/>
      <c r="E11" s="791" t="s">
        <v>2932</v>
      </c>
      <c r="AK11" s="269" t="s">
        <v>23</v>
      </c>
      <c r="AN11" s="262" t="s">
        <v>1</v>
      </c>
      <c r="AR11" s="15"/>
      <c r="BE11" s="898"/>
      <c r="BS11" s="12" t="s">
        <v>6</v>
      </c>
    </row>
    <row r="12" spans="1:74" ht="7" customHeight="1">
      <c r="B12" s="15"/>
      <c r="AR12" s="15"/>
      <c r="BE12" s="898"/>
      <c r="BS12" s="12" t="s">
        <v>8</v>
      </c>
    </row>
    <row r="13" spans="1:74" ht="12" customHeight="1">
      <c r="B13" s="15"/>
      <c r="D13" s="269" t="s">
        <v>24</v>
      </c>
      <c r="AK13" s="269" t="s">
        <v>22</v>
      </c>
      <c r="AN13" s="263" t="s">
        <v>25</v>
      </c>
      <c r="AR13" s="15"/>
      <c r="BE13" s="898"/>
      <c r="BS13" s="12" t="s">
        <v>8</v>
      </c>
    </row>
    <row r="14" spans="1:74" ht="12.45">
      <c r="B14" s="15"/>
      <c r="E14" s="901" t="s">
        <v>25</v>
      </c>
      <c r="F14" s="902"/>
      <c r="G14" s="902"/>
      <c r="H14" s="902"/>
      <c r="I14" s="902"/>
      <c r="J14" s="902"/>
      <c r="K14" s="902"/>
      <c r="L14" s="902"/>
      <c r="M14" s="902"/>
      <c r="N14" s="902"/>
      <c r="O14" s="902"/>
      <c r="P14" s="902"/>
      <c r="Q14" s="902"/>
      <c r="R14" s="902"/>
      <c r="S14" s="902"/>
      <c r="T14" s="902"/>
      <c r="U14" s="902"/>
      <c r="V14" s="902"/>
      <c r="W14" s="902"/>
      <c r="X14" s="902"/>
      <c r="Y14" s="902"/>
      <c r="Z14" s="902"/>
      <c r="AA14" s="902"/>
      <c r="AB14" s="902"/>
      <c r="AC14" s="902"/>
      <c r="AD14" s="902"/>
      <c r="AE14" s="902"/>
      <c r="AF14" s="902"/>
      <c r="AG14" s="902"/>
      <c r="AH14" s="902"/>
      <c r="AI14" s="902"/>
      <c r="AJ14" s="902"/>
      <c r="AK14" s="269" t="s">
        <v>23</v>
      </c>
      <c r="AN14" s="263" t="s">
        <v>25</v>
      </c>
      <c r="AR14" s="15"/>
      <c r="BE14" s="898"/>
      <c r="BS14" s="12" t="s">
        <v>8</v>
      </c>
    </row>
    <row r="15" spans="1:74" ht="7" customHeight="1">
      <c r="B15" s="15"/>
      <c r="AR15" s="15"/>
      <c r="BE15" s="898"/>
      <c r="BS15" s="12" t="s">
        <v>3</v>
      </c>
    </row>
    <row r="16" spans="1:74" ht="12" customHeight="1">
      <c r="B16" s="15"/>
      <c r="D16" s="269" t="s">
        <v>26</v>
      </c>
      <c r="AK16" s="269" t="s">
        <v>22</v>
      </c>
      <c r="AN16" s="262" t="s">
        <v>1</v>
      </c>
      <c r="AR16" s="15"/>
      <c r="BE16" s="898"/>
      <c r="BS16" s="12" t="s">
        <v>3</v>
      </c>
    </row>
    <row r="17" spans="1:71" ht="18.45" customHeight="1">
      <c r="B17" s="15"/>
      <c r="E17" s="262" t="s">
        <v>27</v>
      </c>
      <c r="AK17" s="269" t="s">
        <v>23</v>
      </c>
      <c r="AN17" s="262" t="s">
        <v>1</v>
      </c>
      <c r="AR17" s="15"/>
      <c r="BE17" s="898"/>
      <c r="BS17" s="12" t="s">
        <v>28</v>
      </c>
    </row>
    <row r="18" spans="1:71" ht="7" customHeight="1">
      <c r="B18" s="15"/>
      <c r="AR18" s="15"/>
      <c r="BE18" s="898"/>
      <c r="BS18" s="12" t="s">
        <v>8</v>
      </c>
    </row>
    <row r="19" spans="1:71" ht="12" customHeight="1">
      <c r="B19" s="15"/>
      <c r="D19" s="269" t="s">
        <v>29</v>
      </c>
      <c r="AK19" s="269" t="s">
        <v>22</v>
      </c>
      <c r="AN19" s="262" t="s">
        <v>1</v>
      </c>
      <c r="AR19" s="15"/>
      <c r="BE19" s="898"/>
      <c r="BS19" s="12" t="s">
        <v>8</v>
      </c>
    </row>
    <row r="20" spans="1:71" ht="18.45" customHeight="1">
      <c r="B20" s="15"/>
      <c r="E20" s="262" t="s">
        <v>30</v>
      </c>
      <c r="AK20" s="269" t="s">
        <v>23</v>
      </c>
      <c r="AN20" s="262" t="s">
        <v>1</v>
      </c>
      <c r="AR20" s="15"/>
      <c r="BE20" s="898"/>
      <c r="BS20" s="12" t="s">
        <v>28</v>
      </c>
    </row>
    <row r="21" spans="1:71" ht="7" customHeight="1">
      <c r="B21" s="15"/>
      <c r="AR21" s="15"/>
      <c r="BE21" s="898"/>
    </row>
    <row r="22" spans="1:71" ht="12" customHeight="1">
      <c r="B22" s="15"/>
      <c r="D22" s="269" t="s">
        <v>31</v>
      </c>
      <c r="AR22" s="15"/>
      <c r="BE22" s="898"/>
    </row>
    <row r="23" spans="1:71" ht="16.5" customHeight="1">
      <c r="B23" s="15"/>
      <c r="E23" s="903" t="s">
        <v>1</v>
      </c>
      <c r="F23" s="903"/>
      <c r="G23" s="903"/>
      <c r="H23" s="903"/>
      <c r="I23" s="903"/>
      <c r="J23" s="903"/>
      <c r="K23" s="903"/>
      <c r="L23" s="903"/>
      <c r="M23" s="903"/>
      <c r="N23" s="903"/>
      <c r="O23" s="903"/>
      <c r="P23" s="903"/>
      <c r="Q23" s="903"/>
      <c r="R23" s="903"/>
      <c r="S23" s="903"/>
      <c r="T23" s="903"/>
      <c r="U23" s="903"/>
      <c r="V23" s="903"/>
      <c r="W23" s="903"/>
      <c r="X23" s="903"/>
      <c r="Y23" s="903"/>
      <c r="Z23" s="903"/>
      <c r="AA23" s="903"/>
      <c r="AB23" s="903"/>
      <c r="AC23" s="903"/>
      <c r="AD23" s="903"/>
      <c r="AE23" s="903"/>
      <c r="AF23" s="903"/>
      <c r="AG23" s="903"/>
      <c r="AH23" s="903"/>
      <c r="AI23" s="903"/>
      <c r="AJ23" s="903"/>
      <c r="AK23" s="903"/>
      <c r="AL23" s="903"/>
      <c r="AM23" s="903"/>
      <c r="AN23" s="903"/>
      <c r="AR23" s="15"/>
      <c r="BE23" s="898"/>
    </row>
    <row r="24" spans="1:71" ht="7" customHeight="1">
      <c r="B24" s="15"/>
      <c r="AR24" s="15"/>
      <c r="BE24" s="898"/>
    </row>
    <row r="25" spans="1:71" ht="7" customHeight="1">
      <c r="B25" s="15"/>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c r="AO25" s="24"/>
      <c r="AR25" s="15"/>
      <c r="BE25" s="898"/>
    </row>
    <row r="26" spans="1:71" s="2" customFormat="1" ht="25.95" customHeight="1">
      <c r="A26" s="268"/>
      <c r="B26" s="26"/>
      <c r="C26" s="268"/>
      <c r="D26" s="27" t="s">
        <v>32</v>
      </c>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904">
        <f>ROUND(AG94,0)</f>
        <v>0</v>
      </c>
      <c r="AL26" s="905"/>
      <c r="AM26" s="905"/>
      <c r="AN26" s="905"/>
      <c r="AO26" s="905"/>
      <c r="AP26" s="268"/>
      <c r="AQ26" s="268"/>
      <c r="AR26" s="26"/>
      <c r="BE26" s="898"/>
    </row>
    <row r="27" spans="1:71" s="2" customFormat="1" ht="7" customHeight="1">
      <c r="A27" s="268"/>
      <c r="B27" s="26"/>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s="268"/>
      <c r="AG27" s="268"/>
      <c r="AH27" s="268"/>
      <c r="AI27" s="268"/>
      <c r="AJ27" s="268"/>
      <c r="AK27" s="268"/>
      <c r="AL27" s="268"/>
      <c r="AM27" s="268"/>
      <c r="AN27" s="268"/>
      <c r="AO27" s="268"/>
      <c r="AP27" s="268"/>
      <c r="AQ27" s="268"/>
      <c r="AR27" s="26"/>
      <c r="BE27" s="898"/>
    </row>
    <row r="28" spans="1:71" s="2" customFormat="1" ht="12.45">
      <c r="A28" s="268"/>
      <c r="B28" s="26"/>
      <c r="C28" s="268"/>
      <c r="D28" s="268"/>
      <c r="E28" s="268"/>
      <c r="F28" s="268"/>
      <c r="G28" s="268"/>
      <c r="H28" s="268"/>
      <c r="I28" s="268"/>
      <c r="J28" s="268"/>
      <c r="K28" s="268"/>
      <c r="L28" s="906" t="s">
        <v>33</v>
      </c>
      <c r="M28" s="906"/>
      <c r="N28" s="906"/>
      <c r="O28" s="906"/>
      <c r="P28" s="906"/>
      <c r="Q28" s="268"/>
      <c r="R28" s="268"/>
      <c r="S28" s="268"/>
      <c r="T28" s="268"/>
      <c r="U28" s="268"/>
      <c r="V28" s="268"/>
      <c r="W28" s="906" t="s">
        <v>34</v>
      </c>
      <c r="X28" s="906"/>
      <c r="Y28" s="906"/>
      <c r="Z28" s="906"/>
      <c r="AA28" s="906"/>
      <c r="AB28" s="906"/>
      <c r="AC28" s="906"/>
      <c r="AD28" s="906"/>
      <c r="AE28" s="906"/>
      <c r="AF28" s="268"/>
      <c r="AG28" s="268"/>
      <c r="AH28" s="268"/>
      <c r="AI28" s="268"/>
      <c r="AJ28" s="268"/>
      <c r="AK28" s="906" t="s">
        <v>35</v>
      </c>
      <c r="AL28" s="906"/>
      <c r="AM28" s="906"/>
      <c r="AN28" s="906"/>
      <c r="AO28" s="906"/>
      <c r="AP28" s="268"/>
      <c r="AQ28" s="268"/>
      <c r="AR28" s="26"/>
      <c r="BE28" s="898"/>
    </row>
    <row r="29" spans="1:71" s="255" customFormat="1" ht="14.5" customHeight="1">
      <c r="B29" s="30"/>
      <c r="D29" s="269" t="s">
        <v>36</v>
      </c>
      <c r="F29" s="269" t="s">
        <v>37</v>
      </c>
      <c r="L29" s="891">
        <v>0.21</v>
      </c>
      <c r="M29" s="892"/>
      <c r="N29" s="892"/>
      <c r="O29" s="892"/>
      <c r="P29" s="892"/>
      <c r="W29" s="893">
        <f>ROUND(AK26, 0)</f>
        <v>0</v>
      </c>
      <c r="X29" s="892"/>
      <c r="Y29" s="892"/>
      <c r="Z29" s="892"/>
      <c r="AA29" s="892"/>
      <c r="AB29" s="892"/>
      <c r="AC29" s="892"/>
      <c r="AD29" s="892"/>
      <c r="AE29" s="892"/>
      <c r="AK29" s="893">
        <f>ROUND(W29*L29, 0)</f>
        <v>0</v>
      </c>
      <c r="AL29" s="892"/>
      <c r="AM29" s="892"/>
      <c r="AN29" s="892"/>
      <c r="AO29" s="892"/>
      <c r="AR29" s="30"/>
      <c r="BE29" s="899"/>
    </row>
    <row r="30" spans="1:71" s="255" customFormat="1" ht="14.5" customHeight="1">
      <c r="B30" s="30"/>
      <c r="F30" s="269" t="s">
        <v>38</v>
      </c>
      <c r="L30" s="891">
        <v>0.15</v>
      </c>
      <c r="M30" s="892"/>
      <c r="N30" s="892"/>
      <c r="O30" s="892"/>
      <c r="P30" s="892"/>
      <c r="W30" s="893">
        <v>0</v>
      </c>
      <c r="X30" s="892"/>
      <c r="Y30" s="892"/>
      <c r="Z30" s="892"/>
      <c r="AA30" s="892"/>
      <c r="AB30" s="892"/>
      <c r="AC30" s="892"/>
      <c r="AD30" s="892"/>
      <c r="AE30" s="892"/>
      <c r="AK30" s="893">
        <f>ROUND(W30*L30, 0)</f>
        <v>0</v>
      </c>
      <c r="AL30" s="892"/>
      <c r="AM30" s="892"/>
      <c r="AN30" s="892"/>
      <c r="AO30" s="892"/>
      <c r="AR30" s="30"/>
      <c r="BE30" s="899"/>
    </row>
    <row r="31" spans="1:71" s="255" customFormat="1" ht="14.5" hidden="1" customHeight="1">
      <c r="B31" s="30"/>
      <c r="F31" s="269" t="s">
        <v>39</v>
      </c>
      <c r="L31" s="891">
        <v>0.21</v>
      </c>
      <c r="M31" s="892"/>
      <c r="N31" s="892"/>
      <c r="O31" s="892"/>
      <c r="P31" s="892"/>
      <c r="W31" s="893" t="e">
        <f>ROUND(BB94, 0)</f>
        <v>#REF!</v>
      </c>
      <c r="X31" s="892"/>
      <c r="Y31" s="892"/>
      <c r="Z31" s="892"/>
      <c r="AA31" s="892"/>
      <c r="AB31" s="892"/>
      <c r="AC31" s="892"/>
      <c r="AD31" s="892"/>
      <c r="AE31" s="892"/>
      <c r="AK31" s="893">
        <v>0</v>
      </c>
      <c r="AL31" s="892"/>
      <c r="AM31" s="892"/>
      <c r="AN31" s="892"/>
      <c r="AO31" s="892"/>
      <c r="AR31" s="30"/>
      <c r="BE31" s="899"/>
    </row>
    <row r="32" spans="1:71" s="255" customFormat="1" ht="14.5" hidden="1" customHeight="1">
      <c r="B32" s="30"/>
      <c r="F32" s="269" t="s">
        <v>40</v>
      </c>
      <c r="L32" s="891">
        <v>0.15</v>
      </c>
      <c r="M32" s="892"/>
      <c r="N32" s="892"/>
      <c r="O32" s="892"/>
      <c r="P32" s="892"/>
      <c r="W32" s="893" t="e">
        <f>ROUND(BC94, 0)</f>
        <v>#REF!</v>
      </c>
      <c r="X32" s="892"/>
      <c r="Y32" s="892"/>
      <c r="Z32" s="892"/>
      <c r="AA32" s="892"/>
      <c r="AB32" s="892"/>
      <c r="AC32" s="892"/>
      <c r="AD32" s="892"/>
      <c r="AE32" s="892"/>
      <c r="AK32" s="893">
        <v>0</v>
      </c>
      <c r="AL32" s="892"/>
      <c r="AM32" s="892"/>
      <c r="AN32" s="892"/>
      <c r="AO32" s="892"/>
      <c r="AR32" s="30"/>
      <c r="BE32" s="899"/>
    </row>
    <row r="33" spans="1:57" s="255" customFormat="1" ht="14.5" hidden="1" customHeight="1">
      <c r="B33" s="30"/>
      <c r="F33" s="269" t="s">
        <v>41</v>
      </c>
      <c r="L33" s="891">
        <v>0</v>
      </c>
      <c r="M33" s="892"/>
      <c r="N33" s="892"/>
      <c r="O33" s="892"/>
      <c r="P33" s="892"/>
      <c r="W33" s="893" t="e">
        <f>ROUND(BD94, 0)</f>
        <v>#REF!</v>
      </c>
      <c r="X33" s="892"/>
      <c r="Y33" s="892"/>
      <c r="Z33" s="892"/>
      <c r="AA33" s="892"/>
      <c r="AB33" s="892"/>
      <c r="AC33" s="892"/>
      <c r="AD33" s="892"/>
      <c r="AE33" s="892"/>
      <c r="AK33" s="893">
        <v>0</v>
      </c>
      <c r="AL33" s="892"/>
      <c r="AM33" s="892"/>
      <c r="AN33" s="892"/>
      <c r="AO33" s="892"/>
      <c r="AR33" s="30"/>
      <c r="BE33" s="899"/>
    </row>
    <row r="34" spans="1:57" s="2" customFormat="1" ht="7" customHeight="1">
      <c r="A34" s="268"/>
      <c r="B34" s="26"/>
      <c r="C34" s="268"/>
      <c r="D34" s="268"/>
      <c r="E34" s="268"/>
      <c r="F34" s="268"/>
      <c r="G34" s="268"/>
      <c r="H34" s="268"/>
      <c r="I34" s="268"/>
      <c r="J34" s="268"/>
      <c r="K34" s="268"/>
      <c r="L34" s="268"/>
      <c r="M34" s="268"/>
      <c r="N34" s="268"/>
      <c r="O34" s="268"/>
      <c r="P34" s="268"/>
      <c r="Q34" s="268"/>
      <c r="R34" s="268"/>
      <c r="S34" s="268"/>
      <c r="T34" s="268"/>
      <c r="U34" s="268"/>
      <c r="V34" s="268"/>
      <c r="W34" s="268"/>
      <c r="X34" s="268"/>
      <c r="Y34" s="268"/>
      <c r="Z34" s="268"/>
      <c r="AA34" s="268"/>
      <c r="AB34" s="268"/>
      <c r="AC34" s="268"/>
      <c r="AD34" s="268"/>
      <c r="AE34" s="268"/>
      <c r="AF34" s="268"/>
      <c r="AG34" s="268"/>
      <c r="AH34" s="268"/>
      <c r="AI34" s="268"/>
      <c r="AJ34" s="268"/>
      <c r="AK34" s="268"/>
      <c r="AL34" s="268"/>
      <c r="AM34" s="268"/>
      <c r="AN34" s="268"/>
      <c r="AO34" s="268"/>
      <c r="AP34" s="268"/>
      <c r="AQ34" s="268"/>
      <c r="AR34" s="26"/>
      <c r="BE34" s="898"/>
    </row>
    <row r="35" spans="1:57" s="2" customFormat="1" ht="25.95" customHeight="1">
      <c r="A35" s="268"/>
      <c r="B35" s="26"/>
      <c r="C35" s="31"/>
      <c r="D35" s="32" t="s">
        <v>42</v>
      </c>
      <c r="E35" s="256"/>
      <c r="F35" s="256"/>
      <c r="G35" s="256"/>
      <c r="H35" s="256"/>
      <c r="I35" s="256"/>
      <c r="J35" s="256"/>
      <c r="K35" s="256"/>
      <c r="L35" s="256"/>
      <c r="M35" s="256"/>
      <c r="N35" s="256"/>
      <c r="O35" s="256"/>
      <c r="P35" s="256"/>
      <c r="Q35" s="256"/>
      <c r="R35" s="256"/>
      <c r="S35" s="256"/>
      <c r="T35" s="33" t="s">
        <v>43</v>
      </c>
      <c r="U35" s="256"/>
      <c r="V35" s="256"/>
      <c r="W35" s="256"/>
      <c r="X35" s="907" t="s">
        <v>44</v>
      </c>
      <c r="Y35" s="908"/>
      <c r="Z35" s="908"/>
      <c r="AA35" s="908"/>
      <c r="AB35" s="908"/>
      <c r="AC35" s="256"/>
      <c r="AD35" s="256"/>
      <c r="AE35" s="256"/>
      <c r="AF35" s="256"/>
      <c r="AG35" s="256"/>
      <c r="AH35" s="256"/>
      <c r="AI35" s="256"/>
      <c r="AJ35" s="256"/>
      <c r="AK35" s="909">
        <f>SUM(AK26:AK33)</f>
        <v>0</v>
      </c>
      <c r="AL35" s="908"/>
      <c r="AM35" s="908"/>
      <c r="AN35" s="908"/>
      <c r="AO35" s="910"/>
      <c r="AP35" s="31"/>
      <c r="AQ35" s="31"/>
      <c r="AR35" s="26"/>
      <c r="BE35" s="268"/>
    </row>
    <row r="36" spans="1:57" s="2" customFormat="1" ht="7" customHeight="1">
      <c r="A36" s="268"/>
      <c r="B36" s="26"/>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c r="AG36" s="268"/>
      <c r="AH36" s="268"/>
      <c r="AI36" s="268"/>
      <c r="AJ36" s="268"/>
      <c r="AK36" s="268"/>
      <c r="AL36" s="268"/>
      <c r="AM36" s="268"/>
      <c r="AN36" s="268"/>
      <c r="AO36" s="268"/>
      <c r="AP36" s="268"/>
      <c r="AQ36" s="268"/>
      <c r="AR36" s="26"/>
      <c r="BE36" s="268"/>
    </row>
    <row r="37" spans="1:57" s="2" customFormat="1" ht="14.5" customHeight="1">
      <c r="A37" s="268"/>
      <c r="B37" s="26"/>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68"/>
      <c r="AE37" s="268"/>
      <c r="AF37" s="268"/>
      <c r="AG37" s="268"/>
      <c r="AH37" s="268"/>
      <c r="AI37" s="268"/>
      <c r="AJ37" s="268"/>
      <c r="AK37" s="268"/>
      <c r="AL37" s="268"/>
      <c r="AM37" s="268"/>
      <c r="AN37" s="268"/>
      <c r="AO37" s="268"/>
      <c r="AP37" s="268"/>
      <c r="AQ37" s="268"/>
      <c r="AR37" s="26"/>
      <c r="BE37" s="268"/>
    </row>
    <row r="38" spans="1:57" ht="14.5" customHeight="1">
      <c r="B38" s="15"/>
      <c r="AR38" s="15"/>
    </row>
    <row r="39" spans="1:57" ht="14.5" customHeight="1">
      <c r="B39" s="15"/>
      <c r="AR39" s="15"/>
    </row>
    <row r="40" spans="1:57" ht="14.5" customHeight="1">
      <c r="B40" s="15"/>
      <c r="AR40" s="15"/>
    </row>
    <row r="41" spans="1:57" ht="14.5" customHeight="1">
      <c r="B41" s="15"/>
      <c r="AR41" s="15"/>
    </row>
    <row r="42" spans="1:57" ht="14.5" customHeight="1">
      <c r="B42" s="15"/>
      <c r="AR42" s="15"/>
    </row>
    <row r="43" spans="1:57" ht="14.5" customHeight="1">
      <c r="B43" s="15"/>
      <c r="AR43" s="15"/>
    </row>
    <row r="44" spans="1:57" ht="14.5" customHeight="1">
      <c r="B44" s="15"/>
      <c r="AR44" s="15"/>
    </row>
    <row r="45" spans="1:57" ht="14.5" customHeight="1">
      <c r="B45" s="15"/>
      <c r="AR45" s="15"/>
    </row>
    <row r="46" spans="1:57" ht="14.5" customHeight="1">
      <c r="B46" s="15"/>
      <c r="AR46" s="15"/>
    </row>
    <row r="47" spans="1:57" ht="14.5" customHeight="1">
      <c r="B47" s="15"/>
      <c r="AR47" s="15"/>
    </row>
    <row r="48" spans="1:57" ht="14.5" customHeight="1">
      <c r="B48" s="15"/>
      <c r="AR48" s="15"/>
    </row>
    <row r="49" spans="1:57" s="2" customFormat="1" ht="14.5" customHeight="1">
      <c r="B49" s="34"/>
      <c r="D49" s="35" t="s">
        <v>45</v>
      </c>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5" t="s">
        <v>46</v>
      </c>
      <c r="AI49" s="36"/>
      <c r="AJ49" s="36"/>
      <c r="AK49" s="36"/>
      <c r="AL49" s="36"/>
      <c r="AM49" s="36"/>
      <c r="AN49" s="36"/>
      <c r="AO49" s="36"/>
      <c r="AR49" s="34"/>
    </row>
    <row r="50" spans="1:57">
      <c r="B50" s="15"/>
      <c r="AR50" s="15"/>
    </row>
    <row r="51" spans="1:57">
      <c r="B51" s="15"/>
      <c r="AR51" s="15"/>
    </row>
    <row r="52" spans="1:57">
      <c r="B52" s="15"/>
      <c r="AR52" s="15"/>
    </row>
    <row r="53" spans="1:57">
      <c r="B53" s="15"/>
      <c r="AR53" s="15"/>
    </row>
    <row r="54" spans="1:57">
      <c r="B54" s="15"/>
      <c r="AR54" s="15"/>
    </row>
    <row r="55" spans="1:57">
      <c r="B55" s="15"/>
      <c r="AR55" s="15"/>
    </row>
    <row r="56" spans="1:57">
      <c r="B56" s="15"/>
      <c r="AR56" s="15"/>
    </row>
    <row r="57" spans="1:57">
      <c r="B57" s="15"/>
      <c r="AR57" s="15"/>
    </row>
    <row r="58" spans="1:57">
      <c r="B58" s="15"/>
      <c r="AR58" s="15"/>
    </row>
    <row r="59" spans="1:57">
      <c r="B59" s="15"/>
      <c r="AR59" s="15"/>
    </row>
    <row r="60" spans="1:57" s="2" customFormat="1" ht="12.45">
      <c r="A60" s="268"/>
      <c r="B60" s="26"/>
      <c r="C60" s="268"/>
      <c r="D60" s="37" t="s">
        <v>47</v>
      </c>
      <c r="E60" s="265"/>
      <c r="F60" s="265"/>
      <c r="G60" s="265"/>
      <c r="H60" s="265"/>
      <c r="I60" s="265"/>
      <c r="J60" s="265"/>
      <c r="K60" s="265"/>
      <c r="L60" s="265"/>
      <c r="M60" s="265"/>
      <c r="N60" s="265"/>
      <c r="O60" s="265"/>
      <c r="P60" s="265"/>
      <c r="Q60" s="265"/>
      <c r="R60" s="265"/>
      <c r="S60" s="265"/>
      <c r="T60" s="265"/>
      <c r="U60" s="265"/>
      <c r="V60" s="37" t="s">
        <v>48</v>
      </c>
      <c r="W60" s="265"/>
      <c r="X60" s="265"/>
      <c r="Y60" s="265"/>
      <c r="Z60" s="265"/>
      <c r="AA60" s="265"/>
      <c r="AB60" s="265"/>
      <c r="AC60" s="265"/>
      <c r="AD60" s="265"/>
      <c r="AE60" s="265"/>
      <c r="AF60" s="265"/>
      <c r="AG60" s="265"/>
      <c r="AH60" s="37" t="s">
        <v>47</v>
      </c>
      <c r="AI60" s="265"/>
      <c r="AJ60" s="265"/>
      <c r="AK60" s="265"/>
      <c r="AL60" s="265"/>
      <c r="AM60" s="37" t="s">
        <v>48</v>
      </c>
      <c r="AN60" s="265"/>
      <c r="AO60" s="265"/>
      <c r="AP60" s="268"/>
      <c r="AQ60" s="268"/>
      <c r="AR60" s="26"/>
      <c r="BE60" s="268"/>
    </row>
    <row r="61" spans="1:57">
      <c r="B61" s="15"/>
      <c r="AR61" s="15"/>
    </row>
    <row r="62" spans="1:57">
      <c r="B62" s="15"/>
      <c r="AR62" s="15"/>
    </row>
    <row r="63" spans="1:57">
      <c r="B63" s="15"/>
      <c r="AR63" s="15"/>
    </row>
    <row r="64" spans="1:57" s="2" customFormat="1" ht="12.45">
      <c r="A64" s="268"/>
      <c r="B64" s="26"/>
      <c r="C64" s="268"/>
      <c r="D64" s="35" t="s">
        <v>49</v>
      </c>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5" t="s">
        <v>50</v>
      </c>
      <c r="AI64" s="38"/>
      <c r="AJ64" s="38"/>
      <c r="AK64" s="38"/>
      <c r="AL64" s="38"/>
      <c r="AM64" s="38"/>
      <c r="AN64" s="38"/>
      <c r="AO64" s="38"/>
      <c r="AP64" s="268"/>
      <c r="AQ64" s="268"/>
      <c r="AR64" s="26"/>
      <c r="BE64" s="268"/>
    </row>
    <row r="65" spans="1:57">
      <c r="B65" s="15"/>
      <c r="AR65" s="15"/>
    </row>
    <row r="66" spans="1:57">
      <c r="B66" s="15"/>
      <c r="AR66" s="15"/>
    </row>
    <row r="67" spans="1:57">
      <c r="B67" s="15"/>
      <c r="AR67" s="15"/>
    </row>
    <row r="68" spans="1:57">
      <c r="B68" s="15"/>
      <c r="AR68" s="15"/>
    </row>
    <row r="69" spans="1:57">
      <c r="B69" s="15"/>
      <c r="AR69" s="15"/>
    </row>
    <row r="70" spans="1:57">
      <c r="B70" s="15"/>
      <c r="AR70" s="15"/>
    </row>
    <row r="71" spans="1:57">
      <c r="B71" s="15"/>
      <c r="AR71" s="15"/>
    </row>
    <row r="72" spans="1:57">
      <c r="B72" s="15"/>
      <c r="AR72" s="15"/>
    </row>
    <row r="73" spans="1:57">
      <c r="B73" s="15"/>
      <c r="AR73" s="15"/>
    </row>
    <row r="74" spans="1:57">
      <c r="B74" s="15"/>
      <c r="AR74" s="15"/>
    </row>
    <row r="75" spans="1:57" s="2" customFormat="1" ht="12.45">
      <c r="A75" s="268"/>
      <c r="B75" s="26"/>
      <c r="C75" s="268"/>
      <c r="D75" s="37" t="s">
        <v>47</v>
      </c>
      <c r="E75" s="265"/>
      <c r="F75" s="265"/>
      <c r="G75" s="265"/>
      <c r="H75" s="265"/>
      <c r="I75" s="265"/>
      <c r="J75" s="265"/>
      <c r="K75" s="265"/>
      <c r="L75" s="265"/>
      <c r="M75" s="265"/>
      <c r="N75" s="265"/>
      <c r="O75" s="265"/>
      <c r="P75" s="265"/>
      <c r="Q75" s="265"/>
      <c r="R75" s="265"/>
      <c r="S75" s="265"/>
      <c r="T75" s="265"/>
      <c r="U75" s="265"/>
      <c r="V75" s="37" t="s">
        <v>48</v>
      </c>
      <c r="W75" s="265"/>
      <c r="X75" s="265"/>
      <c r="Y75" s="265"/>
      <c r="Z75" s="265"/>
      <c r="AA75" s="265"/>
      <c r="AB75" s="265"/>
      <c r="AC75" s="265"/>
      <c r="AD75" s="265"/>
      <c r="AE75" s="265"/>
      <c r="AF75" s="265"/>
      <c r="AG75" s="265"/>
      <c r="AH75" s="37" t="s">
        <v>47</v>
      </c>
      <c r="AI75" s="265"/>
      <c r="AJ75" s="265"/>
      <c r="AK75" s="265"/>
      <c r="AL75" s="265"/>
      <c r="AM75" s="37" t="s">
        <v>48</v>
      </c>
      <c r="AN75" s="265"/>
      <c r="AO75" s="265"/>
      <c r="AP75" s="268"/>
      <c r="AQ75" s="268"/>
      <c r="AR75" s="26"/>
      <c r="BE75" s="268"/>
    </row>
    <row r="76" spans="1:57" s="2" customFormat="1">
      <c r="A76" s="268"/>
      <c r="B76" s="26"/>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
      <c r="BE76" s="268"/>
    </row>
    <row r="77" spans="1:57" s="2" customFormat="1" ht="7" customHeight="1">
      <c r="A77" s="268"/>
      <c r="B77" s="39"/>
      <c r="C77" s="40"/>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26"/>
      <c r="BE77" s="268"/>
    </row>
    <row r="81" spans="1:91" s="2" customFormat="1" ht="7" customHeight="1">
      <c r="A81" s="268"/>
      <c r="B81" s="41"/>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26"/>
      <c r="BE81" s="268"/>
    </row>
    <row r="82" spans="1:91" s="2" customFormat="1" ht="25" customHeight="1">
      <c r="A82" s="268"/>
      <c r="B82" s="26"/>
      <c r="C82" s="16" t="s">
        <v>51</v>
      </c>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68"/>
      <c r="AE82" s="268"/>
      <c r="AF82" s="268"/>
      <c r="AG82" s="268"/>
      <c r="AH82" s="268"/>
      <c r="AI82" s="268"/>
      <c r="AJ82" s="268"/>
      <c r="AK82" s="268"/>
      <c r="AL82" s="268"/>
      <c r="AM82" s="268"/>
      <c r="AN82" s="268"/>
      <c r="AO82" s="268"/>
      <c r="AP82" s="268"/>
      <c r="AQ82" s="268"/>
      <c r="AR82" s="26"/>
      <c r="BE82" s="268"/>
    </row>
    <row r="83" spans="1:91" s="2" customFormat="1" ht="7" customHeight="1">
      <c r="A83" s="268"/>
      <c r="B83" s="26"/>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68"/>
      <c r="AE83" s="268"/>
      <c r="AF83" s="268"/>
      <c r="AG83" s="268"/>
      <c r="AH83" s="268"/>
      <c r="AI83" s="268"/>
      <c r="AJ83" s="268"/>
      <c r="AK83" s="268"/>
      <c r="AL83" s="268"/>
      <c r="AM83" s="268"/>
      <c r="AN83" s="268"/>
      <c r="AO83" s="268"/>
      <c r="AP83" s="268"/>
      <c r="AQ83" s="268"/>
      <c r="AR83" s="26"/>
      <c r="BE83" s="268"/>
    </row>
    <row r="84" spans="1:91" s="261" customFormat="1" ht="12" customHeight="1">
      <c r="B84" s="43"/>
      <c r="C84" s="269" t="s">
        <v>14</v>
      </c>
      <c r="L84" s="261">
        <f>K5</f>
        <v>0</v>
      </c>
      <c r="AR84" s="43"/>
    </row>
    <row r="85" spans="1:91" s="267" customFormat="1" ht="37" customHeight="1">
      <c r="B85" s="44"/>
      <c r="C85" s="45" t="s">
        <v>16</v>
      </c>
      <c r="L85" s="911" t="str">
        <f>K6</f>
        <v>Přístavba a rekonstrukce sportovní haly Chrudim, I. etapa</v>
      </c>
      <c r="M85" s="912"/>
      <c r="N85" s="912"/>
      <c r="O85" s="912"/>
      <c r="P85" s="912"/>
      <c r="Q85" s="912"/>
      <c r="R85" s="912"/>
      <c r="S85" s="912"/>
      <c r="T85" s="912"/>
      <c r="U85" s="912"/>
      <c r="V85" s="912"/>
      <c r="W85" s="912"/>
      <c r="X85" s="912"/>
      <c r="Y85" s="912"/>
      <c r="Z85" s="912"/>
      <c r="AA85" s="912"/>
      <c r="AB85" s="912"/>
      <c r="AC85" s="912"/>
      <c r="AD85" s="912"/>
      <c r="AE85" s="912"/>
      <c r="AF85" s="912"/>
      <c r="AG85" s="912"/>
      <c r="AH85" s="912"/>
      <c r="AI85" s="912"/>
      <c r="AJ85" s="912"/>
      <c r="AK85" s="912"/>
      <c r="AL85" s="912"/>
      <c r="AM85" s="912"/>
      <c r="AN85" s="912"/>
      <c r="AO85" s="912"/>
      <c r="AR85" s="44"/>
    </row>
    <row r="86" spans="1:91" s="2" customFormat="1" ht="7" customHeight="1">
      <c r="A86" s="268"/>
      <c r="B86" s="26"/>
      <c r="C86" s="268"/>
      <c r="D86" s="268"/>
      <c r="E86" s="268"/>
      <c r="F86" s="268"/>
      <c r="G86" s="268"/>
      <c r="H86" s="268"/>
      <c r="I86" s="268"/>
      <c r="J86" s="268"/>
      <c r="K86" s="268"/>
      <c r="L86" s="268"/>
      <c r="M86" s="268"/>
      <c r="N86" s="268"/>
      <c r="O86" s="268"/>
      <c r="P86" s="268"/>
      <c r="Q86" s="268"/>
      <c r="R86" s="268"/>
      <c r="S86" s="268"/>
      <c r="T86" s="268"/>
      <c r="U86" s="268"/>
      <c r="V86" s="268"/>
      <c r="W86" s="268"/>
      <c r="X86" s="268"/>
      <c r="Y86" s="268"/>
      <c r="Z86" s="268"/>
      <c r="AA86" s="268"/>
      <c r="AB86" s="268"/>
      <c r="AC86" s="268"/>
      <c r="AD86" s="268"/>
      <c r="AE86" s="268"/>
      <c r="AF86" s="268"/>
      <c r="AG86" s="268"/>
      <c r="AH86" s="268"/>
      <c r="AI86" s="268"/>
      <c r="AJ86" s="268"/>
      <c r="AK86" s="268"/>
      <c r="AL86" s="268"/>
      <c r="AM86" s="268"/>
      <c r="AN86" s="268"/>
      <c r="AO86" s="268"/>
      <c r="AP86" s="268"/>
      <c r="AQ86" s="268"/>
      <c r="AR86" s="26"/>
      <c r="BE86" s="268"/>
    </row>
    <row r="87" spans="1:91" s="2" customFormat="1" ht="12" customHeight="1">
      <c r="A87" s="268"/>
      <c r="B87" s="26"/>
      <c r="C87" s="269" t="s">
        <v>19</v>
      </c>
      <c r="D87" s="268"/>
      <c r="E87" s="268"/>
      <c r="F87" s="268"/>
      <c r="G87" s="268"/>
      <c r="H87" s="268"/>
      <c r="I87" s="268"/>
      <c r="J87" s="268"/>
      <c r="K87" s="268"/>
      <c r="L87" s="46" t="str">
        <f>IF(K8="","",K8)</f>
        <v>Chrudim</v>
      </c>
      <c r="M87" s="268"/>
      <c r="N87" s="268"/>
      <c r="O87" s="268"/>
      <c r="P87" s="268"/>
      <c r="Q87" s="268"/>
      <c r="R87" s="268"/>
      <c r="S87" s="268"/>
      <c r="T87" s="268"/>
      <c r="U87" s="268"/>
      <c r="V87" s="268"/>
      <c r="W87" s="268"/>
      <c r="X87" s="268"/>
      <c r="Y87" s="268"/>
      <c r="Z87" s="268"/>
      <c r="AA87" s="268"/>
      <c r="AB87" s="268"/>
      <c r="AC87" s="268"/>
      <c r="AD87" s="268"/>
      <c r="AE87" s="268"/>
      <c r="AF87" s="268"/>
      <c r="AG87" s="268"/>
      <c r="AH87" s="268"/>
      <c r="AI87" s="269" t="s">
        <v>20</v>
      </c>
      <c r="AJ87" s="268"/>
      <c r="AK87" s="268"/>
      <c r="AL87" s="268"/>
      <c r="AM87" s="919">
        <f>IF(AN8= "","",AN8)</f>
        <v>44757</v>
      </c>
      <c r="AN87" s="919"/>
      <c r="AO87" s="268"/>
      <c r="AP87" s="268"/>
      <c r="AQ87" s="268"/>
      <c r="AR87" s="26"/>
      <c r="BE87" s="268"/>
    </row>
    <row r="88" spans="1:91" s="2" customFormat="1" ht="7" customHeight="1">
      <c r="A88" s="268"/>
      <c r="B88" s="26"/>
      <c r="C88" s="268"/>
      <c r="D88" s="268"/>
      <c r="E88" s="268"/>
      <c r="F88" s="268"/>
      <c r="G88" s="268"/>
      <c r="H88" s="268"/>
      <c r="I88" s="268"/>
      <c r="J88" s="268"/>
      <c r="K88" s="268"/>
      <c r="L88" s="268"/>
      <c r="M88" s="268"/>
      <c r="N88" s="268"/>
      <c r="O88" s="268"/>
      <c r="P88" s="268"/>
      <c r="Q88" s="268"/>
      <c r="R88" s="268"/>
      <c r="S88" s="268"/>
      <c r="T88" s="268"/>
      <c r="U88" s="268"/>
      <c r="V88" s="268"/>
      <c r="W88" s="268"/>
      <c r="X88" s="268"/>
      <c r="Y88" s="268"/>
      <c r="Z88" s="268"/>
      <c r="AA88" s="268"/>
      <c r="AB88" s="268"/>
      <c r="AC88" s="268"/>
      <c r="AD88" s="268"/>
      <c r="AE88" s="268"/>
      <c r="AF88" s="268"/>
      <c r="AG88" s="268"/>
      <c r="AH88" s="268"/>
      <c r="AI88" s="268"/>
      <c r="AJ88" s="268"/>
      <c r="AK88" s="268"/>
      <c r="AL88" s="268"/>
      <c r="AM88" s="268"/>
      <c r="AN88" s="268"/>
      <c r="AO88" s="268"/>
      <c r="AP88" s="268"/>
      <c r="AQ88" s="268"/>
      <c r="AR88" s="26"/>
      <c r="BE88" s="268"/>
    </row>
    <row r="89" spans="1:91" s="2" customFormat="1" ht="25.75" customHeight="1">
      <c r="A89" s="268"/>
      <c r="B89" s="26"/>
      <c r="C89" s="269" t="s">
        <v>21</v>
      </c>
      <c r="D89" s="268"/>
      <c r="E89" s="268"/>
      <c r="F89" s="268"/>
      <c r="G89" s="268"/>
      <c r="H89" s="268"/>
      <c r="I89" s="268"/>
      <c r="J89" s="268"/>
      <c r="K89" s="268"/>
      <c r="L89" s="261" t="str">
        <f>IF(E11= "","",E11)</f>
        <v xml:space="preserve">Město Chrudim, Resselovo nám.77, Chrudim </v>
      </c>
      <c r="M89" s="268"/>
      <c r="N89" s="268"/>
      <c r="O89" s="268"/>
      <c r="P89" s="268"/>
      <c r="Q89" s="268"/>
      <c r="R89" s="268"/>
      <c r="S89" s="268"/>
      <c r="T89" s="268"/>
      <c r="U89" s="268"/>
      <c r="V89" s="268"/>
      <c r="W89" s="268"/>
      <c r="X89" s="268"/>
      <c r="Y89" s="268"/>
      <c r="Z89" s="268"/>
      <c r="AA89" s="268"/>
      <c r="AB89" s="268"/>
      <c r="AC89" s="268"/>
      <c r="AD89" s="268"/>
      <c r="AE89" s="268"/>
      <c r="AF89" s="268"/>
      <c r="AG89" s="268"/>
      <c r="AH89" s="268"/>
      <c r="AI89" s="269" t="s">
        <v>26</v>
      </c>
      <c r="AJ89" s="268"/>
      <c r="AK89" s="268"/>
      <c r="AL89" s="268"/>
      <c r="AM89" s="920" t="str">
        <f>IF(E17="","",E17)</f>
        <v>Projekce CZ s.r.o., Tovární 290, Chrudim</v>
      </c>
      <c r="AN89" s="921"/>
      <c r="AO89" s="921"/>
      <c r="AP89" s="921"/>
      <c r="AQ89" s="268"/>
      <c r="AR89" s="26"/>
      <c r="AS89" s="922" t="s">
        <v>52</v>
      </c>
      <c r="AT89" s="923"/>
      <c r="AU89" s="48"/>
      <c r="AV89" s="48"/>
      <c r="AW89" s="48"/>
      <c r="AX89" s="48"/>
      <c r="AY89" s="48"/>
      <c r="AZ89" s="48"/>
      <c r="BA89" s="48"/>
      <c r="BB89" s="48"/>
      <c r="BC89" s="48"/>
      <c r="BD89" s="49"/>
      <c r="BE89" s="268"/>
    </row>
    <row r="90" spans="1:91" s="2" customFormat="1" ht="15.25" customHeight="1">
      <c r="A90" s="268"/>
      <c r="B90" s="26"/>
      <c r="C90" s="269" t="s">
        <v>24</v>
      </c>
      <c r="D90" s="268"/>
      <c r="E90" s="268"/>
      <c r="F90" s="268"/>
      <c r="G90" s="268"/>
      <c r="H90" s="268"/>
      <c r="I90" s="268"/>
      <c r="J90" s="268"/>
      <c r="K90" s="268"/>
      <c r="L90" s="261" t="str">
        <f>IF(E14= "Vyplň údaj","",E14)</f>
        <v/>
      </c>
      <c r="M90" s="268"/>
      <c r="N90" s="268"/>
      <c r="O90" s="268"/>
      <c r="P90" s="268"/>
      <c r="Q90" s="268"/>
      <c r="R90" s="268"/>
      <c r="S90" s="268"/>
      <c r="T90" s="268"/>
      <c r="U90" s="268"/>
      <c r="V90" s="268"/>
      <c r="W90" s="268"/>
      <c r="X90" s="268"/>
      <c r="Y90" s="268"/>
      <c r="Z90" s="268"/>
      <c r="AA90" s="268"/>
      <c r="AB90" s="268"/>
      <c r="AC90" s="268"/>
      <c r="AD90" s="268"/>
      <c r="AE90" s="268"/>
      <c r="AF90" s="268"/>
      <c r="AG90" s="268"/>
      <c r="AH90" s="268"/>
      <c r="AI90" s="269" t="s">
        <v>29</v>
      </c>
      <c r="AJ90" s="268"/>
      <c r="AK90" s="268"/>
      <c r="AL90" s="268"/>
      <c r="AM90" s="920" t="str">
        <f>IF(E20="","",E20)</f>
        <v>ing. V. Švehla</v>
      </c>
      <c r="AN90" s="921"/>
      <c r="AO90" s="921"/>
      <c r="AP90" s="921"/>
      <c r="AQ90" s="268"/>
      <c r="AR90" s="26"/>
      <c r="AS90" s="924"/>
      <c r="AT90" s="925"/>
      <c r="AU90" s="50"/>
      <c r="AV90" s="50"/>
      <c r="AW90" s="50"/>
      <c r="AX90" s="50"/>
      <c r="AY90" s="50"/>
      <c r="AZ90" s="50"/>
      <c r="BA90" s="50"/>
      <c r="BB90" s="50"/>
      <c r="BC90" s="50"/>
      <c r="BD90" s="51"/>
      <c r="BE90" s="268"/>
    </row>
    <row r="91" spans="1:91" s="2" customFormat="1" ht="10.95" customHeight="1">
      <c r="A91" s="268"/>
      <c r="B91" s="26"/>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268"/>
      <c r="AQ91" s="268"/>
      <c r="AR91" s="26"/>
      <c r="AS91" s="924"/>
      <c r="AT91" s="925"/>
      <c r="AU91" s="50"/>
      <c r="AV91" s="50"/>
      <c r="AW91" s="50"/>
      <c r="AX91" s="50"/>
      <c r="AY91" s="50"/>
      <c r="AZ91" s="50"/>
      <c r="BA91" s="50"/>
      <c r="BB91" s="50"/>
      <c r="BC91" s="50"/>
      <c r="BD91" s="51"/>
      <c r="BE91" s="268"/>
    </row>
    <row r="92" spans="1:91" s="2" customFormat="1" ht="29.25" customHeight="1">
      <c r="A92" s="268"/>
      <c r="B92" s="26"/>
      <c r="C92" s="926" t="s">
        <v>53</v>
      </c>
      <c r="D92" s="927"/>
      <c r="E92" s="927"/>
      <c r="F92" s="927"/>
      <c r="G92" s="927"/>
      <c r="H92" s="52"/>
      <c r="I92" s="928" t="s">
        <v>54</v>
      </c>
      <c r="J92" s="927"/>
      <c r="K92" s="927"/>
      <c r="L92" s="927"/>
      <c r="M92" s="927"/>
      <c r="N92" s="927"/>
      <c r="O92" s="927"/>
      <c r="P92" s="927"/>
      <c r="Q92" s="927"/>
      <c r="R92" s="927"/>
      <c r="S92" s="927"/>
      <c r="T92" s="927"/>
      <c r="U92" s="927"/>
      <c r="V92" s="927"/>
      <c r="W92" s="927"/>
      <c r="X92" s="927"/>
      <c r="Y92" s="927"/>
      <c r="Z92" s="927"/>
      <c r="AA92" s="927"/>
      <c r="AB92" s="927"/>
      <c r="AC92" s="927"/>
      <c r="AD92" s="927"/>
      <c r="AE92" s="927"/>
      <c r="AF92" s="927"/>
      <c r="AG92" s="929" t="s">
        <v>55</v>
      </c>
      <c r="AH92" s="927"/>
      <c r="AI92" s="927"/>
      <c r="AJ92" s="927"/>
      <c r="AK92" s="927"/>
      <c r="AL92" s="927"/>
      <c r="AM92" s="927"/>
      <c r="AN92" s="928" t="s">
        <v>56</v>
      </c>
      <c r="AO92" s="927"/>
      <c r="AP92" s="930"/>
      <c r="AQ92" s="53" t="s">
        <v>57</v>
      </c>
      <c r="AR92" s="26"/>
      <c r="AS92" s="54" t="s">
        <v>58</v>
      </c>
      <c r="AT92" s="55" t="s">
        <v>59</v>
      </c>
      <c r="AU92" s="55" t="s">
        <v>60</v>
      </c>
      <c r="AV92" s="55" t="s">
        <v>61</v>
      </c>
      <c r="AW92" s="55" t="s">
        <v>62</v>
      </c>
      <c r="AX92" s="55" t="s">
        <v>63</v>
      </c>
      <c r="AY92" s="55" t="s">
        <v>64</v>
      </c>
      <c r="AZ92" s="55" t="s">
        <v>65</v>
      </c>
      <c r="BA92" s="55" t="s">
        <v>66</v>
      </c>
      <c r="BB92" s="55" t="s">
        <v>67</v>
      </c>
      <c r="BC92" s="55" t="s">
        <v>68</v>
      </c>
      <c r="BD92" s="56" t="s">
        <v>69</v>
      </c>
      <c r="BE92" s="268"/>
    </row>
    <row r="93" spans="1:91" s="2" customFormat="1" ht="10.95" customHeight="1">
      <c r="A93" s="268"/>
      <c r="B93" s="26"/>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68"/>
      <c r="AE93" s="268"/>
      <c r="AF93" s="268"/>
      <c r="AG93" s="268"/>
      <c r="AH93" s="268"/>
      <c r="AI93" s="268"/>
      <c r="AJ93" s="268"/>
      <c r="AK93" s="268"/>
      <c r="AL93" s="268"/>
      <c r="AM93" s="268"/>
      <c r="AN93" s="268"/>
      <c r="AO93" s="268"/>
      <c r="AP93" s="268"/>
      <c r="AQ93" s="268"/>
      <c r="AR93" s="26"/>
      <c r="AS93" s="57"/>
      <c r="AT93" s="58"/>
      <c r="AU93" s="58"/>
      <c r="AV93" s="58"/>
      <c r="AW93" s="58"/>
      <c r="AX93" s="58"/>
      <c r="AY93" s="58"/>
      <c r="AZ93" s="58"/>
      <c r="BA93" s="58"/>
      <c r="BB93" s="58"/>
      <c r="BC93" s="58"/>
      <c r="BD93" s="59"/>
      <c r="BE93" s="268"/>
    </row>
    <row r="94" spans="1:91" s="3" customFormat="1" ht="32.5" customHeight="1">
      <c r="B94" s="60"/>
      <c r="C94" s="61" t="s">
        <v>70</v>
      </c>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c r="AE94" s="62"/>
      <c r="AF94" s="62"/>
      <c r="AG94" s="913">
        <f>ROUND(SUM(AG95:AG115),0)</f>
        <v>0</v>
      </c>
      <c r="AH94" s="913"/>
      <c r="AI94" s="913"/>
      <c r="AJ94" s="913"/>
      <c r="AK94" s="913"/>
      <c r="AL94" s="913"/>
      <c r="AM94" s="913"/>
      <c r="AN94" s="914">
        <f>SUM(AN95:AP115)</f>
        <v>0</v>
      </c>
      <c r="AO94" s="914"/>
      <c r="AP94" s="914"/>
      <c r="AQ94" s="64" t="s">
        <v>1</v>
      </c>
      <c r="AR94" s="60"/>
      <c r="AS94" s="65" t="e">
        <f>ROUND(AS95+AS96+SUM(AS98:AS112),0)</f>
        <v>#REF!</v>
      </c>
      <c r="AT94" s="66" t="e">
        <f t="shared" ref="AT94:AT112" si="0">ROUND(SUM(AV94:AW94),0)</f>
        <v>#REF!</v>
      </c>
      <c r="AU94" s="67" t="e">
        <f>ROUND(AU95+AU96+SUM(AU98:AU112),5)</f>
        <v>#REF!</v>
      </c>
      <c r="AV94" s="66" t="e">
        <f>ROUND(AZ94*L29,0)</f>
        <v>#REF!</v>
      </c>
      <c r="AW94" s="66" t="e">
        <f>ROUND(BA94*L30,0)</f>
        <v>#REF!</v>
      </c>
      <c r="AX94" s="66" t="e">
        <f>ROUND(BB94*L29,0)</f>
        <v>#REF!</v>
      </c>
      <c r="AY94" s="66" t="e">
        <f>ROUND(BC94*L30,0)</f>
        <v>#REF!</v>
      </c>
      <c r="AZ94" s="66" t="e">
        <f>ROUND(AZ95+AZ96+SUM(AZ98:AZ112),0)</f>
        <v>#REF!</v>
      </c>
      <c r="BA94" s="66" t="e">
        <f>ROUND(BA95+BA96+SUM(BA98:BA112),0)</f>
        <v>#REF!</v>
      </c>
      <c r="BB94" s="66" t="e">
        <f>ROUND(BB95+BB96+SUM(BB98:BB112),0)</f>
        <v>#REF!</v>
      </c>
      <c r="BC94" s="66" t="e">
        <f>ROUND(BC95+BC96+SUM(BC98:BC112),0)</f>
        <v>#REF!</v>
      </c>
      <c r="BD94" s="68" t="e">
        <f>ROUND(BD95+BD96+SUM(BD98:BD112),0)</f>
        <v>#REF!</v>
      </c>
      <c r="BS94" s="69" t="s">
        <v>71</v>
      </c>
      <c r="BT94" s="69" t="s">
        <v>72</v>
      </c>
      <c r="BU94" s="70" t="s">
        <v>73</v>
      </c>
      <c r="BV94" s="69" t="s">
        <v>74</v>
      </c>
      <c r="BW94" s="69" t="s">
        <v>4</v>
      </c>
      <c r="BX94" s="69" t="s">
        <v>75</v>
      </c>
      <c r="CL94" s="69" t="s">
        <v>1</v>
      </c>
    </row>
    <row r="95" spans="1:91" s="4" customFormat="1" ht="16.5" customHeight="1">
      <c r="B95" s="71"/>
      <c r="C95" s="72"/>
      <c r="D95" s="915" t="s">
        <v>8</v>
      </c>
      <c r="E95" s="915"/>
      <c r="F95" s="915"/>
      <c r="G95" s="915"/>
      <c r="H95" s="915"/>
      <c r="I95" s="253"/>
      <c r="J95" s="915" t="s">
        <v>4075</v>
      </c>
      <c r="K95" s="915"/>
      <c r="L95" s="915"/>
      <c r="M95" s="915"/>
      <c r="N95" s="915"/>
      <c r="O95" s="915"/>
      <c r="P95" s="915"/>
      <c r="Q95" s="915"/>
      <c r="R95" s="915"/>
      <c r="S95" s="915"/>
      <c r="T95" s="915"/>
      <c r="U95" s="915"/>
      <c r="V95" s="915"/>
      <c r="W95" s="915"/>
      <c r="X95" s="915"/>
      <c r="Y95" s="915"/>
      <c r="Z95" s="915"/>
      <c r="AA95" s="915"/>
      <c r="AB95" s="915"/>
      <c r="AC95" s="915"/>
      <c r="AD95" s="915"/>
      <c r="AE95" s="915"/>
      <c r="AF95" s="915"/>
      <c r="AG95" s="916">
        <f>'1 - SO 01,02,03 - bourání'!J30</f>
        <v>0</v>
      </c>
      <c r="AH95" s="917"/>
      <c r="AI95" s="917"/>
      <c r="AJ95" s="917"/>
      <c r="AK95" s="917"/>
      <c r="AL95" s="917"/>
      <c r="AM95" s="917"/>
      <c r="AN95" s="918">
        <f>'1 - SO 01,02,03 - bourání'!J39</f>
        <v>0</v>
      </c>
      <c r="AO95" s="917"/>
      <c r="AP95" s="917"/>
      <c r="AQ95" s="73" t="s">
        <v>76</v>
      </c>
      <c r="AR95" s="71"/>
      <c r="AS95" s="74" t="e">
        <f>ROUND(SUM(#REF!),0)</f>
        <v>#REF!</v>
      </c>
      <c r="AT95" s="75" t="e">
        <f t="shared" si="0"/>
        <v>#REF!</v>
      </c>
      <c r="AU95" s="76" t="e">
        <f>ROUND(SUM(#REF!),5)</f>
        <v>#REF!</v>
      </c>
      <c r="AV95" s="75" t="e">
        <f>ROUND(AZ95*L29,0)</f>
        <v>#REF!</v>
      </c>
      <c r="AW95" s="75" t="e">
        <f>ROUND(BA95*L30,0)</f>
        <v>#REF!</v>
      </c>
      <c r="AX95" s="75" t="e">
        <f>ROUND(BB95*L29,0)</f>
        <v>#REF!</v>
      </c>
      <c r="AY95" s="75" t="e">
        <f>ROUND(BC95*L30,0)</f>
        <v>#REF!</v>
      </c>
      <c r="AZ95" s="75" t="e">
        <f>ROUND(SUM(#REF!),0)</f>
        <v>#REF!</v>
      </c>
      <c r="BA95" s="75" t="e">
        <f>ROUND(SUM(#REF!),0)</f>
        <v>#REF!</v>
      </c>
      <c r="BB95" s="75" t="e">
        <f>ROUND(SUM(#REF!),0)</f>
        <v>#REF!</v>
      </c>
      <c r="BC95" s="75" t="e">
        <f>ROUND(SUM(#REF!),0)</f>
        <v>#REF!</v>
      </c>
      <c r="BD95" s="77" t="e">
        <f>ROUND(SUM(#REF!),0)</f>
        <v>#REF!</v>
      </c>
      <c r="BS95" s="78" t="s">
        <v>71</v>
      </c>
      <c r="BT95" s="78" t="s">
        <v>8</v>
      </c>
      <c r="BU95" s="78" t="s">
        <v>73</v>
      </c>
      <c r="BV95" s="78" t="s">
        <v>74</v>
      </c>
      <c r="BW95" s="78" t="s">
        <v>77</v>
      </c>
      <c r="BX95" s="78" t="s">
        <v>4</v>
      </c>
      <c r="CL95" s="78" t="s">
        <v>1</v>
      </c>
      <c r="CM95" s="78" t="s">
        <v>78</v>
      </c>
    </row>
    <row r="96" spans="1:91" s="4" customFormat="1" ht="16.5" customHeight="1">
      <c r="B96" s="71"/>
      <c r="C96" s="72"/>
      <c r="D96" s="915" t="s">
        <v>78</v>
      </c>
      <c r="E96" s="915"/>
      <c r="F96" s="915"/>
      <c r="G96" s="915"/>
      <c r="H96" s="915"/>
      <c r="I96" s="253"/>
      <c r="J96" s="915" t="s">
        <v>4004</v>
      </c>
      <c r="K96" s="915"/>
      <c r="L96" s="915"/>
      <c r="M96" s="915"/>
      <c r="N96" s="915"/>
      <c r="O96" s="915"/>
      <c r="P96" s="915"/>
      <c r="Q96" s="915"/>
      <c r="R96" s="915"/>
      <c r="S96" s="915"/>
      <c r="T96" s="915"/>
      <c r="U96" s="915"/>
      <c r="V96" s="915"/>
      <c r="W96" s="915"/>
      <c r="X96" s="915"/>
      <c r="Y96" s="915"/>
      <c r="Z96" s="915"/>
      <c r="AA96" s="915"/>
      <c r="AB96" s="915"/>
      <c r="AC96" s="915"/>
      <c r="AD96" s="915"/>
      <c r="AE96" s="915"/>
      <c r="AF96" s="915"/>
      <c r="AG96" s="916">
        <f>'2 - SO 01,02,03'!J30</f>
        <v>0</v>
      </c>
      <c r="AH96" s="917"/>
      <c r="AI96" s="917"/>
      <c r="AJ96" s="917"/>
      <c r="AK96" s="917"/>
      <c r="AL96" s="917"/>
      <c r="AM96" s="917"/>
      <c r="AN96" s="918">
        <f>'2 - SO 01,02,03'!J39</f>
        <v>0</v>
      </c>
      <c r="AO96" s="917"/>
      <c r="AP96" s="917"/>
      <c r="AQ96" s="73" t="s">
        <v>76</v>
      </c>
      <c r="AR96" s="71"/>
      <c r="AS96" s="74" t="e">
        <f>ROUND(#REF!,0)</f>
        <v>#REF!</v>
      </c>
      <c r="AT96" s="75" t="e">
        <f t="shared" si="0"/>
        <v>#REF!</v>
      </c>
      <c r="AU96" s="76" t="e">
        <f>ROUND(#REF!,5)</f>
        <v>#REF!</v>
      </c>
      <c r="AV96" s="75" t="e">
        <f>ROUND(AZ96*L29,0)</f>
        <v>#REF!</v>
      </c>
      <c r="AW96" s="75" t="e">
        <f>ROUND(BA96*L30,0)</f>
        <v>#REF!</v>
      </c>
      <c r="AX96" s="75" t="e">
        <f>ROUND(BB96*L29,0)</f>
        <v>#REF!</v>
      </c>
      <c r="AY96" s="75" t="e">
        <f>ROUND(BC96*L30,0)</f>
        <v>#REF!</v>
      </c>
      <c r="AZ96" s="75" t="e">
        <f>ROUND(#REF!,0)</f>
        <v>#REF!</v>
      </c>
      <c r="BA96" s="75" t="e">
        <f>ROUND(#REF!,0)</f>
        <v>#REF!</v>
      </c>
      <c r="BB96" s="75" t="e">
        <f>ROUND(#REF!,0)</f>
        <v>#REF!</v>
      </c>
      <c r="BC96" s="75" t="e">
        <f>ROUND(#REF!,0)</f>
        <v>#REF!</v>
      </c>
      <c r="BD96" s="77" t="e">
        <f>ROUND(#REF!,0)</f>
        <v>#REF!</v>
      </c>
      <c r="BS96" s="78" t="s">
        <v>71</v>
      </c>
      <c r="BT96" s="78" t="s">
        <v>8</v>
      </c>
      <c r="BU96" s="78" t="s">
        <v>73</v>
      </c>
      <c r="BV96" s="78" t="s">
        <v>74</v>
      </c>
      <c r="BW96" s="78" t="s">
        <v>80</v>
      </c>
      <c r="BX96" s="78" t="s">
        <v>4</v>
      </c>
      <c r="CL96" s="78" t="s">
        <v>1</v>
      </c>
      <c r="CM96" s="78" t="s">
        <v>78</v>
      </c>
    </row>
    <row r="97" spans="1:91" s="4" customFormat="1" ht="16.5" customHeight="1">
      <c r="B97" s="71"/>
      <c r="C97" s="72"/>
      <c r="D97" s="790">
        <v>3</v>
      </c>
      <c r="E97" s="790"/>
      <c r="F97" s="790"/>
      <c r="G97" s="790"/>
      <c r="H97" s="790"/>
      <c r="I97" s="788"/>
      <c r="J97" s="915" t="s">
        <v>3011</v>
      </c>
      <c r="K97" s="915"/>
      <c r="L97" s="915"/>
      <c r="M97" s="915"/>
      <c r="N97" s="915"/>
      <c r="O97" s="915"/>
      <c r="P97" s="915"/>
      <c r="Q97" s="915"/>
      <c r="R97" s="915"/>
      <c r="S97" s="915"/>
      <c r="T97" s="915"/>
      <c r="U97" s="915"/>
      <c r="V97" s="915"/>
      <c r="W97" s="915"/>
      <c r="X97" s="915"/>
      <c r="Y97" s="915"/>
      <c r="Z97" s="915"/>
      <c r="AA97" s="915"/>
      <c r="AB97" s="915"/>
      <c r="AC97" s="915"/>
      <c r="AD97" s="915"/>
      <c r="AE97" s="915"/>
      <c r="AF97" s="915"/>
      <c r="AG97" s="916">
        <f>'3 - Zpevněné plochy a ene...'!J30</f>
        <v>0</v>
      </c>
      <c r="AH97" s="917"/>
      <c r="AI97" s="917"/>
      <c r="AJ97" s="917"/>
      <c r="AK97" s="917"/>
      <c r="AL97" s="917"/>
      <c r="AM97" s="917"/>
      <c r="AN97" s="918">
        <f>'3 - Zpevněné plochy a ene...'!J39</f>
        <v>0</v>
      </c>
      <c r="AO97" s="917"/>
      <c r="AP97" s="917"/>
      <c r="AQ97" s="73"/>
      <c r="AR97" s="71"/>
      <c r="AS97" s="74"/>
      <c r="AT97" s="75"/>
      <c r="AU97" s="76"/>
      <c r="AV97" s="75"/>
      <c r="AW97" s="75"/>
      <c r="AX97" s="75"/>
      <c r="AY97" s="75"/>
      <c r="AZ97" s="75"/>
      <c r="BA97" s="75"/>
      <c r="BB97" s="75"/>
      <c r="BC97" s="75"/>
      <c r="BD97" s="77"/>
      <c r="BS97" s="78"/>
      <c r="BT97" s="78"/>
      <c r="BU97" s="78"/>
      <c r="BV97" s="78"/>
      <c r="BW97" s="78"/>
      <c r="BX97" s="78"/>
      <c r="CL97" s="78"/>
      <c r="CM97" s="78"/>
    </row>
    <row r="98" spans="1:91" s="4" customFormat="1" ht="16.5" customHeight="1">
      <c r="A98" s="79" t="s">
        <v>79</v>
      </c>
      <c r="B98" s="71"/>
      <c r="C98" s="72"/>
      <c r="D98" s="915" t="s">
        <v>6986</v>
      </c>
      <c r="E98" s="915"/>
      <c r="F98" s="915"/>
      <c r="G98" s="915"/>
      <c r="H98" s="915"/>
      <c r="I98" s="253"/>
      <c r="J98" s="915" t="s">
        <v>81</v>
      </c>
      <c r="K98" s="915"/>
      <c r="L98" s="915"/>
      <c r="M98" s="915"/>
      <c r="N98" s="915"/>
      <c r="O98" s="915"/>
      <c r="P98" s="915"/>
      <c r="Q98" s="915"/>
      <c r="R98" s="915"/>
      <c r="S98" s="915"/>
      <c r="T98" s="915"/>
      <c r="U98" s="915"/>
      <c r="V98" s="915"/>
      <c r="W98" s="915"/>
      <c r="X98" s="915"/>
      <c r="Y98" s="915"/>
      <c r="Z98" s="915"/>
      <c r="AA98" s="915"/>
      <c r="AB98" s="915"/>
      <c r="AC98" s="915"/>
      <c r="AD98" s="915"/>
      <c r="AE98" s="915"/>
      <c r="AF98" s="915"/>
      <c r="AG98" s="918">
        <f>'41a - Zařizovací předměty'!J30</f>
        <v>0</v>
      </c>
      <c r="AH98" s="917"/>
      <c r="AI98" s="917"/>
      <c r="AJ98" s="917"/>
      <c r="AK98" s="917"/>
      <c r="AL98" s="917"/>
      <c r="AM98" s="917"/>
      <c r="AN98" s="918">
        <f>'41a - Zařizovací předměty'!J39</f>
        <v>0</v>
      </c>
      <c r="AO98" s="917"/>
      <c r="AP98" s="917"/>
      <c r="AQ98" s="73" t="s">
        <v>76</v>
      </c>
      <c r="AR98" s="71"/>
      <c r="AS98" s="74">
        <v>0</v>
      </c>
      <c r="AT98" s="75" t="e">
        <f t="shared" si="0"/>
        <v>#REF!</v>
      </c>
      <c r="AU98" s="76" t="e">
        <f>#REF!</f>
        <v>#REF!</v>
      </c>
      <c r="AV98" s="75" t="e">
        <f>#REF!</f>
        <v>#REF!</v>
      </c>
      <c r="AW98" s="75" t="e">
        <f>#REF!</f>
        <v>#REF!</v>
      </c>
      <c r="AX98" s="75" t="e">
        <f>#REF!</f>
        <v>#REF!</v>
      </c>
      <c r="AY98" s="75" t="e">
        <f>#REF!</f>
        <v>#REF!</v>
      </c>
      <c r="AZ98" s="75" t="e">
        <f>#REF!</f>
        <v>#REF!</v>
      </c>
      <c r="BA98" s="75" t="e">
        <f>#REF!</f>
        <v>#REF!</v>
      </c>
      <c r="BB98" s="75" t="e">
        <f>#REF!</f>
        <v>#REF!</v>
      </c>
      <c r="BC98" s="75" t="e">
        <f>#REF!</f>
        <v>#REF!</v>
      </c>
      <c r="BD98" s="77" t="e">
        <f>#REF!</f>
        <v>#REF!</v>
      </c>
      <c r="BT98" s="78" t="s">
        <v>8</v>
      </c>
      <c r="BV98" s="78" t="s">
        <v>74</v>
      </c>
      <c r="BW98" s="78" t="s">
        <v>82</v>
      </c>
      <c r="BX98" s="78" t="s">
        <v>4</v>
      </c>
      <c r="CL98" s="78" t="s">
        <v>1</v>
      </c>
      <c r="CM98" s="78" t="s">
        <v>78</v>
      </c>
    </row>
    <row r="99" spans="1:91" s="4" customFormat="1" ht="16.5" customHeight="1">
      <c r="A99" s="79" t="s">
        <v>79</v>
      </c>
      <c r="B99" s="71"/>
      <c r="C99" s="72"/>
      <c r="D99" s="915" t="s">
        <v>6987</v>
      </c>
      <c r="E99" s="915"/>
      <c r="F99" s="915"/>
      <c r="G99" s="915"/>
      <c r="H99" s="915"/>
      <c r="I99" s="253"/>
      <c r="J99" s="915" t="s">
        <v>83</v>
      </c>
      <c r="K99" s="915"/>
      <c r="L99" s="915"/>
      <c r="M99" s="915"/>
      <c r="N99" s="915"/>
      <c r="O99" s="915"/>
      <c r="P99" s="915"/>
      <c r="Q99" s="915"/>
      <c r="R99" s="915"/>
      <c r="S99" s="915"/>
      <c r="T99" s="915"/>
      <c r="U99" s="915"/>
      <c r="V99" s="915"/>
      <c r="W99" s="915"/>
      <c r="X99" s="915"/>
      <c r="Y99" s="915"/>
      <c r="Z99" s="915"/>
      <c r="AA99" s="915"/>
      <c r="AB99" s="915"/>
      <c r="AC99" s="915"/>
      <c r="AD99" s="915"/>
      <c r="AE99" s="915"/>
      <c r="AF99" s="915"/>
      <c r="AG99" s="918">
        <f>'41b - Vodovod'!J30</f>
        <v>0</v>
      </c>
      <c r="AH99" s="917"/>
      <c r="AI99" s="917"/>
      <c r="AJ99" s="917"/>
      <c r="AK99" s="917"/>
      <c r="AL99" s="917"/>
      <c r="AM99" s="917"/>
      <c r="AN99" s="918">
        <f>'41b - Vodovod'!J39</f>
        <v>0</v>
      </c>
      <c r="AO99" s="917"/>
      <c r="AP99" s="917"/>
      <c r="AQ99" s="73" t="s">
        <v>76</v>
      </c>
      <c r="AR99" s="71"/>
      <c r="AS99" s="74">
        <v>0</v>
      </c>
      <c r="AT99" s="75">
        <f t="shared" si="0"/>
        <v>0</v>
      </c>
      <c r="AU99" s="76">
        <f>'41c - Kanalizace'!P123</f>
        <v>0</v>
      </c>
      <c r="AV99" s="75">
        <f>'41c - Kanalizace'!J33</f>
        <v>0</v>
      </c>
      <c r="AW99" s="75">
        <f>'41c - Kanalizace'!J34</f>
        <v>0</v>
      </c>
      <c r="AX99" s="75">
        <f>'41c - Kanalizace'!J35</f>
        <v>0</v>
      </c>
      <c r="AY99" s="75">
        <f>'41c - Kanalizace'!J36</f>
        <v>0</v>
      </c>
      <c r="AZ99" s="75">
        <f>'41c - Kanalizace'!F33</f>
        <v>0</v>
      </c>
      <c r="BA99" s="75">
        <f>'41c - Kanalizace'!F34</f>
        <v>0</v>
      </c>
      <c r="BB99" s="75">
        <f>'41c - Kanalizace'!F35</f>
        <v>0</v>
      </c>
      <c r="BC99" s="75">
        <f>'41c - Kanalizace'!F36</f>
        <v>0</v>
      </c>
      <c r="BD99" s="77">
        <f>'41c - Kanalizace'!F37</f>
        <v>0</v>
      </c>
      <c r="BT99" s="78" t="s">
        <v>8</v>
      </c>
      <c r="BV99" s="78" t="s">
        <v>74</v>
      </c>
      <c r="BW99" s="78" t="s">
        <v>84</v>
      </c>
      <c r="BX99" s="78" t="s">
        <v>4</v>
      </c>
      <c r="CL99" s="78" t="s">
        <v>1</v>
      </c>
      <c r="CM99" s="78" t="s">
        <v>78</v>
      </c>
    </row>
    <row r="100" spans="1:91" s="4" customFormat="1" ht="16.5" customHeight="1">
      <c r="A100" s="79" t="s">
        <v>79</v>
      </c>
      <c r="B100" s="71"/>
      <c r="C100" s="72"/>
      <c r="D100" s="915" t="s">
        <v>6988</v>
      </c>
      <c r="E100" s="915"/>
      <c r="F100" s="915"/>
      <c r="G100" s="915"/>
      <c r="H100" s="915"/>
      <c r="I100" s="253"/>
      <c r="J100" s="915" t="s">
        <v>85</v>
      </c>
      <c r="K100" s="915"/>
      <c r="L100" s="915"/>
      <c r="M100" s="915"/>
      <c r="N100" s="915"/>
      <c r="O100" s="915"/>
      <c r="P100" s="915"/>
      <c r="Q100" s="915"/>
      <c r="R100" s="915"/>
      <c r="S100" s="915"/>
      <c r="T100" s="915"/>
      <c r="U100" s="915"/>
      <c r="V100" s="915"/>
      <c r="W100" s="915"/>
      <c r="X100" s="915"/>
      <c r="Y100" s="915"/>
      <c r="Z100" s="915"/>
      <c r="AA100" s="915"/>
      <c r="AB100" s="915"/>
      <c r="AC100" s="915"/>
      <c r="AD100" s="915"/>
      <c r="AE100" s="915"/>
      <c r="AF100" s="915"/>
      <c r="AG100" s="918">
        <f>'41c - Kanalizace'!J30</f>
        <v>0</v>
      </c>
      <c r="AH100" s="917"/>
      <c r="AI100" s="917"/>
      <c r="AJ100" s="917"/>
      <c r="AK100" s="917"/>
      <c r="AL100" s="917"/>
      <c r="AM100" s="917"/>
      <c r="AN100" s="918">
        <f>'41c - Kanalizace'!J39</f>
        <v>0</v>
      </c>
      <c r="AO100" s="917"/>
      <c r="AP100" s="917"/>
      <c r="AQ100" s="73" t="s">
        <v>76</v>
      </c>
      <c r="AR100" s="71"/>
      <c r="AS100" s="74">
        <v>0</v>
      </c>
      <c r="AT100" s="75" t="e">
        <f t="shared" si="0"/>
        <v>#REF!</v>
      </c>
      <c r="AU100" s="76" t="e">
        <f>#REF!</f>
        <v>#REF!</v>
      </c>
      <c r="AV100" s="75" t="e">
        <f>#REF!</f>
        <v>#REF!</v>
      </c>
      <c r="AW100" s="75" t="e">
        <f>#REF!</f>
        <v>#REF!</v>
      </c>
      <c r="AX100" s="75" t="e">
        <f>#REF!</f>
        <v>#REF!</v>
      </c>
      <c r="AY100" s="75" t="e">
        <f>#REF!</f>
        <v>#REF!</v>
      </c>
      <c r="AZ100" s="75" t="e">
        <f>#REF!</f>
        <v>#REF!</v>
      </c>
      <c r="BA100" s="75" t="e">
        <f>#REF!</f>
        <v>#REF!</v>
      </c>
      <c r="BB100" s="75" t="e">
        <f>#REF!</f>
        <v>#REF!</v>
      </c>
      <c r="BC100" s="75" t="e">
        <f>#REF!</f>
        <v>#REF!</v>
      </c>
      <c r="BD100" s="77" t="e">
        <f>#REF!</f>
        <v>#REF!</v>
      </c>
      <c r="BT100" s="78" t="s">
        <v>8</v>
      </c>
      <c r="BV100" s="78" t="s">
        <v>74</v>
      </c>
      <c r="BW100" s="78" t="s">
        <v>86</v>
      </c>
      <c r="BX100" s="78" t="s">
        <v>4</v>
      </c>
      <c r="CL100" s="78" t="s">
        <v>1</v>
      </c>
      <c r="CM100" s="78" t="s">
        <v>78</v>
      </c>
    </row>
    <row r="101" spans="1:91" s="4" customFormat="1" ht="16.5" customHeight="1">
      <c r="A101" s="79" t="s">
        <v>79</v>
      </c>
      <c r="B101" s="71"/>
      <c r="C101" s="72"/>
      <c r="D101" s="915">
        <v>42</v>
      </c>
      <c r="E101" s="915"/>
      <c r="F101" s="915"/>
      <c r="G101" s="915"/>
      <c r="H101" s="915"/>
      <c r="I101" s="253"/>
      <c r="J101" s="915" t="s">
        <v>411</v>
      </c>
      <c r="K101" s="915"/>
      <c r="L101" s="915"/>
      <c r="M101" s="915"/>
      <c r="N101" s="915"/>
      <c r="O101" s="915"/>
      <c r="P101" s="915"/>
      <c r="Q101" s="915"/>
      <c r="R101" s="915"/>
      <c r="S101" s="915"/>
      <c r="T101" s="915"/>
      <c r="U101" s="915"/>
      <c r="V101" s="915"/>
      <c r="W101" s="915"/>
      <c r="X101" s="915"/>
      <c r="Y101" s="915"/>
      <c r="Z101" s="915"/>
      <c r="AA101" s="915"/>
      <c r="AB101" s="915"/>
      <c r="AC101" s="915"/>
      <c r="AD101" s="915"/>
      <c r="AE101" s="915"/>
      <c r="AF101" s="915"/>
      <c r="AG101" s="918">
        <f>'42 - Rozvody plynu'!J30</f>
        <v>0</v>
      </c>
      <c r="AH101" s="917"/>
      <c r="AI101" s="917"/>
      <c r="AJ101" s="917"/>
      <c r="AK101" s="917"/>
      <c r="AL101" s="917"/>
      <c r="AM101" s="917"/>
      <c r="AN101" s="918">
        <f>'42 - Rozvody plynu'!J39</f>
        <v>0</v>
      </c>
      <c r="AO101" s="917"/>
      <c r="AP101" s="917"/>
      <c r="AQ101" s="73" t="s">
        <v>76</v>
      </c>
      <c r="AR101" s="71"/>
      <c r="AS101" s="74">
        <v>0</v>
      </c>
      <c r="AT101" s="75" t="e">
        <f t="shared" si="0"/>
        <v>#REF!</v>
      </c>
      <c r="AU101" s="76" t="e">
        <f>#REF!</f>
        <v>#REF!</v>
      </c>
      <c r="AV101" s="75" t="e">
        <f>#REF!</f>
        <v>#REF!</v>
      </c>
      <c r="AW101" s="75" t="e">
        <f>#REF!</f>
        <v>#REF!</v>
      </c>
      <c r="AX101" s="75" t="e">
        <f>#REF!</f>
        <v>#REF!</v>
      </c>
      <c r="AY101" s="75" t="e">
        <f>#REF!</f>
        <v>#REF!</v>
      </c>
      <c r="AZ101" s="75" t="e">
        <f>#REF!</f>
        <v>#REF!</v>
      </c>
      <c r="BA101" s="75" t="e">
        <f>#REF!</f>
        <v>#REF!</v>
      </c>
      <c r="BB101" s="75" t="e">
        <f>#REF!</f>
        <v>#REF!</v>
      </c>
      <c r="BC101" s="75" t="e">
        <f>#REF!</f>
        <v>#REF!</v>
      </c>
      <c r="BD101" s="77" t="e">
        <f>#REF!</f>
        <v>#REF!</v>
      </c>
      <c r="BT101" s="78" t="s">
        <v>8</v>
      </c>
      <c r="BV101" s="78" t="s">
        <v>74</v>
      </c>
      <c r="BW101" s="78" t="s">
        <v>87</v>
      </c>
      <c r="BX101" s="78" t="s">
        <v>4</v>
      </c>
      <c r="CL101" s="78" t="s">
        <v>1</v>
      </c>
      <c r="CM101" s="78" t="s">
        <v>78</v>
      </c>
    </row>
    <row r="102" spans="1:91" s="4" customFormat="1" ht="16.5" customHeight="1">
      <c r="A102" s="79" t="s">
        <v>79</v>
      </c>
      <c r="B102" s="71"/>
      <c r="C102" s="72"/>
      <c r="D102" s="915">
        <v>43</v>
      </c>
      <c r="E102" s="915"/>
      <c r="F102" s="915"/>
      <c r="G102" s="915"/>
      <c r="H102" s="915"/>
      <c r="I102" s="253"/>
      <c r="J102" s="915" t="s">
        <v>6989</v>
      </c>
      <c r="K102" s="915"/>
      <c r="L102" s="915"/>
      <c r="M102" s="915"/>
      <c r="N102" s="915"/>
      <c r="O102" s="915"/>
      <c r="P102" s="915"/>
      <c r="Q102" s="915"/>
      <c r="R102" s="915"/>
      <c r="S102" s="915"/>
      <c r="T102" s="915"/>
      <c r="U102" s="915"/>
      <c r="V102" s="915"/>
      <c r="W102" s="915"/>
      <c r="X102" s="915"/>
      <c r="Y102" s="915"/>
      <c r="Z102" s="915"/>
      <c r="AA102" s="915"/>
      <c r="AB102" s="915"/>
      <c r="AC102" s="915"/>
      <c r="AD102" s="915"/>
      <c r="AE102" s="915"/>
      <c r="AF102" s="915"/>
      <c r="AG102" s="918">
        <f>'43 - Vytápění '!J30</f>
        <v>0</v>
      </c>
      <c r="AH102" s="917"/>
      <c r="AI102" s="917"/>
      <c r="AJ102" s="917"/>
      <c r="AK102" s="917"/>
      <c r="AL102" s="917"/>
      <c r="AM102" s="917"/>
      <c r="AN102" s="918">
        <f>'43 - Vytápění '!J39</f>
        <v>0</v>
      </c>
      <c r="AO102" s="917"/>
      <c r="AP102" s="917"/>
      <c r="AQ102" s="73" t="s">
        <v>76</v>
      </c>
      <c r="AR102" s="71"/>
      <c r="AS102" s="74">
        <v>0</v>
      </c>
      <c r="AT102" s="75" t="e">
        <f t="shared" si="0"/>
        <v>#REF!</v>
      </c>
      <c r="AU102" s="76" t="e">
        <f>#REF!</f>
        <v>#REF!</v>
      </c>
      <c r="AV102" s="75" t="e">
        <f>#REF!</f>
        <v>#REF!</v>
      </c>
      <c r="AW102" s="75" t="e">
        <f>#REF!</f>
        <v>#REF!</v>
      </c>
      <c r="AX102" s="75" t="e">
        <f>#REF!</f>
        <v>#REF!</v>
      </c>
      <c r="AY102" s="75" t="e">
        <f>#REF!</f>
        <v>#REF!</v>
      </c>
      <c r="AZ102" s="75" t="e">
        <f>#REF!</f>
        <v>#REF!</v>
      </c>
      <c r="BA102" s="75" t="e">
        <f>#REF!</f>
        <v>#REF!</v>
      </c>
      <c r="BB102" s="75" t="e">
        <f>#REF!</f>
        <v>#REF!</v>
      </c>
      <c r="BC102" s="75" t="e">
        <f>#REF!</f>
        <v>#REF!</v>
      </c>
      <c r="BD102" s="77" t="e">
        <f>#REF!</f>
        <v>#REF!</v>
      </c>
      <c r="BT102" s="78" t="s">
        <v>8</v>
      </c>
      <c r="BV102" s="78" t="s">
        <v>74</v>
      </c>
      <c r="BW102" s="78" t="s">
        <v>88</v>
      </c>
      <c r="BX102" s="78" t="s">
        <v>4</v>
      </c>
      <c r="CL102" s="78" t="s">
        <v>1</v>
      </c>
      <c r="CM102" s="78" t="s">
        <v>78</v>
      </c>
    </row>
    <row r="103" spans="1:91" s="4" customFormat="1" ht="16.5" customHeight="1">
      <c r="A103" s="79" t="s">
        <v>79</v>
      </c>
      <c r="B103" s="71"/>
      <c r="C103" s="72"/>
      <c r="D103" s="915">
        <v>44</v>
      </c>
      <c r="E103" s="915"/>
      <c r="F103" s="915"/>
      <c r="G103" s="915"/>
      <c r="H103" s="915"/>
      <c r="I103" s="253"/>
      <c r="J103" s="915" t="s">
        <v>6990</v>
      </c>
      <c r="K103" s="915"/>
      <c r="L103" s="915"/>
      <c r="M103" s="915"/>
      <c r="N103" s="915"/>
      <c r="O103" s="915"/>
      <c r="P103" s="915"/>
      <c r="Q103" s="915"/>
      <c r="R103" s="915"/>
      <c r="S103" s="915"/>
      <c r="T103" s="915"/>
      <c r="U103" s="915"/>
      <c r="V103" s="915"/>
      <c r="W103" s="915"/>
      <c r="X103" s="915"/>
      <c r="Y103" s="915"/>
      <c r="Z103" s="915"/>
      <c r="AA103" s="915"/>
      <c r="AB103" s="915"/>
      <c r="AC103" s="915"/>
      <c r="AD103" s="915"/>
      <c r="AE103" s="915"/>
      <c r="AF103" s="915"/>
      <c r="AG103" s="918">
        <f>'44 - Vzduchotechnika'!J30</f>
        <v>0</v>
      </c>
      <c r="AH103" s="917"/>
      <c r="AI103" s="917"/>
      <c r="AJ103" s="917"/>
      <c r="AK103" s="917"/>
      <c r="AL103" s="917"/>
      <c r="AM103" s="917"/>
      <c r="AN103" s="918">
        <f>'44 - Vzduchotechnika'!J39</f>
        <v>0</v>
      </c>
      <c r="AO103" s="917"/>
      <c r="AP103" s="917"/>
      <c r="AQ103" s="73" t="s">
        <v>76</v>
      </c>
      <c r="AR103" s="71"/>
      <c r="AS103" s="74">
        <v>0</v>
      </c>
      <c r="AT103" s="75" t="e">
        <f t="shared" si="0"/>
        <v>#REF!</v>
      </c>
      <c r="AU103" s="76" t="e">
        <f>#REF!</f>
        <v>#REF!</v>
      </c>
      <c r="AV103" s="75" t="e">
        <f>#REF!</f>
        <v>#REF!</v>
      </c>
      <c r="AW103" s="75" t="e">
        <f>#REF!</f>
        <v>#REF!</v>
      </c>
      <c r="AX103" s="75" t="e">
        <f>#REF!</f>
        <v>#REF!</v>
      </c>
      <c r="AY103" s="75" t="e">
        <f>#REF!</f>
        <v>#REF!</v>
      </c>
      <c r="AZ103" s="75" t="e">
        <f>#REF!</f>
        <v>#REF!</v>
      </c>
      <c r="BA103" s="75" t="e">
        <f>#REF!</f>
        <v>#REF!</v>
      </c>
      <c r="BB103" s="75" t="e">
        <f>#REF!</f>
        <v>#REF!</v>
      </c>
      <c r="BC103" s="75" t="e">
        <f>#REF!</f>
        <v>#REF!</v>
      </c>
      <c r="BD103" s="77" t="e">
        <f>#REF!</f>
        <v>#REF!</v>
      </c>
      <c r="BT103" s="78" t="s">
        <v>8</v>
      </c>
      <c r="BV103" s="78" t="s">
        <v>74</v>
      </c>
      <c r="BW103" s="78" t="s">
        <v>90</v>
      </c>
      <c r="BX103" s="78" t="s">
        <v>4</v>
      </c>
      <c r="CL103" s="78" t="s">
        <v>1</v>
      </c>
      <c r="CM103" s="78" t="s">
        <v>78</v>
      </c>
    </row>
    <row r="104" spans="1:91" s="4" customFormat="1" ht="16.5" customHeight="1">
      <c r="A104" s="79" t="s">
        <v>79</v>
      </c>
      <c r="B104" s="71"/>
      <c r="C104" s="72"/>
      <c r="D104" s="915">
        <v>45</v>
      </c>
      <c r="E104" s="915"/>
      <c r="F104" s="915"/>
      <c r="G104" s="915"/>
      <c r="H104" s="915"/>
      <c r="I104" s="253"/>
      <c r="J104" s="915" t="s">
        <v>93</v>
      </c>
      <c r="K104" s="915"/>
      <c r="L104" s="915"/>
      <c r="M104" s="915"/>
      <c r="N104" s="915"/>
      <c r="O104" s="915"/>
      <c r="P104" s="915"/>
      <c r="Q104" s="915"/>
      <c r="R104" s="915"/>
      <c r="S104" s="915"/>
      <c r="T104" s="915"/>
      <c r="U104" s="915"/>
      <c r="V104" s="915"/>
      <c r="W104" s="915"/>
      <c r="X104" s="915"/>
      <c r="Y104" s="915"/>
      <c r="Z104" s="915"/>
      <c r="AA104" s="915"/>
      <c r="AB104" s="915"/>
      <c r="AC104" s="915"/>
      <c r="AD104" s="915"/>
      <c r="AE104" s="915"/>
      <c r="AF104" s="915"/>
      <c r="AG104" s="918">
        <f>'45 - Silnoproud materiál a mont'!J30</f>
        <v>0</v>
      </c>
      <c r="AH104" s="917"/>
      <c r="AI104" s="917"/>
      <c r="AJ104" s="917"/>
      <c r="AK104" s="917"/>
      <c r="AL104" s="917"/>
      <c r="AM104" s="917"/>
      <c r="AN104" s="918">
        <f>'45 - Silnoproud materiál a mont'!J39</f>
        <v>0</v>
      </c>
      <c r="AO104" s="917"/>
      <c r="AP104" s="917"/>
      <c r="AQ104" s="73" t="s">
        <v>76</v>
      </c>
      <c r="AR104" s="71"/>
      <c r="AS104" s="74">
        <v>0</v>
      </c>
      <c r="AT104" s="75" t="e">
        <f t="shared" si="0"/>
        <v>#REF!</v>
      </c>
      <c r="AU104" s="76" t="e">
        <f>#REF!</f>
        <v>#REF!</v>
      </c>
      <c r="AV104" s="75" t="e">
        <f>#REF!</f>
        <v>#REF!</v>
      </c>
      <c r="AW104" s="75" t="e">
        <f>#REF!</f>
        <v>#REF!</v>
      </c>
      <c r="AX104" s="75" t="e">
        <f>#REF!</f>
        <v>#REF!</v>
      </c>
      <c r="AY104" s="75" t="e">
        <f>#REF!</f>
        <v>#REF!</v>
      </c>
      <c r="AZ104" s="75" t="e">
        <f>#REF!</f>
        <v>#REF!</v>
      </c>
      <c r="BA104" s="75" t="e">
        <f>#REF!</f>
        <v>#REF!</v>
      </c>
      <c r="BB104" s="75" t="e">
        <f>#REF!</f>
        <v>#REF!</v>
      </c>
      <c r="BC104" s="75" t="e">
        <f>#REF!</f>
        <v>#REF!</v>
      </c>
      <c r="BD104" s="77" t="e">
        <f>#REF!</f>
        <v>#REF!</v>
      </c>
      <c r="BT104" s="78" t="s">
        <v>8</v>
      </c>
      <c r="BV104" s="78" t="s">
        <v>74</v>
      </c>
      <c r="BW104" s="78" t="s">
        <v>92</v>
      </c>
      <c r="BX104" s="78" t="s">
        <v>4</v>
      </c>
      <c r="CL104" s="78" t="s">
        <v>1</v>
      </c>
      <c r="CM104" s="78" t="s">
        <v>78</v>
      </c>
    </row>
    <row r="105" spans="1:91" s="4" customFormat="1" ht="16.5" customHeight="1">
      <c r="A105" s="79" t="s">
        <v>79</v>
      </c>
      <c r="B105" s="71"/>
      <c r="C105" s="72"/>
      <c r="D105" s="915">
        <v>46</v>
      </c>
      <c r="E105" s="915"/>
      <c r="F105" s="915"/>
      <c r="G105" s="915"/>
      <c r="H105" s="915"/>
      <c r="I105" s="253"/>
      <c r="J105" s="915" t="s">
        <v>95</v>
      </c>
      <c r="K105" s="915"/>
      <c r="L105" s="915"/>
      <c r="M105" s="915"/>
      <c r="N105" s="915"/>
      <c r="O105" s="915"/>
      <c r="P105" s="915"/>
      <c r="Q105" s="915"/>
      <c r="R105" s="915"/>
      <c r="S105" s="915"/>
      <c r="T105" s="915"/>
      <c r="U105" s="915"/>
      <c r="V105" s="915"/>
      <c r="W105" s="915"/>
      <c r="X105" s="915"/>
      <c r="Y105" s="915"/>
      <c r="Z105" s="915"/>
      <c r="AA105" s="915"/>
      <c r="AB105" s="915"/>
      <c r="AC105" s="915"/>
      <c r="AD105" s="915"/>
      <c r="AE105" s="915"/>
      <c r="AF105" s="915"/>
      <c r="AG105" s="918">
        <f>'46 - Slaboproud materiál a mont'!J30</f>
        <v>0</v>
      </c>
      <c r="AH105" s="917"/>
      <c r="AI105" s="917"/>
      <c r="AJ105" s="917"/>
      <c r="AK105" s="917"/>
      <c r="AL105" s="917"/>
      <c r="AM105" s="917"/>
      <c r="AN105" s="918">
        <f>'46 - Slaboproud materiál a mont'!J39</f>
        <v>0</v>
      </c>
      <c r="AO105" s="917"/>
      <c r="AP105" s="917"/>
      <c r="AQ105" s="73" t="s">
        <v>76</v>
      </c>
      <c r="AR105" s="71"/>
      <c r="AS105" s="74">
        <v>0</v>
      </c>
      <c r="AT105" s="75" t="e">
        <f t="shared" si="0"/>
        <v>#REF!</v>
      </c>
      <c r="AU105" s="76" t="e">
        <f>#REF!</f>
        <v>#REF!</v>
      </c>
      <c r="AV105" s="75" t="e">
        <f>#REF!</f>
        <v>#REF!</v>
      </c>
      <c r="AW105" s="75" t="e">
        <f>#REF!</f>
        <v>#REF!</v>
      </c>
      <c r="AX105" s="75" t="e">
        <f>#REF!</f>
        <v>#REF!</v>
      </c>
      <c r="AY105" s="75" t="e">
        <f>#REF!</f>
        <v>#REF!</v>
      </c>
      <c r="AZ105" s="75" t="e">
        <f>#REF!</f>
        <v>#REF!</v>
      </c>
      <c r="BA105" s="75" t="e">
        <f>#REF!</f>
        <v>#REF!</v>
      </c>
      <c r="BB105" s="75" t="e">
        <f>#REF!</f>
        <v>#REF!</v>
      </c>
      <c r="BC105" s="75" t="e">
        <f>#REF!</f>
        <v>#REF!</v>
      </c>
      <c r="BD105" s="77" t="e">
        <f>#REF!</f>
        <v>#REF!</v>
      </c>
      <c r="BT105" s="78" t="s">
        <v>8</v>
      </c>
      <c r="BV105" s="78" t="s">
        <v>74</v>
      </c>
      <c r="BW105" s="78" t="s">
        <v>94</v>
      </c>
      <c r="BX105" s="78" t="s">
        <v>4</v>
      </c>
      <c r="CL105" s="78" t="s">
        <v>1</v>
      </c>
      <c r="CM105" s="78" t="s">
        <v>78</v>
      </c>
    </row>
    <row r="106" spans="1:91" s="4" customFormat="1" ht="16.5" customHeight="1">
      <c r="A106" s="79" t="s">
        <v>79</v>
      </c>
      <c r="B106" s="71"/>
      <c r="C106" s="72"/>
      <c r="D106" s="915">
        <v>47</v>
      </c>
      <c r="E106" s="915"/>
      <c r="F106" s="915"/>
      <c r="G106" s="915"/>
      <c r="H106" s="915"/>
      <c r="I106" s="253"/>
      <c r="J106" s="915" t="s">
        <v>6991</v>
      </c>
      <c r="K106" s="915"/>
      <c r="L106" s="915"/>
      <c r="M106" s="915"/>
      <c r="N106" s="915"/>
      <c r="O106" s="915"/>
      <c r="P106" s="915"/>
      <c r="Q106" s="915"/>
      <c r="R106" s="915"/>
      <c r="S106" s="915"/>
      <c r="T106" s="915"/>
      <c r="U106" s="915"/>
      <c r="V106" s="915"/>
      <c r="W106" s="915"/>
      <c r="X106" s="915"/>
      <c r="Y106" s="915"/>
      <c r="Z106" s="915"/>
      <c r="AA106" s="915"/>
      <c r="AB106" s="915"/>
      <c r="AC106" s="915"/>
      <c r="AD106" s="915"/>
      <c r="AE106" s="915"/>
      <c r="AF106" s="915"/>
      <c r="AG106" s="918">
        <f>'47 - Měření a regulace'!J30</f>
        <v>0</v>
      </c>
      <c r="AH106" s="917"/>
      <c r="AI106" s="917"/>
      <c r="AJ106" s="917"/>
      <c r="AK106" s="917"/>
      <c r="AL106" s="917"/>
      <c r="AM106" s="917"/>
      <c r="AN106" s="918">
        <f>'47 - Měření a regulace'!J39</f>
        <v>0</v>
      </c>
      <c r="AO106" s="917"/>
      <c r="AP106" s="917"/>
      <c r="AQ106" s="73" t="s">
        <v>76</v>
      </c>
      <c r="AR106" s="71"/>
      <c r="AS106" s="74">
        <v>0</v>
      </c>
      <c r="AT106" s="75" t="e">
        <f t="shared" si="0"/>
        <v>#REF!</v>
      </c>
      <c r="AU106" s="76" t="e">
        <f>#REF!</f>
        <v>#REF!</v>
      </c>
      <c r="AV106" s="75" t="e">
        <f>#REF!</f>
        <v>#REF!</v>
      </c>
      <c r="AW106" s="75" t="e">
        <f>#REF!</f>
        <v>#REF!</v>
      </c>
      <c r="AX106" s="75" t="e">
        <f>#REF!</f>
        <v>#REF!</v>
      </c>
      <c r="AY106" s="75" t="e">
        <f>#REF!</f>
        <v>#REF!</v>
      </c>
      <c r="AZ106" s="75" t="e">
        <f>#REF!</f>
        <v>#REF!</v>
      </c>
      <c r="BA106" s="75" t="e">
        <f>#REF!</f>
        <v>#REF!</v>
      </c>
      <c r="BB106" s="75" t="e">
        <f>#REF!</f>
        <v>#REF!</v>
      </c>
      <c r="BC106" s="75" t="e">
        <f>#REF!</f>
        <v>#REF!</v>
      </c>
      <c r="BD106" s="77" t="e">
        <f>#REF!</f>
        <v>#REF!</v>
      </c>
      <c r="BT106" s="78" t="s">
        <v>8</v>
      </c>
      <c r="BV106" s="78" t="s">
        <v>74</v>
      </c>
      <c r="BW106" s="78" t="s">
        <v>96</v>
      </c>
      <c r="BX106" s="78" t="s">
        <v>4</v>
      </c>
      <c r="CL106" s="78" t="s">
        <v>1</v>
      </c>
      <c r="CM106" s="78" t="s">
        <v>78</v>
      </c>
    </row>
    <row r="107" spans="1:91" s="4" customFormat="1" ht="16.5" customHeight="1">
      <c r="A107" s="79" t="s">
        <v>79</v>
      </c>
      <c r="B107" s="71"/>
      <c r="C107" s="72"/>
      <c r="D107" s="915">
        <v>48</v>
      </c>
      <c r="E107" s="915"/>
      <c r="F107" s="915"/>
      <c r="G107" s="915"/>
      <c r="H107" s="915"/>
      <c r="I107" s="253"/>
      <c r="J107" s="915" t="s">
        <v>6992</v>
      </c>
      <c r="K107" s="915"/>
      <c r="L107" s="915"/>
      <c r="M107" s="915"/>
      <c r="N107" s="915"/>
      <c r="O107" s="915"/>
      <c r="P107" s="915"/>
      <c r="Q107" s="915"/>
      <c r="R107" s="915"/>
      <c r="S107" s="915"/>
      <c r="T107" s="915"/>
      <c r="U107" s="915"/>
      <c r="V107" s="915"/>
      <c r="W107" s="915"/>
      <c r="X107" s="915"/>
      <c r="Y107" s="915"/>
      <c r="Z107" s="915"/>
      <c r="AA107" s="915"/>
      <c r="AB107" s="915"/>
      <c r="AC107" s="915"/>
      <c r="AD107" s="915"/>
      <c r="AE107" s="915"/>
      <c r="AF107" s="915"/>
      <c r="AG107" s="918">
        <f>'48 - EPS '!J30</f>
        <v>0</v>
      </c>
      <c r="AH107" s="917"/>
      <c r="AI107" s="917"/>
      <c r="AJ107" s="917"/>
      <c r="AK107" s="917"/>
      <c r="AL107" s="917"/>
      <c r="AM107" s="917"/>
      <c r="AN107" s="918">
        <f>'48 - EPS '!J39</f>
        <v>0</v>
      </c>
      <c r="AO107" s="917"/>
      <c r="AP107" s="917"/>
      <c r="AQ107" s="73" t="s">
        <v>76</v>
      </c>
      <c r="AR107" s="71"/>
      <c r="AS107" s="74">
        <v>0</v>
      </c>
      <c r="AT107" s="75" t="e">
        <f t="shared" si="0"/>
        <v>#REF!</v>
      </c>
      <c r="AU107" s="76" t="e">
        <f>#REF!</f>
        <v>#REF!</v>
      </c>
      <c r="AV107" s="75" t="e">
        <f>#REF!</f>
        <v>#REF!</v>
      </c>
      <c r="AW107" s="75" t="e">
        <f>#REF!</f>
        <v>#REF!</v>
      </c>
      <c r="AX107" s="75" t="e">
        <f>#REF!</f>
        <v>#REF!</v>
      </c>
      <c r="AY107" s="75" t="e">
        <f>#REF!</f>
        <v>#REF!</v>
      </c>
      <c r="AZ107" s="75" t="e">
        <f>#REF!</f>
        <v>#REF!</v>
      </c>
      <c r="BA107" s="75" t="e">
        <f>#REF!</f>
        <v>#REF!</v>
      </c>
      <c r="BB107" s="75" t="e">
        <f>#REF!</f>
        <v>#REF!</v>
      </c>
      <c r="BC107" s="75" t="e">
        <f>#REF!</f>
        <v>#REF!</v>
      </c>
      <c r="BD107" s="77" t="e">
        <f>#REF!</f>
        <v>#REF!</v>
      </c>
      <c r="BT107" s="78" t="s">
        <v>8</v>
      </c>
      <c r="BV107" s="78" t="s">
        <v>74</v>
      </c>
      <c r="BW107" s="78" t="s">
        <v>98</v>
      </c>
      <c r="BX107" s="78" t="s">
        <v>4</v>
      </c>
      <c r="CL107" s="78" t="s">
        <v>1</v>
      </c>
      <c r="CM107" s="78" t="s">
        <v>78</v>
      </c>
    </row>
    <row r="108" spans="1:91" s="4" customFormat="1" ht="16.5" customHeight="1">
      <c r="A108" s="79" t="s">
        <v>79</v>
      </c>
      <c r="B108" s="71"/>
      <c r="C108" s="72"/>
      <c r="D108" s="915">
        <v>49</v>
      </c>
      <c r="E108" s="915"/>
      <c r="F108" s="915"/>
      <c r="G108" s="915"/>
      <c r="H108" s="915"/>
      <c r="I108" s="253"/>
      <c r="J108" s="915" t="s">
        <v>6993</v>
      </c>
      <c r="K108" s="915"/>
      <c r="L108" s="915"/>
      <c r="M108" s="915"/>
      <c r="N108" s="915"/>
      <c r="O108" s="915"/>
      <c r="P108" s="915"/>
      <c r="Q108" s="915"/>
      <c r="R108" s="915"/>
      <c r="S108" s="915"/>
      <c r="T108" s="915"/>
      <c r="U108" s="915"/>
      <c r="V108" s="915"/>
      <c r="W108" s="915"/>
      <c r="X108" s="915"/>
      <c r="Y108" s="915"/>
      <c r="Z108" s="915"/>
      <c r="AA108" s="915"/>
      <c r="AB108" s="915"/>
      <c r="AC108" s="915"/>
      <c r="AD108" s="915"/>
      <c r="AE108" s="915"/>
      <c r="AF108" s="915"/>
      <c r="AG108" s="918">
        <f>'49 - FV instalace'!J30</f>
        <v>0</v>
      </c>
      <c r="AH108" s="917"/>
      <c r="AI108" s="917"/>
      <c r="AJ108" s="917"/>
      <c r="AK108" s="917"/>
      <c r="AL108" s="917"/>
      <c r="AM108" s="917"/>
      <c r="AN108" s="918">
        <f>'49 - FV instalace'!J39</f>
        <v>0</v>
      </c>
      <c r="AO108" s="917"/>
      <c r="AP108" s="917"/>
      <c r="AQ108" s="73" t="s">
        <v>76</v>
      </c>
      <c r="AR108" s="71"/>
      <c r="AS108" s="74">
        <v>0</v>
      </c>
      <c r="AT108" s="75" t="e">
        <f t="shared" si="0"/>
        <v>#REF!</v>
      </c>
      <c r="AU108" s="76" t="e">
        <f>#REF!</f>
        <v>#REF!</v>
      </c>
      <c r="AV108" s="75" t="e">
        <f>#REF!</f>
        <v>#REF!</v>
      </c>
      <c r="AW108" s="75" t="e">
        <f>#REF!</f>
        <v>#REF!</v>
      </c>
      <c r="AX108" s="75" t="e">
        <f>#REF!</f>
        <v>#REF!</v>
      </c>
      <c r="AY108" s="75" t="e">
        <f>#REF!</f>
        <v>#REF!</v>
      </c>
      <c r="AZ108" s="75" t="e">
        <f>#REF!</f>
        <v>#REF!</v>
      </c>
      <c r="BA108" s="75" t="e">
        <f>#REF!</f>
        <v>#REF!</v>
      </c>
      <c r="BB108" s="75" t="e">
        <f>#REF!</f>
        <v>#REF!</v>
      </c>
      <c r="BC108" s="75" t="e">
        <f>#REF!</f>
        <v>#REF!</v>
      </c>
      <c r="BD108" s="77" t="e">
        <f>#REF!</f>
        <v>#REF!</v>
      </c>
      <c r="BT108" s="78" t="s">
        <v>8</v>
      </c>
      <c r="BV108" s="78" t="s">
        <v>74</v>
      </c>
      <c r="BW108" s="78" t="s">
        <v>100</v>
      </c>
      <c r="BX108" s="78" t="s">
        <v>4</v>
      </c>
      <c r="CL108" s="78" t="s">
        <v>1</v>
      </c>
      <c r="CM108" s="78" t="s">
        <v>78</v>
      </c>
    </row>
    <row r="109" spans="1:91" s="4" customFormat="1" ht="16.5" customHeight="1">
      <c r="A109" s="79" t="s">
        <v>79</v>
      </c>
      <c r="B109" s="71"/>
      <c r="C109" s="72"/>
      <c r="D109" s="915">
        <v>51</v>
      </c>
      <c r="E109" s="915"/>
      <c r="F109" s="915"/>
      <c r="G109" s="915"/>
      <c r="H109" s="915"/>
      <c r="I109" s="253"/>
      <c r="J109" s="915" t="s">
        <v>6994</v>
      </c>
      <c r="K109" s="915"/>
      <c r="L109" s="915"/>
      <c r="M109" s="915"/>
      <c r="N109" s="915"/>
      <c r="O109" s="915"/>
      <c r="P109" s="915"/>
      <c r="Q109" s="915"/>
      <c r="R109" s="915"/>
      <c r="S109" s="915"/>
      <c r="T109" s="915"/>
      <c r="U109" s="915"/>
      <c r="V109" s="915"/>
      <c r="W109" s="915"/>
      <c r="X109" s="915"/>
      <c r="Y109" s="915"/>
      <c r="Z109" s="915"/>
      <c r="AA109" s="915"/>
      <c r="AB109" s="915"/>
      <c r="AC109" s="915"/>
      <c r="AD109" s="915"/>
      <c r="AE109" s="915"/>
      <c r="AF109" s="915"/>
      <c r="AG109" s="918">
        <f>'51- Areál. splašková kanalizace'!J30</f>
        <v>0</v>
      </c>
      <c r="AH109" s="917"/>
      <c r="AI109" s="917"/>
      <c r="AJ109" s="917"/>
      <c r="AK109" s="917"/>
      <c r="AL109" s="917"/>
      <c r="AM109" s="917"/>
      <c r="AN109" s="918">
        <f>'51- Areál. splašková kanalizace'!J39</f>
        <v>0</v>
      </c>
      <c r="AO109" s="917"/>
      <c r="AP109" s="917"/>
      <c r="AQ109" s="73" t="s">
        <v>76</v>
      </c>
      <c r="AR109" s="71"/>
      <c r="AS109" s="74">
        <v>0</v>
      </c>
      <c r="AT109" s="75" t="e">
        <f t="shared" si="0"/>
        <v>#REF!</v>
      </c>
      <c r="AU109" s="76" t="e">
        <f>#REF!</f>
        <v>#REF!</v>
      </c>
      <c r="AV109" s="75" t="e">
        <f>#REF!</f>
        <v>#REF!</v>
      </c>
      <c r="AW109" s="75" t="e">
        <f>#REF!</f>
        <v>#REF!</v>
      </c>
      <c r="AX109" s="75" t="e">
        <f>#REF!</f>
        <v>#REF!</v>
      </c>
      <c r="AY109" s="75" t="e">
        <f>#REF!</f>
        <v>#REF!</v>
      </c>
      <c r="AZ109" s="75" t="e">
        <f>#REF!</f>
        <v>#REF!</v>
      </c>
      <c r="BA109" s="75" t="e">
        <f>#REF!</f>
        <v>#REF!</v>
      </c>
      <c r="BB109" s="75" t="e">
        <f>#REF!</f>
        <v>#REF!</v>
      </c>
      <c r="BC109" s="75" t="e">
        <f>#REF!</f>
        <v>#REF!</v>
      </c>
      <c r="BD109" s="77" t="e">
        <f>#REF!</f>
        <v>#REF!</v>
      </c>
      <c r="BT109" s="78" t="s">
        <v>8</v>
      </c>
      <c r="BV109" s="78" t="s">
        <v>74</v>
      </c>
      <c r="BW109" s="78" t="s">
        <v>102</v>
      </c>
      <c r="BX109" s="78" t="s">
        <v>4</v>
      </c>
      <c r="CL109" s="78" t="s">
        <v>1</v>
      </c>
      <c r="CM109" s="78" t="s">
        <v>78</v>
      </c>
    </row>
    <row r="110" spans="1:91" s="4" customFormat="1" ht="16.5" customHeight="1">
      <c r="A110" s="79" t="s">
        <v>79</v>
      </c>
      <c r="B110" s="71"/>
      <c r="C110" s="72"/>
      <c r="D110" s="915">
        <v>52</v>
      </c>
      <c r="E110" s="915"/>
      <c r="F110" s="915"/>
      <c r="G110" s="915"/>
      <c r="H110" s="915"/>
      <c r="I110" s="253"/>
      <c r="J110" s="915" t="s">
        <v>6995</v>
      </c>
      <c r="K110" s="915"/>
      <c r="L110" s="915"/>
      <c r="M110" s="915"/>
      <c r="N110" s="915"/>
      <c r="O110" s="915"/>
      <c r="P110" s="915"/>
      <c r="Q110" s="915"/>
      <c r="R110" s="915"/>
      <c r="S110" s="915"/>
      <c r="T110" s="915"/>
      <c r="U110" s="915"/>
      <c r="V110" s="915"/>
      <c r="W110" s="915"/>
      <c r="X110" s="915"/>
      <c r="Y110" s="915"/>
      <c r="Z110" s="915"/>
      <c r="AA110" s="915"/>
      <c r="AB110" s="915"/>
      <c r="AC110" s="915"/>
      <c r="AD110" s="915"/>
      <c r="AE110" s="915"/>
      <c r="AF110" s="915"/>
      <c r="AG110" s="918">
        <f>'52- Areál. dešťová kanalizace'!J30</f>
        <v>0</v>
      </c>
      <c r="AH110" s="917"/>
      <c r="AI110" s="917"/>
      <c r="AJ110" s="917"/>
      <c r="AK110" s="917"/>
      <c r="AL110" s="917"/>
      <c r="AM110" s="917"/>
      <c r="AN110" s="918">
        <f>'52- Areál. dešťová kanalizace'!J39</f>
        <v>0</v>
      </c>
      <c r="AO110" s="917"/>
      <c r="AP110" s="917"/>
      <c r="AQ110" s="73" t="s">
        <v>76</v>
      </c>
      <c r="AR110" s="71"/>
      <c r="AS110" s="74">
        <v>0</v>
      </c>
      <c r="AT110" s="75" t="e">
        <f t="shared" si="0"/>
        <v>#REF!</v>
      </c>
      <c r="AU110" s="76" t="e">
        <f>#REF!</f>
        <v>#REF!</v>
      </c>
      <c r="AV110" s="75" t="e">
        <f>#REF!</f>
        <v>#REF!</v>
      </c>
      <c r="AW110" s="75" t="e">
        <f>#REF!</f>
        <v>#REF!</v>
      </c>
      <c r="AX110" s="75" t="e">
        <f>#REF!</f>
        <v>#REF!</v>
      </c>
      <c r="AY110" s="75" t="e">
        <f>#REF!</f>
        <v>#REF!</v>
      </c>
      <c r="AZ110" s="75" t="e">
        <f>#REF!</f>
        <v>#REF!</v>
      </c>
      <c r="BA110" s="75" t="e">
        <f>#REF!</f>
        <v>#REF!</v>
      </c>
      <c r="BB110" s="75" t="e">
        <f>#REF!</f>
        <v>#REF!</v>
      </c>
      <c r="BC110" s="75" t="e">
        <f>#REF!</f>
        <v>#REF!</v>
      </c>
      <c r="BD110" s="77" t="e">
        <f>#REF!</f>
        <v>#REF!</v>
      </c>
      <c r="BT110" s="78" t="s">
        <v>8</v>
      </c>
      <c r="BV110" s="78" t="s">
        <v>74</v>
      </c>
      <c r="BW110" s="78" t="s">
        <v>104</v>
      </c>
      <c r="BX110" s="78" t="s">
        <v>4</v>
      </c>
      <c r="CL110" s="78" t="s">
        <v>1</v>
      </c>
      <c r="CM110" s="78" t="s">
        <v>78</v>
      </c>
    </row>
    <row r="111" spans="1:91" s="4" customFormat="1" ht="16.5" customHeight="1">
      <c r="A111" s="79" t="s">
        <v>79</v>
      </c>
      <c r="B111" s="71"/>
      <c r="C111" s="72"/>
      <c r="D111" s="915">
        <v>53</v>
      </c>
      <c r="E111" s="915"/>
      <c r="F111" s="915"/>
      <c r="G111" s="915"/>
      <c r="H111" s="915"/>
      <c r="I111" s="253"/>
      <c r="J111" s="915" t="s">
        <v>6996</v>
      </c>
      <c r="K111" s="915"/>
      <c r="L111" s="915"/>
      <c r="M111" s="915"/>
      <c r="N111" s="915"/>
      <c r="O111" s="915"/>
      <c r="P111" s="915"/>
      <c r="Q111" s="915"/>
      <c r="R111" s="915"/>
      <c r="S111" s="915"/>
      <c r="T111" s="915"/>
      <c r="U111" s="915"/>
      <c r="V111" s="915"/>
      <c r="W111" s="915"/>
      <c r="X111" s="915"/>
      <c r="Y111" s="915"/>
      <c r="Z111" s="915"/>
      <c r="AA111" s="915"/>
      <c r="AB111" s="915"/>
      <c r="AC111" s="915"/>
      <c r="AD111" s="915"/>
      <c r="AE111" s="915"/>
      <c r="AF111" s="915"/>
      <c r="AG111" s="918">
        <f>'53 - Areálový rozvod vodovodu'!J30</f>
        <v>0</v>
      </c>
      <c r="AH111" s="917"/>
      <c r="AI111" s="917"/>
      <c r="AJ111" s="917"/>
      <c r="AK111" s="917"/>
      <c r="AL111" s="917"/>
      <c r="AM111" s="917"/>
      <c r="AN111" s="918">
        <f>'53 - Areálový rozvod vodovodu'!J39</f>
        <v>0</v>
      </c>
      <c r="AO111" s="917"/>
      <c r="AP111" s="917"/>
      <c r="AQ111" s="73" t="s">
        <v>76</v>
      </c>
      <c r="AR111" s="71"/>
      <c r="AS111" s="74">
        <v>0</v>
      </c>
      <c r="AT111" s="75" t="e">
        <f t="shared" si="0"/>
        <v>#REF!</v>
      </c>
      <c r="AU111" s="76" t="e">
        <f>#REF!</f>
        <v>#REF!</v>
      </c>
      <c r="AV111" s="75" t="e">
        <f>#REF!</f>
        <v>#REF!</v>
      </c>
      <c r="AW111" s="75" t="e">
        <f>#REF!</f>
        <v>#REF!</v>
      </c>
      <c r="AX111" s="75" t="e">
        <f>#REF!</f>
        <v>#REF!</v>
      </c>
      <c r="AY111" s="75" t="e">
        <f>#REF!</f>
        <v>#REF!</v>
      </c>
      <c r="AZ111" s="75" t="e">
        <f>#REF!</f>
        <v>#REF!</v>
      </c>
      <c r="BA111" s="75" t="e">
        <f>#REF!</f>
        <v>#REF!</v>
      </c>
      <c r="BB111" s="75" t="e">
        <f>#REF!</f>
        <v>#REF!</v>
      </c>
      <c r="BC111" s="75" t="e">
        <f>#REF!</f>
        <v>#REF!</v>
      </c>
      <c r="BD111" s="77" t="e">
        <f>#REF!</f>
        <v>#REF!</v>
      </c>
      <c r="BT111" s="78" t="s">
        <v>8</v>
      </c>
      <c r="BV111" s="78" t="s">
        <v>74</v>
      </c>
      <c r="BW111" s="78" t="s">
        <v>106</v>
      </c>
      <c r="BX111" s="78" t="s">
        <v>4</v>
      </c>
      <c r="CL111" s="78" t="s">
        <v>1</v>
      </c>
      <c r="CM111" s="78" t="s">
        <v>78</v>
      </c>
    </row>
    <row r="112" spans="1:91" s="4" customFormat="1" ht="16.5" customHeight="1">
      <c r="A112" s="79" t="s">
        <v>79</v>
      </c>
      <c r="B112" s="71"/>
      <c r="C112" s="72"/>
      <c r="D112" s="915">
        <v>54</v>
      </c>
      <c r="E112" s="915"/>
      <c r="F112" s="915"/>
      <c r="G112" s="915"/>
      <c r="H112" s="915"/>
      <c r="I112" s="253"/>
      <c r="J112" s="915" t="s">
        <v>6997</v>
      </c>
      <c r="K112" s="915"/>
      <c r="L112" s="915"/>
      <c r="M112" s="915"/>
      <c r="N112" s="915"/>
      <c r="O112" s="915"/>
      <c r="P112" s="915"/>
      <c r="Q112" s="915"/>
      <c r="R112" s="915"/>
      <c r="S112" s="915"/>
      <c r="T112" s="915"/>
      <c r="U112" s="915"/>
      <c r="V112" s="915"/>
      <c r="W112" s="915"/>
      <c r="X112" s="915"/>
      <c r="Y112" s="915"/>
      <c r="Z112" s="915"/>
      <c r="AA112" s="915"/>
      <c r="AB112" s="915"/>
      <c r="AC112" s="915"/>
      <c r="AD112" s="915"/>
      <c r="AE112" s="915"/>
      <c r="AF112" s="915"/>
      <c r="AG112" s="918">
        <f>'54 - Areálový rozvod út'!J30</f>
        <v>0</v>
      </c>
      <c r="AH112" s="917"/>
      <c r="AI112" s="917"/>
      <c r="AJ112" s="917"/>
      <c r="AK112" s="917"/>
      <c r="AL112" s="917"/>
      <c r="AM112" s="917"/>
      <c r="AN112" s="918">
        <f>'54 - Areálový rozvod út'!J39</f>
        <v>0</v>
      </c>
      <c r="AO112" s="917"/>
      <c r="AP112" s="917"/>
      <c r="AQ112" s="73" t="s">
        <v>76</v>
      </c>
      <c r="AR112" s="71"/>
      <c r="AS112" s="80">
        <v>0</v>
      </c>
      <c r="AT112" s="81" t="e">
        <f t="shared" si="0"/>
        <v>#REF!</v>
      </c>
      <c r="AU112" s="82" t="e">
        <f>#REF!</f>
        <v>#REF!</v>
      </c>
      <c r="AV112" s="81" t="e">
        <f>#REF!</f>
        <v>#REF!</v>
      </c>
      <c r="AW112" s="81" t="e">
        <f>#REF!</f>
        <v>#REF!</v>
      </c>
      <c r="AX112" s="81" t="e">
        <f>#REF!</f>
        <v>#REF!</v>
      </c>
      <c r="AY112" s="81" t="e">
        <f>#REF!</f>
        <v>#REF!</v>
      </c>
      <c r="AZ112" s="81" t="e">
        <f>#REF!</f>
        <v>#REF!</v>
      </c>
      <c r="BA112" s="81" t="e">
        <f>#REF!</f>
        <v>#REF!</v>
      </c>
      <c r="BB112" s="81" t="e">
        <f>#REF!</f>
        <v>#REF!</v>
      </c>
      <c r="BC112" s="81" t="e">
        <f>#REF!</f>
        <v>#REF!</v>
      </c>
      <c r="BD112" s="83" t="e">
        <f>#REF!</f>
        <v>#REF!</v>
      </c>
      <c r="BT112" s="78" t="s">
        <v>8</v>
      </c>
      <c r="BV112" s="78" t="s">
        <v>74</v>
      </c>
      <c r="BW112" s="78" t="s">
        <v>109</v>
      </c>
      <c r="BX112" s="78" t="s">
        <v>4</v>
      </c>
      <c r="CL112" s="78" t="s">
        <v>1</v>
      </c>
      <c r="CM112" s="78" t="s">
        <v>78</v>
      </c>
    </row>
    <row r="113" spans="1:57" s="2" customFormat="1" ht="16.5" customHeight="1">
      <c r="A113" s="268"/>
      <c r="B113" s="26"/>
      <c r="C113" s="268"/>
      <c r="D113" s="915">
        <v>6</v>
      </c>
      <c r="E113" s="915"/>
      <c r="F113" s="915"/>
      <c r="G113" s="915"/>
      <c r="H113" s="915"/>
      <c r="I113" s="788"/>
      <c r="J113" s="915" t="s">
        <v>376</v>
      </c>
      <c r="K113" s="915"/>
      <c r="L113" s="915"/>
      <c r="M113" s="915"/>
      <c r="N113" s="915"/>
      <c r="O113" s="915"/>
      <c r="P113" s="915"/>
      <c r="Q113" s="915"/>
      <c r="R113" s="915"/>
      <c r="S113" s="915"/>
      <c r="T113" s="915"/>
      <c r="U113" s="915"/>
      <c r="V113" s="915"/>
      <c r="W113" s="915"/>
      <c r="X113" s="915"/>
      <c r="Y113" s="915"/>
      <c r="Z113" s="915"/>
      <c r="AA113" s="915"/>
      <c r="AB113" s="915"/>
      <c r="AC113" s="915"/>
      <c r="AD113" s="915"/>
      <c r="AE113" s="915"/>
      <c r="AF113" s="915"/>
      <c r="AG113" s="918">
        <f>'6 - Akumulační nádrž '!J30</f>
        <v>0</v>
      </c>
      <c r="AH113" s="917"/>
      <c r="AI113" s="917"/>
      <c r="AJ113" s="917"/>
      <c r="AK113" s="917"/>
      <c r="AL113" s="917"/>
      <c r="AM113" s="917"/>
      <c r="AN113" s="918">
        <f>'6 - Akumulační nádrž '!J39</f>
        <v>0</v>
      </c>
      <c r="AO113" s="917"/>
      <c r="AP113" s="917"/>
      <c r="AQ113" s="268"/>
      <c r="AR113" s="26"/>
      <c r="AS113" s="268"/>
      <c r="AT113" s="268"/>
      <c r="AU113" s="268"/>
      <c r="AV113" s="268"/>
      <c r="AW113" s="268"/>
      <c r="AX113" s="268"/>
      <c r="AY113" s="268"/>
      <c r="AZ113" s="268"/>
      <c r="BA113" s="268"/>
      <c r="BB113" s="268"/>
      <c r="BC113" s="268"/>
      <c r="BD113" s="268"/>
      <c r="BE113" s="268"/>
    </row>
    <row r="114" spans="1:57" s="2" customFormat="1" ht="16.5" customHeight="1">
      <c r="A114" s="50"/>
      <c r="B114" s="842"/>
      <c r="C114" s="50"/>
      <c r="D114" s="931">
        <v>7</v>
      </c>
      <c r="E114" s="931"/>
      <c r="F114" s="931"/>
      <c r="G114" s="931"/>
      <c r="H114" s="931"/>
      <c r="I114" s="841"/>
      <c r="J114" s="931" t="s">
        <v>430</v>
      </c>
      <c r="K114" s="931"/>
      <c r="L114" s="931"/>
      <c r="M114" s="931"/>
      <c r="N114" s="931"/>
      <c r="O114" s="931"/>
      <c r="P114" s="931"/>
      <c r="Q114" s="931"/>
      <c r="R114" s="931"/>
      <c r="S114" s="931"/>
      <c r="T114" s="931"/>
      <c r="U114" s="931"/>
      <c r="V114" s="931"/>
      <c r="W114" s="931"/>
      <c r="X114" s="931"/>
      <c r="Y114" s="931"/>
      <c r="Z114" s="931"/>
      <c r="AA114" s="931"/>
      <c r="AB114" s="931"/>
      <c r="AC114" s="931"/>
      <c r="AD114" s="931"/>
      <c r="AE114" s="931"/>
      <c r="AF114" s="931"/>
      <c r="AG114" s="932">
        <f>'7 - Přípojka vodovodu'!J30</f>
        <v>0</v>
      </c>
      <c r="AH114" s="933"/>
      <c r="AI114" s="933"/>
      <c r="AJ114" s="933"/>
      <c r="AK114" s="933"/>
      <c r="AL114" s="933"/>
      <c r="AM114" s="933"/>
      <c r="AN114" s="932">
        <f>'7 - Přípojka vodovodu'!J39</f>
        <v>0</v>
      </c>
      <c r="AO114" s="933"/>
      <c r="AP114" s="934"/>
      <c r="AQ114" s="40"/>
      <c r="AR114" s="26"/>
      <c r="AS114" s="268"/>
      <c r="AT114" s="268"/>
      <c r="AU114" s="268"/>
      <c r="AV114" s="268"/>
      <c r="AW114" s="268"/>
      <c r="AX114" s="268"/>
      <c r="AY114" s="268"/>
      <c r="AZ114" s="268"/>
      <c r="BA114" s="268"/>
      <c r="BB114" s="268"/>
      <c r="BC114" s="268"/>
      <c r="BD114" s="268"/>
      <c r="BE114" s="268"/>
    </row>
    <row r="115" spans="1:57" ht="16.5" customHeight="1">
      <c r="B115" s="357"/>
      <c r="C115" s="793"/>
      <c r="D115" s="931">
        <v>8</v>
      </c>
      <c r="E115" s="931"/>
      <c r="F115" s="931"/>
      <c r="G115" s="931"/>
      <c r="H115" s="931"/>
      <c r="I115" s="841"/>
      <c r="J115" s="931" t="s">
        <v>108</v>
      </c>
      <c r="K115" s="931"/>
      <c r="L115" s="931"/>
      <c r="M115" s="931"/>
      <c r="N115" s="931"/>
      <c r="O115" s="931"/>
      <c r="P115" s="931"/>
      <c r="Q115" s="931"/>
      <c r="R115" s="931"/>
      <c r="S115" s="931"/>
      <c r="T115" s="931"/>
      <c r="U115" s="931"/>
      <c r="V115" s="931"/>
      <c r="W115" s="931"/>
      <c r="X115" s="931"/>
      <c r="Y115" s="931"/>
      <c r="Z115" s="931"/>
      <c r="AA115" s="931"/>
      <c r="AB115" s="931"/>
      <c r="AC115" s="931"/>
      <c r="AD115" s="931"/>
      <c r="AE115" s="931"/>
      <c r="AF115" s="931"/>
      <c r="AG115" s="932">
        <f>'8 - Vedlejší náklady'!J30</f>
        <v>0</v>
      </c>
      <c r="AH115" s="933"/>
      <c r="AI115" s="933"/>
      <c r="AJ115" s="933"/>
      <c r="AK115" s="933"/>
      <c r="AL115" s="933"/>
      <c r="AM115" s="933"/>
      <c r="AN115" s="932">
        <f>'8 - Vedlejší náklady'!J39</f>
        <v>0</v>
      </c>
      <c r="AO115" s="933"/>
      <c r="AP115" s="934"/>
    </row>
    <row r="116" spans="1:57" ht="16.5" customHeight="1">
      <c r="B116" s="438"/>
      <c r="C116" s="436"/>
      <c r="D116" s="935"/>
      <c r="E116" s="935"/>
      <c r="F116" s="935"/>
      <c r="G116" s="935"/>
      <c r="H116" s="935"/>
      <c r="I116" s="843"/>
      <c r="J116" s="935"/>
      <c r="K116" s="935"/>
      <c r="L116" s="935"/>
      <c r="M116" s="935"/>
      <c r="N116" s="935"/>
      <c r="O116" s="935"/>
      <c r="P116" s="935"/>
      <c r="Q116" s="935"/>
      <c r="R116" s="935"/>
      <c r="S116" s="935"/>
      <c r="T116" s="935"/>
      <c r="U116" s="935"/>
      <c r="V116" s="935"/>
      <c r="W116" s="935"/>
      <c r="X116" s="935"/>
      <c r="Y116" s="935"/>
      <c r="Z116" s="935"/>
      <c r="AA116" s="935"/>
      <c r="AB116" s="935"/>
      <c r="AC116" s="935"/>
      <c r="AD116" s="935"/>
      <c r="AE116" s="935"/>
      <c r="AF116" s="935"/>
      <c r="AG116" s="936"/>
      <c r="AH116" s="937"/>
      <c r="AI116" s="937"/>
      <c r="AJ116" s="937"/>
      <c r="AK116" s="937"/>
      <c r="AL116" s="937"/>
      <c r="AM116" s="937"/>
      <c r="AN116" s="936"/>
      <c r="AO116" s="937"/>
      <c r="AP116" s="938"/>
    </row>
    <row r="117" spans="1:57" ht="16.5" customHeight="1"/>
  </sheetData>
  <mergeCells count="125">
    <mergeCell ref="D115:H115"/>
    <mergeCell ref="J115:AF115"/>
    <mergeCell ref="AG115:AM115"/>
    <mergeCell ref="AN115:AP115"/>
    <mergeCell ref="D116:H116"/>
    <mergeCell ref="J116:AF116"/>
    <mergeCell ref="AG116:AM116"/>
    <mergeCell ref="AN116:AP116"/>
    <mergeCell ref="AG97:AM97"/>
    <mergeCell ref="J97:AF97"/>
    <mergeCell ref="D113:H113"/>
    <mergeCell ref="J113:AF113"/>
    <mergeCell ref="AG113:AM113"/>
    <mergeCell ref="AN113:AP113"/>
    <mergeCell ref="D114:H114"/>
    <mergeCell ref="J114:AF114"/>
    <mergeCell ref="AG114:AM114"/>
    <mergeCell ref="AN114:AP114"/>
    <mergeCell ref="D112:H112"/>
    <mergeCell ref="J112:AF112"/>
    <mergeCell ref="AG112:AM112"/>
    <mergeCell ref="AN112:AP112"/>
    <mergeCell ref="D110:H110"/>
    <mergeCell ref="J110:AF110"/>
    <mergeCell ref="AG110:AM110"/>
    <mergeCell ref="AN110:AP110"/>
    <mergeCell ref="D111:H111"/>
    <mergeCell ref="J111:AF111"/>
    <mergeCell ref="AG111:AM111"/>
    <mergeCell ref="AN111:AP111"/>
    <mergeCell ref="D108:H108"/>
    <mergeCell ref="J108:AF108"/>
    <mergeCell ref="AG108:AM108"/>
    <mergeCell ref="AN108:AP108"/>
    <mergeCell ref="D109:H109"/>
    <mergeCell ref="J109:AF109"/>
    <mergeCell ref="AG109:AM109"/>
    <mergeCell ref="AN109:AP109"/>
    <mergeCell ref="D106:H106"/>
    <mergeCell ref="J106:AF106"/>
    <mergeCell ref="AG106:AM106"/>
    <mergeCell ref="AN106:AP106"/>
    <mergeCell ref="D107:H107"/>
    <mergeCell ref="J107:AF107"/>
    <mergeCell ref="AG107:AM107"/>
    <mergeCell ref="AN107:AP107"/>
    <mergeCell ref="D104:H104"/>
    <mergeCell ref="J104:AF104"/>
    <mergeCell ref="AG104:AM104"/>
    <mergeCell ref="AN104:AP104"/>
    <mergeCell ref="D105:H105"/>
    <mergeCell ref="J105:AF105"/>
    <mergeCell ref="AG105:AM105"/>
    <mergeCell ref="AN105:AP105"/>
    <mergeCell ref="D102:H102"/>
    <mergeCell ref="J102:AF102"/>
    <mergeCell ref="AG102:AM102"/>
    <mergeCell ref="AN102:AP102"/>
    <mergeCell ref="D103:H103"/>
    <mergeCell ref="J103:AF103"/>
    <mergeCell ref="AG103:AM103"/>
    <mergeCell ref="AN103:AP103"/>
    <mergeCell ref="D100:H100"/>
    <mergeCell ref="J100:AF100"/>
    <mergeCell ref="AG100:AM100"/>
    <mergeCell ref="AN100:AP100"/>
    <mergeCell ref="D101:H101"/>
    <mergeCell ref="J101:AF101"/>
    <mergeCell ref="AG101:AM101"/>
    <mergeCell ref="AN101:AP101"/>
    <mergeCell ref="D98:H98"/>
    <mergeCell ref="J98:AF98"/>
    <mergeCell ref="AG98:AM98"/>
    <mergeCell ref="AN98:AP98"/>
    <mergeCell ref="D99:H99"/>
    <mergeCell ref="J99:AF99"/>
    <mergeCell ref="AG99:AM99"/>
    <mergeCell ref="AN99:AP99"/>
    <mergeCell ref="D96:H96"/>
    <mergeCell ref="J96:AF96"/>
    <mergeCell ref="AG96:AM96"/>
    <mergeCell ref="AN96:AP96"/>
    <mergeCell ref="AN97:AP97"/>
    <mergeCell ref="AG94:AM94"/>
    <mergeCell ref="AN94:AP94"/>
    <mergeCell ref="D95:H95"/>
    <mergeCell ref="J95:AF95"/>
    <mergeCell ref="AG95:AM95"/>
    <mergeCell ref="AN95:AP95"/>
    <mergeCell ref="AM87:AN87"/>
    <mergeCell ref="AM89:AP89"/>
    <mergeCell ref="AS89:AT91"/>
    <mergeCell ref="AM90:AP90"/>
    <mergeCell ref="C92:G92"/>
    <mergeCell ref="I92:AF92"/>
    <mergeCell ref="AG92:AM92"/>
    <mergeCell ref="AN92:AP92"/>
    <mergeCell ref="X35:AB35"/>
    <mergeCell ref="AK35:AO35"/>
    <mergeCell ref="L85:AO85"/>
    <mergeCell ref="L31:P31"/>
    <mergeCell ref="W31:AE31"/>
    <mergeCell ref="AK31:AO31"/>
    <mergeCell ref="L32:P32"/>
    <mergeCell ref="W32:AE32"/>
    <mergeCell ref="AK32:AO32"/>
    <mergeCell ref="L29:P29"/>
    <mergeCell ref="W29:AE29"/>
    <mergeCell ref="AK29:AO29"/>
    <mergeCell ref="L30:P30"/>
    <mergeCell ref="W30:AE30"/>
    <mergeCell ref="AK30:AO30"/>
    <mergeCell ref="AR2:BE2"/>
    <mergeCell ref="K5:AO5"/>
    <mergeCell ref="BE5:BE34"/>
    <mergeCell ref="K6:AO6"/>
    <mergeCell ref="E14:AJ14"/>
    <mergeCell ref="E23:AN23"/>
    <mergeCell ref="AK26:AO26"/>
    <mergeCell ref="L28:P28"/>
    <mergeCell ref="W28:AE28"/>
    <mergeCell ref="AK28:AO28"/>
    <mergeCell ref="L33:P33"/>
    <mergeCell ref="W33:AE33"/>
    <mergeCell ref="AK33:AO33"/>
  </mergeCells>
  <hyperlinks>
    <hyperlink ref="A98" location="'311a - Zařizovací předměty'!C2" display="/" xr:uid="{027F00A2-3471-457F-95D8-8D0648943ABB}"/>
    <hyperlink ref="A99" location="'311b - Vodovod'!C2" display="/" xr:uid="{E693800A-25A9-4821-8015-D8ECF1749DC3}"/>
    <hyperlink ref="A100" location="'311c - Kanalizace'!C2" display="/" xr:uid="{9CC7A9C8-C7B9-4B35-831E-C1828653215A}"/>
    <hyperlink ref="A101" location="'321a - Vytápění 1. etapa'!C2" display="/" xr:uid="{478258E4-5328-43AE-9809-7AE56F65E6DA}"/>
    <hyperlink ref="A102" location="'321b - Vytápění 2. etapa'!C2" display="/" xr:uid="{5F40F5F6-C1E3-4812-BEDD-DA7EF5768261}"/>
    <hyperlink ref="A103" location="'331 - Zemní plyn'!C2" display="/" xr:uid="{466B4E5F-8AEC-458B-9970-EBFF60A4F7A4}"/>
    <hyperlink ref="A104" location="'341 - VZT'!C2" display="/" xr:uid="{8BE5FB6D-166B-4B8D-8A49-5B4AD7367B05}"/>
    <hyperlink ref="A105" location="'35a - Silnoproud materiál...'!C2" display="/" xr:uid="{29C9E0D0-9DBD-44EA-853A-0F191996A6A5}"/>
    <hyperlink ref="A106" location="'36a - Slaboproud materiál...'!C2" display="/" xr:uid="{2FD497AF-DECD-484D-92B1-22CC1A678AC6}"/>
    <hyperlink ref="A107" location="'37 - Vybavení kuchyně'!C2" display="/" xr:uid="{F7F59BF7-3B0F-4B5B-919A-96EF8E15023C}"/>
    <hyperlink ref="A108" location="'38 - Sanace'!C2" display="/" xr:uid="{DB9FF139-795A-4195-A294-646796C55EAB}"/>
    <hyperlink ref="A109" location="'39 - Interiér'!C2" display="/" xr:uid="{A1C1F48F-CB0E-46FF-957D-64CB28414B60}"/>
    <hyperlink ref="A110" location="'4 - Venkovní úpravy'!C2" display="/" xr:uid="{6D71A86E-0258-418B-806B-31944951CE5C}"/>
    <hyperlink ref="A111" location="'51 - Odlučovač tuků'!C2" display="/" xr:uid="{D53B7DE1-C375-4DBB-AF39-2E4C4B77107B}"/>
    <hyperlink ref="A112" location="'6 - Vedlejší náklady'!C2" display="/" xr:uid="{94209756-3A43-4A1C-B6ED-40BD5CE922CA}"/>
  </hyperlinks>
  <pageMargins left="0.39374999999999999" right="0.39374999999999999" top="0.39374999999999999" bottom="0.39374999999999999" header="0" footer="0"/>
  <pageSetup paperSize="9" scale="75" fitToHeight="100" orientation="portrait" blackAndWhite="1" r:id="rId1"/>
  <headerFooter>
    <oddFooter>&amp;CStrana &amp;P z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FE180-2864-4B86-85D3-44D7E6FBE452}">
  <sheetPr>
    <pageSetUpPr fitToPage="1"/>
  </sheetPr>
  <dimension ref="A2:BM341"/>
  <sheetViews>
    <sheetView showGridLines="0" topLeftCell="A107" zoomScaleNormal="100" workbookViewId="0">
      <selection activeCell="I129" sqref="I129"/>
    </sheetView>
  </sheetViews>
  <sheetFormatPr defaultColWidth="9.1796875" defaultRowHeight="10.3"/>
  <cols>
    <col min="1" max="1" width="8.36328125" style="257" customWidth="1"/>
    <col min="2" max="2" width="1.1796875" style="257" customWidth="1"/>
    <col min="3" max="3" width="6.1796875" style="257" customWidth="1"/>
    <col min="4" max="4" width="4.36328125" style="257" customWidth="1"/>
    <col min="5" max="5" width="17.1796875" style="257" customWidth="1"/>
    <col min="6" max="6" width="50.81640625" style="257" customWidth="1"/>
    <col min="7" max="7" width="7.453125" style="257" customWidth="1"/>
    <col min="8" max="8" width="14" style="257" customWidth="1"/>
    <col min="9" max="9" width="15.81640625" style="257" customWidth="1"/>
    <col min="10" max="11" width="22.36328125" style="257" customWidth="1"/>
    <col min="12" max="12" width="8.6328125" style="257" customWidth="1"/>
    <col min="13" max="13" width="10.81640625" style="727" customWidth="1"/>
    <col min="14" max="14" width="9.1796875" style="727"/>
    <col min="15" max="20" width="14.1796875" style="727" customWidth="1"/>
    <col min="21" max="21" width="3.81640625" style="727" customWidth="1"/>
    <col min="22" max="22" width="12.36328125" style="727" customWidth="1"/>
    <col min="23" max="23" width="16.36328125" style="727" customWidth="1"/>
    <col min="24" max="24" width="12.36328125" style="727" customWidth="1"/>
    <col min="25" max="25" width="15" style="727" customWidth="1"/>
    <col min="26" max="26" width="11" style="727" customWidth="1"/>
    <col min="27" max="27" width="15" style="727" customWidth="1"/>
    <col min="28" max="28" width="16.36328125" style="727" customWidth="1"/>
    <col min="29" max="29" width="11" style="727" customWidth="1"/>
    <col min="30" max="30" width="15" style="727" customWidth="1"/>
    <col min="31" max="31" width="16.36328125" style="727" customWidth="1"/>
    <col min="32" max="33" width="9.1796875" style="727"/>
    <col min="34" max="16384" width="9.1796875" style="257"/>
  </cols>
  <sheetData>
    <row r="2" spans="2:46" ht="37" customHeight="1">
      <c r="L2" s="894"/>
      <c r="M2" s="895"/>
      <c r="N2" s="895"/>
      <c r="O2" s="895"/>
      <c r="P2" s="895"/>
      <c r="Q2" s="895"/>
      <c r="R2" s="895"/>
      <c r="S2" s="895"/>
      <c r="T2" s="895"/>
      <c r="U2" s="895"/>
      <c r="V2" s="895"/>
      <c r="AT2" s="277"/>
    </row>
    <row r="3" spans="2:46" ht="7" customHeight="1">
      <c r="B3" s="13"/>
      <c r="C3" s="14"/>
      <c r="D3" s="14"/>
      <c r="E3" s="14"/>
      <c r="F3" s="14"/>
      <c r="G3" s="14"/>
      <c r="H3" s="14"/>
      <c r="I3" s="14"/>
      <c r="J3" s="14"/>
      <c r="K3" s="14"/>
      <c r="L3" s="15"/>
      <c r="AT3" s="277"/>
    </row>
    <row r="4" spans="2:46" ht="25" customHeight="1">
      <c r="B4" s="15"/>
      <c r="D4" s="16" t="s">
        <v>110</v>
      </c>
      <c r="L4" s="15"/>
      <c r="M4" s="728"/>
      <c r="AT4" s="277"/>
    </row>
    <row r="5" spans="2:46" ht="7" customHeight="1">
      <c r="B5" s="15"/>
      <c r="L5" s="15"/>
    </row>
    <row r="6" spans="2:46" ht="12" customHeight="1">
      <c r="B6" s="15"/>
      <c r="D6" s="269" t="s">
        <v>16</v>
      </c>
      <c r="L6" s="15"/>
    </row>
    <row r="7" spans="2:46" ht="16.5" customHeight="1">
      <c r="B7" s="15"/>
      <c r="E7" s="940" t="s">
        <v>4078</v>
      </c>
      <c r="F7" s="941"/>
      <c r="G7" s="941"/>
      <c r="H7" s="941"/>
      <c r="L7" s="15"/>
    </row>
    <row r="8" spans="2:46" s="2" customFormat="1" ht="12" customHeight="1">
      <c r="B8" s="34"/>
      <c r="D8" s="269" t="s">
        <v>111</v>
      </c>
      <c r="L8" s="34"/>
      <c r="M8" s="729"/>
      <c r="N8" s="729"/>
      <c r="O8" s="729"/>
      <c r="P8" s="729"/>
      <c r="Q8" s="729"/>
      <c r="R8" s="729"/>
      <c r="S8" s="729"/>
      <c r="T8" s="729"/>
      <c r="U8" s="729"/>
      <c r="V8" s="729"/>
      <c r="W8" s="729"/>
      <c r="X8" s="729"/>
      <c r="Y8" s="729"/>
      <c r="Z8" s="729"/>
      <c r="AA8" s="729"/>
      <c r="AB8" s="729"/>
      <c r="AC8" s="729"/>
      <c r="AD8" s="729"/>
      <c r="AE8" s="729"/>
      <c r="AF8" s="729"/>
      <c r="AG8" s="729"/>
    </row>
    <row r="9" spans="2:46" s="2" customFormat="1" ht="16.5" customHeight="1">
      <c r="B9" s="34"/>
      <c r="E9" s="911" t="s">
        <v>7003</v>
      </c>
      <c r="F9" s="939"/>
      <c r="G9" s="939"/>
      <c r="H9" s="939"/>
      <c r="L9" s="34"/>
      <c r="M9" s="729"/>
      <c r="N9" s="729"/>
      <c r="O9" s="729"/>
      <c r="P9" s="729"/>
      <c r="Q9" s="729"/>
      <c r="R9" s="729"/>
      <c r="S9" s="729"/>
      <c r="T9" s="729"/>
      <c r="U9" s="729"/>
      <c r="V9" s="729"/>
      <c r="W9" s="729"/>
      <c r="X9" s="729"/>
      <c r="Y9" s="729"/>
      <c r="Z9" s="729"/>
      <c r="AA9" s="729"/>
      <c r="AB9" s="729"/>
      <c r="AC9" s="729"/>
      <c r="AD9" s="729"/>
      <c r="AE9" s="729"/>
      <c r="AF9" s="729"/>
      <c r="AG9" s="729"/>
    </row>
    <row r="10" spans="2:46" s="2" customFormat="1">
      <c r="B10" s="34"/>
      <c r="L10" s="34"/>
      <c r="M10" s="729"/>
      <c r="N10" s="729"/>
      <c r="O10" s="729"/>
      <c r="P10" s="729"/>
      <c r="Q10" s="729"/>
      <c r="R10" s="729"/>
      <c r="S10" s="729"/>
      <c r="T10" s="729"/>
      <c r="U10" s="729"/>
      <c r="V10" s="729"/>
      <c r="W10" s="729"/>
      <c r="X10" s="729"/>
      <c r="Y10" s="729"/>
      <c r="Z10" s="729"/>
      <c r="AA10" s="729"/>
      <c r="AB10" s="729"/>
      <c r="AC10" s="729"/>
      <c r="AD10" s="729"/>
      <c r="AE10" s="729"/>
      <c r="AF10" s="729"/>
      <c r="AG10" s="729"/>
    </row>
    <row r="11" spans="2:46" s="2" customFormat="1" ht="12" customHeight="1">
      <c r="B11" s="34"/>
      <c r="D11" s="269" t="s">
        <v>17</v>
      </c>
      <c r="F11" s="262" t="s">
        <v>1</v>
      </c>
      <c r="I11" s="269" t="s">
        <v>18</v>
      </c>
      <c r="J11" s="262" t="s">
        <v>1</v>
      </c>
      <c r="L11" s="34"/>
      <c r="M11" s="729"/>
      <c r="N11" s="729"/>
      <c r="O11" s="729"/>
      <c r="P11" s="729"/>
      <c r="Q11" s="729"/>
      <c r="R11" s="729"/>
      <c r="S11" s="729"/>
      <c r="T11" s="729"/>
      <c r="U11" s="729"/>
      <c r="V11" s="729"/>
      <c r="W11" s="729"/>
      <c r="X11" s="729"/>
      <c r="Y11" s="729"/>
      <c r="Z11" s="729"/>
      <c r="AA11" s="729"/>
      <c r="AB11" s="729"/>
      <c r="AC11" s="729"/>
      <c r="AD11" s="729"/>
      <c r="AE11" s="729"/>
      <c r="AF11" s="729"/>
      <c r="AG11" s="729"/>
    </row>
    <row r="12" spans="2:46" s="2" customFormat="1" ht="12" customHeight="1">
      <c r="B12" s="34"/>
      <c r="D12" s="269" t="s">
        <v>19</v>
      </c>
      <c r="F12" s="791" t="s">
        <v>2933</v>
      </c>
      <c r="I12" s="269" t="s">
        <v>20</v>
      </c>
      <c r="J12" s="789">
        <f>'Rekapitulace stavby'!AN8</f>
        <v>44757</v>
      </c>
      <c r="L12" s="34"/>
      <c r="M12" s="729"/>
      <c r="N12" s="729"/>
      <c r="O12" s="729"/>
      <c r="P12" s="729"/>
      <c r="Q12" s="729"/>
      <c r="R12" s="729"/>
      <c r="S12" s="729"/>
      <c r="T12" s="729"/>
      <c r="U12" s="729"/>
      <c r="V12" s="729"/>
      <c r="W12" s="729"/>
      <c r="X12" s="729"/>
      <c r="Y12" s="729"/>
      <c r="Z12" s="729"/>
      <c r="AA12" s="729"/>
      <c r="AB12" s="729"/>
      <c r="AC12" s="729"/>
      <c r="AD12" s="729"/>
      <c r="AE12" s="729"/>
      <c r="AF12" s="729"/>
      <c r="AG12" s="729"/>
    </row>
    <row r="13" spans="2:46" s="2" customFormat="1" ht="10.95" customHeight="1">
      <c r="B13" s="34"/>
      <c r="L13" s="34"/>
      <c r="M13" s="729"/>
      <c r="N13" s="729"/>
      <c r="O13" s="729"/>
      <c r="P13" s="729"/>
      <c r="Q13" s="729"/>
      <c r="R13" s="729"/>
      <c r="S13" s="729"/>
      <c r="T13" s="729"/>
      <c r="U13" s="729"/>
      <c r="V13" s="729"/>
      <c r="W13" s="729"/>
      <c r="X13" s="729"/>
      <c r="Y13" s="729"/>
      <c r="Z13" s="729"/>
      <c r="AA13" s="729"/>
      <c r="AB13" s="729"/>
      <c r="AC13" s="729"/>
      <c r="AD13" s="729"/>
      <c r="AE13" s="729"/>
      <c r="AF13" s="729"/>
      <c r="AG13" s="729"/>
    </row>
    <row r="14" spans="2:46" s="2" customFormat="1" ht="12" customHeight="1">
      <c r="B14" s="34"/>
      <c r="D14" s="269" t="s">
        <v>21</v>
      </c>
      <c r="I14" s="269" t="s">
        <v>22</v>
      </c>
      <c r="J14" s="262" t="s">
        <v>1</v>
      </c>
      <c r="L14" s="34"/>
      <c r="M14" s="729"/>
      <c r="N14" s="729"/>
      <c r="O14" s="729"/>
      <c r="P14" s="729"/>
      <c r="Q14" s="729"/>
      <c r="R14" s="729"/>
      <c r="S14" s="729"/>
      <c r="T14" s="729"/>
      <c r="U14" s="729"/>
      <c r="V14" s="729"/>
      <c r="W14" s="729"/>
      <c r="X14" s="729"/>
      <c r="Y14" s="729"/>
      <c r="Z14" s="729"/>
      <c r="AA14" s="729"/>
      <c r="AB14" s="729"/>
      <c r="AC14" s="729"/>
      <c r="AD14" s="729"/>
      <c r="AE14" s="729"/>
      <c r="AF14" s="729"/>
      <c r="AG14" s="729"/>
    </row>
    <row r="15" spans="2:46" s="2" customFormat="1" ht="18" customHeight="1">
      <c r="B15" s="34"/>
      <c r="E15" s="791" t="s">
        <v>2932</v>
      </c>
      <c r="I15" s="269" t="s">
        <v>23</v>
      </c>
      <c r="J15" s="262" t="s">
        <v>1</v>
      </c>
      <c r="L15" s="34"/>
      <c r="M15" s="729"/>
      <c r="N15" s="729"/>
      <c r="O15" s="729"/>
      <c r="P15" s="729"/>
      <c r="Q15" s="729"/>
      <c r="R15" s="729"/>
      <c r="S15" s="729"/>
      <c r="T15" s="729"/>
      <c r="U15" s="729"/>
      <c r="V15" s="729"/>
      <c r="W15" s="729"/>
      <c r="X15" s="729"/>
      <c r="Y15" s="729"/>
      <c r="Z15" s="729"/>
      <c r="AA15" s="729"/>
      <c r="AB15" s="729"/>
      <c r="AC15" s="729"/>
      <c r="AD15" s="729"/>
      <c r="AE15" s="729"/>
      <c r="AF15" s="729"/>
      <c r="AG15" s="729"/>
    </row>
    <row r="16" spans="2:46" s="2" customFormat="1" ht="7" customHeight="1">
      <c r="B16" s="34"/>
      <c r="L16" s="34"/>
      <c r="M16" s="729"/>
      <c r="N16" s="729"/>
      <c r="O16" s="729"/>
      <c r="P16" s="729"/>
      <c r="Q16" s="729"/>
      <c r="R16" s="729"/>
      <c r="S16" s="729"/>
      <c r="T16" s="729"/>
      <c r="U16" s="729"/>
      <c r="V16" s="729"/>
      <c r="W16" s="729"/>
      <c r="X16" s="729"/>
      <c r="Y16" s="729"/>
      <c r="Z16" s="729"/>
      <c r="AA16" s="729"/>
      <c r="AB16" s="729"/>
      <c r="AC16" s="729"/>
      <c r="AD16" s="729"/>
      <c r="AE16" s="729"/>
      <c r="AF16" s="729"/>
      <c r="AG16" s="729"/>
    </row>
    <row r="17" spans="2:33" s="2" customFormat="1" ht="12" customHeight="1">
      <c r="B17" s="34"/>
      <c r="D17" s="269" t="s">
        <v>24</v>
      </c>
      <c r="I17" s="269" t="s">
        <v>22</v>
      </c>
      <c r="J17" s="792" t="str">
        <f>'Rekapitulace stavby'!AN13</f>
        <v>Vyplň údaj</v>
      </c>
      <c r="L17" s="34"/>
      <c r="M17" s="729"/>
      <c r="N17" s="729"/>
      <c r="O17" s="729"/>
      <c r="P17" s="729"/>
      <c r="Q17" s="729"/>
      <c r="R17" s="729"/>
      <c r="S17" s="729"/>
      <c r="T17" s="729"/>
      <c r="U17" s="729"/>
      <c r="V17" s="729"/>
      <c r="W17" s="729"/>
      <c r="X17" s="729"/>
      <c r="Y17" s="729"/>
      <c r="Z17" s="729"/>
      <c r="AA17" s="729"/>
      <c r="AB17" s="729"/>
      <c r="AC17" s="729"/>
      <c r="AD17" s="729"/>
      <c r="AE17" s="729"/>
      <c r="AF17" s="729"/>
      <c r="AG17" s="729"/>
    </row>
    <row r="18" spans="2:33" s="2" customFormat="1" ht="18" customHeight="1">
      <c r="B18" s="34"/>
      <c r="E18" s="901" t="str">
        <f>'Rekapitulace stavby'!E14</f>
        <v>Vyplň údaj</v>
      </c>
      <c r="F18" s="896"/>
      <c r="G18" s="896"/>
      <c r="H18" s="896"/>
      <c r="I18" s="269" t="s">
        <v>23</v>
      </c>
      <c r="J18" s="792" t="str">
        <f>'Rekapitulace stavby'!AN14</f>
        <v>Vyplň údaj</v>
      </c>
      <c r="L18" s="34"/>
      <c r="M18" s="729"/>
      <c r="N18" s="729"/>
      <c r="O18" s="729"/>
      <c r="P18" s="729"/>
      <c r="Q18" s="729"/>
      <c r="R18" s="729"/>
      <c r="S18" s="729"/>
      <c r="T18" s="729"/>
      <c r="U18" s="729"/>
      <c r="V18" s="729"/>
      <c r="W18" s="729"/>
      <c r="X18" s="729"/>
      <c r="Y18" s="729"/>
      <c r="Z18" s="729"/>
      <c r="AA18" s="729"/>
      <c r="AB18" s="729"/>
      <c r="AC18" s="729"/>
      <c r="AD18" s="729"/>
      <c r="AE18" s="729"/>
      <c r="AF18" s="729"/>
      <c r="AG18" s="729"/>
    </row>
    <row r="19" spans="2:33" s="2" customFormat="1" ht="7" customHeight="1">
      <c r="B19" s="34"/>
      <c r="L19" s="34"/>
      <c r="M19" s="729"/>
      <c r="N19" s="729"/>
      <c r="O19" s="729"/>
      <c r="P19" s="729"/>
      <c r="Q19" s="729"/>
      <c r="R19" s="729"/>
      <c r="S19" s="729"/>
      <c r="T19" s="729"/>
      <c r="U19" s="729"/>
      <c r="V19" s="729"/>
      <c r="W19" s="729"/>
      <c r="X19" s="729"/>
      <c r="Y19" s="729"/>
      <c r="Z19" s="729"/>
      <c r="AA19" s="729"/>
      <c r="AB19" s="729"/>
      <c r="AC19" s="729"/>
      <c r="AD19" s="729"/>
      <c r="AE19" s="729"/>
      <c r="AF19" s="729"/>
      <c r="AG19" s="729"/>
    </row>
    <row r="20" spans="2:33" s="2" customFormat="1" ht="12" customHeight="1">
      <c r="B20" s="34"/>
      <c r="D20" s="269" t="s">
        <v>26</v>
      </c>
      <c r="I20" s="269" t="s">
        <v>22</v>
      </c>
      <c r="J20" s="262" t="s">
        <v>1</v>
      </c>
      <c r="L20" s="34"/>
      <c r="M20" s="729"/>
      <c r="N20" s="729"/>
      <c r="O20" s="729"/>
      <c r="P20" s="729"/>
      <c r="Q20" s="729"/>
      <c r="R20" s="729"/>
      <c r="S20" s="729"/>
      <c r="T20" s="729"/>
      <c r="U20" s="729"/>
      <c r="V20" s="729"/>
      <c r="W20" s="729"/>
      <c r="X20" s="729"/>
      <c r="Y20" s="729"/>
      <c r="Z20" s="729"/>
      <c r="AA20" s="729"/>
      <c r="AB20" s="729"/>
      <c r="AC20" s="729"/>
      <c r="AD20" s="729"/>
      <c r="AE20" s="729"/>
      <c r="AF20" s="729"/>
      <c r="AG20" s="729"/>
    </row>
    <row r="21" spans="2:33" s="2" customFormat="1" ht="18" customHeight="1">
      <c r="B21" s="34"/>
      <c r="E21" s="262" t="s">
        <v>27</v>
      </c>
      <c r="I21" s="269" t="s">
        <v>23</v>
      </c>
      <c r="J21" s="262" t="s">
        <v>1</v>
      </c>
      <c r="L21" s="34"/>
      <c r="M21" s="729"/>
      <c r="N21" s="729"/>
      <c r="O21" s="729"/>
      <c r="P21" s="729"/>
      <c r="Q21" s="729"/>
      <c r="R21" s="729"/>
      <c r="S21" s="729"/>
      <c r="T21" s="729"/>
      <c r="U21" s="729"/>
      <c r="V21" s="729"/>
      <c r="W21" s="729"/>
      <c r="X21" s="729"/>
      <c r="Y21" s="729"/>
      <c r="Z21" s="729"/>
      <c r="AA21" s="729"/>
      <c r="AB21" s="729"/>
      <c r="AC21" s="729"/>
      <c r="AD21" s="729"/>
      <c r="AE21" s="729"/>
      <c r="AF21" s="729"/>
      <c r="AG21" s="729"/>
    </row>
    <row r="22" spans="2:33" s="2" customFormat="1" ht="7" customHeight="1">
      <c r="B22" s="34"/>
      <c r="L22" s="34"/>
      <c r="M22" s="729"/>
      <c r="N22" s="729"/>
      <c r="O22" s="729"/>
      <c r="P22" s="729"/>
      <c r="Q22" s="729"/>
      <c r="R22" s="729"/>
      <c r="S22" s="729"/>
      <c r="T22" s="729"/>
      <c r="U22" s="729"/>
      <c r="V22" s="729"/>
      <c r="W22" s="729"/>
      <c r="X22" s="729"/>
      <c r="Y22" s="729"/>
      <c r="Z22" s="729"/>
      <c r="AA22" s="729"/>
      <c r="AB22" s="729"/>
      <c r="AC22" s="729"/>
      <c r="AD22" s="729"/>
      <c r="AE22" s="729"/>
      <c r="AF22" s="729"/>
      <c r="AG22" s="729"/>
    </row>
    <row r="23" spans="2:33" s="2" customFormat="1" ht="12" customHeight="1">
      <c r="B23" s="34"/>
      <c r="D23" s="269" t="s">
        <v>29</v>
      </c>
      <c r="I23" s="269" t="s">
        <v>22</v>
      </c>
      <c r="J23" s="262" t="s">
        <v>1</v>
      </c>
      <c r="L23" s="34"/>
      <c r="M23" s="729"/>
      <c r="N23" s="729"/>
      <c r="O23" s="729"/>
      <c r="P23" s="729"/>
      <c r="Q23" s="729"/>
      <c r="R23" s="729"/>
      <c r="S23" s="729"/>
      <c r="T23" s="729"/>
      <c r="U23" s="729"/>
      <c r="V23" s="729"/>
      <c r="W23" s="729"/>
      <c r="X23" s="729"/>
      <c r="Y23" s="729"/>
      <c r="Z23" s="729"/>
      <c r="AA23" s="729"/>
      <c r="AB23" s="729"/>
      <c r="AC23" s="729"/>
      <c r="AD23" s="729"/>
      <c r="AE23" s="729"/>
      <c r="AF23" s="729"/>
      <c r="AG23" s="729"/>
    </row>
    <row r="24" spans="2:33" s="2" customFormat="1" ht="18" customHeight="1">
      <c r="B24" s="34"/>
      <c r="E24" s="262"/>
      <c r="I24" s="269" t="s">
        <v>23</v>
      </c>
      <c r="J24" s="262" t="s">
        <v>1</v>
      </c>
      <c r="L24" s="34"/>
      <c r="M24" s="729"/>
      <c r="N24" s="729"/>
      <c r="O24" s="729"/>
      <c r="P24" s="729"/>
      <c r="Q24" s="729"/>
      <c r="R24" s="729"/>
      <c r="S24" s="729"/>
      <c r="T24" s="729"/>
      <c r="U24" s="729"/>
      <c r="V24" s="729"/>
      <c r="W24" s="729"/>
      <c r="X24" s="729"/>
      <c r="Y24" s="729"/>
      <c r="Z24" s="729"/>
      <c r="AA24" s="729"/>
      <c r="AB24" s="729"/>
      <c r="AC24" s="729"/>
      <c r="AD24" s="729"/>
      <c r="AE24" s="729"/>
      <c r="AF24" s="729"/>
      <c r="AG24" s="729"/>
    </row>
    <row r="25" spans="2:33" s="2" customFormat="1" ht="7" customHeight="1">
      <c r="B25" s="34"/>
      <c r="L25" s="34"/>
      <c r="M25" s="729"/>
      <c r="N25" s="729"/>
      <c r="O25" s="729"/>
      <c r="P25" s="729"/>
      <c r="Q25" s="729"/>
      <c r="R25" s="729"/>
      <c r="S25" s="729"/>
      <c r="T25" s="729"/>
      <c r="U25" s="729"/>
      <c r="V25" s="729"/>
      <c r="W25" s="729"/>
      <c r="X25" s="729"/>
      <c r="Y25" s="729"/>
      <c r="Z25" s="729"/>
      <c r="AA25" s="729"/>
      <c r="AB25" s="729"/>
      <c r="AC25" s="729"/>
      <c r="AD25" s="729"/>
      <c r="AE25" s="729"/>
      <c r="AF25" s="729"/>
      <c r="AG25" s="729"/>
    </row>
    <row r="26" spans="2:33" s="2" customFormat="1" ht="12" customHeight="1">
      <c r="B26" s="34"/>
      <c r="D26" s="269" t="s">
        <v>31</v>
      </c>
      <c r="L26" s="34"/>
      <c r="M26" s="729"/>
      <c r="N26" s="729"/>
      <c r="O26" s="729"/>
      <c r="P26" s="729"/>
      <c r="Q26" s="729"/>
      <c r="R26" s="729"/>
      <c r="S26" s="729"/>
      <c r="T26" s="729"/>
      <c r="U26" s="729"/>
      <c r="V26" s="729"/>
      <c r="W26" s="729"/>
      <c r="X26" s="729"/>
      <c r="Y26" s="729"/>
      <c r="Z26" s="729"/>
      <c r="AA26" s="729"/>
      <c r="AB26" s="729"/>
      <c r="AC26" s="729"/>
      <c r="AD26" s="729"/>
      <c r="AE26" s="729"/>
      <c r="AF26" s="729"/>
      <c r="AG26" s="729"/>
    </row>
    <row r="27" spans="2:33" s="5" customFormat="1" ht="16.5" customHeight="1">
      <c r="B27" s="87"/>
      <c r="E27" s="903" t="s">
        <v>1</v>
      </c>
      <c r="F27" s="903"/>
      <c r="G27" s="903"/>
      <c r="H27" s="903"/>
      <c r="L27" s="87"/>
      <c r="M27" s="730"/>
      <c r="N27" s="730"/>
      <c r="O27" s="730"/>
      <c r="P27" s="730"/>
      <c r="Q27" s="730"/>
      <c r="R27" s="730"/>
      <c r="S27" s="730"/>
      <c r="T27" s="730"/>
      <c r="U27" s="730"/>
      <c r="V27" s="730"/>
      <c r="W27" s="730"/>
      <c r="X27" s="730"/>
      <c r="Y27" s="730"/>
      <c r="Z27" s="730"/>
      <c r="AA27" s="730"/>
      <c r="AB27" s="730"/>
      <c r="AC27" s="730"/>
      <c r="AD27" s="730"/>
      <c r="AE27" s="730"/>
      <c r="AF27" s="730"/>
      <c r="AG27" s="730"/>
    </row>
    <row r="28" spans="2:33" s="2" customFormat="1" ht="7" customHeight="1">
      <c r="B28" s="34"/>
      <c r="L28" s="34"/>
      <c r="M28" s="729"/>
      <c r="N28" s="729"/>
      <c r="O28" s="729"/>
      <c r="P28" s="729"/>
      <c r="Q28" s="729"/>
      <c r="R28" s="729"/>
      <c r="S28" s="729"/>
      <c r="T28" s="729"/>
      <c r="U28" s="729"/>
      <c r="V28" s="729"/>
      <c r="W28" s="729"/>
      <c r="X28" s="729"/>
      <c r="Y28" s="729"/>
      <c r="Z28" s="729"/>
      <c r="AA28" s="729"/>
      <c r="AB28" s="729"/>
      <c r="AC28" s="729"/>
      <c r="AD28" s="729"/>
      <c r="AE28" s="729"/>
      <c r="AF28" s="729"/>
      <c r="AG28" s="729"/>
    </row>
    <row r="29" spans="2:33" s="2" customFormat="1" ht="7" customHeight="1">
      <c r="B29" s="34"/>
      <c r="D29" s="48"/>
      <c r="E29" s="48"/>
      <c r="F29" s="48"/>
      <c r="G29" s="48"/>
      <c r="H29" s="48"/>
      <c r="I29" s="48"/>
      <c r="J29" s="48"/>
      <c r="K29" s="48"/>
      <c r="L29" s="34"/>
      <c r="M29" s="729"/>
      <c r="N29" s="729"/>
      <c r="O29" s="729"/>
      <c r="P29" s="729"/>
      <c r="Q29" s="729"/>
      <c r="R29" s="729"/>
      <c r="S29" s="729"/>
      <c r="T29" s="729"/>
      <c r="U29" s="729"/>
      <c r="V29" s="729"/>
      <c r="W29" s="729"/>
      <c r="X29" s="729"/>
      <c r="Y29" s="729"/>
      <c r="Z29" s="729"/>
      <c r="AA29" s="729"/>
      <c r="AB29" s="729"/>
      <c r="AC29" s="729"/>
      <c r="AD29" s="729"/>
      <c r="AE29" s="729"/>
      <c r="AF29" s="729"/>
      <c r="AG29" s="729"/>
    </row>
    <row r="30" spans="2:33" s="2" customFormat="1" ht="25.4" customHeight="1">
      <c r="B30" s="34"/>
      <c r="D30" s="88" t="s">
        <v>32</v>
      </c>
      <c r="J30" s="254">
        <f>ROUND(J125, 0)</f>
        <v>0</v>
      </c>
      <c r="L30" s="34"/>
      <c r="M30" s="729"/>
      <c r="N30" s="729"/>
      <c r="O30" s="729"/>
      <c r="P30" s="729"/>
      <c r="Q30" s="729"/>
      <c r="R30" s="729"/>
      <c r="S30" s="729"/>
      <c r="T30" s="729"/>
      <c r="U30" s="729"/>
      <c r="V30" s="729"/>
      <c r="W30" s="729"/>
      <c r="X30" s="729"/>
      <c r="Y30" s="729"/>
      <c r="Z30" s="729"/>
      <c r="AA30" s="729"/>
      <c r="AB30" s="729"/>
      <c r="AC30" s="729"/>
      <c r="AD30" s="729"/>
      <c r="AE30" s="729"/>
      <c r="AF30" s="729"/>
      <c r="AG30" s="729"/>
    </row>
    <row r="31" spans="2:33" s="2" customFormat="1" ht="7" customHeight="1">
      <c r="B31" s="34"/>
      <c r="D31" s="48"/>
      <c r="E31" s="48"/>
      <c r="F31" s="48"/>
      <c r="G31" s="48"/>
      <c r="H31" s="48"/>
      <c r="I31" s="48"/>
      <c r="J31" s="48"/>
      <c r="K31" s="48"/>
      <c r="L31" s="34"/>
      <c r="M31" s="729"/>
      <c r="N31" s="729"/>
      <c r="O31" s="729"/>
      <c r="P31" s="729"/>
      <c r="Q31" s="729"/>
      <c r="R31" s="729"/>
      <c r="S31" s="729"/>
      <c r="T31" s="729"/>
      <c r="U31" s="729"/>
      <c r="V31" s="729"/>
      <c r="W31" s="729"/>
      <c r="X31" s="729"/>
      <c r="Y31" s="729"/>
      <c r="Z31" s="729"/>
      <c r="AA31" s="729"/>
      <c r="AB31" s="729"/>
      <c r="AC31" s="729"/>
      <c r="AD31" s="729"/>
      <c r="AE31" s="729"/>
      <c r="AF31" s="729"/>
      <c r="AG31" s="729"/>
    </row>
    <row r="32" spans="2:33" s="2" customFormat="1" ht="14.5" customHeight="1">
      <c r="B32" s="34"/>
      <c r="F32" s="266" t="s">
        <v>34</v>
      </c>
      <c r="I32" s="266" t="s">
        <v>33</v>
      </c>
      <c r="J32" s="266" t="s">
        <v>35</v>
      </c>
      <c r="L32" s="34"/>
      <c r="M32" s="729"/>
      <c r="N32" s="729"/>
      <c r="O32" s="729"/>
      <c r="P32" s="729"/>
      <c r="Q32" s="729"/>
      <c r="R32" s="729"/>
      <c r="S32" s="729"/>
      <c r="T32" s="729"/>
      <c r="U32" s="729"/>
      <c r="V32" s="729"/>
      <c r="W32" s="729"/>
      <c r="X32" s="729"/>
      <c r="Y32" s="729"/>
      <c r="Z32" s="729"/>
      <c r="AA32" s="729"/>
      <c r="AB32" s="729"/>
      <c r="AC32" s="729"/>
      <c r="AD32" s="729"/>
      <c r="AE32" s="729"/>
      <c r="AF32" s="729"/>
      <c r="AG32" s="729"/>
    </row>
    <row r="33" spans="2:33" s="2" customFormat="1" ht="14.5" customHeight="1">
      <c r="B33" s="34"/>
      <c r="D33" s="89" t="s">
        <v>36</v>
      </c>
      <c r="E33" s="269" t="s">
        <v>37</v>
      </c>
      <c r="F33" s="90">
        <f>J30</f>
        <v>0</v>
      </c>
      <c r="I33" s="91">
        <v>0.21</v>
      </c>
      <c r="J33" s="90">
        <f>ROUND((F33*I33),  0)</f>
        <v>0</v>
      </c>
      <c r="L33" s="34"/>
      <c r="M33" s="729"/>
      <c r="N33" s="729"/>
      <c r="O33" s="729"/>
      <c r="P33" s="729"/>
      <c r="Q33" s="729"/>
      <c r="R33" s="729"/>
      <c r="S33" s="729"/>
      <c r="T33" s="729"/>
      <c r="U33" s="729"/>
      <c r="V33" s="729"/>
      <c r="W33" s="729"/>
      <c r="X33" s="729"/>
      <c r="Y33" s="729"/>
      <c r="Z33" s="729"/>
      <c r="AA33" s="729"/>
      <c r="AB33" s="729"/>
      <c r="AC33" s="729"/>
      <c r="AD33" s="729"/>
      <c r="AE33" s="729"/>
      <c r="AF33" s="729"/>
      <c r="AG33" s="729"/>
    </row>
    <row r="34" spans="2:33" s="2" customFormat="1" ht="14.5" customHeight="1">
      <c r="B34" s="34"/>
      <c r="E34" s="269" t="s">
        <v>38</v>
      </c>
      <c r="F34" s="90">
        <v>0</v>
      </c>
      <c r="I34" s="91">
        <v>0.15</v>
      </c>
      <c r="J34" s="90">
        <f>ROUND((F34*I34),  0)</f>
        <v>0</v>
      </c>
      <c r="L34" s="34"/>
      <c r="M34" s="729"/>
      <c r="N34" s="729"/>
      <c r="O34" s="729"/>
      <c r="P34" s="729"/>
      <c r="Q34" s="729"/>
      <c r="R34" s="729"/>
      <c r="S34" s="729"/>
      <c r="T34" s="729"/>
      <c r="U34" s="729"/>
      <c r="V34" s="729"/>
      <c r="W34" s="729"/>
      <c r="X34" s="729"/>
      <c r="Y34" s="729"/>
      <c r="Z34" s="729"/>
      <c r="AA34" s="729"/>
      <c r="AB34" s="729"/>
      <c r="AC34" s="729"/>
      <c r="AD34" s="729"/>
      <c r="AE34" s="729"/>
      <c r="AF34" s="729"/>
      <c r="AG34" s="729"/>
    </row>
    <row r="35" spans="2:33" s="2" customFormat="1" ht="14.5" hidden="1" customHeight="1">
      <c r="B35" s="34"/>
      <c r="E35" s="269" t="s">
        <v>39</v>
      </c>
      <c r="F35" s="90">
        <f>ROUND((SUM(BG125:BG191)),  0)</f>
        <v>0</v>
      </c>
      <c r="I35" s="91">
        <v>0.21</v>
      </c>
      <c r="J35" s="90">
        <f>0</f>
        <v>0</v>
      </c>
      <c r="L35" s="34"/>
      <c r="M35" s="729"/>
      <c r="N35" s="729"/>
      <c r="O35" s="729"/>
      <c r="P35" s="729"/>
      <c r="Q35" s="729"/>
      <c r="R35" s="729"/>
      <c r="S35" s="729"/>
      <c r="T35" s="729"/>
      <c r="U35" s="729"/>
      <c r="V35" s="729"/>
      <c r="W35" s="729"/>
      <c r="X35" s="729"/>
      <c r="Y35" s="729"/>
      <c r="Z35" s="729"/>
      <c r="AA35" s="729"/>
      <c r="AB35" s="729"/>
      <c r="AC35" s="729"/>
      <c r="AD35" s="729"/>
      <c r="AE35" s="729"/>
      <c r="AF35" s="729"/>
      <c r="AG35" s="729"/>
    </row>
    <row r="36" spans="2:33" s="2" customFormat="1" ht="14.5" hidden="1" customHeight="1">
      <c r="B36" s="34"/>
      <c r="E36" s="269" t="s">
        <v>40</v>
      </c>
      <c r="F36" s="90">
        <f>ROUND((SUM(BH125:BH191)),  0)</f>
        <v>0</v>
      </c>
      <c r="I36" s="91">
        <v>0.15</v>
      </c>
      <c r="J36" s="90">
        <f>0</f>
        <v>0</v>
      </c>
      <c r="L36" s="34"/>
      <c r="M36" s="729"/>
      <c r="N36" s="729"/>
      <c r="O36" s="729"/>
      <c r="P36" s="729"/>
      <c r="Q36" s="729"/>
      <c r="R36" s="729"/>
      <c r="S36" s="729"/>
      <c r="T36" s="729"/>
      <c r="U36" s="729"/>
      <c r="V36" s="729"/>
      <c r="W36" s="729"/>
      <c r="X36" s="729"/>
      <c r="Y36" s="729"/>
      <c r="Z36" s="729"/>
      <c r="AA36" s="729"/>
      <c r="AB36" s="729"/>
      <c r="AC36" s="729"/>
      <c r="AD36" s="729"/>
      <c r="AE36" s="729"/>
      <c r="AF36" s="729"/>
      <c r="AG36" s="729"/>
    </row>
    <row r="37" spans="2:33" s="2" customFormat="1" ht="14.5" hidden="1" customHeight="1">
      <c r="B37" s="34"/>
      <c r="E37" s="269" t="s">
        <v>41</v>
      </c>
      <c r="F37" s="90">
        <f>ROUND((SUM(BI125:BI191)),  0)</f>
        <v>0</v>
      </c>
      <c r="I37" s="91">
        <v>0</v>
      </c>
      <c r="J37" s="90">
        <f>0</f>
        <v>0</v>
      </c>
      <c r="L37" s="34"/>
      <c r="M37" s="729"/>
      <c r="N37" s="729"/>
      <c r="O37" s="729"/>
      <c r="P37" s="729"/>
      <c r="Q37" s="729"/>
      <c r="R37" s="729"/>
      <c r="S37" s="729"/>
      <c r="T37" s="729"/>
      <c r="U37" s="729"/>
      <c r="V37" s="729"/>
      <c r="W37" s="729"/>
      <c r="X37" s="729"/>
      <c r="Y37" s="729"/>
      <c r="Z37" s="729"/>
      <c r="AA37" s="729"/>
      <c r="AB37" s="729"/>
      <c r="AC37" s="729"/>
      <c r="AD37" s="729"/>
      <c r="AE37" s="729"/>
      <c r="AF37" s="729"/>
      <c r="AG37" s="729"/>
    </row>
    <row r="38" spans="2:33" s="2" customFormat="1" ht="7" customHeight="1">
      <c r="B38" s="34"/>
      <c r="L38" s="34"/>
      <c r="M38" s="729"/>
      <c r="N38" s="729"/>
      <c r="O38" s="729"/>
      <c r="P38" s="729"/>
      <c r="Q38" s="729"/>
      <c r="R38" s="729"/>
      <c r="S38" s="729"/>
      <c r="T38" s="729"/>
      <c r="U38" s="729"/>
      <c r="V38" s="729"/>
      <c r="W38" s="729"/>
      <c r="X38" s="729"/>
      <c r="Y38" s="729"/>
      <c r="Z38" s="729"/>
      <c r="AA38" s="729"/>
      <c r="AB38" s="729"/>
      <c r="AC38" s="729"/>
      <c r="AD38" s="729"/>
      <c r="AE38" s="729"/>
      <c r="AF38" s="729"/>
      <c r="AG38" s="729"/>
    </row>
    <row r="39" spans="2:33" s="2" customFormat="1" ht="25.4" customHeight="1">
      <c r="B39" s="34"/>
      <c r="C39" s="279"/>
      <c r="D39" s="93" t="s">
        <v>42</v>
      </c>
      <c r="E39" s="280"/>
      <c r="F39" s="280"/>
      <c r="G39" s="94" t="s">
        <v>43</v>
      </c>
      <c r="H39" s="95" t="s">
        <v>44</v>
      </c>
      <c r="I39" s="280"/>
      <c r="J39" s="96">
        <f>SUM(J30:J37)</f>
        <v>0</v>
      </c>
      <c r="K39" s="281"/>
      <c r="L39" s="34"/>
      <c r="M39" s="729"/>
      <c r="N39" s="729"/>
      <c r="O39" s="729"/>
      <c r="P39" s="729"/>
      <c r="Q39" s="729"/>
      <c r="R39" s="729"/>
      <c r="S39" s="729"/>
      <c r="T39" s="729"/>
      <c r="U39" s="729"/>
      <c r="V39" s="729"/>
      <c r="W39" s="729"/>
      <c r="X39" s="729"/>
      <c r="Y39" s="729"/>
      <c r="Z39" s="729"/>
      <c r="AA39" s="729"/>
      <c r="AB39" s="729"/>
      <c r="AC39" s="729"/>
      <c r="AD39" s="729"/>
      <c r="AE39" s="729"/>
      <c r="AF39" s="729"/>
      <c r="AG39" s="729"/>
    </row>
    <row r="40" spans="2:33" s="2" customFormat="1" ht="14.5" customHeight="1">
      <c r="B40" s="34"/>
      <c r="L40" s="34"/>
      <c r="M40" s="729"/>
      <c r="N40" s="729"/>
      <c r="O40" s="729"/>
      <c r="P40" s="729"/>
      <c r="Q40" s="729"/>
      <c r="R40" s="729"/>
      <c r="S40" s="729"/>
      <c r="T40" s="729"/>
      <c r="U40" s="729"/>
      <c r="V40" s="729"/>
      <c r="W40" s="729"/>
      <c r="X40" s="729"/>
      <c r="Y40" s="729"/>
      <c r="Z40" s="729"/>
      <c r="AA40" s="729"/>
      <c r="AB40" s="729"/>
      <c r="AC40" s="729"/>
      <c r="AD40" s="729"/>
      <c r="AE40" s="729"/>
      <c r="AF40" s="729"/>
      <c r="AG40" s="729"/>
    </row>
    <row r="41" spans="2:33" ht="14.5" customHeight="1">
      <c r="B41" s="15"/>
      <c r="L41" s="15"/>
    </row>
    <row r="42" spans="2:33" ht="14.5" customHeight="1">
      <c r="B42" s="15"/>
      <c r="L42" s="15"/>
    </row>
    <row r="43" spans="2:33" ht="14.5" customHeight="1">
      <c r="B43" s="15"/>
      <c r="L43" s="15"/>
    </row>
    <row r="44" spans="2:33" ht="14.5" customHeight="1">
      <c r="B44" s="15"/>
      <c r="L44" s="15"/>
    </row>
    <row r="45" spans="2:33" ht="14.5" customHeight="1">
      <c r="B45" s="15"/>
      <c r="L45" s="15"/>
    </row>
    <row r="46" spans="2:33" ht="14.5" customHeight="1">
      <c r="B46" s="15"/>
      <c r="L46" s="15"/>
    </row>
    <row r="47" spans="2:33" ht="14.5" customHeight="1">
      <c r="B47" s="15"/>
      <c r="L47" s="15"/>
    </row>
    <row r="48" spans="2:33" ht="14.5" customHeight="1">
      <c r="B48" s="15"/>
      <c r="L48" s="15"/>
    </row>
    <row r="49" spans="2:33" ht="14.5" customHeight="1">
      <c r="B49" s="15"/>
      <c r="L49" s="15"/>
    </row>
    <row r="50" spans="2:33" s="2" customFormat="1" ht="14.5" customHeight="1">
      <c r="B50" s="34"/>
      <c r="D50" s="35" t="s">
        <v>45</v>
      </c>
      <c r="E50" s="36"/>
      <c r="F50" s="36"/>
      <c r="G50" s="35" t="s">
        <v>46</v>
      </c>
      <c r="H50" s="36"/>
      <c r="I50" s="36"/>
      <c r="J50" s="36"/>
      <c r="K50" s="36"/>
      <c r="L50" s="34"/>
      <c r="M50" s="729"/>
      <c r="N50" s="729"/>
      <c r="O50" s="729"/>
      <c r="P50" s="729"/>
      <c r="Q50" s="729"/>
      <c r="R50" s="729"/>
      <c r="S50" s="729"/>
      <c r="T50" s="729"/>
      <c r="U50" s="729"/>
      <c r="V50" s="729"/>
      <c r="W50" s="729"/>
      <c r="X50" s="729"/>
      <c r="Y50" s="729"/>
      <c r="Z50" s="729"/>
      <c r="AA50" s="729"/>
      <c r="AB50" s="729"/>
      <c r="AC50" s="729"/>
      <c r="AD50" s="729"/>
      <c r="AE50" s="729"/>
      <c r="AF50" s="729"/>
      <c r="AG50" s="729"/>
    </row>
    <row r="51" spans="2:33">
      <c r="B51" s="15"/>
      <c r="L51" s="15"/>
    </row>
    <row r="52" spans="2:33">
      <c r="B52" s="15"/>
      <c r="L52" s="15"/>
    </row>
    <row r="53" spans="2:33">
      <c r="B53" s="15"/>
      <c r="L53" s="15"/>
    </row>
    <row r="54" spans="2:33">
      <c r="B54" s="15"/>
      <c r="L54" s="15"/>
    </row>
    <row r="55" spans="2:33">
      <c r="B55" s="15"/>
      <c r="L55" s="15"/>
    </row>
    <row r="56" spans="2:33">
      <c r="B56" s="15"/>
      <c r="L56" s="15"/>
    </row>
    <row r="57" spans="2:33">
      <c r="B57" s="15"/>
      <c r="L57" s="15"/>
    </row>
    <row r="58" spans="2:33">
      <c r="B58" s="15"/>
      <c r="L58" s="15"/>
    </row>
    <row r="59" spans="2:33">
      <c r="B59" s="15"/>
      <c r="L59" s="15"/>
    </row>
    <row r="60" spans="2:33">
      <c r="B60" s="15"/>
      <c r="L60" s="15"/>
    </row>
    <row r="61" spans="2:33" s="2" customFormat="1" ht="12.45">
      <c r="B61" s="34"/>
      <c r="D61" s="37" t="s">
        <v>47</v>
      </c>
      <c r="E61" s="282"/>
      <c r="F61" s="98" t="s">
        <v>48</v>
      </c>
      <c r="G61" s="37" t="s">
        <v>47</v>
      </c>
      <c r="H61" s="282"/>
      <c r="I61" s="282"/>
      <c r="J61" s="99" t="s">
        <v>48</v>
      </c>
      <c r="K61" s="282"/>
      <c r="L61" s="34"/>
      <c r="M61" s="729"/>
      <c r="N61" s="729"/>
      <c r="O61" s="729"/>
      <c r="P61" s="729"/>
      <c r="Q61" s="729"/>
      <c r="R61" s="729"/>
      <c r="S61" s="729"/>
      <c r="T61" s="729"/>
      <c r="U61" s="729"/>
      <c r="V61" s="729"/>
      <c r="W61" s="729"/>
      <c r="X61" s="729"/>
      <c r="Y61" s="729"/>
      <c r="Z61" s="729"/>
      <c r="AA61" s="729"/>
      <c r="AB61" s="729"/>
      <c r="AC61" s="729"/>
      <c r="AD61" s="729"/>
      <c r="AE61" s="729"/>
      <c r="AF61" s="729"/>
      <c r="AG61" s="729"/>
    </row>
    <row r="62" spans="2:33">
      <c r="B62" s="15"/>
      <c r="L62" s="15"/>
    </row>
    <row r="63" spans="2:33">
      <c r="B63" s="15"/>
      <c r="L63" s="15"/>
    </row>
    <row r="64" spans="2:33">
      <c r="B64" s="15"/>
      <c r="L64" s="15"/>
    </row>
    <row r="65" spans="2:33" s="2" customFormat="1" ht="12.45">
      <c r="B65" s="34"/>
      <c r="D65" s="35" t="s">
        <v>49</v>
      </c>
      <c r="E65" s="36"/>
      <c r="F65" s="36"/>
      <c r="G65" s="35" t="s">
        <v>50</v>
      </c>
      <c r="H65" s="36"/>
      <c r="I65" s="36"/>
      <c r="J65" s="36"/>
      <c r="K65" s="36"/>
      <c r="L65" s="34"/>
      <c r="M65" s="729"/>
      <c r="N65" s="729"/>
      <c r="O65" s="729"/>
      <c r="P65" s="729"/>
      <c r="Q65" s="729"/>
      <c r="R65" s="729"/>
      <c r="S65" s="729"/>
      <c r="T65" s="729"/>
      <c r="U65" s="729"/>
      <c r="V65" s="729"/>
      <c r="W65" s="729"/>
      <c r="X65" s="729"/>
      <c r="Y65" s="729"/>
      <c r="Z65" s="729"/>
      <c r="AA65" s="729"/>
      <c r="AB65" s="729"/>
      <c r="AC65" s="729"/>
      <c r="AD65" s="729"/>
      <c r="AE65" s="729"/>
      <c r="AF65" s="729"/>
      <c r="AG65" s="729"/>
    </row>
    <row r="66" spans="2:33">
      <c r="B66" s="15"/>
      <c r="L66" s="15"/>
    </row>
    <row r="67" spans="2:33">
      <c r="B67" s="15"/>
      <c r="L67" s="15"/>
    </row>
    <row r="68" spans="2:33">
      <c r="B68" s="15"/>
      <c r="L68" s="15"/>
    </row>
    <row r="69" spans="2:33">
      <c r="B69" s="15"/>
      <c r="L69" s="15"/>
    </row>
    <row r="70" spans="2:33">
      <c r="B70" s="15"/>
      <c r="L70" s="15"/>
    </row>
    <row r="71" spans="2:33">
      <c r="B71" s="15"/>
      <c r="L71" s="15"/>
    </row>
    <row r="72" spans="2:33">
      <c r="B72" s="15"/>
      <c r="L72" s="15"/>
    </row>
    <row r="73" spans="2:33">
      <c r="B73" s="15"/>
      <c r="L73" s="15"/>
    </row>
    <row r="74" spans="2:33">
      <c r="B74" s="15"/>
      <c r="L74" s="15"/>
    </row>
    <row r="75" spans="2:33">
      <c r="B75" s="15"/>
      <c r="L75" s="15"/>
    </row>
    <row r="76" spans="2:33" s="2" customFormat="1" ht="12.45">
      <c r="B76" s="34"/>
      <c r="D76" s="37" t="s">
        <v>47</v>
      </c>
      <c r="E76" s="282"/>
      <c r="F76" s="98" t="s">
        <v>48</v>
      </c>
      <c r="G76" s="37" t="s">
        <v>47</v>
      </c>
      <c r="H76" s="282"/>
      <c r="I76" s="282"/>
      <c r="J76" s="99" t="s">
        <v>48</v>
      </c>
      <c r="K76" s="282"/>
      <c r="L76" s="34"/>
      <c r="M76" s="729"/>
      <c r="N76" s="729"/>
      <c r="O76" s="729"/>
      <c r="P76" s="729"/>
      <c r="Q76" s="729"/>
      <c r="R76" s="729"/>
      <c r="S76" s="729"/>
      <c r="T76" s="729"/>
      <c r="U76" s="729"/>
      <c r="V76" s="729"/>
      <c r="W76" s="729"/>
      <c r="X76" s="729"/>
      <c r="Y76" s="729"/>
      <c r="Z76" s="729"/>
      <c r="AA76" s="729"/>
      <c r="AB76" s="729"/>
      <c r="AC76" s="729"/>
      <c r="AD76" s="729"/>
      <c r="AE76" s="729"/>
      <c r="AF76" s="729"/>
      <c r="AG76" s="729"/>
    </row>
    <row r="77" spans="2:33" s="2" customFormat="1" ht="14.5" customHeight="1">
      <c r="B77" s="283"/>
      <c r="C77" s="284"/>
      <c r="D77" s="284"/>
      <c r="E77" s="284"/>
      <c r="F77" s="284"/>
      <c r="G77" s="284"/>
      <c r="H77" s="284"/>
      <c r="I77" s="284"/>
      <c r="J77" s="284"/>
      <c r="K77" s="284"/>
      <c r="L77" s="34"/>
      <c r="M77" s="729"/>
      <c r="N77" s="729"/>
      <c r="O77" s="729"/>
      <c r="P77" s="729"/>
      <c r="Q77" s="729"/>
      <c r="R77" s="729"/>
      <c r="S77" s="729"/>
      <c r="T77" s="729"/>
      <c r="U77" s="729"/>
      <c r="V77" s="729"/>
      <c r="W77" s="729"/>
      <c r="X77" s="729"/>
      <c r="Y77" s="729"/>
      <c r="Z77" s="729"/>
      <c r="AA77" s="729"/>
      <c r="AB77" s="729"/>
      <c r="AC77" s="729"/>
      <c r="AD77" s="729"/>
      <c r="AE77" s="729"/>
      <c r="AF77" s="729"/>
      <c r="AG77" s="729"/>
    </row>
    <row r="81" spans="2:47" s="2" customFormat="1" ht="7" customHeight="1">
      <c r="B81" s="285"/>
      <c r="C81" s="286"/>
      <c r="D81" s="286"/>
      <c r="E81" s="286"/>
      <c r="F81" s="286"/>
      <c r="G81" s="286"/>
      <c r="H81" s="286"/>
      <c r="I81" s="286"/>
      <c r="J81" s="286"/>
      <c r="K81" s="286"/>
      <c r="L81" s="34"/>
      <c r="M81" s="729"/>
      <c r="N81" s="729"/>
      <c r="O81" s="729"/>
      <c r="P81" s="729"/>
      <c r="Q81" s="729"/>
      <c r="R81" s="729"/>
      <c r="S81" s="729"/>
      <c r="T81" s="729"/>
      <c r="U81" s="729"/>
      <c r="V81" s="729"/>
      <c r="W81" s="729"/>
      <c r="X81" s="729"/>
      <c r="Y81" s="729"/>
      <c r="Z81" s="729"/>
      <c r="AA81" s="729"/>
      <c r="AB81" s="729"/>
      <c r="AC81" s="729"/>
      <c r="AD81" s="729"/>
      <c r="AE81" s="729"/>
      <c r="AF81" s="729"/>
      <c r="AG81" s="729"/>
    </row>
    <row r="82" spans="2:47" s="2" customFormat="1" ht="25" customHeight="1">
      <c r="B82" s="34"/>
      <c r="C82" s="16" t="s">
        <v>112</v>
      </c>
      <c r="L82" s="34"/>
      <c r="M82" s="729"/>
      <c r="N82" s="729"/>
      <c r="O82" s="729"/>
      <c r="P82" s="729"/>
      <c r="Q82" s="729"/>
      <c r="R82" s="729"/>
      <c r="S82" s="729"/>
      <c r="T82" s="729"/>
      <c r="U82" s="729"/>
      <c r="V82" s="729"/>
      <c r="W82" s="729"/>
      <c r="X82" s="729"/>
      <c r="Y82" s="729"/>
      <c r="Z82" s="729"/>
      <c r="AA82" s="729"/>
      <c r="AB82" s="729"/>
      <c r="AC82" s="729"/>
      <c r="AD82" s="729"/>
      <c r="AE82" s="729"/>
      <c r="AF82" s="729"/>
      <c r="AG82" s="729"/>
    </row>
    <row r="83" spans="2:47" s="2" customFormat="1" ht="7" customHeight="1">
      <c r="B83" s="34"/>
      <c r="L83" s="34"/>
      <c r="M83" s="729"/>
      <c r="N83" s="729"/>
      <c r="O83" s="729"/>
      <c r="P83" s="729"/>
      <c r="Q83" s="729"/>
      <c r="R83" s="729"/>
      <c r="S83" s="729"/>
      <c r="T83" s="729"/>
      <c r="U83" s="729"/>
      <c r="V83" s="729"/>
      <c r="W83" s="729"/>
      <c r="X83" s="729"/>
      <c r="Y83" s="729"/>
      <c r="Z83" s="729"/>
      <c r="AA83" s="729"/>
      <c r="AB83" s="729"/>
      <c r="AC83" s="729"/>
      <c r="AD83" s="729"/>
      <c r="AE83" s="729"/>
      <c r="AF83" s="729"/>
      <c r="AG83" s="729"/>
    </row>
    <row r="84" spans="2:47" s="2" customFormat="1" ht="12" customHeight="1">
      <c r="B84" s="34"/>
      <c r="C84" s="269" t="s">
        <v>16</v>
      </c>
      <c r="L84" s="34"/>
      <c r="M84" s="729"/>
      <c r="N84" s="729"/>
      <c r="O84" s="729"/>
      <c r="P84" s="729"/>
      <c r="Q84" s="729"/>
      <c r="R84" s="729"/>
      <c r="S84" s="729"/>
      <c r="T84" s="729"/>
      <c r="U84" s="729"/>
      <c r="V84" s="729"/>
      <c r="W84" s="729"/>
      <c r="X84" s="729"/>
      <c r="Y84" s="729"/>
      <c r="Z84" s="729"/>
      <c r="AA84" s="729"/>
      <c r="AB84" s="729"/>
      <c r="AC84" s="729"/>
      <c r="AD84" s="729"/>
      <c r="AE84" s="729"/>
      <c r="AF84" s="729"/>
      <c r="AG84" s="729"/>
    </row>
    <row r="85" spans="2:47" s="2" customFormat="1" ht="16.5" customHeight="1">
      <c r="B85" s="34"/>
      <c r="E85" s="940" t="str">
        <f>E7</f>
        <v>Přístavba a rekonstrukce sportovní haly Chrudim, I.etapa</v>
      </c>
      <c r="F85" s="941"/>
      <c r="G85" s="941"/>
      <c r="H85" s="941"/>
      <c r="L85" s="34"/>
      <c r="M85" s="729"/>
      <c r="N85" s="729"/>
      <c r="O85" s="729"/>
      <c r="P85" s="729"/>
      <c r="Q85" s="729"/>
      <c r="R85" s="729"/>
      <c r="S85" s="729"/>
      <c r="T85" s="729"/>
      <c r="U85" s="729"/>
      <c r="V85" s="729"/>
      <c r="W85" s="729"/>
      <c r="X85" s="729"/>
      <c r="Y85" s="729"/>
      <c r="Z85" s="729"/>
      <c r="AA85" s="729"/>
      <c r="AB85" s="729"/>
      <c r="AC85" s="729"/>
      <c r="AD85" s="729"/>
      <c r="AE85" s="729"/>
      <c r="AF85" s="729"/>
      <c r="AG85" s="729"/>
    </row>
    <row r="86" spans="2:47" s="2" customFormat="1" ht="12" customHeight="1">
      <c r="B86" s="34"/>
      <c r="C86" s="269" t="s">
        <v>111</v>
      </c>
      <c r="L86" s="34"/>
      <c r="M86" s="729"/>
      <c r="N86" s="729"/>
      <c r="O86" s="729"/>
      <c r="P86" s="729"/>
      <c r="Q86" s="729"/>
      <c r="R86" s="729"/>
      <c r="S86" s="729"/>
      <c r="T86" s="729"/>
      <c r="U86" s="729"/>
      <c r="V86" s="729"/>
      <c r="W86" s="729"/>
      <c r="X86" s="729"/>
      <c r="Y86" s="729"/>
      <c r="Z86" s="729"/>
      <c r="AA86" s="729"/>
      <c r="AB86" s="729"/>
      <c r="AC86" s="729"/>
      <c r="AD86" s="729"/>
      <c r="AE86" s="729"/>
      <c r="AF86" s="729"/>
      <c r="AG86" s="729"/>
    </row>
    <row r="87" spans="2:47" s="2" customFormat="1" ht="16.5" customHeight="1">
      <c r="B87" s="34"/>
      <c r="E87" s="911" t="str">
        <f>E9</f>
        <v xml:space="preserve">43 - Vytápění </v>
      </c>
      <c r="F87" s="939"/>
      <c r="G87" s="939"/>
      <c r="H87" s="939"/>
      <c r="L87" s="34"/>
      <c r="M87" s="729"/>
      <c r="N87" s="729"/>
      <c r="O87" s="729"/>
      <c r="P87" s="729"/>
      <c r="Q87" s="729"/>
      <c r="R87" s="729"/>
      <c r="S87" s="729"/>
      <c r="T87" s="729"/>
      <c r="U87" s="729"/>
      <c r="V87" s="729"/>
      <c r="W87" s="729"/>
      <c r="X87" s="729"/>
      <c r="Y87" s="729"/>
      <c r="Z87" s="729"/>
      <c r="AA87" s="729"/>
      <c r="AB87" s="729"/>
      <c r="AC87" s="729"/>
      <c r="AD87" s="729"/>
      <c r="AE87" s="729"/>
      <c r="AF87" s="729"/>
      <c r="AG87" s="729"/>
    </row>
    <row r="88" spans="2:47" s="2" customFormat="1" ht="7" customHeight="1">
      <c r="B88" s="34"/>
      <c r="L88" s="34"/>
      <c r="M88" s="729"/>
      <c r="N88" s="729"/>
      <c r="O88" s="729"/>
      <c r="P88" s="729"/>
      <c r="Q88" s="729"/>
      <c r="R88" s="729"/>
      <c r="S88" s="729"/>
      <c r="T88" s="729"/>
      <c r="U88" s="729"/>
      <c r="V88" s="729"/>
      <c r="W88" s="729"/>
      <c r="X88" s="729"/>
      <c r="Y88" s="729"/>
      <c r="Z88" s="729"/>
      <c r="AA88" s="729"/>
      <c r="AB88" s="729"/>
      <c r="AC88" s="729"/>
      <c r="AD88" s="729"/>
      <c r="AE88" s="729"/>
      <c r="AF88" s="729"/>
      <c r="AG88" s="729"/>
    </row>
    <row r="89" spans="2:47" s="2" customFormat="1" ht="12" customHeight="1">
      <c r="B89" s="34"/>
      <c r="C89" s="269" t="s">
        <v>19</v>
      </c>
      <c r="F89" s="262" t="str">
        <f>F12</f>
        <v>Chrudim</v>
      </c>
      <c r="I89" s="269" t="s">
        <v>20</v>
      </c>
      <c r="J89" s="260">
        <f>IF(J12="","",J12)</f>
        <v>44757</v>
      </c>
      <c r="L89" s="34"/>
      <c r="M89" s="729"/>
      <c r="N89" s="729"/>
      <c r="O89" s="729"/>
      <c r="P89" s="729"/>
      <c r="Q89" s="729"/>
      <c r="R89" s="729"/>
      <c r="S89" s="729"/>
      <c r="T89" s="729"/>
      <c r="U89" s="729"/>
      <c r="V89" s="729"/>
      <c r="W89" s="729"/>
      <c r="X89" s="729"/>
      <c r="Y89" s="729"/>
      <c r="Z89" s="729"/>
      <c r="AA89" s="729"/>
      <c r="AB89" s="729"/>
      <c r="AC89" s="729"/>
      <c r="AD89" s="729"/>
      <c r="AE89" s="729"/>
      <c r="AF89" s="729"/>
      <c r="AG89" s="729"/>
    </row>
    <row r="90" spans="2:47" s="2" customFormat="1" ht="7" customHeight="1">
      <c r="B90" s="34"/>
      <c r="L90" s="34"/>
      <c r="M90" s="729"/>
      <c r="N90" s="729"/>
      <c r="O90" s="729"/>
      <c r="P90" s="729"/>
      <c r="Q90" s="729"/>
      <c r="R90" s="729"/>
      <c r="S90" s="729"/>
      <c r="T90" s="729"/>
      <c r="U90" s="729"/>
      <c r="V90" s="729"/>
      <c r="W90" s="729"/>
      <c r="X90" s="729"/>
      <c r="Y90" s="729"/>
      <c r="Z90" s="729"/>
      <c r="AA90" s="729"/>
      <c r="AB90" s="729"/>
      <c r="AC90" s="729"/>
      <c r="AD90" s="729"/>
      <c r="AE90" s="729"/>
      <c r="AF90" s="729"/>
      <c r="AG90" s="729"/>
    </row>
    <row r="91" spans="2:47" s="2" customFormat="1" ht="25.75" customHeight="1">
      <c r="B91" s="34"/>
      <c r="C91" s="269" t="s">
        <v>21</v>
      </c>
      <c r="F91" s="262" t="str">
        <f>E15</f>
        <v xml:space="preserve">Město Chrudim, Resselovo nám.77, Chrudim </v>
      </c>
      <c r="I91" s="269" t="s">
        <v>26</v>
      </c>
      <c r="J91" s="264" t="str">
        <f>E21</f>
        <v>Projekce CZ s.r.o., Tovární 290, Chrudim</v>
      </c>
      <c r="L91" s="34"/>
      <c r="M91" s="729"/>
      <c r="N91" s="729"/>
      <c r="O91" s="729"/>
      <c r="P91" s="729"/>
      <c r="Q91" s="729"/>
      <c r="R91" s="729"/>
      <c r="S91" s="729"/>
      <c r="T91" s="729"/>
      <c r="U91" s="729"/>
      <c r="V91" s="729"/>
      <c r="W91" s="729"/>
      <c r="X91" s="729"/>
      <c r="Y91" s="729"/>
      <c r="Z91" s="729"/>
      <c r="AA91" s="729"/>
      <c r="AB91" s="729"/>
      <c r="AC91" s="729"/>
      <c r="AD91" s="729"/>
      <c r="AE91" s="729"/>
      <c r="AF91" s="729"/>
      <c r="AG91" s="729"/>
    </row>
    <row r="92" spans="2:47" s="2" customFormat="1" ht="15.25" customHeight="1">
      <c r="B92" s="34"/>
      <c r="C92" s="269" t="s">
        <v>24</v>
      </c>
      <c r="F92" s="262" t="str">
        <f>IF(E18="","",E18)</f>
        <v>Vyplň údaj</v>
      </c>
      <c r="I92" s="269" t="s">
        <v>29</v>
      </c>
      <c r="J92" s="264">
        <f>E24</f>
        <v>0</v>
      </c>
      <c r="L92" s="34"/>
      <c r="M92" s="729"/>
      <c r="N92" s="729"/>
      <c r="O92" s="729"/>
      <c r="P92" s="729"/>
      <c r="Q92" s="729"/>
      <c r="R92" s="729"/>
      <c r="S92" s="729"/>
      <c r="T92" s="729"/>
      <c r="U92" s="729"/>
      <c r="V92" s="729"/>
      <c r="W92" s="729"/>
      <c r="X92" s="729"/>
      <c r="Y92" s="729"/>
      <c r="Z92" s="729"/>
      <c r="AA92" s="729"/>
      <c r="AB92" s="729"/>
      <c r="AC92" s="729"/>
      <c r="AD92" s="729"/>
      <c r="AE92" s="729"/>
      <c r="AF92" s="729"/>
      <c r="AG92" s="729"/>
    </row>
    <row r="93" spans="2:47" s="2" customFormat="1" ht="10.4" customHeight="1">
      <c r="B93" s="34"/>
      <c r="L93" s="34"/>
      <c r="M93" s="729"/>
      <c r="N93" s="729"/>
      <c r="O93" s="729"/>
      <c r="P93" s="729"/>
      <c r="Q93" s="729"/>
      <c r="R93" s="729"/>
      <c r="S93" s="729"/>
      <c r="T93" s="729"/>
      <c r="U93" s="729"/>
      <c r="V93" s="729"/>
      <c r="W93" s="729"/>
      <c r="X93" s="729"/>
      <c r="Y93" s="729"/>
      <c r="Z93" s="729"/>
      <c r="AA93" s="729"/>
      <c r="AB93" s="729"/>
      <c r="AC93" s="729"/>
      <c r="AD93" s="729"/>
      <c r="AE93" s="729"/>
      <c r="AF93" s="729"/>
      <c r="AG93" s="729"/>
    </row>
    <row r="94" spans="2:47" s="2" customFormat="1" ht="29.25" customHeight="1">
      <c r="B94" s="34"/>
      <c r="C94" s="100" t="s">
        <v>113</v>
      </c>
      <c r="D94" s="279"/>
      <c r="E94" s="279"/>
      <c r="F94" s="279"/>
      <c r="G94" s="279"/>
      <c r="H94" s="279"/>
      <c r="I94" s="279"/>
      <c r="J94" s="101" t="s">
        <v>114</v>
      </c>
      <c r="K94" s="279"/>
      <c r="L94" s="34"/>
      <c r="M94" s="729"/>
      <c r="N94" s="729"/>
      <c r="O94" s="729"/>
      <c r="P94" s="729"/>
      <c r="Q94" s="729"/>
      <c r="R94" s="729"/>
      <c r="S94" s="729"/>
      <c r="T94" s="729"/>
      <c r="U94" s="729"/>
      <c r="V94" s="729"/>
      <c r="W94" s="729"/>
      <c r="X94" s="729"/>
      <c r="Y94" s="729"/>
      <c r="Z94" s="729"/>
      <c r="AA94" s="729"/>
      <c r="AB94" s="729"/>
      <c r="AC94" s="729"/>
      <c r="AD94" s="729"/>
      <c r="AE94" s="729"/>
      <c r="AF94" s="729"/>
      <c r="AG94" s="729"/>
    </row>
    <row r="95" spans="2:47" s="2" customFormat="1" ht="10.4" customHeight="1">
      <c r="B95" s="34"/>
      <c r="L95" s="34"/>
      <c r="M95" s="729"/>
      <c r="N95" s="729"/>
      <c r="O95" s="729"/>
      <c r="P95" s="729"/>
      <c r="Q95" s="729"/>
      <c r="R95" s="729"/>
      <c r="S95" s="729"/>
      <c r="T95" s="729"/>
      <c r="U95" s="729"/>
      <c r="V95" s="729"/>
      <c r="W95" s="729"/>
      <c r="X95" s="729"/>
      <c r="Y95" s="729"/>
      <c r="Z95" s="729"/>
      <c r="AA95" s="729"/>
      <c r="AB95" s="729"/>
      <c r="AC95" s="729"/>
      <c r="AD95" s="729"/>
      <c r="AE95" s="729"/>
      <c r="AF95" s="729"/>
      <c r="AG95" s="729"/>
    </row>
    <row r="96" spans="2:47" s="2" customFormat="1" ht="22.95" customHeight="1">
      <c r="B96" s="34"/>
      <c r="C96" s="102" t="s">
        <v>115</v>
      </c>
      <c r="J96" s="254">
        <f>J125</f>
        <v>0</v>
      </c>
      <c r="L96" s="34"/>
      <c r="M96" s="729"/>
      <c r="N96" s="729"/>
      <c r="O96" s="729"/>
      <c r="P96" s="729"/>
      <c r="Q96" s="729"/>
      <c r="R96" s="729"/>
      <c r="S96" s="729"/>
      <c r="T96" s="729"/>
      <c r="U96" s="729"/>
      <c r="V96" s="729"/>
      <c r="W96" s="729"/>
      <c r="X96" s="729"/>
      <c r="Y96" s="729"/>
      <c r="Z96" s="729"/>
      <c r="AA96" s="729"/>
      <c r="AB96" s="729"/>
      <c r="AC96" s="729"/>
      <c r="AD96" s="729"/>
      <c r="AE96" s="729"/>
      <c r="AF96" s="729"/>
      <c r="AG96" s="729"/>
      <c r="AU96" s="277"/>
    </row>
    <row r="97" spans="2:33" s="6" customFormat="1" ht="25" customHeight="1">
      <c r="B97" s="103"/>
      <c r="D97" s="104" t="s">
        <v>7004</v>
      </c>
      <c r="E97" s="105"/>
      <c r="F97" s="105"/>
      <c r="G97" s="105"/>
      <c r="H97" s="105"/>
      <c r="I97" s="105"/>
      <c r="J97" s="106">
        <f>J126</f>
        <v>0</v>
      </c>
      <c r="L97" s="103"/>
      <c r="M97" s="731"/>
      <c r="N97" s="731"/>
      <c r="O97" s="731"/>
      <c r="P97" s="731"/>
      <c r="Q97" s="731"/>
      <c r="R97" s="731"/>
      <c r="S97" s="731"/>
      <c r="T97" s="731"/>
      <c r="U97" s="731"/>
      <c r="V97" s="731"/>
      <c r="W97" s="731"/>
      <c r="X97" s="731"/>
      <c r="Y97" s="731"/>
      <c r="Z97" s="731"/>
      <c r="AA97" s="731"/>
      <c r="AB97" s="731"/>
      <c r="AC97" s="731"/>
      <c r="AD97" s="731"/>
      <c r="AE97" s="731"/>
      <c r="AF97" s="731"/>
      <c r="AG97" s="731"/>
    </row>
    <row r="98" spans="2:33" s="259" customFormat="1" ht="19.95" customHeight="1">
      <c r="B98" s="107"/>
      <c r="D98" s="108" t="s">
        <v>514</v>
      </c>
      <c r="E98" s="109"/>
      <c r="F98" s="109"/>
      <c r="G98" s="109"/>
      <c r="H98" s="109"/>
      <c r="I98" s="109"/>
      <c r="J98" s="110">
        <f>J128</f>
        <v>0</v>
      </c>
      <c r="L98" s="107"/>
      <c r="M98" s="732"/>
      <c r="N98" s="732"/>
      <c r="O98" s="732"/>
      <c r="P98" s="732"/>
      <c r="Q98" s="732"/>
      <c r="R98" s="732"/>
      <c r="S98" s="732"/>
      <c r="T98" s="732"/>
      <c r="U98" s="732"/>
      <c r="V98" s="732"/>
      <c r="W98" s="732"/>
      <c r="X98" s="732"/>
      <c r="Y98" s="732"/>
      <c r="Z98" s="732"/>
      <c r="AA98" s="732"/>
      <c r="AB98" s="732"/>
      <c r="AC98" s="732"/>
      <c r="AD98" s="732"/>
      <c r="AE98" s="732"/>
      <c r="AF98" s="732"/>
      <c r="AG98" s="732"/>
    </row>
    <row r="99" spans="2:33" s="259" customFormat="1" ht="19.95" customHeight="1">
      <c r="B99" s="107"/>
      <c r="D99" s="108" t="s">
        <v>515</v>
      </c>
      <c r="E99" s="109"/>
      <c r="F99" s="109"/>
      <c r="G99" s="109"/>
      <c r="H99" s="109"/>
      <c r="I99" s="109"/>
      <c r="J99" s="110">
        <f>J146</f>
        <v>0</v>
      </c>
      <c r="L99" s="107"/>
      <c r="M99" s="732"/>
      <c r="N99" s="732"/>
      <c r="O99" s="732"/>
      <c r="P99" s="732"/>
      <c r="Q99" s="732"/>
      <c r="R99" s="732"/>
      <c r="S99" s="732"/>
      <c r="T99" s="732"/>
      <c r="U99" s="732"/>
      <c r="V99" s="732"/>
      <c r="W99" s="732"/>
      <c r="X99" s="732"/>
      <c r="Y99" s="732"/>
      <c r="Z99" s="732"/>
      <c r="AA99" s="732"/>
      <c r="AB99" s="732"/>
      <c r="AC99" s="732"/>
      <c r="AD99" s="732"/>
      <c r="AE99" s="732"/>
      <c r="AF99" s="732"/>
      <c r="AG99" s="732"/>
    </row>
    <row r="100" spans="2:33" s="259" customFormat="1" ht="19.95" customHeight="1">
      <c r="B100" s="107"/>
      <c r="D100" s="108" t="s">
        <v>516</v>
      </c>
      <c r="E100" s="109"/>
      <c r="F100" s="109"/>
      <c r="G100" s="109"/>
      <c r="H100" s="109"/>
      <c r="I100" s="109"/>
      <c r="J100" s="110">
        <f>J164</f>
        <v>0</v>
      </c>
      <c r="L100" s="107"/>
      <c r="M100" s="732"/>
      <c r="N100" s="732"/>
      <c r="O100" s="732"/>
      <c r="P100" s="732"/>
      <c r="Q100" s="732"/>
      <c r="R100" s="732"/>
      <c r="S100" s="732"/>
      <c r="T100" s="732"/>
      <c r="U100" s="732"/>
      <c r="V100" s="732"/>
      <c r="W100" s="732"/>
      <c r="X100" s="732"/>
      <c r="Y100" s="732"/>
      <c r="Z100" s="732"/>
      <c r="AA100" s="732"/>
      <c r="AB100" s="732"/>
      <c r="AC100" s="732"/>
      <c r="AD100" s="732"/>
      <c r="AE100" s="732"/>
      <c r="AF100" s="732"/>
      <c r="AG100" s="732"/>
    </row>
    <row r="101" spans="2:33" s="259" customFormat="1" ht="19.95" customHeight="1">
      <c r="B101" s="107"/>
      <c r="D101" s="108" t="s">
        <v>517</v>
      </c>
      <c r="E101" s="109"/>
      <c r="F101" s="109"/>
      <c r="G101" s="109"/>
      <c r="H101" s="109"/>
      <c r="I101" s="109"/>
      <c r="J101" s="110">
        <f>J181</f>
        <v>0</v>
      </c>
      <c r="L101" s="107"/>
      <c r="M101" s="732"/>
      <c r="N101" s="732"/>
      <c r="O101" s="732"/>
      <c r="P101" s="732"/>
      <c r="Q101" s="732"/>
      <c r="R101" s="732"/>
      <c r="S101" s="732"/>
      <c r="T101" s="732"/>
      <c r="U101" s="732"/>
      <c r="V101" s="732"/>
      <c r="W101" s="732"/>
      <c r="X101" s="732"/>
      <c r="Y101" s="732"/>
      <c r="Z101" s="732"/>
      <c r="AA101" s="732"/>
      <c r="AB101" s="732"/>
      <c r="AC101" s="732"/>
      <c r="AD101" s="732"/>
      <c r="AE101" s="732"/>
      <c r="AF101" s="732"/>
      <c r="AG101" s="732"/>
    </row>
    <row r="102" spans="2:33" s="259" customFormat="1" ht="19.95" customHeight="1">
      <c r="B102" s="107"/>
      <c r="D102" s="108" t="s">
        <v>518</v>
      </c>
      <c r="E102" s="109"/>
      <c r="F102" s="109"/>
      <c r="G102" s="109"/>
      <c r="H102" s="109"/>
      <c r="I102" s="109"/>
      <c r="J102" s="110">
        <f>J233</f>
        <v>0</v>
      </c>
      <c r="L102" s="107"/>
      <c r="M102" s="732"/>
      <c r="N102" s="732"/>
      <c r="O102" s="732"/>
      <c r="P102" s="732"/>
      <c r="Q102" s="732"/>
      <c r="R102" s="732"/>
      <c r="S102" s="732"/>
      <c r="T102" s="732"/>
      <c r="U102" s="732"/>
      <c r="V102" s="732"/>
      <c r="W102" s="732"/>
      <c r="X102" s="732"/>
      <c r="Y102" s="732"/>
      <c r="Z102" s="732"/>
      <c r="AA102" s="732"/>
      <c r="AB102" s="732"/>
      <c r="AC102" s="732"/>
      <c r="AD102" s="732"/>
      <c r="AE102" s="732"/>
      <c r="AF102" s="732"/>
      <c r="AG102" s="732"/>
    </row>
    <row r="103" spans="2:33" s="259" customFormat="1" ht="19.95" customHeight="1">
      <c r="B103" s="107"/>
      <c r="D103" s="108" t="s">
        <v>519</v>
      </c>
      <c r="E103" s="109"/>
      <c r="F103" s="109"/>
      <c r="G103" s="109"/>
      <c r="H103" s="109"/>
      <c r="I103" s="109"/>
      <c r="J103" s="110">
        <f>J240</f>
        <v>0</v>
      </c>
      <c r="L103" s="107"/>
      <c r="M103" s="732"/>
      <c r="N103" s="732"/>
      <c r="O103" s="732"/>
      <c r="P103" s="732"/>
      <c r="Q103" s="732"/>
      <c r="R103" s="732"/>
      <c r="S103" s="732"/>
      <c r="T103" s="732"/>
      <c r="U103" s="732"/>
      <c r="V103" s="732"/>
      <c r="W103" s="732"/>
      <c r="X103" s="732"/>
      <c r="Y103" s="732"/>
      <c r="Z103" s="732"/>
      <c r="AA103" s="732"/>
      <c r="AB103" s="732"/>
      <c r="AC103" s="732"/>
      <c r="AD103" s="732"/>
      <c r="AE103" s="732"/>
      <c r="AF103" s="732"/>
      <c r="AG103" s="732"/>
    </row>
    <row r="104" spans="2:33" s="259" customFormat="1" ht="19.95" customHeight="1">
      <c r="B104" s="107"/>
      <c r="D104" s="181" t="s">
        <v>7018</v>
      </c>
      <c r="E104" s="182"/>
      <c r="F104" s="182"/>
      <c r="G104" s="182"/>
      <c r="H104" s="182"/>
      <c r="I104" s="182"/>
      <c r="J104" s="110">
        <f>J247</f>
        <v>0</v>
      </c>
      <c r="L104" s="107"/>
      <c r="M104" s="732"/>
      <c r="N104" s="732"/>
      <c r="O104" s="732"/>
      <c r="P104" s="732"/>
      <c r="Q104" s="732"/>
      <c r="R104" s="732"/>
      <c r="S104" s="732"/>
      <c r="T104" s="732"/>
      <c r="U104" s="732"/>
      <c r="V104" s="732"/>
      <c r="W104" s="732"/>
      <c r="X104" s="732"/>
      <c r="Y104" s="732"/>
      <c r="Z104" s="732"/>
      <c r="AA104" s="732"/>
      <c r="AB104" s="732"/>
      <c r="AC104" s="732"/>
      <c r="AD104" s="732"/>
      <c r="AE104" s="732"/>
      <c r="AF104" s="732"/>
      <c r="AG104" s="732"/>
    </row>
    <row r="105" spans="2:33" s="259" customFormat="1" ht="19.95" customHeight="1">
      <c r="B105" s="107"/>
      <c r="D105" s="566" t="s">
        <v>7019</v>
      </c>
      <c r="E105" s="567"/>
      <c r="F105" s="567"/>
      <c r="G105" s="567"/>
      <c r="H105" s="567"/>
      <c r="I105" s="567"/>
      <c r="J105" s="570">
        <f>J265</f>
        <v>0</v>
      </c>
      <c r="K105" s="571"/>
      <c r="L105" s="107"/>
      <c r="M105" s="732"/>
      <c r="N105" s="732"/>
      <c r="O105" s="732"/>
      <c r="P105" s="732"/>
      <c r="Q105" s="732"/>
      <c r="R105" s="732"/>
      <c r="S105" s="732"/>
      <c r="T105" s="732"/>
      <c r="U105" s="732"/>
      <c r="V105" s="732"/>
      <c r="W105" s="732"/>
      <c r="X105" s="732"/>
      <c r="Y105" s="732"/>
      <c r="Z105" s="732"/>
      <c r="AA105" s="732"/>
      <c r="AB105" s="732"/>
      <c r="AC105" s="732"/>
      <c r="AD105" s="732"/>
      <c r="AE105" s="732"/>
      <c r="AF105" s="732"/>
      <c r="AG105" s="732"/>
    </row>
    <row r="106" spans="2:33" s="259" customFormat="1" ht="19.95" customHeight="1">
      <c r="B106" s="107"/>
      <c r="D106" s="287" t="s">
        <v>7020</v>
      </c>
      <c r="J106" s="258">
        <f>J270</f>
        <v>0</v>
      </c>
      <c r="L106" s="107"/>
      <c r="M106" s="732"/>
      <c r="N106" s="732"/>
      <c r="O106" s="732"/>
      <c r="P106" s="732"/>
      <c r="Q106" s="732"/>
      <c r="R106" s="732"/>
      <c r="S106" s="732"/>
      <c r="T106" s="732"/>
      <c r="U106" s="732"/>
      <c r="V106" s="732"/>
      <c r="W106" s="732"/>
      <c r="X106" s="732"/>
      <c r="Y106" s="732"/>
      <c r="Z106" s="732"/>
      <c r="AA106" s="732"/>
      <c r="AB106" s="732"/>
      <c r="AC106" s="732"/>
      <c r="AD106" s="732"/>
      <c r="AE106" s="732"/>
      <c r="AF106" s="732"/>
      <c r="AG106" s="732"/>
    </row>
    <row r="107" spans="2:33" s="2" customFormat="1" ht="7" customHeight="1">
      <c r="B107" s="283"/>
      <c r="C107" s="284"/>
      <c r="D107" s="284"/>
      <c r="E107" s="284"/>
      <c r="F107" s="284"/>
      <c r="G107" s="284"/>
      <c r="H107" s="284"/>
      <c r="I107" s="284"/>
      <c r="J107" s="284"/>
      <c r="K107" s="284"/>
      <c r="L107" s="34"/>
      <c r="M107" s="729"/>
      <c r="N107" s="729"/>
      <c r="O107" s="729"/>
      <c r="P107" s="729"/>
      <c r="Q107" s="729"/>
      <c r="R107" s="729"/>
      <c r="S107" s="729"/>
      <c r="T107" s="729"/>
      <c r="U107" s="729"/>
      <c r="V107" s="729"/>
      <c r="W107" s="729"/>
      <c r="X107" s="729"/>
      <c r="Y107" s="729"/>
      <c r="Z107" s="729"/>
      <c r="AA107" s="729"/>
      <c r="AB107" s="729"/>
      <c r="AC107" s="729"/>
      <c r="AD107" s="729"/>
      <c r="AE107" s="729"/>
      <c r="AF107" s="729"/>
      <c r="AG107" s="729"/>
    </row>
    <row r="111" spans="2:33" s="2" customFormat="1" ht="7" customHeight="1">
      <c r="B111" s="285"/>
      <c r="C111" s="286"/>
      <c r="D111" s="286"/>
      <c r="E111" s="286"/>
      <c r="F111" s="286"/>
      <c r="G111" s="286"/>
      <c r="H111" s="286"/>
      <c r="I111" s="286"/>
      <c r="J111" s="286"/>
      <c r="K111" s="286"/>
      <c r="L111" s="34"/>
      <c r="M111" s="729"/>
      <c r="N111" s="729"/>
      <c r="O111" s="729"/>
      <c r="P111" s="729"/>
      <c r="Q111" s="729"/>
      <c r="R111" s="729"/>
      <c r="S111" s="729"/>
      <c r="T111" s="729"/>
      <c r="U111" s="729"/>
      <c r="V111" s="729"/>
      <c r="W111" s="729"/>
      <c r="X111" s="729"/>
      <c r="Y111" s="729"/>
      <c r="Z111" s="729"/>
      <c r="AA111" s="729"/>
      <c r="AB111" s="729"/>
      <c r="AC111" s="729"/>
      <c r="AD111" s="729"/>
      <c r="AE111" s="729"/>
      <c r="AF111" s="729"/>
      <c r="AG111" s="729"/>
    </row>
    <row r="112" spans="2:33" s="2" customFormat="1" ht="25" customHeight="1">
      <c r="B112" s="34"/>
      <c r="C112" s="16" t="s">
        <v>117</v>
      </c>
      <c r="L112" s="34"/>
      <c r="M112" s="729"/>
      <c r="N112" s="729"/>
      <c r="O112" s="729"/>
      <c r="P112" s="729"/>
      <c r="Q112" s="729"/>
      <c r="R112" s="729"/>
      <c r="S112" s="729"/>
      <c r="T112" s="729"/>
      <c r="U112" s="729"/>
      <c r="V112" s="729"/>
      <c r="W112" s="729"/>
      <c r="X112" s="729"/>
      <c r="Y112" s="729"/>
      <c r="Z112" s="729"/>
      <c r="AA112" s="729"/>
      <c r="AB112" s="729"/>
      <c r="AC112" s="729"/>
      <c r="AD112" s="729"/>
      <c r="AE112" s="729"/>
      <c r="AF112" s="729"/>
      <c r="AG112" s="729"/>
    </row>
    <row r="113" spans="2:63" s="2" customFormat="1" ht="7" customHeight="1">
      <c r="B113" s="34"/>
      <c r="L113" s="34"/>
      <c r="M113" s="729"/>
      <c r="N113" s="729"/>
      <c r="O113" s="729"/>
      <c r="P113" s="729"/>
      <c r="Q113" s="729"/>
      <c r="R113" s="729"/>
      <c r="S113" s="729"/>
      <c r="T113" s="729"/>
      <c r="U113" s="729"/>
      <c r="V113" s="729"/>
      <c r="W113" s="729"/>
      <c r="X113" s="729"/>
      <c r="Y113" s="729"/>
      <c r="Z113" s="729"/>
      <c r="AA113" s="729"/>
      <c r="AB113" s="729"/>
      <c r="AC113" s="729"/>
      <c r="AD113" s="729"/>
      <c r="AE113" s="729"/>
      <c r="AF113" s="729"/>
      <c r="AG113" s="729"/>
    </row>
    <row r="114" spans="2:63" s="2" customFormat="1" ht="12" customHeight="1">
      <c r="B114" s="34"/>
      <c r="C114" s="269" t="s">
        <v>16</v>
      </c>
      <c r="L114" s="34"/>
      <c r="M114" s="729"/>
      <c r="N114" s="729"/>
      <c r="O114" s="729"/>
      <c r="P114" s="729"/>
      <c r="Q114" s="729"/>
      <c r="R114" s="729"/>
      <c r="S114" s="729"/>
      <c r="T114" s="729"/>
      <c r="U114" s="729"/>
      <c r="V114" s="729"/>
      <c r="W114" s="729"/>
      <c r="X114" s="729"/>
      <c r="Y114" s="729"/>
      <c r="Z114" s="729"/>
      <c r="AA114" s="729"/>
      <c r="AB114" s="729"/>
      <c r="AC114" s="729"/>
      <c r="AD114" s="729"/>
      <c r="AE114" s="729"/>
      <c r="AF114" s="729"/>
      <c r="AG114" s="729"/>
    </row>
    <row r="115" spans="2:63" s="2" customFormat="1" ht="16.5" customHeight="1">
      <c r="B115" s="34"/>
      <c r="E115" s="940"/>
      <c r="F115" s="941"/>
      <c r="G115" s="941"/>
      <c r="H115" s="941"/>
      <c r="L115" s="34"/>
      <c r="M115" s="729"/>
      <c r="N115" s="729"/>
      <c r="O115" s="729"/>
      <c r="P115" s="729"/>
      <c r="Q115" s="729"/>
      <c r="R115" s="729"/>
      <c r="S115" s="729"/>
      <c r="T115" s="729"/>
      <c r="U115" s="729"/>
      <c r="V115" s="729"/>
      <c r="W115" s="729"/>
      <c r="X115" s="729"/>
      <c r="Y115" s="729"/>
      <c r="Z115" s="729"/>
      <c r="AA115" s="729"/>
      <c r="AB115" s="729"/>
      <c r="AC115" s="729"/>
      <c r="AD115" s="729"/>
      <c r="AE115" s="729"/>
      <c r="AF115" s="729"/>
      <c r="AG115" s="729"/>
    </row>
    <row r="116" spans="2:63" s="2" customFormat="1" ht="12" customHeight="1">
      <c r="B116" s="34"/>
      <c r="C116" s="269" t="s">
        <v>111</v>
      </c>
      <c r="L116" s="34"/>
      <c r="M116" s="729"/>
      <c r="N116" s="729"/>
      <c r="O116" s="729"/>
      <c r="P116" s="729"/>
      <c r="Q116" s="729"/>
      <c r="R116" s="729"/>
      <c r="S116" s="729"/>
      <c r="T116" s="729"/>
      <c r="U116" s="729"/>
      <c r="V116" s="729"/>
      <c r="W116" s="729"/>
      <c r="X116" s="729"/>
      <c r="Y116" s="729"/>
      <c r="Z116" s="729"/>
      <c r="AA116" s="729"/>
      <c r="AB116" s="729"/>
      <c r="AC116" s="729"/>
      <c r="AD116" s="729"/>
      <c r="AE116" s="729"/>
      <c r="AF116" s="729"/>
      <c r="AG116" s="729"/>
    </row>
    <row r="117" spans="2:63" s="2" customFormat="1" ht="16.5" customHeight="1">
      <c r="B117" s="34"/>
      <c r="E117" s="911" t="str">
        <f>E9</f>
        <v xml:space="preserve">43 - Vytápění </v>
      </c>
      <c r="F117" s="939"/>
      <c r="G117" s="939"/>
      <c r="H117" s="939"/>
      <c r="L117" s="34"/>
      <c r="M117" s="729"/>
      <c r="N117" s="729"/>
      <c r="O117" s="729"/>
      <c r="P117" s="729"/>
      <c r="Q117" s="729"/>
      <c r="R117" s="729"/>
      <c r="S117" s="729"/>
      <c r="T117" s="729"/>
      <c r="U117" s="729"/>
      <c r="V117" s="729"/>
      <c r="W117" s="729"/>
      <c r="X117" s="729"/>
      <c r="Y117" s="729"/>
      <c r="Z117" s="729"/>
      <c r="AA117" s="729"/>
      <c r="AB117" s="729"/>
      <c r="AC117" s="729"/>
      <c r="AD117" s="729"/>
      <c r="AE117" s="729"/>
      <c r="AF117" s="729"/>
      <c r="AG117" s="729"/>
    </row>
    <row r="118" spans="2:63" s="2" customFormat="1" ht="7" customHeight="1">
      <c r="B118" s="34"/>
      <c r="L118" s="34"/>
      <c r="M118" s="729"/>
      <c r="N118" s="729"/>
      <c r="O118" s="729"/>
      <c r="P118" s="729"/>
      <c r="Q118" s="729"/>
      <c r="R118" s="729"/>
      <c r="S118" s="729"/>
      <c r="T118" s="729"/>
      <c r="U118" s="729"/>
      <c r="V118" s="729"/>
      <c r="W118" s="729"/>
      <c r="X118" s="729"/>
      <c r="Y118" s="729"/>
      <c r="Z118" s="729"/>
      <c r="AA118" s="729"/>
      <c r="AB118" s="729"/>
      <c r="AC118" s="729"/>
      <c r="AD118" s="729"/>
      <c r="AE118" s="729"/>
      <c r="AF118" s="729"/>
      <c r="AG118" s="729"/>
    </row>
    <row r="119" spans="2:63" s="2" customFormat="1" ht="12" customHeight="1">
      <c r="B119" s="34"/>
      <c r="C119" s="269" t="s">
        <v>19</v>
      </c>
      <c r="F119" s="262" t="str">
        <f>F12</f>
        <v>Chrudim</v>
      </c>
      <c r="I119" s="269" t="s">
        <v>20</v>
      </c>
      <c r="J119" s="260">
        <f>IF(J12="","",J12)</f>
        <v>44757</v>
      </c>
      <c r="L119" s="34"/>
      <c r="M119" s="729"/>
      <c r="N119" s="729"/>
      <c r="O119" s="729"/>
      <c r="P119" s="729"/>
      <c r="Q119" s="729"/>
      <c r="R119" s="729"/>
      <c r="S119" s="729"/>
      <c r="T119" s="729"/>
      <c r="U119" s="729"/>
      <c r="V119" s="729"/>
      <c r="W119" s="729"/>
      <c r="X119" s="729"/>
      <c r="Y119" s="729"/>
      <c r="Z119" s="729"/>
      <c r="AA119" s="729"/>
      <c r="AB119" s="729"/>
      <c r="AC119" s="729"/>
      <c r="AD119" s="729"/>
      <c r="AE119" s="729"/>
      <c r="AF119" s="729"/>
      <c r="AG119" s="729"/>
    </row>
    <row r="120" spans="2:63" s="2" customFormat="1" ht="7" customHeight="1">
      <c r="B120" s="34"/>
      <c r="L120" s="34"/>
      <c r="M120" s="729"/>
      <c r="N120" s="729"/>
      <c r="O120" s="729"/>
      <c r="P120" s="729"/>
      <c r="Q120" s="729"/>
      <c r="R120" s="729"/>
      <c r="S120" s="729"/>
      <c r="T120" s="729"/>
      <c r="U120" s="729"/>
      <c r="V120" s="729"/>
      <c r="W120" s="729"/>
      <c r="X120" s="729"/>
      <c r="Y120" s="729"/>
      <c r="Z120" s="729"/>
      <c r="AA120" s="729"/>
      <c r="AB120" s="729"/>
      <c r="AC120" s="729"/>
      <c r="AD120" s="729"/>
      <c r="AE120" s="729"/>
      <c r="AF120" s="729"/>
      <c r="AG120" s="729"/>
    </row>
    <row r="121" spans="2:63" s="2" customFormat="1" ht="25.75" customHeight="1">
      <c r="B121" s="34"/>
      <c r="C121" s="269" t="s">
        <v>21</v>
      </c>
      <c r="F121" s="262" t="str">
        <f>E15</f>
        <v xml:space="preserve">Město Chrudim, Resselovo nám.77, Chrudim </v>
      </c>
      <c r="I121" s="269" t="s">
        <v>26</v>
      </c>
      <c r="J121" s="264" t="str">
        <f>E21</f>
        <v>Projekce CZ s.r.o., Tovární 290, Chrudim</v>
      </c>
      <c r="L121" s="34"/>
      <c r="M121" s="729"/>
      <c r="N121" s="729"/>
      <c r="O121" s="729"/>
      <c r="P121" s="729"/>
      <c r="Q121" s="729"/>
      <c r="R121" s="729"/>
      <c r="S121" s="729"/>
      <c r="T121" s="729"/>
      <c r="U121" s="729"/>
      <c r="V121" s="729"/>
      <c r="W121" s="729"/>
      <c r="X121" s="729"/>
      <c r="Y121" s="729"/>
      <c r="Z121" s="729"/>
      <c r="AA121" s="729"/>
      <c r="AB121" s="729"/>
      <c r="AC121" s="729"/>
      <c r="AD121" s="729"/>
      <c r="AE121" s="729"/>
      <c r="AF121" s="729"/>
      <c r="AG121" s="729"/>
    </row>
    <row r="122" spans="2:63" s="2" customFormat="1" ht="15.25" customHeight="1">
      <c r="B122" s="34"/>
      <c r="C122" s="269" t="s">
        <v>24</v>
      </c>
      <c r="F122" s="262" t="str">
        <f>IF(E18="","",E18)</f>
        <v>Vyplň údaj</v>
      </c>
      <c r="I122" s="269" t="s">
        <v>29</v>
      </c>
      <c r="J122" s="264">
        <f>E24</f>
        <v>0</v>
      </c>
      <c r="L122" s="34"/>
      <c r="M122" s="729"/>
      <c r="N122" s="729"/>
      <c r="O122" s="729"/>
      <c r="P122" s="729"/>
      <c r="Q122" s="729"/>
      <c r="R122" s="729"/>
      <c r="S122" s="729"/>
      <c r="T122" s="729"/>
      <c r="U122" s="729"/>
      <c r="V122" s="729"/>
      <c r="W122" s="729"/>
      <c r="X122" s="729"/>
      <c r="Y122" s="729"/>
      <c r="Z122" s="729"/>
      <c r="AA122" s="729"/>
      <c r="AB122" s="729"/>
      <c r="AC122" s="729"/>
      <c r="AD122" s="729"/>
      <c r="AE122" s="729"/>
      <c r="AF122" s="729"/>
      <c r="AG122" s="729"/>
    </row>
    <row r="123" spans="2:63" s="2" customFormat="1" ht="10.4" customHeight="1">
      <c r="B123" s="34"/>
      <c r="L123" s="34"/>
      <c r="M123" s="729"/>
      <c r="N123" s="729"/>
      <c r="O123" s="729"/>
      <c r="P123" s="729"/>
      <c r="Q123" s="729"/>
      <c r="R123" s="729"/>
      <c r="S123" s="729"/>
      <c r="T123" s="729"/>
      <c r="U123" s="729"/>
      <c r="V123" s="729"/>
      <c r="W123" s="729"/>
      <c r="X123" s="729"/>
      <c r="Y123" s="729"/>
      <c r="Z123" s="729"/>
      <c r="AA123" s="729"/>
      <c r="AB123" s="729"/>
      <c r="AC123" s="729"/>
      <c r="AD123" s="729"/>
      <c r="AE123" s="729"/>
      <c r="AF123" s="729"/>
      <c r="AG123" s="729"/>
    </row>
    <row r="124" spans="2:63" s="8" customFormat="1" ht="29.25" customHeight="1">
      <c r="B124" s="116"/>
      <c r="C124" s="113" t="s">
        <v>118</v>
      </c>
      <c r="D124" s="114" t="s">
        <v>57</v>
      </c>
      <c r="E124" s="114" t="s">
        <v>53</v>
      </c>
      <c r="F124" s="114" t="s">
        <v>54</v>
      </c>
      <c r="G124" s="114" t="s">
        <v>119</v>
      </c>
      <c r="H124" s="114" t="s">
        <v>120</v>
      </c>
      <c r="I124" s="114" t="s">
        <v>121</v>
      </c>
      <c r="J124" s="114" t="s">
        <v>114</v>
      </c>
      <c r="K124" s="115" t="s">
        <v>122</v>
      </c>
      <c r="L124" s="116"/>
      <c r="M124" s="733"/>
      <c r="N124" s="733"/>
      <c r="O124" s="733"/>
      <c r="P124" s="733"/>
      <c r="Q124" s="733"/>
      <c r="R124" s="733"/>
      <c r="S124" s="733"/>
      <c r="T124" s="733"/>
      <c r="U124" s="762"/>
      <c r="V124" s="762"/>
      <c r="W124" s="762"/>
      <c r="X124" s="762"/>
      <c r="Y124" s="762"/>
      <c r="Z124" s="762"/>
      <c r="AA124" s="762"/>
      <c r="AB124" s="762"/>
      <c r="AC124" s="762"/>
      <c r="AD124" s="762"/>
      <c r="AE124" s="762"/>
      <c r="AF124" s="762"/>
      <c r="AG124" s="762"/>
    </row>
    <row r="125" spans="2:63" s="2" customFormat="1" ht="22.95" customHeight="1">
      <c r="B125" s="34"/>
      <c r="C125" s="61" t="s">
        <v>129</v>
      </c>
      <c r="J125" s="288">
        <f>J126</f>
        <v>0</v>
      </c>
      <c r="L125" s="34"/>
      <c r="M125" s="729"/>
      <c r="N125" s="729"/>
      <c r="O125" s="729"/>
      <c r="P125" s="779"/>
      <c r="Q125" s="729"/>
      <c r="R125" s="779"/>
      <c r="S125" s="729"/>
      <c r="T125" s="779"/>
      <c r="U125" s="729"/>
      <c r="V125" s="729"/>
      <c r="W125" s="729"/>
      <c r="X125" s="729"/>
      <c r="Y125" s="729"/>
      <c r="Z125" s="729"/>
      <c r="AA125" s="729"/>
      <c r="AB125" s="729"/>
      <c r="AC125" s="729"/>
      <c r="AD125" s="729"/>
      <c r="AE125" s="729"/>
      <c r="AF125" s="729"/>
      <c r="AG125" s="729"/>
      <c r="AT125" s="277"/>
      <c r="AU125" s="277"/>
      <c r="BK125" s="118"/>
    </row>
    <row r="126" spans="2:63" s="292" customFormat="1" ht="25.95" customHeight="1">
      <c r="B126" s="293"/>
      <c r="D126" s="120" t="s">
        <v>71</v>
      </c>
      <c r="E126" s="121" t="s">
        <v>167</v>
      </c>
      <c r="F126" s="121" t="s">
        <v>513</v>
      </c>
      <c r="I126" s="294"/>
      <c r="J126" s="295">
        <f>SUM(J98:J106)</f>
        <v>0</v>
      </c>
      <c r="L126" s="293"/>
      <c r="M126" s="780"/>
      <c r="N126" s="780"/>
      <c r="O126" s="780"/>
      <c r="P126" s="781"/>
      <c r="Q126" s="780"/>
      <c r="R126" s="781"/>
      <c r="S126" s="780"/>
      <c r="T126" s="781"/>
      <c r="U126" s="780"/>
      <c r="V126" s="780"/>
      <c r="W126" s="780"/>
      <c r="X126" s="780"/>
      <c r="Y126" s="780"/>
      <c r="Z126" s="780"/>
      <c r="AA126" s="780"/>
      <c r="AB126" s="780"/>
      <c r="AC126" s="780"/>
      <c r="AD126" s="780"/>
      <c r="AE126" s="780"/>
      <c r="AF126" s="780"/>
      <c r="AG126" s="780"/>
      <c r="AR126" s="120"/>
      <c r="AT126" s="127"/>
      <c r="AU126" s="127"/>
      <c r="AY126" s="120"/>
      <c r="BK126" s="128"/>
    </row>
    <row r="127" spans="2:63" s="292" customFormat="1" ht="7.2" customHeight="1">
      <c r="B127" s="293"/>
      <c r="D127" s="120"/>
      <c r="E127" s="121"/>
      <c r="F127" s="121"/>
      <c r="I127" s="294"/>
      <c r="J127" s="295"/>
      <c r="L127" s="293"/>
      <c r="M127" s="780"/>
      <c r="N127" s="780"/>
      <c r="O127" s="780"/>
      <c r="P127" s="781"/>
      <c r="Q127" s="780"/>
      <c r="R127" s="781"/>
      <c r="S127" s="780"/>
      <c r="T127" s="781"/>
      <c r="U127" s="780"/>
      <c r="V127" s="780"/>
      <c r="W127" s="780"/>
      <c r="X127" s="780"/>
      <c r="Y127" s="780"/>
      <c r="Z127" s="780"/>
      <c r="AA127" s="780"/>
      <c r="AB127" s="780"/>
      <c r="AC127" s="780"/>
      <c r="AD127" s="780"/>
      <c r="AE127" s="780"/>
      <c r="AF127" s="780"/>
      <c r="AG127" s="780"/>
      <c r="AR127" s="120"/>
      <c r="AT127" s="127"/>
      <c r="AU127" s="127"/>
      <c r="AY127" s="120"/>
      <c r="BK127" s="128"/>
    </row>
    <row r="128" spans="2:63" s="292" customFormat="1" ht="22.95" customHeight="1">
      <c r="B128" s="293"/>
      <c r="D128" s="120" t="s">
        <v>71</v>
      </c>
      <c r="E128" s="129" t="s">
        <v>170</v>
      </c>
      <c r="F128" s="129" t="s">
        <v>520</v>
      </c>
      <c r="I128" s="299"/>
      <c r="J128" s="300">
        <f>SUM(J129:J143)</f>
        <v>0</v>
      </c>
      <c r="L128" s="293"/>
      <c r="M128" s="780"/>
      <c r="N128" s="780"/>
      <c r="O128" s="780"/>
      <c r="P128" s="781"/>
      <c r="Q128" s="780"/>
      <c r="R128" s="781"/>
      <c r="S128" s="780"/>
      <c r="T128" s="781"/>
      <c r="U128" s="780"/>
      <c r="V128" s="780"/>
      <c r="W128" s="780"/>
      <c r="X128" s="780"/>
      <c r="Y128" s="780"/>
      <c r="Z128" s="780"/>
      <c r="AA128" s="780"/>
      <c r="AB128" s="780"/>
      <c r="AC128" s="780"/>
      <c r="AD128" s="780"/>
      <c r="AE128" s="780"/>
      <c r="AF128" s="780"/>
      <c r="AG128" s="780"/>
      <c r="AR128" s="120"/>
      <c r="AT128" s="127"/>
      <c r="AU128" s="127"/>
      <c r="AY128" s="120"/>
      <c r="BK128" s="128"/>
    </row>
    <row r="129" spans="2:65" s="2" customFormat="1" ht="78.650000000000006" customHeight="1">
      <c r="B129" s="301"/>
      <c r="C129" s="302" t="s">
        <v>8</v>
      </c>
      <c r="D129" s="145"/>
      <c r="E129" s="146"/>
      <c r="F129" s="147" t="s">
        <v>521</v>
      </c>
      <c r="G129" s="148" t="s">
        <v>169</v>
      </c>
      <c r="H129" s="303">
        <v>3</v>
      </c>
      <c r="I129" s="304"/>
      <c r="J129" s="305">
        <f>ROUND(I129*H129,0)</f>
        <v>0</v>
      </c>
      <c r="K129" s="147" t="s">
        <v>1</v>
      </c>
      <c r="L129" s="152"/>
      <c r="M129" s="736"/>
      <c r="N129" s="737"/>
      <c r="O129" s="729"/>
      <c r="P129" s="757"/>
      <c r="Q129" s="757"/>
      <c r="R129" s="757"/>
      <c r="S129" s="757"/>
      <c r="T129" s="757"/>
      <c r="U129" s="729"/>
      <c r="V129" s="729"/>
      <c r="W129" s="729"/>
      <c r="X129" s="729"/>
      <c r="Y129" s="729"/>
      <c r="Z129" s="729"/>
      <c r="AA129" s="729"/>
      <c r="AB129" s="729"/>
      <c r="AC129" s="729"/>
      <c r="AD129" s="729"/>
      <c r="AE129" s="729"/>
      <c r="AF129" s="729"/>
      <c r="AG129" s="729"/>
      <c r="AR129" s="134"/>
      <c r="AT129" s="134"/>
      <c r="AU129" s="134"/>
      <c r="AY129" s="277"/>
      <c r="BE129" s="308"/>
      <c r="BF129" s="308"/>
      <c r="BG129" s="308"/>
      <c r="BH129" s="308"/>
      <c r="BI129" s="308"/>
      <c r="BJ129" s="277"/>
      <c r="BK129" s="308"/>
      <c r="BL129" s="277"/>
      <c r="BM129" s="134"/>
    </row>
    <row r="130" spans="2:65" s="10" customFormat="1" ht="13.2" customHeight="1">
      <c r="B130" s="136"/>
      <c r="C130" s="309"/>
      <c r="D130" s="137" t="s">
        <v>131</v>
      </c>
      <c r="E130" s="138" t="s">
        <v>1</v>
      </c>
      <c r="F130" s="155" t="s">
        <v>1859</v>
      </c>
      <c r="H130" s="140">
        <v>3</v>
      </c>
      <c r="I130" s="310"/>
      <c r="L130" s="136"/>
      <c r="M130" s="738"/>
      <c r="N130" s="738"/>
      <c r="O130" s="738"/>
      <c r="P130" s="738"/>
      <c r="Q130" s="738"/>
      <c r="R130" s="738"/>
      <c r="S130" s="738"/>
      <c r="T130" s="738"/>
      <c r="U130" s="738"/>
      <c r="V130" s="738"/>
      <c r="W130" s="738"/>
      <c r="X130" s="738"/>
      <c r="Y130" s="738"/>
      <c r="Z130" s="738"/>
      <c r="AA130" s="738"/>
      <c r="AB130" s="738"/>
      <c r="AC130" s="738"/>
      <c r="AD130" s="738"/>
      <c r="AE130" s="738"/>
      <c r="AF130" s="738"/>
      <c r="AG130" s="738"/>
      <c r="AT130" s="138"/>
      <c r="AU130" s="138"/>
      <c r="AY130" s="138"/>
    </row>
    <row r="131" spans="2:65" s="2" customFormat="1" ht="80.5" customHeight="1">
      <c r="B131" s="301"/>
      <c r="C131" s="302" t="s">
        <v>78</v>
      </c>
      <c r="D131" s="145"/>
      <c r="E131" s="146"/>
      <c r="F131" s="156" t="s">
        <v>522</v>
      </c>
      <c r="G131" s="148" t="s">
        <v>169</v>
      </c>
      <c r="H131" s="303">
        <v>2</v>
      </c>
      <c r="I131" s="304"/>
      <c r="J131" s="305">
        <f>ROUND(I131*H131,0)</f>
        <v>0</v>
      </c>
      <c r="K131" s="147" t="s">
        <v>1</v>
      </c>
      <c r="L131" s="152"/>
      <c r="M131" s="736"/>
      <c r="N131" s="737"/>
      <c r="O131" s="729"/>
      <c r="P131" s="757"/>
      <c r="Q131" s="757"/>
      <c r="R131" s="757"/>
      <c r="S131" s="757"/>
      <c r="T131" s="757"/>
      <c r="U131" s="729"/>
      <c r="V131" s="729"/>
      <c r="W131" s="729"/>
      <c r="X131" s="729"/>
      <c r="Y131" s="729"/>
      <c r="Z131" s="729"/>
      <c r="AA131" s="729"/>
      <c r="AB131" s="729"/>
      <c r="AC131" s="729"/>
      <c r="AD131" s="729"/>
      <c r="AE131" s="729"/>
      <c r="AF131" s="729"/>
      <c r="AG131" s="729"/>
      <c r="AR131" s="134"/>
      <c r="AT131" s="134"/>
      <c r="AU131" s="134"/>
      <c r="AY131" s="277"/>
      <c r="BE131" s="308"/>
      <c r="BF131" s="308"/>
      <c r="BG131" s="308"/>
      <c r="BH131" s="308"/>
      <c r="BI131" s="308"/>
      <c r="BJ131" s="277"/>
      <c r="BK131" s="308"/>
      <c r="BL131" s="277"/>
      <c r="BM131" s="134"/>
    </row>
    <row r="132" spans="2:65" s="10" customFormat="1" ht="14.5" customHeight="1">
      <c r="B132" s="136"/>
      <c r="C132" s="309"/>
      <c r="D132" s="137" t="s">
        <v>131</v>
      </c>
      <c r="E132" s="138" t="s">
        <v>1</v>
      </c>
      <c r="F132" s="155" t="s">
        <v>1860</v>
      </c>
      <c r="H132" s="140">
        <v>2</v>
      </c>
      <c r="I132" s="310"/>
      <c r="L132" s="136"/>
      <c r="M132" s="738"/>
      <c r="N132" s="738"/>
      <c r="O132" s="738"/>
      <c r="P132" s="738"/>
      <c r="Q132" s="738"/>
      <c r="R132" s="738"/>
      <c r="S132" s="738"/>
      <c r="T132" s="738"/>
      <c r="U132" s="738"/>
      <c r="V132" s="738"/>
      <c r="W132" s="738"/>
      <c r="X132" s="738"/>
      <c r="Y132" s="738"/>
      <c r="Z132" s="738"/>
      <c r="AA132" s="738"/>
      <c r="AB132" s="738"/>
      <c r="AC132" s="738"/>
      <c r="AD132" s="738"/>
      <c r="AE132" s="738"/>
      <c r="AF132" s="738"/>
      <c r="AG132" s="738"/>
      <c r="AT132" s="138"/>
      <c r="AU132" s="138"/>
      <c r="AY132" s="138"/>
    </row>
    <row r="133" spans="2:65" s="2" customFormat="1" ht="79.95" customHeight="1">
      <c r="B133" s="301"/>
      <c r="C133" s="302" t="s">
        <v>132</v>
      </c>
      <c r="D133" s="145"/>
      <c r="E133" s="146"/>
      <c r="F133" s="156" t="s">
        <v>523</v>
      </c>
      <c r="G133" s="148" t="s">
        <v>169</v>
      </c>
      <c r="H133" s="303">
        <v>3</v>
      </c>
      <c r="I133" s="304"/>
      <c r="J133" s="305">
        <f>ROUND(I133*H133,0)</f>
        <v>0</v>
      </c>
      <c r="K133" s="147" t="s">
        <v>1</v>
      </c>
      <c r="L133" s="152"/>
      <c r="M133" s="736"/>
      <c r="N133" s="737"/>
      <c r="O133" s="729"/>
      <c r="P133" s="757"/>
      <c r="Q133" s="757"/>
      <c r="R133" s="757"/>
      <c r="S133" s="757"/>
      <c r="T133" s="757"/>
      <c r="U133" s="729"/>
      <c r="V133" s="729"/>
      <c r="W133" s="729"/>
      <c r="X133" s="729"/>
      <c r="Y133" s="729"/>
      <c r="Z133" s="729"/>
      <c r="AA133" s="729"/>
      <c r="AB133" s="729"/>
      <c r="AC133" s="729"/>
      <c r="AD133" s="729"/>
      <c r="AE133" s="729"/>
      <c r="AF133" s="729"/>
      <c r="AG133" s="729"/>
      <c r="AR133" s="134"/>
      <c r="AT133" s="134"/>
      <c r="AU133" s="134"/>
      <c r="AY133" s="277"/>
      <c r="BE133" s="308"/>
      <c r="BF133" s="308"/>
      <c r="BG133" s="308"/>
      <c r="BH133" s="308"/>
      <c r="BI133" s="308"/>
      <c r="BJ133" s="277"/>
      <c r="BK133" s="308"/>
      <c r="BL133" s="277"/>
      <c r="BM133" s="134"/>
    </row>
    <row r="134" spans="2:65" s="10" customFormat="1" ht="15" customHeight="1">
      <c r="B134" s="136"/>
      <c r="C134" s="309"/>
      <c r="D134" s="137" t="s">
        <v>131</v>
      </c>
      <c r="E134" s="138" t="s">
        <v>1</v>
      </c>
      <c r="F134" s="155" t="s">
        <v>1861</v>
      </c>
      <c r="H134" s="140">
        <v>3</v>
      </c>
      <c r="I134" s="310"/>
      <c r="L134" s="136"/>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T134" s="138"/>
      <c r="AU134" s="138"/>
      <c r="AY134" s="138"/>
    </row>
    <row r="135" spans="2:65" s="2" customFormat="1" ht="78.650000000000006" customHeight="1">
      <c r="B135" s="301"/>
      <c r="C135" s="302" t="s">
        <v>103</v>
      </c>
      <c r="D135" s="145"/>
      <c r="E135" s="146"/>
      <c r="F135" s="156" t="s">
        <v>524</v>
      </c>
      <c r="G135" s="148" t="s">
        <v>169</v>
      </c>
      <c r="H135" s="303">
        <v>7</v>
      </c>
      <c r="I135" s="304"/>
      <c r="J135" s="305">
        <f>ROUND(I135*H135,0)</f>
        <v>0</v>
      </c>
      <c r="K135" s="147" t="s">
        <v>1</v>
      </c>
      <c r="L135" s="152"/>
      <c r="M135" s="736"/>
      <c r="N135" s="737"/>
      <c r="O135" s="729"/>
      <c r="P135" s="757"/>
      <c r="Q135" s="757"/>
      <c r="R135" s="757"/>
      <c r="S135" s="757"/>
      <c r="T135" s="757"/>
      <c r="U135" s="729"/>
      <c r="V135" s="729"/>
      <c r="W135" s="729"/>
      <c r="X135" s="729"/>
      <c r="Y135" s="729"/>
      <c r="Z135" s="729"/>
      <c r="AA135" s="729"/>
      <c r="AB135" s="729"/>
      <c r="AC135" s="729"/>
      <c r="AD135" s="729"/>
      <c r="AE135" s="729"/>
      <c r="AF135" s="729"/>
      <c r="AG135" s="729"/>
      <c r="AR135" s="134"/>
      <c r="AT135" s="134"/>
      <c r="AU135" s="134"/>
      <c r="AY135" s="277"/>
      <c r="BE135" s="308"/>
      <c r="BF135" s="308"/>
      <c r="BG135" s="308"/>
      <c r="BH135" s="308"/>
      <c r="BI135" s="308"/>
      <c r="BJ135" s="277"/>
      <c r="BK135" s="308"/>
      <c r="BL135" s="277"/>
      <c r="BM135" s="134"/>
    </row>
    <row r="136" spans="2:65" s="10" customFormat="1" ht="14.5" customHeight="1">
      <c r="B136" s="136"/>
      <c r="C136" s="309"/>
      <c r="D136" s="137" t="s">
        <v>131</v>
      </c>
      <c r="E136" s="138" t="s">
        <v>1</v>
      </c>
      <c r="F136" s="155" t="s">
        <v>1862</v>
      </c>
      <c r="H136" s="140">
        <v>7</v>
      </c>
      <c r="I136" s="310"/>
      <c r="L136" s="136"/>
      <c r="M136" s="738"/>
      <c r="N136" s="738"/>
      <c r="O136" s="738"/>
      <c r="P136" s="738"/>
      <c r="Q136" s="738"/>
      <c r="R136" s="738"/>
      <c r="S136" s="738"/>
      <c r="T136" s="738"/>
      <c r="U136" s="738"/>
      <c r="V136" s="738"/>
      <c r="W136" s="738"/>
      <c r="X136" s="738"/>
      <c r="Y136" s="738"/>
      <c r="Z136" s="738"/>
      <c r="AA136" s="738"/>
      <c r="AB136" s="738"/>
      <c r="AC136" s="738"/>
      <c r="AD136" s="738"/>
      <c r="AE136" s="738"/>
      <c r="AF136" s="738"/>
      <c r="AG136" s="738"/>
      <c r="AT136" s="138"/>
      <c r="AU136" s="138"/>
      <c r="AY136" s="138"/>
    </row>
    <row r="137" spans="2:65" s="2" customFormat="1" ht="78" customHeight="1">
      <c r="B137" s="301"/>
      <c r="C137" s="302" t="s">
        <v>133</v>
      </c>
      <c r="D137" s="145"/>
      <c r="E137" s="146"/>
      <c r="F137" s="156" t="s">
        <v>525</v>
      </c>
      <c r="G137" s="148" t="s">
        <v>169</v>
      </c>
      <c r="H137" s="303">
        <v>13</v>
      </c>
      <c r="I137" s="304"/>
      <c r="J137" s="305">
        <f>ROUND(I137*H137,0)</f>
        <v>0</v>
      </c>
      <c r="K137" s="147" t="s">
        <v>1</v>
      </c>
      <c r="L137" s="152"/>
      <c r="M137" s="736"/>
      <c r="N137" s="737"/>
      <c r="O137" s="729"/>
      <c r="P137" s="757"/>
      <c r="Q137" s="757"/>
      <c r="R137" s="757"/>
      <c r="S137" s="757"/>
      <c r="T137" s="757"/>
      <c r="U137" s="729"/>
      <c r="V137" s="729"/>
      <c r="W137" s="729"/>
      <c r="X137" s="729"/>
      <c r="Y137" s="729"/>
      <c r="Z137" s="729"/>
      <c r="AA137" s="729"/>
      <c r="AB137" s="729"/>
      <c r="AC137" s="729"/>
      <c r="AD137" s="729"/>
      <c r="AE137" s="729"/>
      <c r="AF137" s="729"/>
      <c r="AG137" s="729"/>
      <c r="AR137" s="134"/>
      <c r="AT137" s="134"/>
      <c r="AU137" s="134"/>
      <c r="AY137" s="277"/>
      <c r="BE137" s="308"/>
      <c r="BF137" s="308"/>
      <c r="BG137" s="308"/>
      <c r="BH137" s="308"/>
      <c r="BI137" s="308"/>
      <c r="BJ137" s="277"/>
      <c r="BK137" s="308"/>
      <c r="BL137" s="277"/>
      <c r="BM137" s="134"/>
    </row>
    <row r="138" spans="2:65" s="10" customFormat="1" ht="15.65" customHeight="1">
      <c r="B138" s="136"/>
      <c r="C138" s="309"/>
      <c r="D138" s="137" t="s">
        <v>131</v>
      </c>
      <c r="E138" s="138" t="s">
        <v>1</v>
      </c>
      <c r="F138" s="311" t="s">
        <v>1863</v>
      </c>
      <c r="G138" s="569"/>
      <c r="H138" s="140">
        <v>13</v>
      </c>
      <c r="I138" s="310"/>
      <c r="L138" s="136"/>
      <c r="M138" s="738"/>
      <c r="N138" s="738"/>
      <c r="O138" s="738"/>
      <c r="P138" s="738"/>
      <c r="Q138" s="738"/>
      <c r="R138" s="738"/>
      <c r="S138" s="738"/>
      <c r="T138" s="738"/>
      <c r="U138" s="738"/>
      <c r="V138" s="738"/>
      <c r="W138" s="738"/>
      <c r="X138" s="738"/>
      <c r="Y138" s="738"/>
      <c r="Z138" s="738"/>
      <c r="AA138" s="738"/>
      <c r="AB138" s="738"/>
      <c r="AC138" s="738"/>
      <c r="AD138" s="738"/>
      <c r="AE138" s="738"/>
      <c r="AF138" s="738"/>
      <c r="AG138" s="738"/>
      <c r="AT138" s="138"/>
      <c r="AU138" s="138"/>
      <c r="AY138" s="138"/>
    </row>
    <row r="139" spans="2:65" s="2" customFormat="1" ht="87.65" customHeight="1">
      <c r="B139" s="301"/>
      <c r="C139" s="302" t="s">
        <v>107</v>
      </c>
      <c r="D139" s="145"/>
      <c r="E139" s="146"/>
      <c r="F139" s="156" t="s">
        <v>526</v>
      </c>
      <c r="G139" s="568" t="s">
        <v>169</v>
      </c>
      <c r="H139" s="303">
        <v>1</v>
      </c>
      <c r="I139" s="304"/>
      <c r="J139" s="305">
        <f>ROUND(I139*H139,0)</f>
        <v>0</v>
      </c>
      <c r="K139" s="147" t="s">
        <v>1</v>
      </c>
      <c r="L139" s="152"/>
      <c r="M139" s="736"/>
      <c r="N139" s="737"/>
      <c r="O139" s="729"/>
      <c r="P139" s="757"/>
      <c r="Q139" s="757"/>
      <c r="R139" s="757"/>
      <c r="S139" s="757"/>
      <c r="T139" s="757"/>
      <c r="U139" s="729"/>
      <c r="V139" s="729"/>
      <c r="W139" s="729"/>
      <c r="X139" s="729"/>
      <c r="Y139" s="729"/>
      <c r="Z139" s="729"/>
      <c r="AA139" s="729"/>
      <c r="AB139" s="729"/>
      <c r="AC139" s="729"/>
      <c r="AD139" s="729"/>
      <c r="AE139" s="729"/>
      <c r="AF139" s="729"/>
      <c r="AG139" s="729"/>
      <c r="AR139" s="134"/>
      <c r="AT139" s="134"/>
      <c r="AU139" s="134"/>
      <c r="AY139" s="277"/>
      <c r="BE139" s="308"/>
      <c r="BF139" s="308"/>
      <c r="BG139" s="308"/>
      <c r="BH139" s="308"/>
      <c r="BI139" s="308"/>
      <c r="BJ139" s="277"/>
      <c r="BK139" s="308"/>
      <c r="BL139" s="277"/>
      <c r="BM139" s="134"/>
    </row>
    <row r="140" spans="2:65" s="10" customFormat="1" ht="15.65" customHeight="1">
      <c r="B140" s="136"/>
      <c r="C140" s="309"/>
      <c r="D140" s="137" t="s">
        <v>131</v>
      </c>
      <c r="E140" s="138" t="s">
        <v>1</v>
      </c>
      <c r="F140" s="155" t="s">
        <v>1864</v>
      </c>
      <c r="H140" s="140">
        <v>1</v>
      </c>
      <c r="I140" s="310"/>
      <c r="L140" s="136"/>
      <c r="M140" s="738"/>
      <c r="N140" s="738"/>
      <c r="O140" s="738"/>
      <c r="P140" s="738"/>
      <c r="Q140" s="738"/>
      <c r="R140" s="738"/>
      <c r="S140" s="738"/>
      <c r="T140" s="738"/>
      <c r="U140" s="738"/>
      <c r="V140" s="738"/>
      <c r="W140" s="738"/>
      <c r="X140" s="738"/>
      <c r="Y140" s="738"/>
      <c r="Z140" s="738"/>
      <c r="AA140" s="738"/>
      <c r="AB140" s="738"/>
      <c r="AC140" s="738"/>
      <c r="AD140" s="738"/>
      <c r="AE140" s="738"/>
      <c r="AF140" s="738"/>
      <c r="AG140" s="738"/>
      <c r="AT140" s="138"/>
      <c r="AU140" s="138"/>
      <c r="AY140" s="138"/>
    </row>
    <row r="141" spans="2:65" s="2" customFormat="1" ht="24" customHeight="1">
      <c r="B141" s="301"/>
      <c r="C141" s="302" t="s">
        <v>134</v>
      </c>
      <c r="D141" s="145"/>
      <c r="E141" s="146"/>
      <c r="F141" s="156" t="s">
        <v>527</v>
      </c>
      <c r="G141" s="148" t="s">
        <v>169</v>
      </c>
      <c r="H141" s="303">
        <v>1</v>
      </c>
      <c r="I141" s="304"/>
      <c r="J141" s="305">
        <f>ROUND(I141*H141,0)</f>
        <v>0</v>
      </c>
      <c r="K141" s="147" t="s">
        <v>1</v>
      </c>
      <c r="L141" s="152"/>
      <c r="M141" s="736"/>
      <c r="N141" s="737"/>
      <c r="O141" s="729"/>
      <c r="P141" s="757"/>
      <c r="Q141" s="757"/>
      <c r="R141" s="757"/>
      <c r="S141" s="757"/>
      <c r="T141" s="757"/>
      <c r="U141" s="729"/>
      <c r="V141" s="729"/>
      <c r="W141" s="729"/>
      <c r="X141" s="729"/>
      <c r="Y141" s="729"/>
      <c r="Z141" s="729"/>
      <c r="AA141" s="729"/>
      <c r="AB141" s="729"/>
      <c r="AC141" s="729"/>
      <c r="AD141" s="729"/>
      <c r="AE141" s="729"/>
      <c r="AF141" s="729"/>
      <c r="AG141" s="729"/>
      <c r="AR141" s="134"/>
      <c r="AT141" s="134"/>
      <c r="AU141" s="134"/>
      <c r="AY141" s="277"/>
      <c r="BE141" s="308"/>
      <c r="BF141" s="308"/>
      <c r="BG141" s="308"/>
      <c r="BH141" s="308"/>
      <c r="BI141" s="308"/>
      <c r="BJ141" s="277"/>
      <c r="BK141" s="308"/>
      <c r="BL141" s="277"/>
      <c r="BM141" s="134"/>
    </row>
    <row r="142" spans="2:65" s="2" customFormat="1" ht="24" customHeight="1">
      <c r="B142" s="301"/>
      <c r="C142" s="302">
        <v>8</v>
      </c>
      <c r="D142" s="145"/>
      <c r="E142" s="146"/>
      <c r="F142" s="147" t="s">
        <v>528</v>
      </c>
      <c r="G142" s="148" t="s">
        <v>169</v>
      </c>
      <c r="H142" s="303">
        <v>2</v>
      </c>
      <c r="I142" s="304"/>
      <c r="J142" s="305">
        <f>ROUND(I142*H142,0)</f>
        <v>0</v>
      </c>
      <c r="K142" s="147" t="s">
        <v>1</v>
      </c>
      <c r="L142" s="152"/>
      <c r="M142" s="736"/>
      <c r="N142" s="737"/>
      <c r="O142" s="729"/>
      <c r="P142" s="757"/>
      <c r="Q142" s="757"/>
      <c r="R142" s="757"/>
      <c r="S142" s="757"/>
      <c r="T142" s="757"/>
      <c r="U142" s="729"/>
      <c r="V142" s="729"/>
      <c r="W142" s="729"/>
      <c r="X142" s="729"/>
      <c r="Y142" s="729"/>
      <c r="Z142" s="729"/>
      <c r="AA142" s="729"/>
      <c r="AB142" s="729"/>
      <c r="AC142" s="729"/>
      <c r="AD142" s="729"/>
      <c r="AE142" s="729"/>
      <c r="AF142" s="729"/>
      <c r="AG142" s="729"/>
      <c r="AR142" s="134"/>
      <c r="AT142" s="134"/>
      <c r="AU142" s="134"/>
      <c r="AY142" s="277"/>
      <c r="BE142" s="308"/>
      <c r="BF142" s="308"/>
      <c r="BG142" s="308"/>
      <c r="BH142" s="308"/>
      <c r="BI142" s="308"/>
      <c r="BJ142" s="277"/>
      <c r="BK142" s="308"/>
      <c r="BL142" s="277"/>
      <c r="BM142" s="134"/>
    </row>
    <row r="143" spans="2:65" s="2" customFormat="1" ht="52.2" customHeight="1">
      <c r="B143" s="301"/>
      <c r="C143" s="302">
        <v>9</v>
      </c>
      <c r="D143" s="145"/>
      <c r="E143" s="146"/>
      <c r="F143" s="156" t="s">
        <v>529</v>
      </c>
      <c r="G143" s="148" t="s">
        <v>169</v>
      </c>
      <c r="H143" s="303">
        <v>6</v>
      </c>
      <c r="I143" s="304"/>
      <c r="J143" s="305">
        <f>ROUND(I143*H143,0)</f>
        <v>0</v>
      </c>
      <c r="K143" s="147" t="s">
        <v>1</v>
      </c>
      <c r="L143" s="152"/>
      <c r="M143" s="736"/>
      <c r="N143" s="737"/>
      <c r="O143" s="729"/>
      <c r="P143" s="757"/>
      <c r="Q143" s="757"/>
      <c r="R143" s="757"/>
      <c r="S143" s="757"/>
      <c r="T143" s="757"/>
      <c r="U143" s="729"/>
      <c r="V143" s="729"/>
      <c r="W143" s="729"/>
      <c r="X143" s="729"/>
      <c r="Y143" s="729"/>
      <c r="Z143" s="729"/>
      <c r="AA143" s="729"/>
      <c r="AB143" s="729"/>
      <c r="AC143" s="729"/>
      <c r="AD143" s="729"/>
      <c r="AE143" s="729"/>
      <c r="AF143" s="729"/>
      <c r="AG143" s="729"/>
      <c r="AR143" s="134"/>
      <c r="AT143" s="134"/>
      <c r="AU143" s="134"/>
      <c r="AY143" s="277"/>
      <c r="BE143" s="308"/>
      <c r="BF143" s="308"/>
      <c r="BG143" s="308"/>
      <c r="BH143" s="308"/>
      <c r="BI143" s="308"/>
      <c r="BJ143" s="277"/>
      <c r="BK143" s="308"/>
      <c r="BL143" s="277"/>
      <c r="BM143" s="134"/>
    </row>
    <row r="144" spans="2:65" s="10" customFormat="1" ht="13.95" customHeight="1">
      <c r="B144" s="136"/>
      <c r="C144" s="309"/>
      <c r="D144" s="137" t="s">
        <v>131</v>
      </c>
      <c r="E144" s="138" t="s">
        <v>1</v>
      </c>
      <c r="F144" s="155" t="s">
        <v>1865</v>
      </c>
      <c r="H144" s="140">
        <v>6</v>
      </c>
      <c r="I144" s="310"/>
      <c r="L144" s="136"/>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T144" s="138"/>
      <c r="AU144" s="138"/>
      <c r="AY144" s="138"/>
    </row>
    <row r="145" spans="2:65" s="10" customFormat="1" ht="13.95" customHeight="1">
      <c r="B145" s="136"/>
      <c r="C145" s="309"/>
      <c r="D145" s="137"/>
      <c r="E145" s="138"/>
      <c r="F145" s="155"/>
      <c r="H145" s="140"/>
      <c r="I145" s="593"/>
      <c r="L145" s="136"/>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T145" s="138"/>
      <c r="AU145" s="138"/>
      <c r="AY145" s="138"/>
    </row>
    <row r="146" spans="2:65" s="10" customFormat="1" ht="12.45">
      <c r="B146" s="136"/>
      <c r="C146" s="312"/>
      <c r="D146" s="129" t="s">
        <v>71</v>
      </c>
      <c r="E146" s="129" t="s">
        <v>172</v>
      </c>
      <c r="F146" s="129" t="s">
        <v>530</v>
      </c>
      <c r="G146" s="314"/>
      <c r="H146" s="315"/>
      <c r="I146" s="316"/>
      <c r="J146" s="300">
        <f>SUM(J147:J161)</f>
        <v>0</v>
      </c>
      <c r="K146" s="317"/>
      <c r="L146" s="136"/>
      <c r="M146" s="738"/>
      <c r="N146" s="738"/>
      <c r="O146" s="738"/>
      <c r="P146" s="738"/>
      <c r="Q146" s="738"/>
      <c r="R146" s="738"/>
      <c r="S146" s="738"/>
      <c r="T146" s="738"/>
      <c r="U146" s="738"/>
      <c r="V146" s="738"/>
      <c r="W146" s="738"/>
      <c r="X146" s="738"/>
      <c r="Y146" s="738"/>
      <c r="Z146" s="738"/>
      <c r="AA146" s="738"/>
      <c r="AB146" s="738"/>
      <c r="AC146" s="738"/>
      <c r="AD146" s="738"/>
      <c r="AE146" s="738"/>
      <c r="AF146" s="738"/>
      <c r="AG146" s="738"/>
      <c r="AT146" s="138"/>
      <c r="AU146" s="138"/>
      <c r="AY146" s="138"/>
    </row>
    <row r="147" spans="2:65" s="2" customFormat="1" ht="34.950000000000003" customHeight="1">
      <c r="B147" s="301"/>
      <c r="C147" s="302">
        <v>10</v>
      </c>
      <c r="D147" s="145"/>
      <c r="E147" s="146"/>
      <c r="F147" s="156" t="s">
        <v>531</v>
      </c>
      <c r="G147" s="148" t="s">
        <v>171</v>
      </c>
      <c r="H147" s="303">
        <v>97</v>
      </c>
      <c r="I147" s="304"/>
      <c r="J147" s="318">
        <f>ROUND(I147*H147,0)</f>
        <v>0</v>
      </c>
      <c r="K147" s="147" t="s">
        <v>1</v>
      </c>
      <c r="L147" s="152"/>
      <c r="M147" s="736"/>
      <c r="N147" s="737"/>
      <c r="O147" s="729"/>
      <c r="P147" s="757"/>
      <c r="Q147" s="757"/>
      <c r="R147" s="757"/>
      <c r="S147" s="757"/>
      <c r="T147" s="757"/>
      <c r="U147" s="729"/>
      <c r="V147" s="729"/>
      <c r="W147" s="729"/>
      <c r="X147" s="729"/>
      <c r="Y147" s="729"/>
      <c r="Z147" s="729"/>
      <c r="AA147" s="729"/>
      <c r="AB147" s="729"/>
      <c r="AC147" s="729"/>
      <c r="AD147" s="729"/>
      <c r="AE147" s="729"/>
      <c r="AF147" s="729"/>
      <c r="AG147" s="729"/>
      <c r="AR147" s="134"/>
      <c r="AT147" s="134"/>
      <c r="AU147" s="134"/>
      <c r="AY147" s="277"/>
      <c r="BE147" s="308"/>
      <c r="BF147" s="308"/>
      <c r="BG147" s="308"/>
      <c r="BH147" s="308"/>
      <c r="BI147" s="308"/>
      <c r="BJ147" s="277"/>
      <c r="BK147" s="308"/>
      <c r="BL147" s="277"/>
      <c r="BM147" s="134"/>
    </row>
    <row r="148" spans="2:65" s="10" customFormat="1" ht="15" customHeight="1">
      <c r="B148" s="136"/>
      <c r="C148" s="309"/>
      <c r="D148" s="137" t="s">
        <v>131</v>
      </c>
      <c r="E148" s="138"/>
      <c r="F148" s="155" t="s">
        <v>532</v>
      </c>
      <c r="H148" s="140">
        <v>97</v>
      </c>
      <c r="I148" s="310"/>
      <c r="L148" s="136"/>
      <c r="M148" s="738"/>
      <c r="N148" s="738"/>
      <c r="O148" s="738"/>
      <c r="P148" s="738"/>
      <c r="Q148" s="738"/>
      <c r="R148" s="738"/>
      <c r="S148" s="738"/>
      <c r="T148" s="738"/>
      <c r="U148" s="738"/>
      <c r="V148" s="738"/>
      <c r="W148" s="738"/>
      <c r="X148" s="738"/>
      <c r="Y148" s="738"/>
      <c r="Z148" s="738"/>
      <c r="AA148" s="738"/>
      <c r="AB148" s="738"/>
      <c r="AC148" s="738"/>
      <c r="AD148" s="738"/>
      <c r="AE148" s="738"/>
      <c r="AF148" s="738"/>
      <c r="AG148" s="738"/>
      <c r="AT148" s="138"/>
      <c r="AU148" s="138"/>
      <c r="AY148" s="138"/>
    </row>
    <row r="149" spans="2:65" s="2" customFormat="1" ht="23.15">
      <c r="B149" s="301"/>
      <c r="C149" s="302">
        <v>11</v>
      </c>
      <c r="D149" s="145"/>
      <c r="E149" s="146"/>
      <c r="F149" s="156" t="s">
        <v>533</v>
      </c>
      <c r="G149" s="148" t="s">
        <v>171</v>
      </c>
      <c r="H149" s="303">
        <v>107</v>
      </c>
      <c r="I149" s="304"/>
      <c r="J149" s="305">
        <f>ROUND(I149*H149,0)</f>
        <v>0</v>
      </c>
      <c r="K149" s="147" t="s">
        <v>1</v>
      </c>
      <c r="L149" s="152"/>
      <c r="M149" s="736"/>
      <c r="N149" s="737"/>
      <c r="O149" s="729"/>
      <c r="P149" s="757"/>
      <c r="Q149" s="757"/>
      <c r="R149" s="757"/>
      <c r="S149" s="757"/>
      <c r="T149" s="757"/>
      <c r="U149" s="729"/>
      <c r="V149" s="729"/>
      <c r="W149" s="729"/>
      <c r="X149" s="729"/>
      <c r="Y149" s="729"/>
      <c r="Z149" s="729"/>
      <c r="AA149" s="729"/>
      <c r="AB149" s="729"/>
      <c r="AC149" s="729"/>
      <c r="AD149" s="729"/>
      <c r="AE149" s="729"/>
      <c r="AF149" s="729"/>
      <c r="AG149" s="729"/>
      <c r="AR149" s="134"/>
      <c r="AT149" s="134"/>
      <c r="AU149" s="134"/>
      <c r="AY149" s="277"/>
      <c r="BE149" s="308"/>
      <c r="BF149" s="308"/>
      <c r="BG149" s="308"/>
      <c r="BH149" s="308"/>
      <c r="BI149" s="308"/>
      <c r="BJ149" s="277"/>
      <c r="BK149" s="308"/>
      <c r="BL149" s="277"/>
      <c r="BM149" s="134"/>
    </row>
    <row r="150" spans="2:65" s="10" customFormat="1" ht="15" customHeight="1">
      <c r="B150" s="136"/>
      <c r="C150" s="309"/>
      <c r="D150" s="137" t="s">
        <v>131</v>
      </c>
      <c r="E150" s="138" t="s">
        <v>1</v>
      </c>
      <c r="F150" s="155" t="s">
        <v>534</v>
      </c>
      <c r="H150" s="140">
        <v>107</v>
      </c>
      <c r="I150" s="310"/>
      <c r="L150" s="136"/>
      <c r="M150" s="738"/>
      <c r="N150" s="738"/>
      <c r="O150" s="738"/>
      <c r="P150" s="738"/>
      <c r="Q150" s="738"/>
      <c r="R150" s="738"/>
      <c r="S150" s="738"/>
      <c r="T150" s="738"/>
      <c r="U150" s="738"/>
      <c r="V150" s="738"/>
      <c r="W150" s="738"/>
      <c r="X150" s="738"/>
      <c r="Y150" s="738"/>
      <c r="Z150" s="738"/>
      <c r="AA150" s="738"/>
      <c r="AB150" s="738"/>
      <c r="AC150" s="738"/>
      <c r="AD150" s="738"/>
      <c r="AE150" s="738"/>
      <c r="AF150" s="738"/>
      <c r="AG150" s="738"/>
      <c r="AT150" s="138"/>
      <c r="AU150" s="138"/>
      <c r="AY150" s="138"/>
    </row>
    <row r="151" spans="2:65" s="2" customFormat="1" ht="34.200000000000003" customHeight="1">
      <c r="B151" s="301"/>
      <c r="C151" s="302">
        <v>12</v>
      </c>
      <c r="D151" s="145"/>
      <c r="E151" s="146"/>
      <c r="F151" s="156" t="s">
        <v>535</v>
      </c>
      <c r="G151" s="148" t="s">
        <v>171</v>
      </c>
      <c r="H151" s="303">
        <v>262</v>
      </c>
      <c r="I151" s="304"/>
      <c r="J151" s="305">
        <f>ROUND(I151*H151,0)</f>
        <v>0</v>
      </c>
      <c r="K151" s="147" t="s">
        <v>1</v>
      </c>
      <c r="L151" s="152"/>
      <c r="M151" s="736"/>
      <c r="N151" s="737"/>
      <c r="O151" s="729"/>
      <c r="P151" s="757"/>
      <c r="Q151" s="757"/>
      <c r="R151" s="757"/>
      <c r="S151" s="757"/>
      <c r="T151" s="757"/>
      <c r="U151" s="729"/>
      <c r="V151" s="729"/>
      <c r="W151" s="729"/>
      <c r="X151" s="729"/>
      <c r="Y151" s="729"/>
      <c r="Z151" s="729"/>
      <c r="AA151" s="729"/>
      <c r="AB151" s="729"/>
      <c r="AC151" s="729"/>
      <c r="AD151" s="729"/>
      <c r="AE151" s="729"/>
      <c r="AF151" s="729"/>
      <c r="AG151" s="729"/>
      <c r="AR151" s="134"/>
      <c r="AT151" s="134"/>
      <c r="AU151" s="134"/>
      <c r="AY151" s="277"/>
      <c r="BE151" s="308"/>
      <c r="BF151" s="308"/>
      <c r="BG151" s="308"/>
      <c r="BH151" s="308"/>
      <c r="BI151" s="308"/>
      <c r="BJ151" s="277"/>
      <c r="BK151" s="308"/>
      <c r="BL151" s="277"/>
      <c r="BM151" s="134"/>
    </row>
    <row r="152" spans="2:65" s="10" customFormat="1" ht="14.5" customHeight="1">
      <c r="B152" s="136"/>
      <c r="C152" s="309"/>
      <c r="D152" s="137" t="s">
        <v>131</v>
      </c>
      <c r="E152" s="138"/>
      <c r="F152" s="155" t="s">
        <v>536</v>
      </c>
      <c r="H152" s="140">
        <v>262</v>
      </c>
      <c r="I152" s="310"/>
      <c r="L152" s="136"/>
      <c r="M152" s="738"/>
      <c r="N152" s="738"/>
      <c r="O152" s="738"/>
      <c r="P152" s="738"/>
      <c r="Q152" s="738"/>
      <c r="R152" s="738"/>
      <c r="S152" s="738"/>
      <c r="T152" s="738"/>
      <c r="U152" s="738"/>
      <c r="V152" s="738"/>
      <c r="W152" s="738"/>
      <c r="X152" s="738"/>
      <c r="Y152" s="738"/>
      <c r="Z152" s="738"/>
      <c r="AA152" s="738"/>
      <c r="AB152" s="738"/>
      <c r="AC152" s="738"/>
      <c r="AD152" s="738"/>
      <c r="AE152" s="738"/>
      <c r="AF152" s="738"/>
      <c r="AG152" s="738"/>
      <c r="AT152" s="138"/>
      <c r="AU152" s="138"/>
      <c r="AY152" s="138"/>
    </row>
    <row r="153" spans="2:65" s="2" customFormat="1" ht="33.65" customHeight="1">
      <c r="B153" s="301"/>
      <c r="C153" s="302">
        <v>13</v>
      </c>
      <c r="D153" s="145"/>
      <c r="E153" s="146"/>
      <c r="F153" s="156" t="s">
        <v>537</v>
      </c>
      <c r="G153" s="148" t="s">
        <v>171</v>
      </c>
      <c r="H153" s="303">
        <v>265</v>
      </c>
      <c r="I153" s="304"/>
      <c r="J153" s="305">
        <f>ROUND(I153*H153,0)</f>
        <v>0</v>
      </c>
      <c r="K153" s="147" t="s">
        <v>1</v>
      </c>
      <c r="L153" s="152"/>
      <c r="M153" s="736"/>
      <c r="N153" s="737"/>
      <c r="O153" s="729"/>
      <c r="P153" s="757"/>
      <c r="Q153" s="757"/>
      <c r="R153" s="757"/>
      <c r="S153" s="757"/>
      <c r="T153" s="757"/>
      <c r="U153" s="729"/>
      <c r="V153" s="729"/>
      <c r="W153" s="729"/>
      <c r="X153" s="729"/>
      <c r="Y153" s="729"/>
      <c r="Z153" s="729"/>
      <c r="AA153" s="729"/>
      <c r="AB153" s="729"/>
      <c r="AC153" s="729"/>
      <c r="AD153" s="729"/>
      <c r="AE153" s="729"/>
      <c r="AF153" s="729"/>
      <c r="AG153" s="729"/>
      <c r="AR153" s="134"/>
      <c r="AT153" s="134"/>
      <c r="AU153" s="134"/>
      <c r="AY153" s="277"/>
      <c r="BE153" s="308"/>
      <c r="BF153" s="308"/>
      <c r="BG153" s="308"/>
      <c r="BH153" s="308"/>
      <c r="BI153" s="308"/>
      <c r="BJ153" s="277"/>
      <c r="BK153" s="308"/>
      <c r="BL153" s="277"/>
      <c r="BM153" s="134"/>
    </row>
    <row r="154" spans="2:65" s="10" customFormat="1" ht="15" customHeight="1">
      <c r="B154" s="136"/>
      <c r="C154" s="309"/>
      <c r="D154" s="137" t="s">
        <v>131</v>
      </c>
      <c r="E154" s="138" t="s">
        <v>1</v>
      </c>
      <c r="F154" s="155" t="s">
        <v>538</v>
      </c>
      <c r="H154" s="140">
        <v>265</v>
      </c>
      <c r="I154" s="310"/>
      <c r="L154" s="136"/>
      <c r="M154" s="738"/>
      <c r="N154" s="738"/>
      <c r="O154" s="738"/>
      <c r="P154" s="738"/>
      <c r="Q154" s="738"/>
      <c r="R154" s="738"/>
      <c r="S154" s="738"/>
      <c r="T154" s="738"/>
      <c r="U154" s="738"/>
      <c r="V154" s="738"/>
      <c r="W154" s="738"/>
      <c r="X154" s="738"/>
      <c r="Y154" s="738"/>
      <c r="Z154" s="738"/>
      <c r="AA154" s="738"/>
      <c r="AB154" s="738"/>
      <c r="AC154" s="738"/>
      <c r="AD154" s="738"/>
      <c r="AE154" s="738"/>
      <c r="AF154" s="738"/>
      <c r="AG154" s="738"/>
      <c r="AT154" s="138"/>
      <c r="AU154" s="138"/>
      <c r="AY154" s="138"/>
    </row>
    <row r="155" spans="2:65" s="10" customFormat="1" ht="23.15">
      <c r="B155" s="136"/>
      <c r="C155" s="302">
        <v>14</v>
      </c>
      <c r="D155" s="167"/>
      <c r="E155" s="157"/>
      <c r="F155" s="169" t="s">
        <v>539</v>
      </c>
      <c r="G155" s="163" t="s">
        <v>171</v>
      </c>
      <c r="H155" s="319">
        <v>131</v>
      </c>
      <c r="I155" s="320"/>
      <c r="J155" s="321">
        <f>ROUND(I155*H155,0)</f>
        <v>0</v>
      </c>
      <c r="K155" s="158" t="s">
        <v>1</v>
      </c>
      <c r="L155" s="136"/>
      <c r="M155" s="738"/>
      <c r="N155" s="738"/>
      <c r="O155" s="738"/>
      <c r="P155" s="738"/>
      <c r="Q155" s="738"/>
      <c r="R155" s="738"/>
      <c r="S155" s="738"/>
      <c r="T155" s="738"/>
      <c r="U155" s="738"/>
      <c r="V155" s="738"/>
      <c r="W155" s="738"/>
      <c r="X155" s="738"/>
      <c r="Y155" s="738"/>
      <c r="Z155" s="738"/>
      <c r="AA155" s="738"/>
      <c r="AB155" s="738"/>
      <c r="AC155" s="738"/>
      <c r="AD155" s="738"/>
      <c r="AE155" s="738"/>
      <c r="AF155" s="738"/>
      <c r="AG155" s="738"/>
      <c r="AT155" s="138"/>
      <c r="AU155" s="138"/>
      <c r="AY155" s="138"/>
    </row>
    <row r="156" spans="2:65" s="10" customFormat="1" ht="11.6">
      <c r="B156" s="136"/>
      <c r="C156" s="302"/>
      <c r="D156" s="322" t="s">
        <v>540</v>
      </c>
      <c r="E156" s="157"/>
      <c r="F156" s="323" t="s">
        <v>541</v>
      </c>
      <c r="G156" s="163"/>
      <c r="H156" s="140">
        <v>131</v>
      </c>
      <c r="I156" s="324"/>
      <c r="J156" s="321"/>
      <c r="K156" s="158"/>
      <c r="L156" s="136"/>
      <c r="M156" s="738"/>
      <c r="N156" s="738"/>
      <c r="O156" s="738"/>
      <c r="P156" s="738"/>
      <c r="Q156" s="738"/>
      <c r="R156" s="738"/>
      <c r="S156" s="738"/>
      <c r="T156" s="738"/>
      <c r="U156" s="738"/>
      <c r="V156" s="738"/>
      <c r="W156" s="738"/>
      <c r="X156" s="738"/>
      <c r="Y156" s="738"/>
      <c r="Z156" s="738"/>
      <c r="AA156" s="738"/>
      <c r="AB156" s="738"/>
      <c r="AC156" s="738"/>
      <c r="AD156" s="738"/>
      <c r="AE156" s="738"/>
      <c r="AF156" s="738"/>
      <c r="AG156" s="738"/>
      <c r="AT156" s="138"/>
      <c r="AU156" s="138"/>
      <c r="AY156" s="138"/>
    </row>
    <row r="157" spans="2:65" s="10" customFormat="1" ht="23.15">
      <c r="B157" s="136"/>
      <c r="C157" s="302">
        <v>15</v>
      </c>
      <c r="D157" s="167"/>
      <c r="E157" s="157"/>
      <c r="F157" s="171" t="s">
        <v>542</v>
      </c>
      <c r="G157" s="163" t="s">
        <v>171</v>
      </c>
      <c r="H157" s="319">
        <v>5</v>
      </c>
      <c r="I157" s="320"/>
      <c r="J157" s="321">
        <f t="shared" ref="J157:J159" si="0">ROUND(I157*H157,0)</f>
        <v>0</v>
      </c>
      <c r="K157" s="158" t="s">
        <v>1</v>
      </c>
      <c r="L157" s="136"/>
      <c r="M157" s="738"/>
      <c r="N157" s="738"/>
      <c r="O157" s="738"/>
      <c r="P157" s="738"/>
      <c r="Q157" s="738"/>
      <c r="R157" s="738"/>
      <c r="S157" s="738"/>
      <c r="T157" s="738"/>
      <c r="U157" s="738"/>
      <c r="V157" s="738"/>
      <c r="W157" s="738"/>
      <c r="X157" s="738"/>
      <c r="Y157" s="738"/>
      <c r="Z157" s="738"/>
      <c r="AA157" s="738"/>
      <c r="AB157" s="738"/>
      <c r="AC157" s="738"/>
      <c r="AD157" s="738"/>
      <c r="AE157" s="738"/>
      <c r="AF157" s="738"/>
      <c r="AG157" s="738"/>
      <c r="AT157" s="138"/>
      <c r="AU157" s="138"/>
      <c r="AY157" s="138"/>
    </row>
    <row r="158" spans="2:65" s="10" customFormat="1" ht="15" customHeight="1">
      <c r="B158" s="136"/>
      <c r="C158" s="309"/>
      <c r="D158" s="168" t="s">
        <v>131</v>
      </c>
      <c r="E158" s="161" t="s">
        <v>1</v>
      </c>
      <c r="F158" s="170" t="s">
        <v>543</v>
      </c>
      <c r="G158" s="165"/>
      <c r="H158" s="166">
        <v>5</v>
      </c>
      <c r="I158" s="325"/>
      <c r="J158" s="165"/>
      <c r="K158" s="160"/>
      <c r="L158" s="136"/>
      <c r="M158" s="738"/>
      <c r="N158" s="738"/>
      <c r="O158" s="738"/>
      <c r="P158" s="738"/>
      <c r="Q158" s="738"/>
      <c r="R158" s="738"/>
      <c r="S158" s="738"/>
      <c r="T158" s="738"/>
      <c r="U158" s="738"/>
      <c r="V158" s="738"/>
      <c r="W158" s="738"/>
      <c r="X158" s="738"/>
      <c r="Y158" s="738"/>
      <c r="Z158" s="738"/>
      <c r="AA158" s="738"/>
      <c r="AB158" s="738"/>
      <c r="AC158" s="738"/>
      <c r="AD158" s="738"/>
      <c r="AE158" s="738"/>
      <c r="AF158" s="738"/>
      <c r="AG158" s="738"/>
      <c r="AT158" s="138"/>
      <c r="AU158" s="138"/>
      <c r="AY158" s="138"/>
    </row>
    <row r="159" spans="2:65" s="10" customFormat="1" ht="23.15">
      <c r="B159" s="136"/>
      <c r="C159" s="302">
        <v>16</v>
      </c>
      <c r="D159" s="167"/>
      <c r="E159" s="157"/>
      <c r="F159" s="171" t="s">
        <v>544</v>
      </c>
      <c r="G159" s="163" t="s">
        <v>171</v>
      </c>
      <c r="H159" s="319">
        <v>74</v>
      </c>
      <c r="I159" s="320"/>
      <c r="J159" s="321">
        <f t="shared" si="0"/>
        <v>0</v>
      </c>
      <c r="K159" s="158" t="s">
        <v>1</v>
      </c>
      <c r="L159" s="136"/>
      <c r="M159" s="738"/>
      <c r="N159" s="738"/>
      <c r="O159" s="738"/>
      <c r="P159" s="738"/>
      <c r="Q159" s="738"/>
      <c r="R159" s="738"/>
      <c r="S159" s="738"/>
      <c r="T159" s="738"/>
      <c r="U159" s="738"/>
      <c r="V159" s="738"/>
      <c r="W159" s="738"/>
      <c r="X159" s="738"/>
      <c r="Y159" s="738"/>
      <c r="Z159" s="738"/>
      <c r="AA159" s="738"/>
      <c r="AB159" s="738"/>
      <c r="AC159" s="738"/>
      <c r="AD159" s="738"/>
      <c r="AE159" s="738"/>
      <c r="AF159" s="738"/>
      <c r="AG159" s="738"/>
      <c r="AT159" s="138"/>
      <c r="AU159" s="138"/>
      <c r="AY159" s="138"/>
    </row>
    <row r="160" spans="2:65" s="10" customFormat="1" ht="15" customHeight="1">
      <c r="B160" s="136"/>
      <c r="C160" s="309"/>
      <c r="D160" s="168" t="s">
        <v>131</v>
      </c>
      <c r="E160" s="161" t="s">
        <v>1</v>
      </c>
      <c r="F160" s="170" t="s">
        <v>545</v>
      </c>
      <c r="G160" s="165"/>
      <c r="H160" s="166">
        <v>74</v>
      </c>
      <c r="I160" s="325"/>
      <c r="J160" s="165"/>
      <c r="K160" s="160"/>
      <c r="L160" s="136"/>
      <c r="M160" s="738"/>
      <c r="N160" s="738"/>
      <c r="O160" s="738"/>
      <c r="P160" s="738"/>
      <c r="Q160" s="738"/>
      <c r="R160" s="738"/>
      <c r="S160" s="738"/>
      <c r="T160" s="738"/>
      <c r="U160" s="738"/>
      <c r="V160" s="738"/>
      <c r="W160" s="738"/>
      <c r="X160" s="738"/>
      <c r="Y160" s="738"/>
      <c r="Z160" s="738"/>
      <c r="AA160" s="738"/>
      <c r="AB160" s="738"/>
      <c r="AC160" s="738"/>
      <c r="AD160" s="738"/>
      <c r="AE160" s="738"/>
      <c r="AF160" s="738"/>
      <c r="AG160" s="738"/>
      <c r="AT160" s="138"/>
      <c r="AU160" s="138"/>
      <c r="AY160" s="138"/>
    </row>
    <row r="161" spans="2:51" s="10" customFormat="1" ht="34.75">
      <c r="B161" s="136"/>
      <c r="C161" s="302">
        <v>17</v>
      </c>
      <c r="D161" s="167"/>
      <c r="E161" s="157"/>
      <c r="F161" s="171" t="s">
        <v>399</v>
      </c>
      <c r="G161" s="163" t="s">
        <v>171</v>
      </c>
      <c r="H161" s="319">
        <v>201</v>
      </c>
      <c r="I161" s="320"/>
      <c r="J161" s="321">
        <f t="shared" ref="J161" si="1">ROUND(I161*H161,0)</f>
        <v>0</v>
      </c>
      <c r="K161" s="158" t="s">
        <v>1</v>
      </c>
      <c r="L161" s="136"/>
      <c r="M161" s="738"/>
      <c r="N161" s="738"/>
      <c r="O161" s="738"/>
      <c r="P161" s="738"/>
      <c r="Q161" s="738"/>
      <c r="R161" s="738"/>
      <c r="S161" s="738"/>
      <c r="T161" s="738"/>
      <c r="U161" s="738"/>
      <c r="V161" s="738"/>
      <c r="W161" s="738"/>
      <c r="X161" s="738"/>
      <c r="Y161" s="738"/>
      <c r="Z161" s="738"/>
      <c r="AA161" s="738"/>
      <c r="AB161" s="738"/>
      <c r="AC161" s="738"/>
      <c r="AD161" s="738"/>
      <c r="AE161" s="738"/>
      <c r="AF161" s="738"/>
      <c r="AG161" s="738"/>
      <c r="AT161" s="138"/>
      <c r="AU161" s="138"/>
      <c r="AY161" s="138"/>
    </row>
    <row r="162" spans="2:51" s="10" customFormat="1" ht="15" customHeight="1">
      <c r="B162" s="136"/>
      <c r="C162" s="309"/>
      <c r="D162" s="168" t="s">
        <v>131</v>
      </c>
      <c r="E162" s="161" t="s">
        <v>1</v>
      </c>
      <c r="F162" s="170" t="s">
        <v>546</v>
      </c>
      <c r="G162" s="165"/>
      <c r="H162" s="166">
        <v>201</v>
      </c>
      <c r="I162" s="162"/>
      <c r="J162" s="165"/>
      <c r="K162" s="160"/>
      <c r="L162" s="136"/>
      <c r="M162" s="738"/>
      <c r="N162" s="738"/>
      <c r="O162" s="738"/>
      <c r="P162" s="738"/>
      <c r="Q162" s="738"/>
      <c r="R162" s="738"/>
      <c r="S162" s="738"/>
      <c r="T162" s="738"/>
      <c r="U162" s="738"/>
      <c r="V162" s="738"/>
      <c r="W162" s="738"/>
      <c r="X162" s="738"/>
      <c r="Y162" s="738"/>
      <c r="Z162" s="738"/>
      <c r="AA162" s="738"/>
      <c r="AB162" s="738"/>
      <c r="AC162" s="738"/>
      <c r="AD162" s="738"/>
      <c r="AE162" s="738"/>
      <c r="AF162" s="738"/>
      <c r="AG162" s="738"/>
      <c r="AT162" s="138"/>
      <c r="AU162" s="138"/>
      <c r="AY162" s="138"/>
    </row>
    <row r="163" spans="2:51" s="10" customFormat="1" ht="15" customHeight="1">
      <c r="B163" s="136"/>
      <c r="C163" s="309"/>
      <c r="D163" s="168"/>
      <c r="E163" s="161"/>
      <c r="F163" s="170"/>
      <c r="G163" s="165"/>
      <c r="H163" s="166"/>
      <c r="I163" s="162"/>
      <c r="J163" s="165"/>
      <c r="K163" s="160"/>
      <c r="L163" s="136"/>
      <c r="M163" s="738"/>
      <c r="N163" s="738"/>
      <c r="O163" s="738"/>
      <c r="P163" s="738"/>
      <c r="Q163" s="738"/>
      <c r="R163" s="738"/>
      <c r="S163" s="738"/>
      <c r="T163" s="738"/>
      <c r="U163" s="738"/>
      <c r="V163" s="738"/>
      <c r="W163" s="738"/>
      <c r="X163" s="738"/>
      <c r="Y163" s="738"/>
      <c r="Z163" s="738"/>
      <c r="AA163" s="738"/>
      <c r="AB163" s="738"/>
      <c r="AC163" s="738"/>
      <c r="AD163" s="738"/>
      <c r="AE163" s="738"/>
      <c r="AF163" s="738"/>
      <c r="AG163" s="738"/>
      <c r="AT163" s="138"/>
      <c r="AU163" s="138"/>
      <c r="AY163" s="138"/>
    </row>
    <row r="164" spans="2:51" s="10" customFormat="1" ht="15" customHeight="1">
      <c r="B164" s="136"/>
      <c r="C164" s="309"/>
      <c r="D164" s="168" t="s">
        <v>71</v>
      </c>
      <c r="E164" s="129" t="s">
        <v>173</v>
      </c>
      <c r="F164" s="129" t="s">
        <v>547</v>
      </c>
      <c r="G164" s="165"/>
      <c r="H164" s="166"/>
      <c r="I164" s="326"/>
      <c r="J164" s="300">
        <f>SUM(J165:J179)</f>
        <v>0</v>
      </c>
      <c r="K164" s="160"/>
      <c r="L164" s="136"/>
      <c r="M164" s="738"/>
      <c r="N164" s="738"/>
      <c r="O164" s="738"/>
      <c r="P164" s="738"/>
      <c r="Q164" s="738"/>
      <c r="R164" s="738"/>
      <c r="S164" s="738"/>
      <c r="T164" s="738"/>
      <c r="U164" s="738"/>
      <c r="V164" s="738"/>
      <c r="W164" s="738"/>
      <c r="X164" s="738"/>
      <c r="Y164" s="738"/>
      <c r="Z164" s="738"/>
      <c r="AA164" s="738"/>
      <c r="AB164" s="738"/>
      <c r="AC164" s="738"/>
      <c r="AD164" s="738"/>
      <c r="AE164" s="738"/>
      <c r="AF164" s="738"/>
      <c r="AG164" s="738"/>
      <c r="AT164" s="138"/>
      <c r="AU164" s="138"/>
      <c r="AY164" s="138"/>
    </row>
    <row r="165" spans="2:51" s="10" customFormat="1" ht="34.75">
      <c r="B165" s="136"/>
      <c r="C165" s="302">
        <v>18</v>
      </c>
      <c r="D165" s="167"/>
      <c r="E165" s="157"/>
      <c r="F165" s="171" t="s">
        <v>548</v>
      </c>
      <c r="G165" s="163" t="s">
        <v>270</v>
      </c>
      <c r="H165" s="164">
        <v>428</v>
      </c>
      <c r="I165" s="327"/>
      <c r="J165" s="172">
        <f t="shared" ref="J165:J231" si="2">ROUND(I165*H165,0)</f>
        <v>0</v>
      </c>
      <c r="K165" s="158" t="s">
        <v>1</v>
      </c>
      <c r="L165" s="136"/>
      <c r="M165" s="738"/>
      <c r="N165" s="738"/>
      <c r="O165" s="738"/>
      <c r="P165" s="738"/>
      <c r="Q165" s="738"/>
      <c r="R165" s="738"/>
      <c r="S165" s="738"/>
      <c r="T165" s="738"/>
      <c r="U165" s="738"/>
      <c r="V165" s="738"/>
      <c r="W165" s="738"/>
      <c r="X165" s="738"/>
      <c r="Y165" s="738"/>
      <c r="Z165" s="738"/>
      <c r="AA165" s="738"/>
      <c r="AB165" s="738"/>
      <c r="AC165" s="738"/>
      <c r="AD165" s="738"/>
      <c r="AE165" s="738"/>
      <c r="AF165" s="738"/>
      <c r="AG165" s="738"/>
      <c r="AT165" s="138"/>
      <c r="AU165" s="138"/>
      <c r="AY165" s="138"/>
    </row>
    <row r="166" spans="2:51" s="10" customFormat="1" ht="13.2" customHeight="1">
      <c r="B166" s="136"/>
      <c r="C166" s="309"/>
      <c r="D166" s="168" t="s">
        <v>131</v>
      </c>
      <c r="E166" s="161" t="s">
        <v>1</v>
      </c>
      <c r="F166" s="170" t="s">
        <v>549</v>
      </c>
      <c r="G166" s="165"/>
      <c r="H166" s="166">
        <v>428</v>
      </c>
      <c r="I166" s="162"/>
      <c r="J166" s="165"/>
      <c r="K166" s="160"/>
      <c r="L166" s="136"/>
      <c r="M166" s="738"/>
      <c r="N166" s="738"/>
      <c r="O166" s="738"/>
      <c r="P166" s="738"/>
      <c r="Q166" s="738"/>
      <c r="R166" s="738"/>
      <c r="S166" s="738"/>
      <c r="T166" s="738"/>
      <c r="U166" s="738"/>
      <c r="V166" s="738"/>
      <c r="W166" s="738"/>
      <c r="X166" s="738"/>
      <c r="Y166" s="738"/>
      <c r="Z166" s="738"/>
      <c r="AA166" s="738"/>
      <c r="AB166" s="738"/>
      <c r="AC166" s="738"/>
      <c r="AD166" s="738"/>
      <c r="AE166" s="738"/>
      <c r="AF166" s="738"/>
      <c r="AG166" s="738"/>
      <c r="AT166" s="138"/>
      <c r="AU166" s="138"/>
      <c r="AY166" s="138"/>
    </row>
    <row r="167" spans="2:51" s="10" customFormat="1" ht="24" customHeight="1">
      <c r="B167" s="136"/>
      <c r="C167" s="302">
        <v>19</v>
      </c>
      <c r="D167" s="167"/>
      <c r="E167" s="157"/>
      <c r="F167" s="171" t="s">
        <v>550</v>
      </c>
      <c r="G167" s="163" t="s">
        <v>158</v>
      </c>
      <c r="H167" s="164">
        <v>2184</v>
      </c>
      <c r="I167" s="327"/>
      <c r="J167" s="172">
        <f t="shared" si="2"/>
        <v>0</v>
      </c>
      <c r="K167" s="158" t="s">
        <v>1</v>
      </c>
      <c r="L167" s="136"/>
      <c r="M167" s="738"/>
      <c r="N167" s="738"/>
      <c r="O167" s="738"/>
      <c r="P167" s="738"/>
      <c r="Q167" s="738"/>
      <c r="R167" s="738"/>
      <c r="S167" s="738"/>
      <c r="T167" s="738"/>
      <c r="U167" s="738"/>
      <c r="V167" s="738"/>
      <c r="W167" s="738"/>
      <c r="X167" s="738"/>
      <c r="Y167" s="738"/>
      <c r="Z167" s="738"/>
      <c r="AA167" s="738"/>
      <c r="AB167" s="738"/>
      <c r="AC167" s="738"/>
      <c r="AD167" s="738"/>
      <c r="AE167" s="738"/>
      <c r="AF167" s="738"/>
      <c r="AG167" s="738"/>
      <c r="AT167" s="138"/>
      <c r="AU167" s="138"/>
      <c r="AY167" s="138"/>
    </row>
    <row r="168" spans="2:51" s="10" customFormat="1" ht="12" customHeight="1">
      <c r="B168" s="136"/>
      <c r="C168" s="309"/>
      <c r="D168" s="168" t="s">
        <v>131</v>
      </c>
      <c r="E168" s="161" t="s">
        <v>1</v>
      </c>
      <c r="F168" s="170" t="s">
        <v>551</v>
      </c>
      <c r="G168" s="165"/>
      <c r="H168" s="166">
        <v>2184</v>
      </c>
      <c r="I168" s="162"/>
      <c r="J168" s="165"/>
      <c r="K168" s="160"/>
      <c r="L168" s="136"/>
      <c r="M168" s="738"/>
      <c r="N168" s="738"/>
      <c r="O168" s="738"/>
      <c r="P168" s="738"/>
      <c r="Q168" s="738"/>
      <c r="R168" s="738"/>
      <c r="S168" s="738"/>
      <c r="T168" s="738"/>
      <c r="U168" s="738"/>
      <c r="V168" s="738"/>
      <c r="W168" s="738"/>
      <c r="X168" s="738"/>
      <c r="Y168" s="738"/>
      <c r="Z168" s="738"/>
      <c r="AA168" s="738"/>
      <c r="AB168" s="738"/>
      <c r="AC168" s="738"/>
      <c r="AD168" s="738"/>
      <c r="AE168" s="738"/>
      <c r="AF168" s="738"/>
      <c r="AG168" s="738"/>
      <c r="AT168" s="138"/>
      <c r="AU168" s="138"/>
      <c r="AY168" s="138"/>
    </row>
    <row r="169" spans="2:51" s="10" customFormat="1" ht="48" customHeight="1">
      <c r="B169" s="136"/>
      <c r="C169" s="302">
        <v>20</v>
      </c>
      <c r="D169" s="167"/>
      <c r="E169" s="157"/>
      <c r="F169" s="169" t="s">
        <v>552</v>
      </c>
      <c r="G169" s="163" t="s">
        <v>169</v>
      </c>
      <c r="H169" s="164">
        <v>1</v>
      </c>
      <c r="I169" s="327"/>
      <c r="J169" s="172">
        <f t="shared" si="2"/>
        <v>0</v>
      </c>
      <c r="K169" s="158" t="s">
        <v>1</v>
      </c>
      <c r="L169" s="136"/>
      <c r="M169" s="738"/>
      <c r="N169" s="738"/>
      <c r="O169" s="738"/>
      <c r="P169" s="738"/>
      <c r="Q169" s="738"/>
      <c r="R169" s="738"/>
      <c r="S169" s="738"/>
      <c r="T169" s="738"/>
      <c r="U169" s="738"/>
      <c r="V169" s="738"/>
      <c r="W169" s="738"/>
      <c r="X169" s="738"/>
      <c r="Y169" s="738"/>
      <c r="Z169" s="738"/>
      <c r="AA169" s="738"/>
      <c r="AB169" s="738"/>
      <c r="AC169" s="738"/>
      <c r="AD169" s="738"/>
      <c r="AE169" s="738"/>
      <c r="AF169" s="738"/>
      <c r="AG169" s="738"/>
      <c r="AT169" s="138"/>
      <c r="AU169" s="138"/>
      <c r="AY169" s="138"/>
    </row>
    <row r="170" spans="2:51" s="10" customFormat="1" ht="15.75" customHeight="1">
      <c r="B170" s="136"/>
      <c r="C170" s="309"/>
      <c r="D170" s="137" t="s">
        <v>131</v>
      </c>
      <c r="E170" s="138" t="s">
        <v>1</v>
      </c>
      <c r="F170" s="155" t="s">
        <v>1866</v>
      </c>
      <c r="H170" s="140">
        <v>1</v>
      </c>
      <c r="I170" s="310"/>
      <c r="L170" s="136"/>
      <c r="M170" s="738"/>
      <c r="N170" s="738"/>
      <c r="O170" s="738"/>
      <c r="P170" s="738"/>
      <c r="Q170" s="738"/>
      <c r="R170" s="738"/>
      <c r="S170" s="738"/>
      <c r="T170" s="738"/>
      <c r="U170" s="738"/>
      <c r="V170" s="738"/>
      <c r="W170" s="738"/>
      <c r="X170" s="738"/>
      <c r="Y170" s="738"/>
      <c r="Z170" s="738"/>
      <c r="AA170" s="738"/>
      <c r="AB170" s="738"/>
      <c r="AC170" s="738"/>
      <c r="AD170" s="738"/>
      <c r="AE170" s="738"/>
      <c r="AF170" s="738"/>
      <c r="AG170" s="738"/>
      <c r="AT170" s="138"/>
      <c r="AU170" s="138"/>
      <c r="AY170" s="138"/>
    </row>
    <row r="171" spans="2:51" s="10" customFormat="1" ht="48" customHeight="1">
      <c r="B171" s="136"/>
      <c r="C171" s="302">
        <v>21</v>
      </c>
      <c r="D171" s="167"/>
      <c r="E171" s="157"/>
      <c r="F171" s="171" t="s">
        <v>553</v>
      </c>
      <c r="G171" s="163" t="s">
        <v>169</v>
      </c>
      <c r="H171" s="164">
        <v>1</v>
      </c>
      <c r="I171" s="159"/>
      <c r="J171" s="172">
        <f t="shared" si="2"/>
        <v>0</v>
      </c>
      <c r="K171" s="158" t="s">
        <v>1</v>
      </c>
      <c r="L171" s="136"/>
      <c r="M171" s="738"/>
      <c r="N171" s="738"/>
      <c r="O171" s="738"/>
      <c r="P171" s="738"/>
      <c r="Q171" s="738"/>
      <c r="R171" s="738"/>
      <c r="S171" s="738"/>
      <c r="T171" s="738"/>
      <c r="U171" s="738"/>
      <c r="V171" s="738"/>
      <c r="W171" s="738"/>
      <c r="X171" s="738"/>
      <c r="Y171" s="738"/>
      <c r="Z171" s="738"/>
      <c r="AA171" s="738"/>
      <c r="AB171" s="738"/>
      <c r="AC171" s="738"/>
      <c r="AD171" s="738"/>
      <c r="AE171" s="738"/>
      <c r="AF171" s="738"/>
      <c r="AG171" s="738"/>
      <c r="AT171" s="138"/>
      <c r="AU171" s="138"/>
      <c r="AY171" s="138"/>
    </row>
    <row r="172" spans="2:51" s="10" customFormat="1" ht="13.5" customHeight="1">
      <c r="B172" s="136"/>
      <c r="C172" s="309"/>
      <c r="D172" s="137" t="s">
        <v>131</v>
      </c>
      <c r="E172" s="138" t="s">
        <v>1</v>
      </c>
      <c r="F172" s="155" t="s">
        <v>1867</v>
      </c>
      <c r="H172" s="140">
        <v>1</v>
      </c>
      <c r="I172" s="310"/>
      <c r="L172" s="136"/>
      <c r="M172" s="738"/>
      <c r="N172" s="738"/>
      <c r="O172" s="738"/>
      <c r="P172" s="738"/>
      <c r="Q172" s="738"/>
      <c r="R172" s="738"/>
      <c r="S172" s="738"/>
      <c r="T172" s="738"/>
      <c r="U172" s="738"/>
      <c r="V172" s="738"/>
      <c r="W172" s="738"/>
      <c r="X172" s="738"/>
      <c r="Y172" s="738"/>
      <c r="Z172" s="738"/>
      <c r="AA172" s="738"/>
      <c r="AB172" s="738"/>
      <c r="AC172" s="738"/>
      <c r="AD172" s="738"/>
      <c r="AE172" s="738"/>
      <c r="AF172" s="738"/>
      <c r="AG172" s="738"/>
      <c r="AT172" s="138"/>
      <c r="AU172" s="138"/>
      <c r="AY172" s="138"/>
    </row>
    <row r="173" spans="2:51" s="10" customFormat="1" ht="60" customHeight="1">
      <c r="B173" s="136"/>
      <c r="C173" s="302">
        <v>22</v>
      </c>
      <c r="D173" s="167"/>
      <c r="E173" s="157"/>
      <c r="F173" s="171" t="s">
        <v>554</v>
      </c>
      <c r="G173" s="163" t="s">
        <v>169</v>
      </c>
      <c r="H173" s="164">
        <v>1</v>
      </c>
      <c r="I173" s="159"/>
      <c r="J173" s="172">
        <f t="shared" si="2"/>
        <v>0</v>
      </c>
      <c r="K173" s="158" t="s">
        <v>1</v>
      </c>
      <c r="L173" s="136"/>
      <c r="M173" s="738"/>
      <c r="N173" s="738"/>
      <c r="O173" s="738"/>
      <c r="P173" s="738"/>
      <c r="Q173" s="738"/>
      <c r="R173" s="738"/>
      <c r="S173" s="738"/>
      <c r="T173" s="738"/>
      <c r="U173" s="738"/>
      <c r="V173" s="738"/>
      <c r="W173" s="738"/>
      <c r="X173" s="738"/>
      <c r="Y173" s="738"/>
      <c r="Z173" s="738"/>
      <c r="AA173" s="738"/>
      <c r="AB173" s="738"/>
      <c r="AC173" s="738"/>
      <c r="AD173" s="738"/>
      <c r="AE173" s="738"/>
      <c r="AF173" s="738"/>
      <c r="AG173" s="738"/>
      <c r="AT173" s="138"/>
      <c r="AU173" s="138"/>
      <c r="AY173" s="138"/>
    </row>
    <row r="174" spans="2:51" s="10" customFormat="1" ht="15" customHeight="1">
      <c r="B174" s="136"/>
      <c r="C174" s="309"/>
      <c r="D174" s="137" t="s">
        <v>131</v>
      </c>
      <c r="E174" s="138" t="s">
        <v>1</v>
      </c>
      <c r="F174" s="155" t="s">
        <v>1868</v>
      </c>
      <c r="H174" s="140">
        <v>1</v>
      </c>
      <c r="I174" s="310"/>
      <c r="L174" s="136"/>
      <c r="M174" s="738"/>
      <c r="N174" s="738"/>
      <c r="O174" s="738"/>
      <c r="P174" s="738"/>
      <c r="Q174" s="738"/>
      <c r="R174" s="738"/>
      <c r="S174" s="738"/>
      <c r="T174" s="738"/>
      <c r="U174" s="738"/>
      <c r="V174" s="738"/>
      <c r="W174" s="738"/>
      <c r="X174" s="738"/>
      <c r="Y174" s="738"/>
      <c r="Z174" s="738"/>
      <c r="AA174" s="738"/>
      <c r="AB174" s="738"/>
      <c r="AC174" s="738"/>
      <c r="AD174" s="738"/>
      <c r="AE174" s="738"/>
      <c r="AF174" s="738"/>
      <c r="AG174" s="738"/>
      <c r="AT174" s="138"/>
      <c r="AU174" s="138"/>
      <c r="AY174" s="138"/>
    </row>
    <row r="175" spans="2:51" s="10" customFormat="1" ht="60" customHeight="1">
      <c r="B175" s="136"/>
      <c r="C175" s="302">
        <v>23</v>
      </c>
      <c r="D175" s="167"/>
      <c r="E175" s="157"/>
      <c r="F175" s="171" t="s">
        <v>555</v>
      </c>
      <c r="G175" s="163" t="s">
        <v>169</v>
      </c>
      <c r="H175" s="164">
        <v>1</v>
      </c>
      <c r="I175" s="159"/>
      <c r="J175" s="172">
        <f t="shared" si="2"/>
        <v>0</v>
      </c>
      <c r="K175" s="158" t="s">
        <v>1</v>
      </c>
      <c r="L175" s="136"/>
      <c r="M175" s="738"/>
      <c r="N175" s="738"/>
      <c r="O175" s="738"/>
      <c r="P175" s="738"/>
      <c r="Q175" s="738"/>
      <c r="R175" s="738"/>
      <c r="S175" s="738"/>
      <c r="T175" s="738"/>
      <c r="U175" s="738"/>
      <c r="V175" s="738"/>
      <c r="W175" s="738"/>
      <c r="X175" s="738"/>
      <c r="Y175" s="738"/>
      <c r="Z175" s="738"/>
      <c r="AA175" s="738"/>
      <c r="AB175" s="738"/>
      <c r="AC175" s="738"/>
      <c r="AD175" s="738"/>
      <c r="AE175" s="738"/>
      <c r="AF175" s="738"/>
      <c r="AG175" s="738"/>
      <c r="AT175" s="138"/>
      <c r="AU175" s="138"/>
      <c r="AY175" s="138"/>
    </row>
    <row r="176" spans="2:51" s="10" customFormat="1" ht="15" customHeight="1">
      <c r="B176" s="136"/>
      <c r="C176" s="309"/>
      <c r="D176" s="137" t="s">
        <v>131</v>
      </c>
      <c r="E176" s="138" t="s">
        <v>1</v>
      </c>
      <c r="F176" s="155" t="s">
        <v>1869</v>
      </c>
      <c r="H176" s="140">
        <v>1</v>
      </c>
      <c r="I176" s="310"/>
      <c r="L176" s="136"/>
      <c r="M176" s="738"/>
      <c r="N176" s="738"/>
      <c r="O176" s="738"/>
      <c r="P176" s="738"/>
      <c r="Q176" s="738"/>
      <c r="R176" s="738"/>
      <c r="S176" s="738"/>
      <c r="T176" s="738"/>
      <c r="U176" s="738"/>
      <c r="V176" s="738"/>
      <c r="W176" s="738"/>
      <c r="X176" s="738"/>
      <c r="Y176" s="738"/>
      <c r="Z176" s="738"/>
      <c r="AA176" s="738"/>
      <c r="AB176" s="738"/>
      <c r="AC176" s="738"/>
      <c r="AD176" s="738"/>
      <c r="AE176" s="738"/>
      <c r="AF176" s="738"/>
      <c r="AG176" s="738"/>
      <c r="AT176" s="138"/>
      <c r="AU176" s="138"/>
      <c r="AY176" s="138"/>
    </row>
    <row r="177" spans="2:65" s="10" customFormat="1" ht="24" customHeight="1">
      <c r="B177" s="136"/>
      <c r="C177" s="302">
        <v>24</v>
      </c>
      <c r="D177" s="167"/>
      <c r="E177" s="157"/>
      <c r="F177" s="171" t="s">
        <v>556</v>
      </c>
      <c r="G177" s="163" t="s">
        <v>158</v>
      </c>
      <c r="H177" s="164">
        <v>428</v>
      </c>
      <c r="I177" s="159"/>
      <c r="J177" s="172">
        <f t="shared" si="2"/>
        <v>0</v>
      </c>
      <c r="K177" s="158"/>
      <c r="L177" s="136"/>
      <c r="M177" s="738"/>
      <c r="N177" s="738"/>
      <c r="O177" s="738"/>
      <c r="P177" s="738"/>
      <c r="Q177" s="738"/>
      <c r="R177" s="738"/>
      <c r="S177" s="738"/>
      <c r="T177" s="738"/>
      <c r="U177" s="738"/>
      <c r="V177" s="738"/>
      <c r="W177" s="738"/>
      <c r="X177" s="738"/>
      <c r="Y177" s="738"/>
      <c r="Z177" s="738"/>
      <c r="AA177" s="738"/>
      <c r="AB177" s="738"/>
      <c r="AC177" s="738"/>
      <c r="AD177" s="738"/>
      <c r="AE177" s="738"/>
      <c r="AF177" s="738"/>
      <c r="AG177" s="738"/>
      <c r="AT177" s="138"/>
      <c r="AU177" s="138"/>
      <c r="AY177" s="138"/>
    </row>
    <row r="178" spans="2:65" s="10" customFormat="1" ht="12" customHeight="1">
      <c r="B178" s="136"/>
      <c r="C178" s="309"/>
      <c r="D178" s="168" t="s">
        <v>131</v>
      </c>
      <c r="E178" s="161" t="s">
        <v>1</v>
      </c>
      <c r="F178" s="170" t="s">
        <v>549</v>
      </c>
      <c r="G178" s="165"/>
      <c r="H178" s="166">
        <v>428</v>
      </c>
      <c r="I178" s="162"/>
      <c r="J178" s="172"/>
      <c r="K178" s="160"/>
      <c r="L178" s="136"/>
      <c r="M178" s="738"/>
      <c r="N178" s="738"/>
      <c r="O178" s="738"/>
      <c r="P178" s="738"/>
      <c r="Q178" s="738"/>
      <c r="R178" s="738"/>
      <c r="S178" s="738"/>
      <c r="T178" s="738"/>
      <c r="U178" s="738"/>
      <c r="V178" s="738"/>
      <c r="W178" s="738"/>
      <c r="X178" s="738"/>
      <c r="Y178" s="738"/>
      <c r="Z178" s="738"/>
      <c r="AA178" s="738"/>
      <c r="AB178" s="738"/>
      <c r="AC178" s="738"/>
      <c r="AD178" s="738"/>
      <c r="AE178" s="738"/>
      <c r="AF178" s="738"/>
      <c r="AG178" s="738"/>
      <c r="AT178" s="138"/>
      <c r="AU178" s="138"/>
      <c r="AY178" s="138"/>
    </row>
    <row r="179" spans="2:65" s="10" customFormat="1" ht="24" customHeight="1">
      <c r="B179" s="136"/>
      <c r="C179" s="302">
        <v>25</v>
      </c>
      <c r="D179" s="167"/>
      <c r="E179" s="157"/>
      <c r="F179" s="171" t="s">
        <v>557</v>
      </c>
      <c r="G179" s="163" t="s">
        <v>169</v>
      </c>
      <c r="H179" s="164">
        <v>66</v>
      </c>
      <c r="I179" s="159"/>
      <c r="J179" s="328">
        <f t="shared" si="2"/>
        <v>0</v>
      </c>
      <c r="K179" s="158"/>
      <c r="L179" s="136"/>
      <c r="M179" s="738"/>
      <c r="N179" s="738"/>
      <c r="O179" s="738"/>
      <c r="P179" s="738"/>
      <c r="Q179" s="738"/>
      <c r="R179" s="738"/>
      <c r="S179" s="738"/>
      <c r="T179" s="738"/>
      <c r="U179" s="738"/>
      <c r="V179" s="738"/>
      <c r="W179" s="738"/>
      <c r="X179" s="738"/>
      <c r="Y179" s="738"/>
      <c r="Z179" s="738"/>
      <c r="AA179" s="738"/>
      <c r="AB179" s="738"/>
      <c r="AC179" s="738"/>
      <c r="AD179" s="738"/>
      <c r="AE179" s="738"/>
      <c r="AF179" s="738"/>
      <c r="AG179" s="738"/>
      <c r="AT179" s="138"/>
      <c r="AU179" s="138"/>
      <c r="AY179" s="138"/>
    </row>
    <row r="180" spans="2:65" s="10" customFormat="1" ht="12" customHeight="1">
      <c r="B180" s="136"/>
      <c r="C180" s="309"/>
      <c r="D180" s="168"/>
      <c r="E180" s="161"/>
      <c r="F180" s="170"/>
      <c r="G180" s="165"/>
      <c r="H180" s="166"/>
      <c r="I180" s="162"/>
      <c r="J180" s="329"/>
      <c r="K180" s="160"/>
      <c r="L180" s="136"/>
      <c r="M180" s="738"/>
      <c r="N180" s="738"/>
      <c r="O180" s="738"/>
      <c r="P180" s="738"/>
      <c r="Q180" s="738"/>
      <c r="R180" s="738"/>
      <c r="S180" s="738"/>
      <c r="T180" s="738"/>
      <c r="U180" s="738"/>
      <c r="V180" s="738"/>
      <c r="W180" s="738"/>
      <c r="X180" s="738"/>
      <c r="Y180" s="738"/>
      <c r="Z180" s="738"/>
      <c r="AA180" s="738"/>
      <c r="AB180" s="738"/>
      <c r="AC180" s="738"/>
      <c r="AD180" s="738"/>
      <c r="AE180" s="738"/>
      <c r="AF180" s="738"/>
      <c r="AG180" s="738"/>
      <c r="AT180" s="138"/>
      <c r="AU180" s="138"/>
      <c r="AY180" s="138"/>
    </row>
    <row r="181" spans="2:65" s="10" customFormat="1" ht="15" customHeight="1">
      <c r="B181" s="136"/>
      <c r="C181" s="309"/>
      <c r="D181" s="168" t="s">
        <v>71</v>
      </c>
      <c r="E181" s="129" t="s">
        <v>174</v>
      </c>
      <c r="F181" s="129" t="s">
        <v>558</v>
      </c>
      <c r="G181" s="165"/>
      <c r="H181" s="166"/>
      <c r="I181" s="326"/>
      <c r="J181" s="300">
        <f>SUM(J182:J231)</f>
        <v>0</v>
      </c>
      <c r="K181" s="160"/>
      <c r="L181" s="136"/>
      <c r="M181" s="738"/>
      <c r="N181" s="738"/>
      <c r="O181" s="738"/>
      <c r="P181" s="738"/>
      <c r="Q181" s="738"/>
      <c r="R181" s="738"/>
      <c r="S181" s="738"/>
      <c r="T181" s="738"/>
      <c r="U181" s="738"/>
      <c r="V181" s="738"/>
      <c r="W181" s="738"/>
      <c r="X181" s="738"/>
      <c r="Y181" s="738"/>
      <c r="Z181" s="738"/>
      <c r="AA181" s="738"/>
      <c r="AB181" s="738"/>
      <c r="AC181" s="738"/>
      <c r="AD181" s="738"/>
      <c r="AE181" s="738"/>
      <c r="AF181" s="738"/>
      <c r="AG181" s="738"/>
      <c r="AT181" s="138"/>
      <c r="AU181" s="138"/>
      <c r="AY181" s="138"/>
    </row>
    <row r="182" spans="2:65" s="10" customFormat="1" ht="24" customHeight="1">
      <c r="B182" s="136"/>
      <c r="C182" s="302">
        <v>26</v>
      </c>
      <c r="D182" s="330"/>
      <c r="E182" s="157"/>
      <c r="F182" s="171" t="s">
        <v>559</v>
      </c>
      <c r="G182" s="163" t="s">
        <v>169</v>
      </c>
      <c r="H182" s="164">
        <v>1</v>
      </c>
      <c r="I182" s="159"/>
      <c r="J182" s="331">
        <f t="shared" si="2"/>
        <v>0</v>
      </c>
      <c r="K182" s="158"/>
      <c r="L182" s="136"/>
      <c r="M182" s="738"/>
      <c r="N182" s="738"/>
      <c r="O182" s="738"/>
      <c r="P182" s="738"/>
      <c r="Q182" s="738"/>
      <c r="R182" s="738"/>
      <c r="S182" s="738"/>
      <c r="T182" s="738"/>
      <c r="U182" s="738"/>
      <c r="V182" s="738"/>
      <c r="W182" s="738"/>
      <c r="X182" s="738"/>
      <c r="Y182" s="738"/>
      <c r="Z182" s="738"/>
      <c r="AA182" s="738"/>
      <c r="AB182" s="738"/>
      <c r="AC182" s="738"/>
      <c r="AD182" s="738"/>
      <c r="AE182" s="738"/>
      <c r="AF182" s="738"/>
      <c r="AG182" s="738"/>
      <c r="AT182" s="138"/>
      <c r="AU182" s="138"/>
      <c r="AY182" s="138"/>
    </row>
    <row r="183" spans="2:65" s="10" customFormat="1" ht="24" customHeight="1">
      <c r="B183" s="136"/>
      <c r="C183" s="302">
        <v>27</v>
      </c>
      <c r="D183" s="330"/>
      <c r="E183" s="157"/>
      <c r="F183" s="171" t="s">
        <v>560</v>
      </c>
      <c r="G183" s="163" t="s">
        <v>169</v>
      </c>
      <c r="H183" s="164">
        <v>1</v>
      </c>
      <c r="I183" s="159"/>
      <c r="J183" s="172">
        <f t="shared" si="2"/>
        <v>0</v>
      </c>
      <c r="K183" s="158"/>
      <c r="L183" s="136"/>
      <c r="M183" s="738"/>
      <c r="N183" s="738"/>
      <c r="O183" s="738"/>
      <c r="P183" s="738"/>
      <c r="Q183" s="738"/>
      <c r="R183" s="738"/>
      <c r="S183" s="738"/>
      <c r="T183" s="738"/>
      <c r="U183" s="738"/>
      <c r="V183" s="738"/>
      <c r="W183" s="738"/>
      <c r="X183" s="738"/>
      <c r="Y183" s="738"/>
      <c r="Z183" s="738"/>
      <c r="AA183" s="738"/>
      <c r="AB183" s="738"/>
      <c r="AC183" s="738"/>
      <c r="AD183" s="738"/>
      <c r="AE183" s="738"/>
      <c r="AF183" s="738"/>
      <c r="AG183" s="738"/>
      <c r="AT183" s="138"/>
      <c r="AU183" s="138"/>
      <c r="AY183" s="138"/>
    </row>
    <row r="184" spans="2:65" s="10" customFormat="1" ht="24" customHeight="1">
      <c r="B184" s="136"/>
      <c r="C184" s="302">
        <v>28</v>
      </c>
      <c r="D184" s="330"/>
      <c r="E184" s="157"/>
      <c r="F184" s="169" t="s">
        <v>561</v>
      </c>
      <c r="G184" s="163" t="s">
        <v>169</v>
      </c>
      <c r="H184" s="164">
        <v>15</v>
      </c>
      <c r="I184" s="159"/>
      <c r="J184" s="172">
        <f t="shared" si="2"/>
        <v>0</v>
      </c>
      <c r="K184" s="158"/>
      <c r="L184" s="136"/>
      <c r="M184" s="738"/>
      <c r="N184" s="738"/>
      <c r="O184" s="738"/>
      <c r="P184" s="738"/>
      <c r="Q184" s="738"/>
      <c r="R184" s="738"/>
      <c r="S184" s="738"/>
      <c r="T184" s="738"/>
      <c r="U184" s="738"/>
      <c r="V184" s="738"/>
      <c r="W184" s="738"/>
      <c r="X184" s="738"/>
      <c r="Y184" s="738"/>
      <c r="Z184" s="738"/>
      <c r="AA184" s="738"/>
      <c r="AB184" s="738"/>
      <c r="AC184" s="738"/>
      <c r="AD184" s="738"/>
      <c r="AE184" s="738"/>
      <c r="AF184" s="738"/>
      <c r="AG184" s="738"/>
      <c r="AT184" s="138"/>
      <c r="AU184" s="138"/>
      <c r="AY184" s="138"/>
    </row>
    <row r="185" spans="2:65" s="10" customFormat="1" ht="24" customHeight="1">
      <c r="B185" s="136"/>
      <c r="C185" s="302">
        <v>29</v>
      </c>
      <c r="D185" s="330"/>
      <c r="E185" s="157"/>
      <c r="F185" s="171" t="s">
        <v>562</v>
      </c>
      <c r="G185" s="163" t="s">
        <v>169</v>
      </c>
      <c r="H185" s="164">
        <v>24</v>
      </c>
      <c r="I185" s="159"/>
      <c r="J185" s="172">
        <f t="shared" si="2"/>
        <v>0</v>
      </c>
      <c r="K185" s="158"/>
      <c r="L185" s="136"/>
      <c r="M185" s="738"/>
      <c r="N185" s="738"/>
      <c r="O185" s="738"/>
      <c r="P185" s="738"/>
      <c r="Q185" s="738"/>
      <c r="R185" s="738"/>
      <c r="S185" s="738"/>
      <c r="T185" s="738"/>
      <c r="U185" s="738"/>
      <c r="V185" s="738"/>
      <c r="W185" s="738"/>
      <c r="X185" s="738"/>
      <c r="Y185" s="738"/>
      <c r="Z185" s="738"/>
      <c r="AA185" s="738"/>
      <c r="AB185" s="738"/>
      <c r="AC185" s="738"/>
      <c r="AD185" s="738"/>
      <c r="AE185" s="738"/>
      <c r="AF185" s="738"/>
      <c r="AG185" s="738"/>
      <c r="AT185" s="138"/>
      <c r="AU185" s="138"/>
      <c r="AY185" s="138"/>
    </row>
    <row r="186" spans="2:65" s="2" customFormat="1" ht="24" customHeight="1">
      <c r="B186" s="301"/>
      <c r="C186" s="302">
        <v>30</v>
      </c>
      <c r="D186" s="332"/>
      <c r="E186" s="146"/>
      <c r="F186" s="147" t="s">
        <v>563</v>
      </c>
      <c r="G186" s="148" t="s">
        <v>169</v>
      </c>
      <c r="H186" s="149">
        <v>4</v>
      </c>
      <c r="I186" s="150"/>
      <c r="J186" s="172">
        <f t="shared" si="2"/>
        <v>0</v>
      </c>
      <c r="K186" s="147" t="s">
        <v>1</v>
      </c>
      <c r="L186" s="152"/>
      <c r="M186" s="736"/>
      <c r="N186" s="737"/>
      <c r="O186" s="729"/>
      <c r="P186" s="757"/>
      <c r="Q186" s="757"/>
      <c r="R186" s="757"/>
      <c r="S186" s="757"/>
      <c r="T186" s="757"/>
      <c r="U186" s="729"/>
      <c r="V186" s="729"/>
      <c r="W186" s="729"/>
      <c r="X186" s="729"/>
      <c r="Y186" s="729"/>
      <c r="Z186" s="729"/>
      <c r="AA186" s="729"/>
      <c r="AB186" s="729"/>
      <c r="AC186" s="729"/>
      <c r="AD186" s="729"/>
      <c r="AE186" s="729"/>
      <c r="AF186" s="729"/>
      <c r="AG186" s="729"/>
      <c r="AR186" s="134"/>
      <c r="AT186" s="134"/>
      <c r="AU186" s="134"/>
      <c r="AY186" s="277"/>
      <c r="BE186" s="308"/>
      <c r="BF186" s="308"/>
      <c r="BG186" s="308"/>
      <c r="BH186" s="308"/>
      <c r="BI186" s="308"/>
      <c r="BJ186" s="277"/>
      <c r="BK186" s="308"/>
      <c r="BL186" s="277"/>
      <c r="BM186" s="134"/>
    </row>
    <row r="187" spans="2:65" s="2" customFormat="1" ht="24" customHeight="1">
      <c r="B187" s="301"/>
      <c r="C187" s="302">
        <v>31</v>
      </c>
      <c r="D187" s="332"/>
      <c r="E187" s="146"/>
      <c r="F187" s="147" t="s">
        <v>564</v>
      </c>
      <c r="G187" s="148" t="s">
        <v>169</v>
      </c>
      <c r="H187" s="149">
        <v>5</v>
      </c>
      <c r="I187" s="150"/>
      <c r="J187" s="172">
        <f t="shared" si="2"/>
        <v>0</v>
      </c>
      <c r="K187" s="147" t="s">
        <v>1</v>
      </c>
      <c r="L187" s="152"/>
      <c r="M187" s="736"/>
      <c r="N187" s="737"/>
      <c r="O187" s="729"/>
      <c r="P187" s="757"/>
      <c r="Q187" s="757"/>
      <c r="R187" s="757"/>
      <c r="S187" s="757"/>
      <c r="T187" s="757"/>
      <c r="U187" s="729"/>
      <c r="V187" s="729"/>
      <c r="W187" s="729"/>
      <c r="X187" s="729"/>
      <c r="Y187" s="729"/>
      <c r="Z187" s="729"/>
      <c r="AA187" s="729"/>
      <c r="AB187" s="729"/>
      <c r="AC187" s="729"/>
      <c r="AD187" s="729"/>
      <c r="AE187" s="729"/>
      <c r="AF187" s="729"/>
      <c r="AG187" s="729"/>
      <c r="AR187" s="134"/>
      <c r="AT187" s="134"/>
      <c r="AU187" s="134"/>
      <c r="AY187" s="277"/>
      <c r="BE187" s="308"/>
      <c r="BF187" s="308"/>
      <c r="BG187" s="308"/>
      <c r="BH187" s="308"/>
      <c r="BI187" s="308"/>
      <c r="BJ187" s="277"/>
      <c r="BK187" s="308"/>
      <c r="BL187" s="277"/>
      <c r="BM187" s="134"/>
    </row>
    <row r="188" spans="2:65" s="2" customFormat="1" ht="24" customHeight="1">
      <c r="B188" s="301"/>
      <c r="C188" s="302">
        <v>32</v>
      </c>
      <c r="D188" s="332"/>
      <c r="E188" s="146"/>
      <c r="F188" s="147" t="s">
        <v>565</v>
      </c>
      <c r="G188" s="148" t="s">
        <v>169</v>
      </c>
      <c r="H188" s="149">
        <v>11</v>
      </c>
      <c r="I188" s="150"/>
      <c r="J188" s="172">
        <f t="shared" si="2"/>
        <v>0</v>
      </c>
      <c r="K188" s="147" t="s">
        <v>1</v>
      </c>
      <c r="L188" s="152"/>
      <c r="M188" s="736"/>
      <c r="N188" s="737"/>
      <c r="O188" s="729"/>
      <c r="P188" s="757"/>
      <c r="Q188" s="757"/>
      <c r="R188" s="757"/>
      <c r="S188" s="757"/>
      <c r="T188" s="757"/>
      <c r="U188" s="729"/>
      <c r="V188" s="729"/>
      <c r="W188" s="729"/>
      <c r="X188" s="729"/>
      <c r="Y188" s="729"/>
      <c r="Z188" s="729"/>
      <c r="AA188" s="729"/>
      <c r="AB188" s="729"/>
      <c r="AC188" s="729"/>
      <c r="AD188" s="729"/>
      <c r="AE188" s="729"/>
      <c r="AF188" s="729"/>
      <c r="AG188" s="729"/>
      <c r="AR188" s="134"/>
      <c r="AT188" s="134"/>
      <c r="AU188" s="134"/>
      <c r="AY188" s="277"/>
      <c r="BE188" s="308"/>
      <c r="BF188" s="308"/>
      <c r="BG188" s="308"/>
      <c r="BH188" s="308"/>
      <c r="BI188" s="308"/>
      <c r="BJ188" s="277"/>
      <c r="BK188" s="308"/>
      <c r="BL188" s="277"/>
      <c r="BM188" s="134"/>
    </row>
    <row r="189" spans="2:65" s="2" customFormat="1" ht="24" customHeight="1">
      <c r="B189" s="301"/>
      <c r="C189" s="302">
        <v>33</v>
      </c>
      <c r="D189" s="332"/>
      <c r="E189" s="146"/>
      <c r="F189" s="147" t="s">
        <v>566</v>
      </c>
      <c r="G189" s="148" t="s">
        <v>158</v>
      </c>
      <c r="H189" s="149">
        <v>14</v>
      </c>
      <c r="I189" s="150"/>
      <c r="J189" s="172">
        <f t="shared" si="2"/>
        <v>0</v>
      </c>
      <c r="K189" s="147" t="s">
        <v>1</v>
      </c>
      <c r="L189" s="152"/>
      <c r="M189" s="736"/>
      <c r="N189" s="737"/>
      <c r="O189" s="729"/>
      <c r="P189" s="757"/>
      <c r="Q189" s="757"/>
      <c r="R189" s="757"/>
      <c r="S189" s="757"/>
      <c r="T189" s="757"/>
      <c r="U189" s="729"/>
      <c r="V189" s="729"/>
      <c r="W189" s="729"/>
      <c r="X189" s="729"/>
      <c r="Y189" s="729"/>
      <c r="Z189" s="729"/>
      <c r="AA189" s="729"/>
      <c r="AB189" s="729"/>
      <c r="AC189" s="729"/>
      <c r="AD189" s="729"/>
      <c r="AE189" s="729"/>
      <c r="AF189" s="729"/>
      <c r="AG189" s="729"/>
      <c r="AR189" s="134"/>
      <c r="AT189" s="134"/>
      <c r="AU189" s="134"/>
      <c r="AY189" s="277"/>
      <c r="BE189" s="308"/>
      <c r="BF189" s="308"/>
      <c r="BG189" s="308"/>
      <c r="BH189" s="308"/>
      <c r="BI189" s="308"/>
      <c r="BJ189" s="277"/>
      <c r="BK189" s="308"/>
      <c r="BL189" s="277"/>
      <c r="BM189" s="134"/>
    </row>
    <row r="190" spans="2:65" s="2" customFormat="1" ht="24" customHeight="1">
      <c r="B190" s="301"/>
      <c r="C190" s="302">
        <v>34</v>
      </c>
      <c r="D190" s="332"/>
      <c r="E190" s="146"/>
      <c r="F190" s="147" t="s">
        <v>567</v>
      </c>
      <c r="G190" s="148" t="s">
        <v>158</v>
      </c>
      <c r="H190" s="149">
        <v>5</v>
      </c>
      <c r="I190" s="150"/>
      <c r="J190" s="172">
        <f t="shared" si="2"/>
        <v>0</v>
      </c>
      <c r="K190" s="147" t="s">
        <v>1</v>
      </c>
      <c r="L190" s="152"/>
      <c r="M190" s="736"/>
      <c r="N190" s="737"/>
      <c r="O190" s="729"/>
      <c r="P190" s="757"/>
      <c r="Q190" s="757"/>
      <c r="R190" s="757"/>
      <c r="S190" s="757"/>
      <c r="T190" s="757"/>
      <c r="U190" s="729"/>
      <c r="V190" s="729"/>
      <c r="W190" s="729"/>
      <c r="X190" s="729"/>
      <c r="Y190" s="729"/>
      <c r="Z190" s="729"/>
      <c r="AA190" s="729"/>
      <c r="AB190" s="729"/>
      <c r="AC190" s="729"/>
      <c r="AD190" s="729"/>
      <c r="AE190" s="729"/>
      <c r="AF190" s="729"/>
      <c r="AG190" s="729"/>
      <c r="AR190" s="134"/>
      <c r="AT190" s="134"/>
      <c r="AU190" s="134"/>
      <c r="AY190" s="277"/>
      <c r="BE190" s="308"/>
      <c r="BF190" s="308"/>
      <c r="BG190" s="308"/>
      <c r="BH190" s="308"/>
      <c r="BI190" s="308"/>
      <c r="BJ190" s="277"/>
      <c r="BK190" s="308"/>
      <c r="BL190" s="277"/>
      <c r="BM190" s="134"/>
    </row>
    <row r="191" spans="2:65" s="2" customFormat="1" ht="24" customHeight="1">
      <c r="B191" s="301"/>
      <c r="C191" s="302">
        <v>35</v>
      </c>
      <c r="D191" s="332"/>
      <c r="E191" s="146"/>
      <c r="F191" s="147" t="s">
        <v>568</v>
      </c>
      <c r="G191" s="148" t="s">
        <v>158</v>
      </c>
      <c r="H191" s="149">
        <v>7</v>
      </c>
      <c r="I191" s="150"/>
      <c r="J191" s="172">
        <f t="shared" si="2"/>
        <v>0</v>
      </c>
      <c r="K191" s="147" t="s">
        <v>1</v>
      </c>
      <c r="L191" s="152"/>
      <c r="M191" s="736"/>
      <c r="N191" s="737"/>
      <c r="O191" s="729"/>
      <c r="P191" s="757"/>
      <c r="Q191" s="757"/>
      <c r="R191" s="757"/>
      <c r="S191" s="757"/>
      <c r="T191" s="757"/>
      <c r="U191" s="729"/>
      <c r="V191" s="729"/>
      <c r="W191" s="729"/>
      <c r="X191" s="729"/>
      <c r="Y191" s="729"/>
      <c r="Z191" s="729"/>
      <c r="AA191" s="729"/>
      <c r="AB191" s="729"/>
      <c r="AC191" s="729"/>
      <c r="AD191" s="729"/>
      <c r="AE191" s="729"/>
      <c r="AF191" s="729"/>
      <c r="AG191" s="729"/>
      <c r="AR191" s="134"/>
      <c r="AT191" s="134"/>
      <c r="AU191" s="134"/>
      <c r="AY191" s="277"/>
      <c r="BE191" s="308"/>
      <c r="BF191" s="308"/>
      <c r="BG191" s="308"/>
      <c r="BH191" s="308"/>
      <c r="BI191" s="308"/>
      <c r="BJ191" s="277"/>
      <c r="BK191" s="308"/>
      <c r="BL191" s="277"/>
      <c r="BM191" s="134"/>
    </row>
    <row r="192" spans="2:65" s="2" customFormat="1" ht="24" customHeight="1">
      <c r="B192" s="301"/>
      <c r="C192" s="302">
        <v>36</v>
      </c>
      <c r="D192" s="332"/>
      <c r="E192" s="146"/>
      <c r="F192" s="147" t="s">
        <v>569</v>
      </c>
      <c r="G192" s="148" t="s">
        <v>169</v>
      </c>
      <c r="H192" s="333">
        <v>9</v>
      </c>
      <c r="I192" s="334"/>
      <c r="J192" s="172">
        <f t="shared" si="2"/>
        <v>0</v>
      </c>
      <c r="K192" s="335"/>
      <c r="L192" s="336"/>
      <c r="M192" s="736"/>
      <c r="N192" s="737"/>
      <c r="O192" s="729"/>
      <c r="P192" s="757"/>
      <c r="Q192" s="757"/>
      <c r="R192" s="757"/>
      <c r="S192" s="757"/>
      <c r="T192" s="757"/>
      <c r="U192" s="729"/>
      <c r="V192" s="729"/>
      <c r="W192" s="729"/>
      <c r="X192" s="729"/>
      <c r="Y192" s="729"/>
      <c r="Z192" s="729"/>
      <c r="AA192" s="729"/>
      <c r="AB192" s="729"/>
      <c r="AC192" s="729"/>
      <c r="AD192" s="729"/>
      <c r="AE192" s="729"/>
      <c r="AF192" s="729"/>
      <c r="AG192" s="729"/>
      <c r="AR192" s="134"/>
      <c r="AT192" s="134"/>
      <c r="AU192" s="134"/>
      <c r="AY192" s="277"/>
      <c r="BE192" s="308"/>
      <c r="BF192" s="308"/>
      <c r="BG192" s="308"/>
      <c r="BH192" s="308"/>
      <c r="BI192" s="308"/>
      <c r="BJ192" s="277"/>
      <c r="BK192" s="308"/>
      <c r="BL192" s="277"/>
      <c r="BM192" s="134"/>
    </row>
    <row r="193" spans="1:65" s="2" customFormat="1" ht="24" customHeight="1">
      <c r="B193" s="301"/>
      <c r="C193" s="302">
        <v>37</v>
      </c>
      <c r="D193" s="332"/>
      <c r="E193" s="146"/>
      <c r="F193" s="147" t="s">
        <v>570</v>
      </c>
      <c r="G193" s="148" t="s">
        <v>169</v>
      </c>
      <c r="H193" s="333">
        <v>1</v>
      </c>
      <c r="I193" s="334"/>
      <c r="J193" s="172">
        <f t="shared" si="2"/>
        <v>0</v>
      </c>
      <c r="K193" s="335"/>
      <c r="L193" s="336"/>
      <c r="M193" s="736"/>
      <c r="N193" s="737"/>
      <c r="O193" s="729"/>
      <c r="P193" s="757"/>
      <c r="Q193" s="757"/>
      <c r="R193" s="757"/>
      <c r="S193" s="757"/>
      <c r="T193" s="757"/>
      <c r="U193" s="729"/>
      <c r="V193" s="729"/>
      <c r="W193" s="729"/>
      <c r="X193" s="729"/>
      <c r="Y193" s="729"/>
      <c r="Z193" s="729"/>
      <c r="AA193" s="729"/>
      <c r="AB193" s="729"/>
      <c r="AC193" s="729"/>
      <c r="AD193" s="729"/>
      <c r="AE193" s="729"/>
      <c r="AF193" s="729"/>
      <c r="AG193" s="729"/>
      <c r="AR193" s="134"/>
      <c r="AT193" s="134"/>
      <c r="AU193" s="134"/>
      <c r="AY193" s="277"/>
      <c r="BE193" s="308"/>
      <c r="BF193" s="308"/>
      <c r="BG193" s="308"/>
      <c r="BH193" s="308"/>
      <c r="BI193" s="308"/>
      <c r="BJ193" s="277"/>
      <c r="BK193" s="308"/>
      <c r="BL193" s="277"/>
      <c r="BM193" s="134"/>
    </row>
    <row r="194" spans="1:65" s="2" customFormat="1" ht="24" customHeight="1">
      <c r="B194" s="301"/>
      <c r="C194" s="302">
        <v>38</v>
      </c>
      <c r="D194" s="332"/>
      <c r="E194" s="146"/>
      <c r="F194" s="169" t="s">
        <v>571</v>
      </c>
      <c r="G194" s="148" t="s">
        <v>169</v>
      </c>
      <c r="H194" s="333">
        <v>2</v>
      </c>
      <c r="I194" s="334"/>
      <c r="J194" s="172">
        <f t="shared" si="2"/>
        <v>0</v>
      </c>
      <c r="K194" s="335"/>
      <c r="L194" s="336"/>
      <c r="M194" s="736"/>
      <c r="N194" s="737"/>
      <c r="O194" s="729"/>
      <c r="P194" s="757"/>
      <c r="Q194" s="757"/>
      <c r="R194" s="757"/>
      <c r="S194" s="757"/>
      <c r="T194" s="757"/>
      <c r="U194" s="729"/>
      <c r="V194" s="729"/>
      <c r="W194" s="729"/>
      <c r="X194" s="729"/>
      <c r="Y194" s="729"/>
      <c r="Z194" s="729"/>
      <c r="AA194" s="729"/>
      <c r="AB194" s="729"/>
      <c r="AC194" s="729"/>
      <c r="AD194" s="729"/>
      <c r="AE194" s="729"/>
      <c r="AF194" s="729"/>
      <c r="AG194" s="729"/>
      <c r="AR194" s="134"/>
      <c r="AT194" s="134"/>
      <c r="AU194" s="134"/>
      <c r="AY194" s="277"/>
      <c r="BE194" s="308"/>
      <c r="BF194" s="308"/>
      <c r="BG194" s="308"/>
      <c r="BH194" s="308"/>
      <c r="BI194" s="308"/>
      <c r="BJ194" s="277"/>
      <c r="BK194" s="308"/>
      <c r="BL194" s="277"/>
      <c r="BM194" s="134"/>
    </row>
    <row r="195" spans="1:65" s="2" customFormat="1" ht="24" customHeight="1">
      <c r="B195" s="301"/>
      <c r="C195" s="302">
        <v>39</v>
      </c>
      <c r="D195" s="332"/>
      <c r="E195" s="146"/>
      <c r="F195" s="169" t="s">
        <v>572</v>
      </c>
      <c r="G195" s="148" t="s">
        <v>169</v>
      </c>
      <c r="H195" s="337">
        <v>1</v>
      </c>
      <c r="I195" s="334"/>
      <c r="J195" s="172">
        <f t="shared" si="2"/>
        <v>0</v>
      </c>
      <c r="K195" s="335"/>
      <c r="L195" s="336"/>
      <c r="M195" s="736"/>
      <c r="N195" s="737"/>
      <c r="O195" s="729"/>
      <c r="P195" s="757"/>
      <c r="Q195" s="757"/>
      <c r="R195" s="757"/>
      <c r="S195" s="757"/>
      <c r="T195" s="757"/>
      <c r="U195" s="729"/>
      <c r="V195" s="729"/>
      <c r="W195" s="729"/>
      <c r="X195" s="729"/>
      <c r="Y195" s="729"/>
      <c r="Z195" s="729"/>
      <c r="AA195" s="729"/>
      <c r="AB195" s="729"/>
      <c r="AC195" s="729"/>
      <c r="AD195" s="729"/>
      <c r="AE195" s="729"/>
      <c r="AF195" s="729"/>
      <c r="AG195" s="729"/>
      <c r="AR195" s="134"/>
      <c r="AT195" s="134"/>
      <c r="AU195" s="134"/>
      <c r="AY195" s="277"/>
      <c r="BE195" s="308"/>
      <c r="BF195" s="308"/>
      <c r="BG195" s="308"/>
      <c r="BH195" s="308"/>
      <c r="BI195" s="308"/>
      <c r="BJ195" s="277"/>
      <c r="BK195" s="308"/>
      <c r="BL195" s="277"/>
      <c r="BM195" s="134"/>
    </row>
    <row r="196" spans="1:65" s="2" customFormat="1" ht="24" customHeight="1">
      <c r="B196" s="301"/>
      <c r="C196" s="302">
        <v>40</v>
      </c>
      <c r="D196" s="332"/>
      <c r="E196" s="146"/>
      <c r="F196" s="338" t="s">
        <v>573</v>
      </c>
      <c r="G196" s="148" t="s">
        <v>169</v>
      </c>
      <c r="H196" s="337">
        <v>1</v>
      </c>
      <c r="I196" s="334"/>
      <c r="J196" s="172">
        <f t="shared" si="2"/>
        <v>0</v>
      </c>
      <c r="K196" s="335"/>
      <c r="L196" s="336"/>
      <c r="M196" s="736"/>
      <c r="N196" s="737"/>
      <c r="O196" s="729"/>
      <c r="P196" s="757"/>
      <c r="Q196" s="757"/>
      <c r="R196" s="757"/>
      <c r="S196" s="757"/>
      <c r="T196" s="757"/>
      <c r="U196" s="729"/>
      <c r="V196" s="729"/>
      <c r="W196" s="729"/>
      <c r="X196" s="729"/>
      <c r="Y196" s="729"/>
      <c r="Z196" s="729"/>
      <c r="AA196" s="729"/>
      <c r="AB196" s="729"/>
      <c r="AC196" s="729"/>
      <c r="AD196" s="729"/>
      <c r="AE196" s="729"/>
      <c r="AF196" s="729"/>
      <c r="AG196" s="729"/>
      <c r="AR196" s="134"/>
      <c r="AT196" s="134"/>
      <c r="AU196" s="134"/>
      <c r="AY196" s="277"/>
      <c r="BE196" s="308"/>
      <c r="BF196" s="308"/>
      <c r="BG196" s="308"/>
      <c r="BH196" s="308"/>
      <c r="BI196" s="308"/>
      <c r="BJ196" s="277"/>
      <c r="BK196" s="308"/>
      <c r="BL196" s="277"/>
      <c r="BM196" s="134"/>
    </row>
    <row r="197" spans="1:65" s="2" customFormat="1" ht="24" customHeight="1">
      <c r="A197" s="339"/>
      <c r="B197" s="340"/>
      <c r="C197" s="341">
        <v>41</v>
      </c>
      <c r="D197" s="342"/>
      <c r="E197" s="343"/>
      <c r="F197" s="344" t="s">
        <v>574</v>
      </c>
      <c r="G197" s="148" t="s">
        <v>169</v>
      </c>
      <c r="H197" s="345">
        <v>1</v>
      </c>
      <c r="I197" s="346"/>
      <c r="J197" s="172">
        <f t="shared" si="2"/>
        <v>0</v>
      </c>
      <c r="K197" s="347"/>
      <c r="L197" s="336"/>
      <c r="M197" s="736"/>
      <c r="N197" s="737"/>
      <c r="O197" s="729"/>
      <c r="P197" s="757"/>
      <c r="Q197" s="757"/>
      <c r="R197" s="757"/>
      <c r="S197" s="757"/>
      <c r="T197" s="757"/>
      <c r="U197" s="729"/>
      <c r="V197" s="729"/>
      <c r="W197" s="729"/>
      <c r="X197" s="729"/>
      <c r="Y197" s="729"/>
      <c r="Z197" s="729"/>
      <c r="AA197" s="729"/>
      <c r="AB197" s="729"/>
      <c r="AC197" s="729"/>
      <c r="AD197" s="729"/>
      <c r="AE197" s="729"/>
      <c r="AF197" s="729"/>
      <c r="AG197" s="729"/>
      <c r="AR197" s="134"/>
      <c r="AT197" s="134"/>
      <c r="AU197" s="134"/>
      <c r="AY197" s="277"/>
      <c r="BE197" s="308"/>
      <c r="BF197" s="308"/>
      <c r="BG197" s="308"/>
      <c r="BH197" s="308"/>
      <c r="BI197" s="308"/>
      <c r="BJ197" s="277"/>
      <c r="BK197" s="308"/>
      <c r="BL197" s="277"/>
      <c r="BM197" s="134"/>
    </row>
    <row r="198" spans="1:65" ht="24" customHeight="1">
      <c r="A198" s="348"/>
      <c r="C198" s="349">
        <v>42</v>
      </c>
      <c r="D198" s="350"/>
      <c r="E198" s="351"/>
      <c r="F198" s="338" t="s">
        <v>575</v>
      </c>
      <c r="G198" s="148" t="s">
        <v>169</v>
      </c>
      <c r="H198" s="352">
        <v>1</v>
      </c>
      <c r="I198" s="346"/>
      <c r="J198" s="172">
        <f t="shared" si="2"/>
        <v>0</v>
      </c>
      <c r="K198" s="353"/>
      <c r="P198" s="757"/>
      <c r="BK198" s="308"/>
    </row>
    <row r="199" spans="1:65" ht="24" customHeight="1">
      <c r="A199" s="348"/>
      <c r="C199" s="349">
        <v>43</v>
      </c>
      <c r="D199" s="350"/>
      <c r="E199" s="351"/>
      <c r="F199" s="338" t="s">
        <v>576</v>
      </c>
      <c r="G199" s="148" t="s">
        <v>169</v>
      </c>
      <c r="H199" s="352">
        <v>2</v>
      </c>
      <c r="I199" s="346"/>
      <c r="J199" s="172">
        <f t="shared" si="2"/>
        <v>0</v>
      </c>
      <c r="K199" s="353"/>
      <c r="P199" s="757"/>
      <c r="BK199" s="308"/>
    </row>
    <row r="200" spans="1:65" ht="24" customHeight="1">
      <c r="A200" s="348"/>
      <c r="C200" s="349">
        <v>44</v>
      </c>
      <c r="D200" s="350"/>
      <c r="E200" s="351"/>
      <c r="F200" s="338" t="s">
        <v>577</v>
      </c>
      <c r="G200" s="148" t="s">
        <v>169</v>
      </c>
      <c r="H200" s="352">
        <v>1</v>
      </c>
      <c r="I200" s="346"/>
      <c r="J200" s="172">
        <f t="shared" si="2"/>
        <v>0</v>
      </c>
      <c r="K200" s="353"/>
      <c r="P200" s="757"/>
      <c r="BK200" s="308"/>
    </row>
    <row r="201" spans="1:65" ht="24" customHeight="1">
      <c r="A201" s="348"/>
      <c r="C201" s="349">
        <v>45</v>
      </c>
      <c r="D201" s="350"/>
      <c r="E201" s="351"/>
      <c r="F201" s="338" t="s">
        <v>578</v>
      </c>
      <c r="G201" s="148" t="s">
        <v>169</v>
      </c>
      <c r="H201" s="352">
        <v>1</v>
      </c>
      <c r="I201" s="346"/>
      <c r="J201" s="172">
        <f t="shared" si="2"/>
        <v>0</v>
      </c>
      <c r="K201" s="353"/>
      <c r="P201" s="757"/>
      <c r="BK201" s="308"/>
    </row>
    <row r="202" spans="1:65" ht="24" customHeight="1">
      <c r="A202" s="348"/>
      <c r="C202" s="349">
        <v>46</v>
      </c>
      <c r="D202" s="350"/>
      <c r="E202" s="351"/>
      <c r="F202" s="338" t="s">
        <v>579</v>
      </c>
      <c r="G202" s="148" t="s">
        <v>169</v>
      </c>
      <c r="H202" s="352">
        <v>1</v>
      </c>
      <c r="I202" s="346"/>
      <c r="J202" s="172">
        <f t="shared" si="2"/>
        <v>0</v>
      </c>
      <c r="K202" s="353"/>
      <c r="P202" s="757"/>
      <c r="BK202" s="308"/>
    </row>
    <row r="203" spans="1:65" ht="23.15">
      <c r="A203" s="348"/>
      <c r="C203" s="349">
        <v>47</v>
      </c>
      <c r="D203" s="350"/>
      <c r="E203" s="351"/>
      <c r="F203" s="338" t="s">
        <v>580</v>
      </c>
      <c r="G203" s="148" t="s">
        <v>169</v>
      </c>
      <c r="H203" s="352">
        <v>4</v>
      </c>
      <c r="I203" s="346"/>
      <c r="J203" s="172">
        <f t="shared" si="2"/>
        <v>0</v>
      </c>
      <c r="K203" s="353"/>
      <c r="P203" s="757"/>
      <c r="BK203" s="308"/>
    </row>
    <row r="204" spans="1:65" ht="34.75">
      <c r="A204" s="348"/>
      <c r="C204" s="349">
        <v>48</v>
      </c>
      <c r="D204" s="350"/>
      <c r="E204" s="351"/>
      <c r="F204" s="338" t="s">
        <v>581</v>
      </c>
      <c r="G204" s="148" t="s">
        <v>169</v>
      </c>
      <c r="H204" s="352">
        <v>1</v>
      </c>
      <c r="I204" s="346"/>
      <c r="J204" s="172">
        <f t="shared" si="2"/>
        <v>0</v>
      </c>
      <c r="K204" s="353"/>
      <c r="P204" s="757"/>
      <c r="BK204" s="308"/>
    </row>
    <row r="205" spans="1:65" ht="34.75">
      <c r="A205" s="348"/>
      <c r="C205" s="349">
        <v>49</v>
      </c>
      <c r="D205" s="350"/>
      <c r="E205" s="351"/>
      <c r="F205" s="338" t="s">
        <v>582</v>
      </c>
      <c r="G205" s="148" t="s">
        <v>169</v>
      </c>
      <c r="H205" s="352">
        <v>1</v>
      </c>
      <c r="I205" s="346"/>
      <c r="J205" s="172">
        <f t="shared" si="2"/>
        <v>0</v>
      </c>
      <c r="K205" s="353"/>
      <c r="P205" s="757"/>
      <c r="BK205" s="308"/>
    </row>
    <row r="206" spans="1:65" ht="34.75">
      <c r="A206" s="348"/>
      <c r="C206" s="349">
        <v>50</v>
      </c>
      <c r="D206" s="350"/>
      <c r="E206" s="351"/>
      <c r="F206" s="338" t="s">
        <v>583</v>
      </c>
      <c r="G206" s="148" t="s">
        <v>169</v>
      </c>
      <c r="H206" s="352">
        <v>1</v>
      </c>
      <c r="I206" s="346"/>
      <c r="J206" s="172">
        <f t="shared" si="2"/>
        <v>0</v>
      </c>
      <c r="K206" s="353"/>
      <c r="P206" s="757"/>
      <c r="BK206" s="308"/>
    </row>
    <row r="207" spans="1:65" ht="34.75">
      <c r="A207" s="348"/>
      <c r="C207" s="349">
        <v>51</v>
      </c>
      <c r="D207" s="350"/>
      <c r="E207" s="351"/>
      <c r="F207" s="338" t="s">
        <v>584</v>
      </c>
      <c r="G207" s="148" t="s">
        <v>169</v>
      </c>
      <c r="H207" s="352">
        <v>1</v>
      </c>
      <c r="I207" s="346"/>
      <c r="J207" s="172">
        <f t="shared" si="2"/>
        <v>0</v>
      </c>
      <c r="K207" s="353"/>
      <c r="P207" s="757"/>
      <c r="BK207" s="308"/>
    </row>
    <row r="208" spans="1:65" ht="34.75">
      <c r="A208" s="348"/>
      <c r="C208" s="349">
        <v>52</v>
      </c>
      <c r="D208" s="350"/>
      <c r="E208" s="351"/>
      <c r="F208" s="338" t="s">
        <v>585</v>
      </c>
      <c r="G208" s="148" t="s">
        <v>169</v>
      </c>
      <c r="H208" s="352">
        <v>1</v>
      </c>
      <c r="I208" s="346"/>
      <c r="J208" s="172">
        <f t="shared" si="2"/>
        <v>0</v>
      </c>
      <c r="K208" s="353"/>
      <c r="P208" s="757"/>
      <c r="BK208" s="308"/>
    </row>
    <row r="209" spans="1:63" ht="34.75">
      <c r="A209" s="348"/>
      <c r="C209" s="349">
        <v>53</v>
      </c>
      <c r="D209" s="350"/>
      <c r="E209" s="351"/>
      <c r="F209" s="338" t="s">
        <v>586</v>
      </c>
      <c r="G209" s="148" t="s">
        <v>169</v>
      </c>
      <c r="H209" s="352">
        <v>1</v>
      </c>
      <c r="I209" s="346"/>
      <c r="J209" s="172">
        <f t="shared" si="2"/>
        <v>0</v>
      </c>
      <c r="K209" s="353"/>
      <c r="P209" s="757"/>
      <c r="BK209" s="308"/>
    </row>
    <row r="210" spans="1:63" ht="34.75">
      <c r="A210" s="348"/>
      <c r="C210" s="349">
        <v>54</v>
      </c>
      <c r="D210" s="350"/>
      <c r="E210" s="351"/>
      <c r="F210" s="338" t="s">
        <v>587</v>
      </c>
      <c r="G210" s="148" t="s">
        <v>169</v>
      </c>
      <c r="H210" s="352">
        <v>1</v>
      </c>
      <c r="I210" s="346"/>
      <c r="J210" s="172">
        <f t="shared" si="2"/>
        <v>0</v>
      </c>
      <c r="K210" s="353"/>
      <c r="P210" s="757"/>
      <c r="BK210" s="308"/>
    </row>
    <row r="211" spans="1:63" ht="34.75">
      <c r="A211" s="348"/>
      <c r="C211" s="349">
        <v>55</v>
      </c>
      <c r="D211" s="350"/>
      <c r="E211" s="351"/>
      <c r="F211" s="338" t="s">
        <v>588</v>
      </c>
      <c r="G211" s="148" t="s">
        <v>169</v>
      </c>
      <c r="H211" s="352">
        <v>1</v>
      </c>
      <c r="I211" s="346"/>
      <c r="J211" s="172">
        <f t="shared" si="2"/>
        <v>0</v>
      </c>
      <c r="K211" s="353"/>
      <c r="P211" s="757"/>
      <c r="BK211" s="308"/>
    </row>
    <row r="212" spans="1:63" ht="34.75">
      <c r="A212" s="348"/>
      <c r="C212" s="349">
        <v>56</v>
      </c>
      <c r="D212" s="350"/>
      <c r="E212" s="351"/>
      <c r="F212" s="338" t="s">
        <v>589</v>
      </c>
      <c r="G212" s="148" t="s">
        <v>169</v>
      </c>
      <c r="H212" s="352">
        <v>1</v>
      </c>
      <c r="I212" s="346"/>
      <c r="J212" s="172">
        <f t="shared" si="2"/>
        <v>0</v>
      </c>
      <c r="K212" s="353"/>
      <c r="P212" s="757"/>
      <c r="BK212" s="308"/>
    </row>
    <row r="213" spans="1:63" ht="34.75">
      <c r="A213" s="348"/>
      <c r="C213" s="349">
        <v>57</v>
      </c>
      <c r="D213" s="350"/>
      <c r="E213" s="351"/>
      <c r="F213" s="338" t="s">
        <v>590</v>
      </c>
      <c r="G213" s="148" t="s">
        <v>169</v>
      </c>
      <c r="H213" s="352">
        <v>1</v>
      </c>
      <c r="I213" s="346"/>
      <c r="J213" s="172">
        <f t="shared" si="2"/>
        <v>0</v>
      </c>
      <c r="K213" s="353"/>
      <c r="P213" s="757"/>
      <c r="BK213" s="308"/>
    </row>
    <row r="214" spans="1:63" ht="23.15">
      <c r="A214" s="348"/>
      <c r="C214" s="349">
        <v>58</v>
      </c>
      <c r="D214" s="350"/>
      <c r="E214" s="351"/>
      <c r="F214" s="338" t="s">
        <v>591</v>
      </c>
      <c r="G214" s="148" t="s">
        <v>169</v>
      </c>
      <c r="H214" s="352">
        <v>12</v>
      </c>
      <c r="I214" s="346"/>
      <c r="J214" s="172">
        <f t="shared" si="2"/>
        <v>0</v>
      </c>
      <c r="K214" s="353"/>
      <c r="P214" s="757"/>
      <c r="BK214" s="308"/>
    </row>
    <row r="215" spans="1:63" ht="24" customHeight="1">
      <c r="A215" s="348"/>
      <c r="C215" s="349">
        <v>59</v>
      </c>
      <c r="D215" s="350"/>
      <c r="E215" s="351"/>
      <c r="F215" s="338" t="s">
        <v>592</v>
      </c>
      <c r="G215" s="148" t="s">
        <v>169</v>
      </c>
      <c r="H215" s="352">
        <v>12</v>
      </c>
      <c r="I215" s="346"/>
      <c r="J215" s="172">
        <f t="shared" si="2"/>
        <v>0</v>
      </c>
      <c r="K215" s="353"/>
      <c r="P215" s="757"/>
      <c r="BK215" s="308"/>
    </row>
    <row r="216" spans="1:63" ht="24" customHeight="1">
      <c r="A216" s="348"/>
      <c r="C216" s="349">
        <v>60</v>
      </c>
      <c r="D216" s="350"/>
      <c r="E216" s="351"/>
      <c r="F216" s="338" t="s">
        <v>593</v>
      </c>
      <c r="G216" s="148" t="s">
        <v>169</v>
      </c>
      <c r="H216" s="352">
        <v>1</v>
      </c>
      <c r="I216" s="346"/>
      <c r="J216" s="172">
        <f t="shared" si="2"/>
        <v>0</v>
      </c>
      <c r="K216" s="353"/>
      <c r="P216" s="757"/>
      <c r="BK216" s="308"/>
    </row>
    <row r="217" spans="1:63" ht="34.75">
      <c r="A217" s="348"/>
      <c r="C217" s="349">
        <v>61</v>
      </c>
      <c r="D217" s="350"/>
      <c r="E217" s="351"/>
      <c r="F217" s="338" t="s">
        <v>594</v>
      </c>
      <c r="G217" s="148" t="s">
        <v>169</v>
      </c>
      <c r="H217" s="352">
        <v>1</v>
      </c>
      <c r="I217" s="346"/>
      <c r="J217" s="172">
        <f t="shared" si="2"/>
        <v>0</v>
      </c>
      <c r="K217" s="353"/>
      <c r="P217" s="757"/>
      <c r="BK217" s="308"/>
    </row>
    <row r="218" spans="1:63" ht="34.75">
      <c r="A218" s="348"/>
      <c r="C218" s="349">
        <v>62</v>
      </c>
      <c r="D218" s="350"/>
      <c r="E218" s="351"/>
      <c r="F218" s="338" t="s">
        <v>595</v>
      </c>
      <c r="G218" s="148" t="s">
        <v>169</v>
      </c>
      <c r="H218" s="352">
        <v>2</v>
      </c>
      <c r="I218" s="346"/>
      <c r="J218" s="172">
        <f t="shared" si="2"/>
        <v>0</v>
      </c>
      <c r="K218" s="353"/>
      <c r="P218" s="757"/>
      <c r="BK218" s="308"/>
    </row>
    <row r="219" spans="1:63" ht="34.75">
      <c r="A219" s="348"/>
      <c r="C219" s="349">
        <v>63</v>
      </c>
      <c r="D219" s="350"/>
      <c r="E219" s="351"/>
      <c r="F219" s="338" t="s">
        <v>596</v>
      </c>
      <c r="G219" s="148" t="s">
        <v>169</v>
      </c>
      <c r="H219" s="352">
        <v>1</v>
      </c>
      <c r="I219" s="346"/>
      <c r="J219" s="172">
        <f t="shared" si="2"/>
        <v>0</v>
      </c>
      <c r="K219" s="353"/>
      <c r="P219" s="757"/>
      <c r="BK219" s="308"/>
    </row>
    <row r="220" spans="1:63" ht="34.75">
      <c r="A220" s="348"/>
      <c r="C220" s="349">
        <v>64</v>
      </c>
      <c r="D220" s="350"/>
      <c r="E220" s="351"/>
      <c r="F220" s="338" t="s">
        <v>597</v>
      </c>
      <c r="G220" s="148" t="s">
        <v>169</v>
      </c>
      <c r="H220" s="352">
        <v>1</v>
      </c>
      <c r="I220" s="346"/>
      <c r="J220" s="172">
        <f t="shared" si="2"/>
        <v>0</v>
      </c>
      <c r="K220" s="353"/>
      <c r="P220" s="757"/>
      <c r="BK220" s="308"/>
    </row>
    <row r="221" spans="1:63" ht="34.75">
      <c r="A221" s="348"/>
      <c r="C221" s="349">
        <v>65</v>
      </c>
      <c r="D221" s="350"/>
      <c r="E221" s="351"/>
      <c r="F221" s="338" t="s">
        <v>598</v>
      </c>
      <c r="G221" s="148" t="s">
        <v>169</v>
      </c>
      <c r="H221" s="352">
        <v>1</v>
      </c>
      <c r="I221" s="346"/>
      <c r="J221" s="172">
        <f t="shared" si="2"/>
        <v>0</v>
      </c>
      <c r="K221" s="353"/>
      <c r="P221" s="757"/>
      <c r="BK221" s="308"/>
    </row>
    <row r="222" spans="1:63" ht="24" customHeight="1">
      <c r="A222" s="348"/>
      <c r="C222" s="349">
        <v>66</v>
      </c>
      <c r="D222" s="350"/>
      <c r="E222" s="351"/>
      <c r="F222" s="338" t="s">
        <v>599</v>
      </c>
      <c r="G222" s="148" t="s">
        <v>169</v>
      </c>
      <c r="H222" s="352">
        <v>1</v>
      </c>
      <c r="I222" s="346"/>
      <c r="J222" s="172">
        <f t="shared" si="2"/>
        <v>0</v>
      </c>
      <c r="K222" s="353"/>
      <c r="P222" s="757"/>
      <c r="BK222" s="308"/>
    </row>
    <row r="223" spans="1:63" ht="24" customHeight="1">
      <c r="A223" s="348"/>
      <c r="C223" s="349">
        <v>67</v>
      </c>
      <c r="D223" s="350"/>
      <c r="E223" s="351"/>
      <c r="F223" s="338" t="s">
        <v>600</v>
      </c>
      <c r="G223" s="148" t="s">
        <v>169</v>
      </c>
      <c r="H223" s="352">
        <v>1</v>
      </c>
      <c r="I223" s="346"/>
      <c r="J223" s="172">
        <f t="shared" si="2"/>
        <v>0</v>
      </c>
      <c r="K223" s="353"/>
      <c r="P223" s="757"/>
      <c r="BK223" s="308"/>
    </row>
    <row r="224" spans="1:63" ht="24" customHeight="1">
      <c r="A224" s="348"/>
      <c r="C224" s="349">
        <v>68</v>
      </c>
      <c r="D224" s="350"/>
      <c r="E224" s="351"/>
      <c r="F224" s="354" t="s">
        <v>601</v>
      </c>
      <c r="G224" s="148" t="s">
        <v>169</v>
      </c>
      <c r="H224" s="352">
        <v>1</v>
      </c>
      <c r="I224" s="346"/>
      <c r="J224" s="172">
        <f t="shared" si="2"/>
        <v>0</v>
      </c>
      <c r="K224" s="353"/>
      <c r="P224" s="757"/>
      <c r="BK224" s="308"/>
    </row>
    <row r="225" spans="1:63" ht="24" customHeight="1">
      <c r="A225" s="348"/>
      <c r="C225" s="349">
        <v>69</v>
      </c>
      <c r="D225" s="350"/>
      <c r="E225" s="351"/>
      <c r="F225" s="338" t="s">
        <v>602</v>
      </c>
      <c r="G225" s="148" t="s">
        <v>169</v>
      </c>
      <c r="H225" s="352">
        <v>1</v>
      </c>
      <c r="I225" s="346"/>
      <c r="J225" s="172">
        <f t="shared" si="2"/>
        <v>0</v>
      </c>
      <c r="K225" s="353"/>
      <c r="P225" s="757"/>
      <c r="BK225" s="308"/>
    </row>
    <row r="226" spans="1:63" ht="24" customHeight="1">
      <c r="A226" s="348"/>
      <c r="C226" s="349">
        <v>70</v>
      </c>
      <c r="D226" s="350"/>
      <c r="E226" s="351"/>
      <c r="F226" s="338" t="s">
        <v>603</v>
      </c>
      <c r="G226" s="148" t="s">
        <v>169</v>
      </c>
      <c r="H226" s="352">
        <v>2</v>
      </c>
      <c r="I226" s="346"/>
      <c r="J226" s="172">
        <f t="shared" si="2"/>
        <v>0</v>
      </c>
      <c r="K226" s="353"/>
      <c r="P226" s="757"/>
      <c r="BK226" s="308"/>
    </row>
    <row r="227" spans="1:63" ht="24" customHeight="1">
      <c r="A227" s="348"/>
      <c r="C227" s="349">
        <v>71</v>
      </c>
      <c r="D227" s="350"/>
      <c r="E227" s="351"/>
      <c r="F227" s="338" t="s">
        <v>604</v>
      </c>
      <c r="G227" s="148" t="s">
        <v>169</v>
      </c>
      <c r="H227" s="352">
        <v>1</v>
      </c>
      <c r="I227" s="346"/>
      <c r="J227" s="172">
        <f t="shared" si="2"/>
        <v>0</v>
      </c>
      <c r="K227" s="353"/>
      <c r="P227" s="757"/>
      <c r="BK227" s="308"/>
    </row>
    <row r="228" spans="1:63" ht="24" customHeight="1">
      <c r="A228" s="348"/>
      <c r="C228" s="349">
        <v>72</v>
      </c>
      <c r="D228" s="350"/>
      <c r="E228" s="351"/>
      <c r="F228" s="338" t="s">
        <v>605</v>
      </c>
      <c r="G228" s="148" t="s">
        <v>169</v>
      </c>
      <c r="H228" s="352">
        <v>2</v>
      </c>
      <c r="I228" s="346"/>
      <c r="J228" s="172">
        <f t="shared" si="2"/>
        <v>0</v>
      </c>
      <c r="K228" s="353"/>
      <c r="P228" s="757"/>
      <c r="BK228" s="308"/>
    </row>
    <row r="229" spans="1:63" ht="24" customHeight="1">
      <c r="A229" s="348"/>
      <c r="C229" s="349">
        <v>73</v>
      </c>
      <c r="D229" s="350"/>
      <c r="E229" s="351"/>
      <c r="F229" s="338" t="s">
        <v>606</v>
      </c>
      <c r="G229" s="148" t="s">
        <v>169</v>
      </c>
      <c r="H229" s="352">
        <v>2</v>
      </c>
      <c r="I229" s="346"/>
      <c r="J229" s="172">
        <f t="shared" si="2"/>
        <v>0</v>
      </c>
      <c r="K229" s="353"/>
      <c r="P229" s="757"/>
      <c r="BK229" s="308"/>
    </row>
    <row r="230" spans="1:63" ht="24" customHeight="1">
      <c r="A230" s="348"/>
      <c r="C230" s="349">
        <v>74</v>
      </c>
      <c r="D230" s="350"/>
      <c r="E230" s="351"/>
      <c r="F230" s="338" t="s">
        <v>607</v>
      </c>
      <c r="G230" s="148" t="s">
        <v>169</v>
      </c>
      <c r="H230" s="352">
        <v>1</v>
      </c>
      <c r="I230" s="346"/>
      <c r="J230" s="172">
        <f t="shared" si="2"/>
        <v>0</v>
      </c>
      <c r="K230" s="353"/>
      <c r="P230" s="757"/>
      <c r="BK230" s="308"/>
    </row>
    <row r="231" spans="1:63" ht="34.75">
      <c r="A231" s="348"/>
      <c r="C231" s="349">
        <v>75</v>
      </c>
      <c r="D231" s="350"/>
      <c r="E231" s="351"/>
      <c r="F231" s="338" t="s">
        <v>608</v>
      </c>
      <c r="G231" s="148" t="s">
        <v>169</v>
      </c>
      <c r="H231" s="352">
        <v>1</v>
      </c>
      <c r="I231" s="355"/>
      <c r="J231" s="356">
        <f t="shared" si="2"/>
        <v>0</v>
      </c>
      <c r="K231" s="353"/>
      <c r="P231" s="757"/>
      <c r="BK231" s="308"/>
    </row>
    <row r="232" spans="1:63" ht="15.65" customHeight="1">
      <c r="B232" s="357"/>
      <c r="C232" s="309"/>
      <c r="D232" s="358"/>
      <c r="F232" s="359"/>
      <c r="G232" s="360"/>
      <c r="H232" s="361"/>
      <c r="I232" s="362"/>
      <c r="J232" s="329"/>
      <c r="K232" s="363"/>
      <c r="P232" s="757"/>
      <c r="BK232" s="308"/>
    </row>
    <row r="233" spans="1:63" s="10" customFormat="1" ht="15" customHeight="1">
      <c r="B233" s="136"/>
      <c r="C233" s="309"/>
      <c r="D233" s="364" t="s">
        <v>71</v>
      </c>
      <c r="E233" s="129" t="s">
        <v>175</v>
      </c>
      <c r="F233" s="129" t="s">
        <v>609</v>
      </c>
      <c r="G233" s="165"/>
      <c r="H233" s="166"/>
      <c r="I233" s="326"/>
      <c r="J233" s="300">
        <f>SUM(J234:J238)</f>
        <v>0</v>
      </c>
      <c r="K233" s="160"/>
      <c r="L233" s="136"/>
      <c r="M233" s="738"/>
      <c r="N233" s="738"/>
      <c r="O233" s="738"/>
      <c r="P233" s="738"/>
      <c r="Q233" s="738"/>
      <c r="R233" s="738"/>
      <c r="S233" s="738"/>
      <c r="T233" s="738"/>
      <c r="U233" s="738"/>
      <c r="V233" s="738"/>
      <c r="W233" s="738"/>
      <c r="X233" s="738"/>
      <c r="Y233" s="738"/>
      <c r="Z233" s="738"/>
      <c r="AA233" s="738"/>
      <c r="AB233" s="738"/>
      <c r="AC233" s="738"/>
      <c r="AD233" s="738"/>
      <c r="AE233" s="738"/>
      <c r="AF233" s="738"/>
      <c r="AG233" s="738"/>
      <c r="AT233" s="138"/>
      <c r="AU233" s="138"/>
      <c r="AY233" s="138"/>
    </row>
    <row r="234" spans="1:63" ht="46.3">
      <c r="A234" s="348"/>
      <c r="C234" s="365">
        <v>76</v>
      </c>
      <c r="D234" s="366"/>
      <c r="E234" s="367"/>
      <c r="F234" s="338" t="s">
        <v>610</v>
      </c>
      <c r="G234" s="367" t="s">
        <v>171</v>
      </c>
      <c r="H234" s="368">
        <v>150</v>
      </c>
      <c r="I234" s="369"/>
      <c r="J234" s="370">
        <f t="shared" ref="J234:J292" si="3">ROUND(I234*H234,0)</f>
        <v>0</v>
      </c>
      <c r="K234" s="353"/>
    </row>
    <row r="235" spans="1:63" ht="11.6">
      <c r="A235" s="348"/>
      <c r="C235" s="365"/>
      <c r="D235" s="366" t="s">
        <v>131</v>
      </c>
      <c r="E235" s="367"/>
      <c r="F235" s="594" t="s">
        <v>2049</v>
      </c>
      <c r="G235" s="367"/>
      <c r="H235" s="598">
        <v>150</v>
      </c>
      <c r="I235" s="371"/>
      <c r="J235" s="172">
        <f t="shared" si="3"/>
        <v>0</v>
      </c>
      <c r="K235" s="353"/>
    </row>
    <row r="236" spans="1:63" ht="46.3">
      <c r="A236" s="348"/>
      <c r="C236" s="365">
        <v>77</v>
      </c>
      <c r="D236" s="366"/>
      <c r="E236" s="367"/>
      <c r="F236" s="338" t="s">
        <v>611</v>
      </c>
      <c r="G236" s="367" t="s">
        <v>171</v>
      </c>
      <c r="H236" s="368">
        <v>250</v>
      </c>
      <c r="I236" s="369"/>
      <c r="J236" s="172">
        <f t="shared" si="3"/>
        <v>0</v>
      </c>
      <c r="K236" s="353"/>
    </row>
    <row r="237" spans="1:63" ht="11.6">
      <c r="A237" s="348"/>
      <c r="C237" s="365"/>
      <c r="D237" s="366" t="s">
        <v>131</v>
      </c>
      <c r="E237" s="367"/>
      <c r="F237" s="594" t="s">
        <v>2050</v>
      </c>
      <c r="G237" s="367"/>
      <c r="H237" s="598">
        <v>250</v>
      </c>
      <c r="I237" s="371"/>
      <c r="J237" s="172">
        <f t="shared" si="3"/>
        <v>0</v>
      </c>
      <c r="K237" s="353"/>
    </row>
    <row r="238" spans="1:63" ht="46.3">
      <c r="A238" s="348"/>
      <c r="C238" s="365">
        <v>78</v>
      </c>
      <c r="D238" s="366"/>
      <c r="E238" s="367"/>
      <c r="F238" s="338" t="s">
        <v>612</v>
      </c>
      <c r="G238" s="367" t="s">
        <v>169</v>
      </c>
      <c r="H238" s="368">
        <v>500</v>
      </c>
      <c r="I238" s="372"/>
      <c r="J238" s="328">
        <f t="shared" si="3"/>
        <v>0</v>
      </c>
      <c r="K238" s="353"/>
    </row>
    <row r="239" spans="1:63" s="10" customFormat="1" ht="15" customHeight="1">
      <c r="B239" s="136"/>
      <c r="C239" s="309"/>
      <c r="D239" s="364"/>
      <c r="E239" s="161"/>
      <c r="F239" s="313"/>
      <c r="G239" s="165"/>
      <c r="H239" s="373"/>
      <c r="I239" s="162"/>
      <c r="J239" s="329"/>
      <c r="K239" s="374"/>
      <c r="M239" s="738"/>
      <c r="N239" s="738"/>
      <c r="O239" s="738"/>
      <c r="P239" s="738"/>
      <c r="Q239" s="738"/>
      <c r="R239" s="738"/>
      <c r="S239" s="738"/>
      <c r="T239" s="738"/>
      <c r="U239" s="738"/>
      <c r="V239" s="738"/>
      <c r="W239" s="738"/>
      <c r="X239" s="738"/>
      <c r="Y239" s="738"/>
      <c r="Z239" s="738"/>
      <c r="AA239" s="738"/>
      <c r="AB239" s="738"/>
      <c r="AC239" s="738"/>
      <c r="AD239" s="738"/>
      <c r="AE239" s="738"/>
      <c r="AF239" s="738"/>
      <c r="AG239" s="738"/>
      <c r="AT239" s="138"/>
      <c r="AU239" s="138"/>
      <c r="AY239" s="138"/>
    </row>
    <row r="240" spans="1:63" s="10" customFormat="1" ht="15" customHeight="1">
      <c r="B240" s="136"/>
      <c r="C240" s="309"/>
      <c r="D240" s="364" t="s">
        <v>71</v>
      </c>
      <c r="E240" s="129" t="s">
        <v>375</v>
      </c>
      <c r="F240" s="129" t="s">
        <v>613</v>
      </c>
      <c r="G240" s="165"/>
      <c r="H240" s="375"/>
      <c r="I240" s="326"/>
      <c r="J240" s="300">
        <f>SUM(J241:J245)</f>
        <v>0</v>
      </c>
      <c r="K240" s="160"/>
      <c r="L240" s="772"/>
      <c r="M240" s="738"/>
      <c r="N240" s="738"/>
      <c r="O240" s="738"/>
      <c r="P240" s="738"/>
      <c r="Q240" s="738"/>
      <c r="R240" s="738"/>
      <c r="S240" s="738"/>
      <c r="T240" s="738"/>
      <c r="U240" s="738"/>
      <c r="V240" s="738"/>
      <c r="W240" s="738"/>
      <c r="X240" s="738"/>
      <c r="Y240" s="738"/>
      <c r="Z240" s="738"/>
      <c r="AA240" s="738"/>
      <c r="AB240" s="738"/>
      <c r="AC240" s="738"/>
      <c r="AD240" s="738"/>
      <c r="AE240" s="738"/>
      <c r="AF240" s="738"/>
      <c r="AG240" s="738"/>
      <c r="AT240" s="138"/>
      <c r="AU240" s="138"/>
      <c r="AY240" s="138"/>
    </row>
    <row r="241" spans="1:51" ht="38.5" customHeight="1">
      <c r="A241" s="348"/>
      <c r="C241" s="365">
        <v>79</v>
      </c>
      <c r="D241" s="350"/>
      <c r="E241" s="351"/>
      <c r="F241" s="376" t="s">
        <v>614</v>
      </c>
      <c r="G241" s="377" t="s">
        <v>270</v>
      </c>
      <c r="H241" s="378">
        <v>30</v>
      </c>
      <c r="I241" s="379"/>
      <c r="J241" s="331">
        <f t="shared" si="3"/>
        <v>0</v>
      </c>
      <c r="K241" s="353"/>
    </row>
    <row r="242" spans="1:51" ht="15" customHeight="1">
      <c r="A242" s="348"/>
      <c r="C242" s="365"/>
      <c r="D242" s="350" t="s">
        <v>131</v>
      </c>
      <c r="E242" s="351"/>
      <c r="F242" s="595" t="s">
        <v>615</v>
      </c>
      <c r="G242" s="377"/>
      <c r="H242" s="599">
        <v>30</v>
      </c>
      <c r="I242" s="371"/>
      <c r="J242" s="172"/>
      <c r="K242" s="353"/>
    </row>
    <row r="243" spans="1:51" ht="24" customHeight="1">
      <c r="A243" s="348"/>
      <c r="C243" s="365">
        <v>80</v>
      </c>
      <c r="D243" s="350"/>
      <c r="E243" s="351"/>
      <c r="F243" s="380" t="s">
        <v>403</v>
      </c>
      <c r="G243" s="377" t="s">
        <v>270</v>
      </c>
      <c r="H243" s="378">
        <v>50</v>
      </c>
      <c r="I243" s="369"/>
      <c r="J243" s="172">
        <f t="shared" si="3"/>
        <v>0</v>
      </c>
      <c r="K243" s="353"/>
    </row>
    <row r="244" spans="1:51" ht="15" customHeight="1">
      <c r="A244" s="348"/>
      <c r="C244" s="365"/>
      <c r="D244" s="350" t="s">
        <v>131</v>
      </c>
      <c r="E244" s="351"/>
      <c r="F244" s="596" t="s">
        <v>616</v>
      </c>
      <c r="G244" s="377"/>
      <c r="H244" s="600">
        <v>50</v>
      </c>
      <c r="I244" s="371"/>
      <c r="J244" s="172"/>
      <c r="K244" s="353"/>
    </row>
    <row r="245" spans="1:51" ht="24" customHeight="1">
      <c r="A245" s="348"/>
      <c r="C245" s="365">
        <v>81</v>
      </c>
      <c r="D245" s="350"/>
      <c r="E245" s="351"/>
      <c r="F245" s="376" t="s">
        <v>617</v>
      </c>
      <c r="G245" s="377" t="s">
        <v>270</v>
      </c>
      <c r="H245" s="378">
        <v>50</v>
      </c>
      <c r="I245" s="381"/>
      <c r="J245" s="356">
        <f t="shared" si="3"/>
        <v>0</v>
      </c>
      <c r="K245" s="353"/>
    </row>
    <row r="246" spans="1:51" s="10" customFormat="1" ht="15" customHeight="1">
      <c r="B246" s="136"/>
      <c r="C246" s="382"/>
      <c r="D246" s="364"/>
      <c r="E246" s="129"/>
      <c r="F246" s="313"/>
      <c r="G246" s="165"/>
      <c r="H246" s="375"/>
      <c r="I246" s="162"/>
      <c r="J246" s="329"/>
      <c r="K246" s="160"/>
      <c r="L246" s="136"/>
      <c r="M246" s="738"/>
      <c r="N246" s="738"/>
      <c r="O246" s="738"/>
      <c r="P246" s="738"/>
      <c r="Q246" s="738"/>
      <c r="R246" s="738"/>
      <c r="S246" s="738"/>
      <c r="T246" s="738"/>
      <c r="U246" s="738"/>
      <c r="V246" s="738"/>
      <c r="W246" s="738"/>
      <c r="X246" s="738"/>
      <c r="Y246" s="738"/>
      <c r="Z246" s="738"/>
      <c r="AA246" s="738"/>
      <c r="AB246" s="738"/>
      <c r="AC246" s="738"/>
      <c r="AD246" s="738"/>
      <c r="AE246" s="738"/>
      <c r="AF246" s="738"/>
      <c r="AG246" s="738"/>
      <c r="AT246" s="138"/>
      <c r="AU246" s="138"/>
      <c r="AY246" s="138"/>
    </row>
    <row r="247" spans="1:51" s="10" customFormat="1" ht="15" customHeight="1">
      <c r="B247" s="136"/>
      <c r="C247" s="382"/>
      <c r="D247" s="364" t="s">
        <v>71</v>
      </c>
      <c r="E247" s="129" t="s">
        <v>633</v>
      </c>
      <c r="F247" s="129" t="s">
        <v>7021</v>
      </c>
      <c r="G247" s="165"/>
      <c r="H247" s="375"/>
      <c r="I247" s="326"/>
      <c r="J247" s="300">
        <f>SUM(J248:J263)</f>
        <v>0</v>
      </c>
      <c r="K247" s="160"/>
      <c r="L247" s="136"/>
      <c r="M247" s="738"/>
      <c r="N247" s="738"/>
      <c r="O247" s="738"/>
      <c r="P247" s="738"/>
      <c r="Q247" s="738"/>
      <c r="R247" s="738"/>
      <c r="S247" s="738"/>
      <c r="T247" s="738"/>
      <c r="U247" s="738"/>
      <c r="V247" s="738"/>
      <c r="W247" s="738"/>
      <c r="X247" s="738"/>
      <c r="Y247" s="738"/>
      <c r="Z247" s="738"/>
      <c r="AA247" s="738"/>
      <c r="AB247" s="738"/>
      <c r="AC247" s="738"/>
      <c r="AD247" s="738"/>
      <c r="AE247" s="738"/>
      <c r="AF247" s="738"/>
      <c r="AG247" s="738"/>
      <c r="AT247" s="138"/>
      <c r="AU247" s="138"/>
      <c r="AY247" s="138"/>
    </row>
    <row r="248" spans="1:51" ht="34.75">
      <c r="A248" s="348"/>
      <c r="C248" s="365">
        <v>82</v>
      </c>
      <c r="D248" s="350"/>
      <c r="E248" s="351"/>
      <c r="F248" s="383" t="s">
        <v>618</v>
      </c>
      <c r="G248" s="384" t="s">
        <v>171</v>
      </c>
      <c r="H248" s="385">
        <v>97</v>
      </c>
      <c r="I248" s="369"/>
      <c r="J248" s="370">
        <f t="shared" si="3"/>
        <v>0</v>
      </c>
      <c r="K248" s="353"/>
    </row>
    <row r="249" spans="1:51" ht="15" customHeight="1">
      <c r="A249" s="348"/>
      <c r="C249" s="365"/>
      <c r="D249" s="350" t="s">
        <v>131</v>
      </c>
      <c r="E249" s="351"/>
      <c r="F249" s="597" t="s">
        <v>619</v>
      </c>
      <c r="G249" s="384"/>
      <c r="H249" s="601">
        <v>97</v>
      </c>
      <c r="I249" s="371"/>
      <c r="J249" s="172"/>
      <c r="K249" s="353"/>
    </row>
    <row r="250" spans="1:51" ht="34.75">
      <c r="A250" s="348"/>
      <c r="C250" s="365">
        <v>83</v>
      </c>
      <c r="D250" s="350"/>
      <c r="E250" s="351"/>
      <c r="F250" s="383" t="s">
        <v>620</v>
      </c>
      <c r="G250" s="384" t="s">
        <v>171</v>
      </c>
      <c r="H250" s="385">
        <v>107</v>
      </c>
      <c r="I250" s="369"/>
      <c r="J250" s="172">
        <f t="shared" si="3"/>
        <v>0</v>
      </c>
      <c r="K250" s="353"/>
    </row>
    <row r="251" spans="1:51" ht="15" customHeight="1">
      <c r="A251" s="348"/>
      <c r="C251" s="365"/>
      <c r="D251" s="350" t="s">
        <v>131</v>
      </c>
      <c r="E251" s="351"/>
      <c r="F251" s="597" t="s">
        <v>621</v>
      </c>
      <c r="G251" s="384"/>
      <c r="H251" s="601">
        <v>107</v>
      </c>
      <c r="I251" s="371"/>
      <c r="J251" s="172"/>
      <c r="K251" s="353"/>
    </row>
    <row r="252" spans="1:51" ht="34.75">
      <c r="A252" s="348"/>
      <c r="C252" s="365">
        <v>84</v>
      </c>
      <c r="D252" s="350"/>
      <c r="E252" s="351"/>
      <c r="F252" s="383" t="s">
        <v>622</v>
      </c>
      <c r="G252" s="384" t="s">
        <v>171</v>
      </c>
      <c r="H252" s="385">
        <v>262</v>
      </c>
      <c r="I252" s="369"/>
      <c r="J252" s="172">
        <f t="shared" si="3"/>
        <v>0</v>
      </c>
      <c r="K252" s="353"/>
    </row>
    <row r="253" spans="1:51" ht="15.65" customHeight="1">
      <c r="A253" s="348"/>
      <c r="C253" s="365"/>
      <c r="D253" s="350" t="s">
        <v>131</v>
      </c>
      <c r="E253" s="351"/>
      <c r="F253" s="597" t="s">
        <v>623</v>
      </c>
      <c r="G253" s="384"/>
      <c r="H253" s="601">
        <v>262</v>
      </c>
      <c r="I253" s="371"/>
      <c r="J253" s="172"/>
      <c r="K253" s="353"/>
    </row>
    <row r="254" spans="1:51" ht="34.75">
      <c r="A254" s="348"/>
      <c r="C254" s="365">
        <v>85</v>
      </c>
      <c r="D254" s="350"/>
      <c r="E254" s="351"/>
      <c r="F254" s="383" t="s">
        <v>624</v>
      </c>
      <c r="G254" s="384" t="s">
        <v>171</v>
      </c>
      <c r="H254" s="385">
        <v>265</v>
      </c>
      <c r="I254" s="369"/>
      <c r="J254" s="172">
        <f t="shared" si="3"/>
        <v>0</v>
      </c>
      <c r="K254" s="353"/>
    </row>
    <row r="255" spans="1:51" ht="15" customHeight="1">
      <c r="A255" s="348"/>
      <c r="C255" s="365"/>
      <c r="D255" s="350" t="s">
        <v>131</v>
      </c>
      <c r="E255" s="351"/>
      <c r="F255" s="597" t="s">
        <v>625</v>
      </c>
      <c r="G255" s="384"/>
      <c r="H255" s="601">
        <v>265</v>
      </c>
      <c r="I255" s="371"/>
      <c r="J255" s="172"/>
      <c r="K255" s="353"/>
    </row>
    <row r="256" spans="1:51" ht="34.75">
      <c r="A256" s="348"/>
      <c r="C256" s="365">
        <v>86</v>
      </c>
      <c r="D256" s="350"/>
      <c r="E256" s="351"/>
      <c r="F256" s="383" t="s">
        <v>626</v>
      </c>
      <c r="G256" s="384" t="s">
        <v>171</v>
      </c>
      <c r="H256" s="385">
        <v>131</v>
      </c>
      <c r="I256" s="369"/>
      <c r="J256" s="172">
        <f t="shared" si="3"/>
        <v>0</v>
      </c>
      <c r="K256" s="353"/>
    </row>
    <row r="257" spans="1:51" ht="15" customHeight="1">
      <c r="A257" s="348"/>
      <c r="C257" s="365"/>
      <c r="D257" s="350" t="s">
        <v>131</v>
      </c>
      <c r="E257" s="351"/>
      <c r="F257" s="597" t="s">
        <v>627</v>
      </c>
      <c r="G257" s="384"/>
      <c r="H257" s="601">
        <v>131</v>
      </c>
      <c r="I257" s="371"/>
      <c r="J257" s="172"/>
      <c r="K257" s="353"/>
    </row>
    <row r="258" spans="1:51" ht="34.75">
      <c r="A258" s="348"/>
      <c r="C258" s="365">
        <v>87</v>
      </c>
      <c r="D258" s="350"/>
      <c r="E258" s="351"/>
      <c r="F258" s="383" t="s">
        <v>628</v>
      </c>
      <c r="G258" s="384" t="s">
        <v>171</v>
      </c>
      <c r="H258" s="385">
        <v>5</v>
      </c>
      <c r="I258" s="369"/>
      <c r="J258" s="172">
        <f t="shared" si="3"/>
        <v>0</v>
      </c>
      <c r="K258" s="353"/>
    </row>
    <row r="259" spans="1:51" ht="15" customHeight="1">
      <c r="A259" s="348"/>
      <c r="C259" s="365"/>
      <c r="D259" s="350" t="s">
        <v>131</v>
      </c>
      <c r="E259" s="351"/>
      <c r="F259" s="597" t="s">
        <v>629</v>
      </c>
      <c r="G259" s="384"/>
      <c r="H259" s="601">
        <v>5</v>
      </c>
      <c r="I259" s="371"/>
      <c r="J259" s="172"/>
      <c r="K259" s="353"/>
    </row>
    <row r="260" spans="1:51" ht="34.75">
      <c r="A260" s="348"/>
      <c r="C260" s="365">
        <v>88</v>
      </c>
      <c r="D260" s="350"/>
      <c r="E260" s="351"/>
      <c r="F260" s="383" t="s">
        <v>630</v>
      </c>
      <c r="G260" s="384" t="s">
        <v>171</v>
      </c>
      <c r="H260" s="385">
        <v>74</v>
      </c>
      <c r="I260" s="369"/>
      <c r="J260" s="172">
        <f t="shared" si="3"/>
        <v>0</v>
      </c>
      <c r="K260" s="353"/>
    </row>
    <row r="261" spans="1:51" ht="15" customHeight="1">
      <c r="A261" s="348"/>
      <c r="C261" s="365"/>
      <c r="D261" s="350" t="s">
        <v>131</v>
      </c>
      <c r="E261" s="351"/>
      <c r="F261" s="597" t="s">
        <v>545</v>
      </c>
      <c r="G261" s="384"/>
      <c r="H261" s="602">
        <v>74</v>
      </c>
      <c r="I261" s="386"/>
      <c r="J261" s="172"/>
      <c r="K261" s="353"/>
    </row>
    <row r="262" spans="1:51" ht="34.75">
      <c r="A262" s="348"/>
      <c r="C262" s="387">
        <v>89</v>
      </c>
      <c r="D262" s="388"/>
      <c r="E262" s="389"/>
      <c r="F262" s="390" t="s">
        <v>631</v>
      </c>
      <c r="G262" s="391" t="s">
        <v>171</v>
      </c>
      <c r="H262" s="392">
        <v>201</v>
      </c>
      <c r="I262" s="393"/>
      <c r="J262" s="394">
        <f t="shared" si="3"/>
        <v>0</v>
      </c>
      <c r="K262" s="395"/>
    </row>
    <row r="263" spans="1:51" s="396" customFormat="1" ht="14.5" customHeight="1">
      <c r="B263" s="397"/>
      <c r="C263" s="398"/>
      <c r="D263" s="399" t="s">
        <v>131</v>
      </c>
      <c r="E263" s="400"/>
      <c r="F263" s="597" t="s">
        <v>632</v>
      </c>
      <c r="G263" s="377"/>
      <c r="H263" s="603">
        <v>201</v>
      </c>
      <c r="I263" s="401"/>
      <c r="J263" s="402"/>
      <c r="K263" s="403"/>
      <c r="L263" s="397"/>
      <c r="M263" s="727"/>
      <c r="N263" s="727"/>
      <c r="O263" s="727"/>
      <c r="P263" s="727"/>
      <c r="Q263" s="727"/>
      <c r="R263" s="727"/>
      <c r="S263" s="727"/>
      <c r="T263" s="727"/>
      <c r="U263" s="727"/>
      <c r="V263" s="727"/>
      <c r="W263" s="727"/>
      <c r="X263" s="727"/>
      <c r="Y263" s="727"/>
      <c r="Z263" s="727"/>
      <c r="AA263" s="727"/>
      <c r="AB263" s="727"/>
      <c r="AC263" s="727"/>
      <c r="AD263" s="727"/>
      <c r="AE263" s="727"/>
      <c r="AF263" s="727"/>
      <c r="AG263" s="727"/>
    </row>
    <row r="264" spans="1:51" ht="11.6">
      <c r="B264" s="357"/>
      <c r="C264" s="382"/>
      <c r="D264" s="358"/>
      <c r="F264" s="404"/>
      <c r="G264" s="405"/>
      <c r="H264" s="406"/>
      <c r="I264" s="407"/>
      <c r="J264" s="329"/>
      <c r="L264" s="357"/>
    </row>
    <row r="265" spans="1:51" s="10" customFormat="1" ht="15" customHeight="1">
      <c r="B265" s="136"/>
      <c r="C265" s="382"/>
      <c r="D265" s="364" t="s">
        <v>71</v>
      </c>
      <c r="E265" s="129" t="s">
        <v>636</v>
      </c>
      <c r="F265" s="129" t="s">
        <v>7022</v>
      </c>
      <c r="G265" s="165"/>
      <c r="H265" s="375"/>
      <c r="I265" s="326"/>
      <c r="J265" s="300">
        <f>SUM(J266)</f>
        <v>0</v>
      </c>
      <c r="K265" s="160"/>
      <c r="L265" s="136"/>
      <c r="M265" s="738"/>
      <c r="N265" s="738"/>
      <c r="O265" s="738"/>
      <c r="P265" s="738"/>
      <c r="Q265" s="738"/>
      <c r="R265" s="738"/>
      <c r="S265" s="738"/>
      <c r="T265" s="738"/>
      <c r="U265" s="738"/>
      <c r="V265" s="738"/>
      <c r="W265" s="738"/>
      <c r="X265" s="738"/>
      <c r="Y265" s="738"/>
      <c r="Z265" s="738"/>
      <c r="AA265" s="738"/>
      <c r="AB265" s="738"/>
      <c r="AC265" s="738"/>
      <c r="AD265" s="738"/>
      <c r="AE265" s="738"/>
      <c r="AF265" s="738"/>
      <c r="AG265" s="738"/>
      <c r="AT265" s="138"/>
      <c r="AU265" s="138"/>
      <c r="AY265" s="138"/>
    </row>
    <row r="266" spans="1:51" ht="46.3">
      <c r="A266" s="348"/>
      <c r="C266" s="349">
        <v>90</v>
      </c>
      <c r="D266" s="408"/>
      <c r="E266" s="409"/>
      <c r="F266" s="410" t="s">
        <v>634</v>
      </c>
      <c r="G266" s="349" t="s">
        <v>171</v>
      </c>
      <c r="H266" s="565">
        <v>23</v>
      </c>
      <c r="I266" s="304"/>
      <c r="J266" s="394">
        <f t="shared" si="3"/>
        <v>0</v>
      </c>
      <c r="K266" s="353"/>
    </row>
    <row r="267" spans="1:51" ht="14.5" customHeight="1">
      <c r="B267" s="412"/>
      <c r="C267" s="349"/>
      <c r="D267" s="408" t="s">
        <v>131</v>
      </c>
      <c r="E267" s="409"/>
      <c r="F267" s="612" t="s">
        <v>635</v>
      </c>
      <c r="G267" s="409"/>
      <c r="H267" s="604">
        <v>23</v>
      </c>
      <c r="I267" s="401"/>
      <c r="J267" s="402"/>
      <c r="K267" s="353"/>
    </row>
    <row r="268" spans="1:51" ht="11.6">
      <c r="B268" s="357"/>
      <c r="C268" s="309"/>
      <c r="D268" s="413"/>
      <c r="E268" s="414"/>
      <c r="F268" s="415"/>
      <c r="G268" s="414"/>
      <c r="H268" s="416"/>
      <c r="I268" s="407"/>
      <c r="J268" s="329"/>
      <c r="L268" s="357"/>
    </row>
    <row r="269" spans="1:51" s="10" customFormat="1" ht="15" customHeight="1">
      <c r="B269" s="136"/>
      <c r="C269" s="382"/>
      <c r="D269" s="364"/>
      <c r="E269" s="161"/>
      <c r="F269" s="313"/>
      <c r="G269" s="165"/>
      <c r="H269" s="375"/>
      <c r="I269" s="162"/>
      <c r="J269" s="329"/>
      <c r="K269" s="160"/>
      <c r="L269" s="136"/>
      <c r="M269" s="738"/>
      <c r="N269" s="738"/>
      <c r="O269" s="738"/>
      <c r="P269" s="738"/>
      <c r="Q269" s="738"/>
      <c r="R269" s="738"/>
      <c r="S269" s="738"/>
      <c r="T269" s="738"/>
      <c r="U269" s="738"/>
      <c r="V269" s="738"/>
      <c r="W269" s="738"/>
      <c r="X269" s="738"/>
      <c r="Y269" s="738"/>
      <c r="Z269" s="738"/>
      <c r="AA269" s="738"/>
      <c r="AB269" s="738"/>
      <c r="AC269" s="738"/>
      <c r="AD269" s="738"/>
      <c r="AE269" s="738"/>
      <c r="AF269" s="738"/>
      <c r="AG269" s="738"/>
      <c r="AT269" s="138"/>
      <c r="AU269" s="138"/>
      <c r="AY269" s="138"/>
    </row>
    <row r="270" spans="1:51" s="10" customFormat="1" ht="15" customHeight="1">
      <c r="B270" s="136"/>
      <c r="C270" s="382"/>
      <c r="D270" s="364" t="s">
        <v>71</v>
      </c>
      <c r="E270" s="129" t="s">
        <v>779</v>
      </c>
      <c r="F270" s="129" t="s">
        <v>7023</v>
      </c>
      <c r="G270" s="165"/>
      <c r="H270" s="375"/>
      <c r="I270" s="326"/>
      <c r="J270" s="300">
        <f>SUM(J271:J299)</f>
        <v>0</v>
      </c>
      <c r="K270" s="160"/>
      <c r="L270" s="136"/>
      <c r="M270" s="738"/>
      <c r="N270" s="738"/>
      <c r="O270" s="738"/>
      <c r="P270" s="738"/>
      <c r="Q270" s="738"/>
      <c r="R270" s="738"/>
      <c r="S270" s="738"/>
      <c r="T270" s="738"/>
      <c r="U270" s="738"/>
      <c r="V270" s="738"/>
      <c r="W270" s="738"/>
      <c r="X270" s="738"/>
      <c r="Y270" s="738"/>
      <c r="Z270" s="738"/>
      <c r="AA270" s="738"/>
      <c r="AB270" s="738"/>
      <c r="AC270" s="738"/>
      <c r="AD270" s="738"/>
      <c r="AE270" s="738"/>
      <c r="AF270" s="738"/>
      <c r="AG270" s="738"/>
      <c r="AT270" s="138"/>
      <c r="AU270" s="138"/>
      <c r="AY270" s="138"/>
    </row>
    <row r="271" spans="1:51" ht="24" customHeight="1">
      <c r="A271" s="348"/>
      <c r="C271" s="349">
        <v>91</v>
      </c>
      <c r="D271" s="350"/>
      <c r="E271" s="351"/>
      <c r="F271" s="417" t="s">
        <v>637</v>
      </c>
      <c r="G271" s="418" t="s">
        <v>158</v>
      </c>
      <c r="H271" s="419">
        <v>4.9000000000000004</v>
      </c>
      <c r="I271" s="369"/>
      <c r="J271" s="370">
        <f t="shared" si="3"/>
        <v>0</v>
      </c>
      <c r="K271" s="353"/>
    </row>
    <row r="272" spans="1:51" ht="15.65" customHeight="1">
      <c r="A272" s="348"/>
      <c r="C272" s="349"/>
      <c r="D272" s="350" t="s">
        <v>131</v>
      </c>
      <c r="E272" s="351"/>
      <c r="F272" s="611" t="s">
        <v>638</v>
      </c>
      <c r="G272" s="418"/>
      <c r="H272" s="605">
        <v>4.9000000000000004</v>
      </c>
      <c r="I272" s="371"/>
      <c r="J272" s="172"/>
      <c r="K272" s="353"/>
    </row>
    <row r="273" spans="1:11" ht="24" customHeight="1">
      <c r="A273" s="348"/>
      <c r="C273" s="349">
        <v>92</v>
      </c>
      <c r="D273" s="350"/>
      <c r="E273" s="351"/>
      <c r="F273" s="417" t="s">
        <v>639</v>
      </c>
      <c r="G273" s="418" t="s">
        <v>158</v>
      </c>
      <c r="H273" s="419">
        <v>3.5</v>
      </c>
      <c r="I273" s="369"/>
      <c r="J273" s="172">
        <f t="shared" si="3"/>
        <v>0</v>
      </c>
      <c r="K273" s="353"/>
    </row>
    <row r="274" spans="1:11" ht="15" customHeight="1">
      <c r="A274" s="348"/>
      <c r="C274" s="349"/>
      <c r="D274" s="350" t="s">
        <v>131</v>
      </c>
      <c r="E274" s="351"/>
      <c r="F274" s="611" t="s">
        <v>640</v>
      </c>
      <c r="G274" s="418"/>
      <c r="H274" s="605">
        <v>3.5</v>
      </c>
      <c r="I274" s="371"/>
      <c r="J274" s="172"/>
      <c r="K274" s="353"/>
    </row>
    <row r="275" spans="1:11" ht="24" customHeight="1">
      <c r="A275" s="348"/>
      <c r="C275" s="349">
        <v>93</v>
      </c>
      <c r="D275" s="350"/>
      <c r="E275" s="351"/>
      <c r="F275" s="417" t="s">
        <v>641</v>
      </c>
      <c r="G275" s="418" t="s">
        <v>158</v>
      </c>
      <c r="H275" s="419">
        <v>3.7</v>
      </c>
      <c r="I275" s="369"/>
      <c r="J275" s="172">
        <f t="shared" si="3"/>
        <v>0</v>
      </c>
      <c r="K275" s="353"/>
    </row>
    <row r="276" spans="1:11" ht="15" customHeight="1">
      <c r="A276" s="348"/>
      <c r="C276" s="349"/>
      <c r="D276" s="350" t="s">
        <v>131</v>
      </c>
      <c r="E276" s="351"/>
      <c r="F276" s="611" t="s">
        <v>642</v>
      </c>
      <c r="G276" s="418"/>
      <c r="H276" s="606">
        <v>3.7</v>
      </c>
      <c r="I276" s="371"/>
      <c r="J276" s="172"/>
      <c r="K276" s="353"/>
    </row>
    <row r="277" spans="1:11" ht="24" customHeight="1">
      <c r="A277" s="348"/>
      <c r="C277" s="349">
        <v>94</v>
      </c>
      <c r="D277" s="350"/>
      <c r="E277" s="351"/>
      <c r="F277" s="417" t="s">
        <v>643</v>
      </c>
      <c r="G277" s="418" t="s">
        <v>644</v>
      </c>
      <c r="H277" s="419">
        <v>80</v>
      </c>
      <c r="I277" s="369"/>
      <c r="J277" s="172">
        <f t="shared" si="3"/>
        <v>0</v>
      </c>
      <c r="K277" s="353"/>
    </row>
    <row r="278" spans="1:11" ht="24" customHeight="1">
      <c r="A278" s="348"/>
      <c r="C278" s="349">
        <v>95</v>
      </c>
      <c r="D278" s="350"/>
      <c r="E278" s="351"/>
      <c r="F278" s="417" t="s">
        <v>645</v>
      </c>
      <c r="G278" s="418" t="s">
        <v>158</v>
      </c>
      <c r="H278" s="419">
        <v>941</v>
      </c>
      <c r="I278" s="369"/>
      <c r="J278" s="172">
        <f t="shared" si="3"/>
        <v>0</v>
      </c>
      <c r="K278" s="353"/>
    </row>
    <row r="279" spans="1:11" ht="15" customHeight="1">
      <c r="A279" s="348"/>
      <c r="C279" s="349"/>
      <c r="D279" s="350" t="s">
        <v>131</v>
      </c>
      <c r="E279" s="351"/>
      <c r="F279" s="611" t="s">
        <v>646</v>
      </c>
      <c r="G279" s="418"/>
      <c r="H279" s="605">
        <v>941</v>
      </c>
      <c r="I279" s="371"/>
      <c r="J279" s="172"/>
      <c r="K279" s="353"/>
    </row>
    <row r="280" spans="1:11" ht="24" customHeight="1">
      <c r="A280" s="348"/>
      <c r="C280" s="349">
        <v>96</v>
      </c>
      <c r="D280" s="350"/>
      <c r="E280" s="351"/>
      <c r="F280" s="417" t="s">
        <v>647</v>
      </c>
      <c r="G280" s="418" t="s">
        <v>158</v>
      </c>
      <c r="H280" s="419">
        <v>201</v>
      </c>
      <c r="I280" s="369"/>
      <c r="J280" s="172">
        <f t="shared" si="3"/>
        <v>0</v>
      </c>
      <c r="K280" s="353"/>
    </row>
    <row r="281" spans="1:11" ht="15" customHeight="1">
      <c r="A281" s="348"/>
      <c r="C281" s="349"/>
      <c r="D281" s="350" t="s">
        <v>131</v>
      </c>
      <c r="E281" s="351"/>
      <c r="F281" s="611" t="s">
        <v>632</v>
      </c>
      <c r="G281" s="418"/>
      <c r="H281" s="606">
        <v>201</v>
      </c>
      <c r="I281" s="371"/>
      <c r="J281" s="172"/>
      <c r="K281" s="353"/>
    </row>
    <row r="282" spans="1:11" ht="24" customHeight="1">
      <c r="A282" s="348"/>
      <c r="C282" s="349">
        <v>97</v>
      </c>
      <c r="D282" s="350"/>
      <c r="E282" s="351"/>
      <c r="F282" s="417" t="s">
        <v>648</v>
      </c>
      <c r="G282" s="418" t="s">
        <v>158</v>
      </c>
      <c r="H282" s="419">
        <v>2184</v>
      </c>
      <c r="I282" s="369"/>
      <c r="J282" s="172">
        <f t="shared" si="3"/>
        <v>0</v>
      </c>
      <c r="K282" s="353"/>
    </row>
    <row r="283" spans="1:11" ht="15" customHeight="1">
      <c r="A283" s="348"/>
      <c r="C283" s="349"/>
      <c r="D283" s="350" t="s">
        <v>131</v>
      </c>
      <c r="E283" s="351"/>
      <c r="F283" s="611" t="s">
        <v>649</v>
      </c>
      <c r="G283" s="418"/>
      <c r="H283" s="606">
        <v>2184</v>
      </c>
      <c r="I283" s="371"/>
      <c r="J283" s="172"/>
      <c r="K283" s="353"/>
    </row>
    <row r="284" spans="1:11" ht="24" customHeight="1">
      <c r="A284" s="348"/>
      <c r="C284" s="349">
        <v>98</v>
      </c>
      <c r="D284" s="350"/>
      <c r="E284" s="351"/>
      <c r="F284" s="417" t="s">
        <v>650</v>
      </c>
      <c r="G284" s="418" t="s">
        <v>651</v>
      </c>
      <c r="H284" s="419">
        <v>72</v>
      </c>
      <c r="I284" s="369"/>
      <c r="J284" s="172">
        <f t="shared" si="3"/>
        <v>0</v>
      </c>
      <c r="K284" s="353"/>
    </row>
    <row r="285" spans="1:11" ht="24" customHeight="1">
      <c r="A285" s="348"/>
      <c r="C285" s="349">
        <v>99</v>
      </c>
      <c r="D285" s="350"/>
      <c r="E285" s="351"/>
      <c r="F285" s="417" t="s">
        <v>652</v>
      </c>
      <c r="G285" s="418" t="s">
        <v>158</v>
      </c>
      <c r="H285" s="419">
        <v>1142</v>
      </c>
      <c r="I285" s="369"/>
      <c r="J285" s="172">
        <f t="shared" si="3"/>
        <v>0</v>
      </c>
      <c r="K285" s="353"/>
    </row>
    <row r="286" spans="1:11" ht="14.5" customHeight="1">
      <c r="A286" s="348"/>
      <c r="C286" s="349"/>
      <c r="D286" s="350" t="s">
        <v>131</v>
      </c>
      <c r="E286" s="351"/>
      <c r="F286" s="611" t="s">
        <v>653</v>
      </c>
      <c r="G286" s="418"/>
      <c r="H286" s="606">
        <v>1142</v>
      </c>
      <c r="I286" s="371"/>
      <c r="J286" s="172"/>
      <c r="K286" s="353"/>
    </row>
    <row r="287" spans="1:11" ht="24" customHeight="1">
      <c r="A287" s="348"/>
      <c r="C287" s="349">
        <v>100</v>
      </c>
      <c r="D287" s="350"/>
      <c r="E287" s="351"/>
      <c r="F287" s="417" t="s">
        <v>654</v>
      </c>
      <c r="G287" s="418" t="s">
        <v>158</v>
      </c>
      <c r="H287" s="419">
        <v>1142</v>
      </c>
      <c r="I287" s="369"/>
      <c r="J287" s="172">
        <f t="shared" si="3"/>
        <v>0</v>
      </c>
      <c r="K287" s="353"/>
    </row>
    <row r="288" spans="1:11" ht="15" customHeight="1">
      <c r="A288" s="348"/>
      <c r="C288" s="349"/>
      <c r="D288" s="350" t="s">
        <v>131</v>
      </c>
      <c r="E288" s="351"/>
      <c r="F288" s="611" t="s">
        <v>653</v>
      </c>
      <c r="G288" s="418"/>
      <c r="H288" s="606">
        <v>1142</v>
      </c>
      <c r="I288" s="371"/>
      <c r="J288" s="172"/>
      <c r="K288" s="353"/>
    </row>
    <row r="289" spans="1:12" ht="24" customHeight="1">
      <c r="A289" s="348"/>
      <c r="C289" s="349">
        <v>101</v>
      </c>
      <c r="D289" s="350"/>
      <c r="E289" s="351"/>
      <c r="F289" s="417" t="s">
        <v>655</v>
      </c>
      <c r="G289" s="418" t="s">
        <v>270</v>
      </c>
      <c r="H289" s="419">
        <v>428</v>
      </c>
      <c r="I289" s="369"/>
      <c r="J289" s="172">
        <f t="shared" si="3"/>
        <v>0</v>
      </c>
      <c r="K289" s="353"/>
    </row>
    <row r="290" spans="1:12" ht="15" customHeight="1">
      <c r="A290" s="348"/>
      <c r="C290" s="349"/>
      <c r="D290" s="350" t="s">
        <v>131</v>
      </c>
      <c r="E290" s="351"/>
      <c r="F290" s="611" t="s">
        <v>656</v>
      </c>
      <c r="G290" s="418"/>
      <c r="H290" s="606">
        <v>428</v>
      </c>
      <c r="I290" s="369"/>
      <c r="J290" s="172"/>
      <c r="K290" s="353"/>
    </row>
    <row r="291" spans="1:12" ht="24" customHeight="1">
      <c r="A291" s="348"/>
      <c r="C291" s="349">
        <v>102</v>
      </c>
      <c r="D291" s="350"/>
      <c r="E291" s="351"/>
      <c r="F291" s="417" t="s">
        <v>657</v>
      </c>
      <c r="G291" s="418" t="s">
        <v>658</v>
      </c>
      <c r="H291" s="419">
        <v>16</v>
      </c>
      <c r="I291" s="369"/>
      <c r="J291" s="172">
        <f t="shared" si="3"/>
        <v>0</v>
      </c>
      <c r="K291" s="353"/>
    </row>
    <row r="292" spans="1:12" ht="24" customHeight="1">
      <c r="A292" s="348"/>
      <c r="C292" s="349">
        <v>103</v>
      </c>
      <c r="D292" s="350"/>
      <c r="E292" s="351"/>
      <c r="F292" s="417" t="s">
        <v>659</v>
      </c>
      <c r="G292" s="418" t="s">
        <v>169</v>
      </c>
      <c r="H292" s="419">
        <v>30</v>
      </c>
      <c r="I292" s="369"/>
      <c r="J292" s="172">
        <f t="shared" si="3"/>
        <v>0</v>
      </c>
      <c r="K292" s="353"/>
    </row>
    <row r="293" spans="1:12" ht="24" customHeight="1">
      <c r="A293" s="348"/>
      <c r="C293" s="349">
        <v>104</v>
      </c>
      <c r="D293" s="350"/>
      <c r="E293" s="389"/>
      <c r="F293" s="420" t="s">
        <v>660</v>
      </c>
      <c r="G293" s="421" t="s">
        <v>158</v>
      </c>
      <c r="H293" s="422">
        <v>571</v>
      </c>
      <c r="I293" s="381"/>
      <c r="J293" s="172">
        <f t="shared" ref="J293:J298" si="4">ROUND(I293*H293,0)</f>
        <v>0</v>
      </c>
      <c r="K293" s="395"/>
    </row>
    <row r="294" spans="1:12" ht="15" customHeight="1">
      <c r="A294" s="348"/>
      <c r="C294" s="424"/>
      <c r="D294" s="425" t="s">
        <v>131</v>
      </c>
      <c r="E294" s="389"/>
      <c r="F294" s="610" t="s">
        <v>1770</v>
      </c>
      <c r="G294" s="421"/>
      <c r="H294" s="607">
        <v>571</v>
      </c>
      <c r="I294" s="426"/>
      <c r="J294" s="172"/>
      <c r="K294" s="353"/>
    </row>
    <row r="295" spans="1:12" ht="24" customHeight="1">
      <c r="A295" s="348"/>
      <c r="C295" s="424">
        <v>105</v>
      </c>
      <c r="D295" s="425"/>
      <c r="E295" s="389"/>
      <c r="F295" s="420" t="s">
        <v>661</v>
      </c>
      <c r="G295" s="421" t="s">
        <v>169</v>
      </c>
      <c r="H295" s="422">
        <v>80</v>
      </c>
      <c r="I295" s="427"/>
      <c r="J295" s="172">
        <f t="shared" si="4"/>
        <v>0</v>
      </c>
      <c r="K295" s="353"/>
    </row>
    <row r="296" spans="1:12" ht="24" customHeight="1">
      <c r="B296" s="412"/>
      <c r="C296" s="349">
        <v>106</v>
      </c>
      <c r="D296" s="350"/>
      <c r="E296" s="351"/>
      <c r="F296" s="428" t="s">
        <v>662</v>
      </c>
      <c r="G296" s="429" t="s">
        <v>658</v>
      </c>
      <c r="H296" s="419">
        <v>8</v>
      </c>
      <c r="I296" s="427"/>
      <c r="J296" s="172">
        <f t="shared" si="4"/>
        <v>0</v>
      </c>
      <c r="K296" s="423"/>
    </row>
    <row r="297" spans="1:12" ht="36" customHeight="1">
      <c r="B297" s="412"/>
      <c r="C297" s="349">
        <v>107</v>
      </c>
      <c r="D297" s="350"/>
      <c r="E297" s="351"/>
      <c r="F297" s="417" t="s">
        <v>663</v>
      </c>
      <c r="G297" s="430" t="s">
        <v>169</v>
      </c>
      <c r="H297" s="419">
        <v>1</v>
      </c>
      <c r="I297" s="427"/>
      <c r="J297" s="172">
        <f t="shared" si="4"/>
        <v>0</v>
      </c>
      <c r="K297" s="353"/>
    </row>
    <row r="298" spans="1:12" ht="24" customHeight="1">
      <c r="A298" s="348"/>
      <c r="C298" s="349">
        <v>108</v>
      </c>
      <c r="D298" s="350"/>
      <c r="E298" s="351"/>
      <c r="F298" s="428" t="s">
        <v>429</v>
      </c>
      <c r="G298" s="418" t="s">
        <v>138</v>
      </c>
      <c r="H298" s="431">
        <v>12</v>
      </c>
      <c r="I298" s="427"/>
      <c r="J298" s="172">
        <f t="shared" si="4"/>
        <v>0</v>
      </c>
      <c r="K298" s="432"/>
      <c r="L298" s="357"/>
    </row>
    <row r="299" spans="1:12" ht="15" customHeight="1">
      <c r="B299" s="412"/>
      <c r="C299" s="433"/>
      <c r="D299" s="434" t="s">
        <v>131</v>
      </c>
      <c r="E299" s="389"/>
      <c r="F299" s="609" t="s">
        <v>664</v>
      </c>
      <c r="G299" s="435"/>
      <c r="H299" s="608">
        <v>12</v>
      </c>
      <c r="I299" s="675"/>
      <c r="J299" s="394"/>
      <c r="K299" s="437"/>
      <c r="L299" s="357"/>
    </row>
    <row r="300" spans="1:12" ht="15" customHeight="1">
      <c r="B300" s="438"/>
      <c r="C300" s="414"/>
      <c r="D300" s="439"/>
      <c r="E300" s="440"/>
      <c r="F300" s="441"/>
      <c r="G300" s="442"/>
      <c r="H300" s="673"/>
      <c r="I300" s="436"/>
      <c r="J300" s="443"/>
      <c r="K300" s="444"/>
    </row>
    <row r="301" spans="1:12">
      <c r="B301" s="445"/>
      <c r="C301" s="445"/>
      <c r="E301" s="445"/>
      <c r="F301" s="445"/>
      <c r="H301" s="672"/>
      <c r="I301" s="674"/>
      <c r="J301" s="445"/>
      <c r="K301" s="445"/>
    </row>
    <row r="302" spans="1:12">
      <c r="H302" s="446"/>
    </row>
    <row r="303" spans="1:12">
      <c r="H303" s="446"/>
    </row>
    <row r="304" spans="1:12">
      <c r="H304" s="446"/>
    </row>
    <row r="305" spans="8:12">
      <c r="H305" s="446"/>
    </row>
    <row r="306" spans="8:12">
      <c r="H306" s="446"/>
    </row>
    <row r="307" spans="8:12">
      <c r="H307" s="446"/>
    </row>
    <row r="308" spans="8:12">
      <c r="H308" s="446"/>
    </row>
    <row r="309" spans="8:12">
      <c r="H309" s="446"/>
    </row>
    <row r="310" spans="8:12">
      <c r="H310" s="446"/>
      <c r="L310" s="674"/>
    </row>
    <row r="311" spans="8:12">
      <c r="H311" s="446"/>
    </row>
    <row r="312" spans="8:12">
      <c r="H312" s="446"/>
    </row>
    <row r="313" spans="8:12">
      <c r="H313" s="446"/>
    </row>
    <row r="314" spans="8:12">
      <c r="H314" s="446"/>
    </row>
    <row r="315" spans="8:12">
      <c r="H315" s="446"/>
    </row>
    <row r="316" spans="8:12">
      <c r="H316" s="446"/>
    </row>
    <row r="317" spans="8:12">
      <c r="H317" s="446"/>
    </row>
    <row r="318" spans="8:12">
      <c r="H318" s="446"/>
    </row>
    <row r="319" spans="8:12">
      <c r="H319" s="446"/>
    </row>
    <row r="320" spans="8:12">
      <c r="H320" s="446"/>
    </row>
    <row r="321" spans="8:8">
      <c r="H321" s="446"/>
    </row>
    <row r="322" spans="8:8">
      <c r="H322" s="446"/>
    </row>
    <row r="323" spans="8:8">
      <c r="H323" s="446"/>
    </row>
    <row r="324" spans="8:8">
      <c r="H324" s="446"/>
    </row>
    <row r="325" spans="8:8">
      <c r="H325" s="446"/>
    </row>
    <row r="326" spans="8:8">
      <c r="H326" s="446"/>
    </row>
    <row r="327" spans="8:8">
      <c r="H327" s="446"/>
    </row>
    <row r="328" spans="8:8">
      <c r="H328" s="446"/>
    </row>
    <row r="329" spans="8:8">
      <c r="H329" s="446"/>
    </row>
    <row r="330" spans="8:8">
      <c r="H330" s="446"/>
    </row>
    <row r="331" spans="8:8">
      <c r="H331" s="446"/>
    </row>
    <row r="332" spans="8:8">
      <c r="H332" s="446"/>
    </row>
    <row r="333" spans="8:8">
      <c r="H333" s="446"/>
    </row>
    <row r="334" spans="8:8">
      <c r="H334" s="446"/>
    </row>
    <row r="335" spans="8:8">
      <c r="H335" s="446"/>
    </row>
    <row r="336" spans="8:8">
      <c r="H336" s="446"/>
    </row>
    <row r="337" spans="8:8">
      <c r="H337" s="446"/>
    </row>
    <row r="338" spans="8:8">
      <c r="H338" s="446"/>
    </row>
    <row r="339" spans="8:8">
      <c r="H339" s="446"/>
    </row>
    <row r="340" spans="8:8">
      <c r="H340" s="446"/>
    </row>
    <row r="341" spans="8:8">
      <c r="H341" s="446"/>
    </row>
  </sheetData>
  <sheetProtection algorithmName="SHA-512" hashValue="Im2PojMu67XSmkt8Q5Qg6Ik0qR8yLU6uwHO14ROBC+VFYPBwSRYY6xy4fjHv4tbNBi88we7Am5P5rkgDxJhx1w==" saltValue="x6rh6Qi3r1OJcgs0gOkKGA==" spinCount="100000" sheet="1" objects="1" scenarios="1" selectLockedCells="1"/>
  <autoFilter ref="C124:K191" xr:uid="{00000000-0009-0000-0000-000006000000}"/>
  <mergeCells count="9">
    <mergeCell ref="E87:H87"/>
    <mergeCell ref="E115:H115"/>
    <mergeCell ref="E117:H117"/>
    <mergeCell ref="L2:V2"/>
    <mergeCell ref="E7:H7"/>
    <mergeCell ref="E9:H9"/>
    <mergeCell ref="E18:H18"/>
    <mergeCell ref="E27:H27"/>
    <mergeCell ref="E85:H85"/>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8E0B5-5AD5-4108-B78E-960FBD8D0593}">
  <sheetPr>
    <pageSetUpPr fitToPage="1"/>
  </sheetPr>
  <dimension ref="A2:BM765"/>
  <sheetViews>
    <sheetView showGridLines="0" topLeftCell="A106" zoomScaleNormal="100" workbookViewId="0">
      <selection activeCell="I131" sqref="I131"/>
    </sheetView>
  </sheetViews>
  <sheetFormatPr defaultColWidth="9.1796875" defaultRowHeight="10.3"/>
  <cols>
    <col min="1" max="1" width="8.36328125" style="257" customWidth="1"/>
    <col min="2" max="2" width="1.1796875" style="257" customWidth="1"/>
    <col min="3" max="3" width="6.6328125" style="257" customWidth="1"/>
    <col min="4" max="4" width="4.36328125" style="257" customWidth="1"/>
    <col min="5" max="5" width="17.1796875" style="257" customWidth="1"/>
    <col min="6" max="6" width="57" style="257" customWidth="1"/>
    <col min="7" max="7" width="7.453125" style="257" customWidth="1"/>
    <col min="8" max="8" width="14" style="257" customWidth="1"/>
    <col min="9" max="9" width="15.81640625" style="845" customWidth="1"/>
    <col min="10" max="11" width="22.36328125" style="257" customWidth="1"/>
    <col min="12" max="12" width="8.6328125" style="257" customWidth="1"/>
    <col min="13" max="13" width="10.81640625" style="727" customWidth="1"/>
    <col min="14" max="14" width="9.1796875" style="727"/>
    <col min="15" max="20" width="14.1796875" style="727" customWidth="1"/>
    <col min="21" max="21" width="3.81640625" style="727" customWidth="1"/>
    <col min="22" max="22" width="12.36328125" style="727" customWidth="1"/>
    <col min="23" max="23" width="16.36328125" style="727" customWidth="1"/>
    <col min="24" max="24" width="12.36328125" style="727" customWidth="1"/>
    <col min="25" max="25" width="15" style="727" customWidth="1"/>
    <col min="26" max="26" width="11" style="727" customWidth="1"/>
    <col min="27" max="27" width="15" style="727" customWidth="1"/>
    <col min="28" max="28" width="16.36328125" style="727" customWidth="1"/>
    <col min="29" max="29" width="11" style="727" customWidth="1"/>
    <col min="30" max="30" width="15" style="727" customWidth="1"/>
    <col min="31" max="31" width="16.36328125" style="727" customWidth="1"/>
    <col min="32" max="16384" width="9.1796875" style="257"/>
  </cols>
  <sheetData>
    <row r="2" spans="2:46" ht="37" customHeight="1">
      <c r="L2" s="894"/>
      <c r="M2" s="895"/>
      <c r="N2" s="895"/>
      <c r="O2" s="895"/>
      <c r="P2" s="895"/>
      <c r="Q2" s="895"/>
      <c r="R2" s="895"/>
      <c r="S2" s="895"/>
      <c r="T2" s="895"/>
      <c r="U2" s="895"/>
      <c r="V2" s="895"/>
      <c r="AT2" s="277"/>
    </row>
    <row r="3" spans="2:46" ht="7" customHeight="1">
      <c r="B3" s="13"/>
      <c r="C3" s="14"/>
      <c r="D3" s="14"/>
      <c r="E3" s="14"/>
      <c r="F3" s="14"/>
      <c r="G3" s="14"/>
      <c r="H3" s="14"/>
      <c r="I3" s="846"/>
      <c r="J3" s="14"/>
      <c r="K3" s="14"/>
      <c r="L3" s="15"/>
      <c r="AT3" s="277"/>
    </row>
    <row r="4" spans="2:46" ht="25" customHeight="1">
      <c r="B4" s="15"/>
      <c r="D4" s="16" t="s">
        <v>110</v>
      </c>
      <c r="L4" s="15"/>
      <c r="M4" s="728"/>
      <c r="AT4" s="277"/>
    </row>
    <row r="5" spans="2:46" ht="7" customHeight="1">
      <c r="B5" s="15"/>
      <c r="L5" s="15"/>
    </row>
    <row r="6" spans="2:46" ht="12" customHeight="1">
      <c r="B6" s="15"/>
      <c r="D6" s="269" t="s">
        <v>16</v>
      </c>
      <c r="L6" s="15"/>
    </row>
    <row r="7" spans="2:46" ht="16.5" customHeight="1">
      <c r="B7" s="15"/>
      <c r="E7" s="940" t="s">
        <v>4078</v>
      </c>
      <c r="F7" s="941"/>
      <c r="G7" s="941"/>
      <c r="H7" s="941"/>
      <c r="L7" s="15"/>
    </row>
    <row r="8" spans="2:46" s="2" customFormat="1" ht="12" customHeight="1">
      <c r="B8" s="34"/>
      <c r="D8" s="269" t="s">
        <v>111</v>
      </c>
      <c r="I8" s="308"/>
      <c r="L8" s="34"/>
      <c r="M8" s="729"/>
      <c r="N8" s="729"/>
      <c r="O8" s="729"/>
      <c r="P8" s="729"/>
      <c r="Q8" s="729"/>
      <c r="R8" s="729"/>
      <c r="S8" s="729"/>
      <c r="T8" s="729"/>
      <c r="U8" s="729"/>
      <c r="V8" s="729"/>
      <c r="W8" s="729"/>
      <c r="X8" s="729"/>
      <c r="Y8" s="729"/>
      <c r="Z8" s="729"/>
      <c r="AA8" s="729"/>
      <c r="AB8" s="729"/>
      <c r="AC8" s="729"/>
      <c r="AD8" s="729"/>
      <c r="AE8" s="729"/>
    </row>
    <row r="9" spans="2:46" s="2" customFormat="1" ht="16.5" customHeight="1">
      <c r="B9" s="34"/>
      <c r="E9" s="911" t="s">
        <v>7005</v>
      </c>
      <c r="F9" s="939"/>
      <c r="G9" s="939"/>
      <c r="H9" s="939"/>
      <c r="I9" s="308"/>
      <c r="L9" s="34"/>
      <c r="M9" s="729"/>
      <c r="N9" s="729"/>
      <c r="O9" s="729"/>
      <c r="P9" s="729"/>
      <c r="Q9" s="729"/>
      <c r="R9" s="729"/>
      <c r="S9" s="729"/>
      <c r="T9" s="729"/>
      <c r="U9" s="729"/>
      <c r="V9" s="729"/>
      <c r="W9" s="729"/>
      <c r="X9" s="729"/>
      <c r="Y9" s="729"/>
      <c r="Z9" s="729"/>
      <c r="AA9" s="729"/>
      <c r="AB9" s="729"/>
      <c r="AC9" s="729"/>
      <c r="AD9" s="729"/>
      <c r="AE9" s="729"/>
    </row>
    <row r="10" spans="2:46" s="2" customFormat="1">
      <c r="B10" s="34"/>
      <c r="I10" s="308"/>
      <c r="L10" s="34"/>
      <c r="M10" s="729"/>
      <c r="N10" s="729"/>
      <c r="O10" s="729"/>
      <c r="P10" s="729"/>
      <c r="Q10" s="729"/>
      <c r="R10" s="729"/>
      <c r="S10" s="729"/>
      <c r="T10" s="729"/>
      <c r="U10" s="729"/>
      <c r="V10" s="729"/>
      <c r="W10" s="729"/>
      <c r="X10" s="729"/>
      <c r="Y10" s="729"/>
      <c r="Z10" s="729"/>
      <c r="AA10" s="729"/>
      <c r="AB10" s="729"/>
      <c r="AC10" s="729"/>
      <c r="AD10" s="729"/>
      <c r="AE10" s="729"/>
    </row>
    <row r="11" spans="2:46" s="2" customFormat="1" ht="12" customHeight="1">
      <c r="B11" s="34"/>
      <c r="D11" s="269" t="s">
        <v>17</v>
      </c>
      <c r="F11" s="262" t="s">
        <v>1</v>
      </c>
      <c r="I11" s="847" t="s">
        <v>18</v>
      </c>
      <c r="J11" s="262" t="s">
        <v>1</v>
      </c>
      <c r="L11" s="34"/>
      <c r="M11" s="729"/>
      <c r="N11" s="729"/>
      <c r="O11" s="729"/>
      <c r="P11" s="729"/>
      <c r="Q11" s="729"/>
      <c r="R11" s="729"/>
      <c r="S11" s="729"/>
      <c r="T11" s="729"/>
      <c r="U11" s="729"/>
      <c r="V11" s="729"/>
      <c r="W11" s="729"/>
      <c r="X11" s="729"/>
      <c r="Y11" s="729"/>
      <c r="Z11" s="729"/>
      <c r="AA11" s="729"/>
      <c r="AB11" s="729"/>
      <c r="AC11" s="729"/>
      <c r="AD11" s="729"/>
      <c r="AE11" s="729"/>
    </row>
    <row r="12" spans="2:46" s="2" customFormat="1" ht="12" customHeight="1">
      <c r="B12" s="34"/>
      <c r="D12" s="269" t="s">
        <v>19</v>
      </c>
      <c r="F12" s="791" t="s">
        <v>2933</v>
      </c>
      <c r="I12" s="847" t="s">
        <v>20</v>
      </c>
      <c r="J12" s="789">
        <f>'Rekapitulace stavby'!AN8</f>
        <v>44757</v>
      </c>
      <c r="L12" s="34"/>
      <c r="M12" s="729"/>
      <c r="N12" s="729"/>
      <c r="O12" s="729"/>
      <c r="P12" s="729"/>
      <c r="Q12" s="729"/>
      <c r="R12" s="729"/>
      <c r="S12" s="729"/>
      <c r="T12" s="729"/>
      <c r="U12" s="729"/>
      <c r="V12" s="729"/>
      <c r="W12" s="729"/>
      <c r="X12" s="729"/>
      <c r="Y12" s="729"/>
      <c r="Z12" s="729"/>
      <c r="AA12" s="729"/>
      <c r="AB12" s="729"/>
      <c r="AC12" s="729"/>
      <c r="AD12" s="729"/>
      <c r="AE12" s="729"/>
    </row>
    <row r="13" spans="2:46" s="2" customFormat="1" ht="10.95" customHeight="1">
      <c r="B13" s="34"/>
      <c r="I13" s="308"/>
      <c r="L13" s="34"/>
      <c r="M13" s="729"/>
      <c r="N13" s="729"/>
      <c r="O13" s="729"/>
      <c r="P13" s="729"/>
      <c r="Q13" s="729"/>
      <c r="R13" s="729"/>
      <c r="S13" s="729"/>
      <c r="T13" s="729"/>
      <c r="U13" s="729"/>
      <c r="V13" s="729"/>
      <c r="W13" s="729"/>
      <c r="X13" s="729"/>
      <c r="Y13" s="729"/>
      <c r="Z13" s="729"/>
      <c r="AA13" s="729"/>
      <c r="AB13" s="729"/>
      <c r="AC13" s="729"/>
      <c r="AD13" s="729"/>
      <c r="AE13" s="729"/>
    </row>
    <row r="14" spans="2:46" s="2" customFormat="1" ht="12" customHeight="1">
      <c r="B14" s="34"/>
      <c r="D14" s="269" t="s">
        <v>21</v>
      </c>
      <c r="I14" s="847" t="s">
        <v>22</v>
      </c>
      <c r="J14" s="262" t="s">
        <v>1</v>
      </c>
      <c r="L14" s="34"/>
      <c r="M14" s="729"/>
      <c r="N14" s="729"/>
      <c r="O14" s="729"/>
      <c r="P14" s="729"/>
      <c r="Q14" s="729"/>
      <c r="R14" s="729"/>
      <c r="S14" s="729"/>
      <c r="T14" s="729"/>
      <c r="U14" s="729"/>
      <c r="V14" s="729"/>
      <c r="W14" s="729"/>
      <c r="X14" s="729"/>
      <c r="Y14" s="729"/>
      <c r="Z14" s="729"/>
      <c r="AA14" s="729"/>
      <c r="AB14" s="729"/>
      <c r="AC14" s="729"/>
      <c r="AD14" s="729"/>
      <c r="AE14" s="729"/>
    </row>
    <row r="15" spans="2:46" s="2" customFormat="1" ht="18" customHeight="1">
      <c r="B15" s="34"/>
      <c r="E15" s="791" t="s">
        <v>2932</v>
      </c>
      <c r="I15" s="847" t="s">
        <v>23</v>
      </c>
      <c r="J15" s="262" t="s">
        <v>1</v>
      </c>
      <c r="L15" s="34"/>
      <c r="M15" s="729"/>
      <c r="N15" s="729"/>
      <c r="O15" s="729"/>
      <c r="P15" s="729"/>
      <c r="Q15" s="729"/>
      <c r="R15" s="729"/>
      <c r="S15" s="729"/>
      <c r="T15" s="729"/>
      <c r="U15" s="729"/>
      <c r="V15" s="729"/>
      <c r="W15" s="729"/>
      <c r="X15" s="729"/>
      <c r="Y15" s="729"/>
      <c r="Z15" s="729"/>
      <c r="AA15" s="729"/>
      <c r="AB15" s="729"/>
      <c r="AC15" s="729"/>
      <c r="AD15" s="729"/>
      <c r="AE15" s="729"/>
    </row>
    <row r="16" spans="2:46" s="2" customFormat="1" ht="7" customHeight="1">
      <c r="B16" s="34"/>
      <c r="I16" s="308"/>
      <c r="L16" s="34"/>
      <c r="M16" s="729"/>
      <c r="N16" s="729"/>
      <c r="O16" s="729"/>
      <c r="P16" s="729"/>
      <c r="Q16" s="729"/>
      <c r="R16" s="729"/>
      <c r="S16" s="729"/>
      <c r="T16" s="729"/>
      <c r="U16" s="729"/>
      <c r="V16" s="729"/>
      <c r="W16" s="729"/>
      <c r="X16" s="729"/>
      <c r="Y16" s="729"/>
      <c r="Z16" s="729"/>
      <c r="AA16" s="729"/>
      <c r="AB16" s="729"/>
      <c r="AC16" s="729"/>
      <c r="AD16" s="729"/>
      <c r="AE16" s="729"/>
    </row>
    <row r="17" spans="2:31" s="2" customFormat="1" ht="12" customHeight="1">
      <c r="B17" s="34"/>
      <c r="D17" s="269" t="s">
        <v>24</v>
      </c>
      <c r="I17" s="847" t="s">
        <v>22</v>
      </c>
      <c r="J17" s="792" t="str">
        <f>'Rekapitulace stavby'!AN13</f>
        <v>Vyplň údaj</v>
      </c>
      <c r="L17" s="34"/>
      <c r="M17" s="729"/>
      <c r="N17" s="729"/>
      <c r="O17" s="729"/>
      <c r="P17" s="729"/>
      <c r="Q17" s="729"/>
      <c r="R17" s="729"/>
      <c r="S17" s="729"/>
      <c r="T17" s="729"/>
      <c r="U17" s="729"/>
      <c r="V17" s="729"/>
      <c r="W17" s="729"/>
      <c r="X17" s="729"/>
      <c r="Y17" s="729"/>
      <c r="Z17" s="729"/>
      <c r="AA17" s="729"/>
      <c r="AB17" s="729"/>
      <c r="AC17" s="729"/>
      <c r="AD17" s="729"/>
      <c r="AE17" s="729"/>
    </row>
    <row r="18" spans="2:31" s="2" customFormat="1" ht="18" customHeight="1">
      <c r="B18" s="34"/>
      <c r="E18" s="901" t="str">
        <f>'Rekapitulace stavby'!E14</f>
        <v>Vyplň údaj</v>
      </c>
      <c r="F18" s="896"/>
      <c r="G18" s="896"/>
      <c r="H18" s="896"/>
      <c r="I18" s="847" t="s">
        <v>23</v>
      </c>
      <c r="J18" s="792" t="str">
        <f>'Rekapitulace stavby'!AN14</f>
        <v>Vyplň údaj</v>
      </c>
      <c r="L18" s="34"/>
      <c r="M18" s="729"/>
      <c r="N18" s="729"/>
      <c r="O18" s="729"/>
      <c r="P18" s="729"/>
      <c r="Q18" s="729"/>
      <c r="R18" s="729"/>
      <c r="S18" s="729"/>
      <c r="T18" s="729"/>
      <c r="U18" s="729"/>
      <c r="V18" s="729"/>
      <c r="W18" s="729"/>
      <c r="X18" s="729"/>
      <c r="Y18" s="729"/>
      <c r="Z18" s="729"/>
      <c r="AA18" s="729"/>
      <c r="AB18" s="729"/>
      <c r="AC18" s="729"/>
      <c r="AD18" s="729"/>
      <c r="AE18" s="729"/>
    </row>
    <row r="19" spans="2:31" s="2" customFormat="1" ht="7" customHeight="1">
      <c r="B19" s="34"/>
      <c r="I19" s="308"/>
      <c r="L19" s="34"/>
      <c r="M19" s="729"/>
      <c r="N19" s="729"/>
      <c r="O19" s="729"/>
      <c r="P19" s="729"/>
      <c r="Q19" s="729"/>
      <c r="R19" s="729"/>
      <c r="S19" s="729"/>
      <c r="T19" s="729"/>
      <c r="U19" s="729"/>
      <c r="V19" s="729"/>
      <c r="W19" s="729"/>
      <c r="X19" s="729"/>
      <c r="Y19" s="729"/>
      <c r="Z19" s="729"/>
      <c r="AA19" s="729"/>
      <c r="AB19" s="729"/>
      <c r="AC19" s="729"/>
      <c r="AD19" s="729"/>
      <c r="AE19" s="729"/>
    </row>
    <row r="20" spans="2:31" s="2" customFormat="1" ht="12" customHeight="1">
      <c r="B20" s="34"/>
      <c r="D20" s="269" t="s">
        <v>26</v>
      </c>
      <c r="I20" s="847" t="s">
        <v>22</v>
      </c>
      <c r="J20" s="262" t="s">
        <v>1</v>
      </c>
      <c r="L20" s="34"/>
      <c r="M20" s="729"/>
      <c r="N20" s="729"/>
      <c r="O20" s="729"/>
      <c r="P20" s="729"/>
      <c r="Q20" s="729"/>
      <c r="R20" s="729"/>
      <c r="S20" s="729"/>
      <c r="T20" s="729"/>
      <c r="U20" s="729"/>
      <c r="V20" s="729"/>
      <c r="W20" s="729"/>
      <c r="X20" s="729"/>
      <c r="Y20" s="729"/>
      <c r="Z20" s="729"/>
      <c r="AA20" s="729"/>
      <c r="AB20" s="729"/>
      <c r="AC20" s="729"/>
      <c r="AD20" s="729"/>
      <c r="AE20" s="729"/>
    </row>
    <row r="21" spans="2:31" s="2" customFormat="1" ht="18" customHeight="1">
      <c r="B21" s="34"/>
      <c r="E21" s="262" t="s">
        <v>27</v>
      </c>
      <c r="I21" s="847" t="s">
        <v>23</v>
      </c>
      <c r="J21" s="262" t="s">
        <v>1</v>
      </c>
      <c r="L21" s="34"/>
      <c r="M21" s="729"/>
      <c r="N21" s="729"/>
      <c r="O21" s="729"/>
      <c r="P21" s="729"/>
      <c r="Q21" s="729"/>
      <c r="R21" s="729"/>
      <c r="S21" s="729"/>
      <c r="T21" s="729"/>
      <c r="U21" s="729"/>
      <c r="V21" s="729"/>
      <c r="W21" s="729"/>
      <c r="X21" s="729"/>
      <c r="Y21" s="729"/>
      <c r="Z21" s="729"/>
      <c r="AA21" s="729"/>
      <c r="AB21" s="729"/>
      <c r="AC21" s="729"/>
      <c r="AD21" s="729"/>
      <c r="AE21" s="729"/>
    </row>
    <row r="22" spans="2:31" s="2" customFormat="1" ht="7" customHeight="1">
      <c r="B22" s="34"/>
      <c r="I22" s="308"/>
      <c r="L22" s="34"/>
      <c r="M22" s="729"/>
      <c r="N22" s="729"/>
      <c r="O22" s="729"/>
      <c r="P22" s="729"/>
      <c r="Q22" s="729"/>
      <c r="R22" s="729"/>
      <c r="S22" s="729"/>
      <c r="T22" s="729"/>
      <c r="U22" s="729"/>
      <c r="V22" s="729"/>
      <c r="W22" s="729"/>
      <c r="X22" s="729"/>
      <c r="Y22" s="729"/>
      <c r="Z22" s="729"/>
      <c r="AA22" s="729"/>
      <c r="AB22" s="729"/>
      <c r="AC22" s="729"/>
      <c r="AD22" s="729"/>
      <c r="AE22" s="729"/>
    </row>
    <row r="23" spans="2:31" s="2" customFormat="1" ht="12" customHeight="1">
      <c r="B23" s="34"/>
      <c r="D23" s="269" t="s">
        <v>29</v>
      </c>
      <c r="I23" s="847" t="s">
        <v>22</v>
      </c>
      <c r="J23" s="262" t="s">
        <v>1</v>
      </c>
      <c r="L23" s="34"/>
      <c r="M23" s="729"/>
      <c r="N23" s="729"/>
      <c r="O23" s="729"/>
      <c r="P23" s="729"/>
      <c r="Q23" s="729"/>
      <c r="R23" s="729"/>
      <c r="S23" s="729"/>
      <c r="T23" s="729"/>
      <c r="U23" s="729"/>
      <c r="V23" s="729"/>
      <c r="W23" s="729"/>
      <c r="X23" s="729"/>
      <c r="Y23" s="729"/>
      <c r="Z23" s="729"/>
      <c r="AA23" s="729"/>
      <c r="AB23" s="729"/>
      <c r="AC23" s="729"/>
      <c r="AD23" s="729"/>
      <c r="AE23" s="729"/>
    </row>
    <row r="24" spans="2:31" s="2" customFormat="1" ht="18" customHeight="1">
      <c r="B24" s="34"/>
      <c r="E24" s="262"/>
      <c r="I24" s="847" t="s">
        <v>23</v>
      </c>
      <c r="J24" s="262" t="s">
        <v>1</v>
      </c>
      <c r="L24" s="34"/>
      <c r="M24" s="729"/>
      <c r="N24" s="729"/>
      <c r="O24" s="729"/>
      <c r="P24" s="729"/>
      <c r="Q24" s="729"/>
      <c r="R24" s="729"/>
      <c r="S24" s="729"/>
      <c r="T24" s="729"/>
      <c r="U24" s="729"/>
      <c r="V24" s="729"/>
      <c r="W24" s="729"/>
      <c r="X24" s="729"/>
      <c r="Y24" s="729"/>
      <c r="Z24" s="729"/>
      <c r="AA24" s="729"/>
      <c r="AB24" s="729"/>
      <c r="AC24" s="729"/>
      <c r="AD24" s="729"/>
      <c r="AE24" s="729"/>
    </row>
    <row r="25" spans="2:31" s="2" customFormat="1" ht="7" customHeight="1">
      <c r="B25" s="34"/>
      <c r="I25" s="308"/>
      <c r="L25" s="34"/>
      <c r="M25" s="729"/>
      <c r="N25" s="729"/>
      <c r="O25" s="729"/>
      <c r="P25" s="729"/>
      <c r="Q25" s="729"/>
      <c r="R25" s="729"/>
      <c r="S25" s="729"/>
      <c r="T25" s="729"/>
      <c r="U25" s="729"/>
      <c r="V25" s="729"/>
      <c r="W25" s="729"/>
      <c r="X25" s="729"/>
      <c r="Y25" s="729"/>
      <c r="Z25" s="729"/>
      <c r="AA25" s="729"/>
      <c r="AB25" s="729"/>
      <c r="AC25" s="729"/>
      <c r="AD25" s="729"/>
      <c r="AE25" s="729"/>
    </row>
    <row r="26" spans="2:31" s="2" customFormat="1" ht="12" customHeight="1">
      <c r="B26" s="34"/>
      <c r="D26" s="269" t="s">
        <v>31</v>
      </c>
      <c r="I26" s="308"/>
      <c r="L26" s="34"/>
      <c r="M26" s="729"/>
      <c r="N26" s="729"/>
      <c r="O26" s="729"/>
      <c r="P26" s="729"/>
      <c r="Q26" s="729"/>
      <c r="R26" s="729"/>
      <c r="S26" s="729"/>
      <c r="T26" s="729"/>
      <c r="U26" s="729"/>
      <c r="V26" s="729"/>
      <c r="W26" s="729"/>
      <c r="X26" s="729"/>
      <c r="Y26" s="729"/>
      <c r="Z26" s="729"/>
      <c r="AA26" s="729"/>
      <c r="AB26" s="729"/>
      <c r="AC26" s="729"/>
      <c r="AD26" s="729"/>
      <c r="AE26" s="729"/>
    </row>
    <row r="27" spans="2:31" s="5" customFormat="1" ht="16.5" customHeight="1">
      <c r="B27" s="87"/>
      <c r="E27" s="903" t="s">
        <v>1</v>
      </c>
      <c r="F27" s="903"/>
      <c r="G27" s="903"/>
      <c r="H27" s="903"/>
      <c r="I27" s="861"/>
      <c r="L27" s="87"/>
      <c r="M27" s="730"/>
      <c r="N27" s="730"/>
      <c r="O27" s="730"/>
      <c r="P27" s="730"/>
      <c r="Q27" s="730"/>
      <c r="R27" s="730"/>
      <c r="S27" s="730"/>
      <c r="T27" s="730"/>
      <c r="U27" s="730"/>
      <c r="V27" s="730"/>
      <c r="W27" s="730"/>
      <c r="X27" s="730"/>
      <c r="Y27" s="730"/>
      <c r="Z27" s="730"/>
      <c r="AA27" s="730"/>
      <c r="AB27" s="730"/>
      <c r="AC27" s="730"/>
      <c r="AD27" s="730"/>
      <c r="AE27" s="730"/>
    </row>
    <row r="28" spans="2:31" s="2" customFormat="1" ht="7" customHeight="1">
      <c r="B28" s="34"/>
      <c r="I28" s="308"/>
      <c r="L28" s="34"/>
      <c r="M28" s="729"/>
      <c r="N28" s="729"/>
      <c r="O28" s="729"/>
      <c r="P28" s="729"/>
      <c r="Q28" s="729"/>
      <c r="R28" s="729"/>
      <c r="S28" s="729"/>
      <c r="T28" s="729"/>
      <c r="U28" s="729"/>
      <c r="V28" s="729"/>
      <c r="W28" s="729"/>
      <c r="X28" s="729"/>
      <c r="Y28" s="729"/>
      <c r="Z28" s="729"/>
      <c r="AA28" s="729"/>
      <c r="AB28" s="729"/>
      <c r="AC28" s="729"/>
      <c r="AD28" s="729"/>
      <c r="AE28" s="729"/>
    </row>
    <row r="29" spans="2:31" s="2" customFormat="1" ht="7" customHeight="1">
      <c r="B29" s="34"/>
      <c r="D29" s="48"/>
      <c r="E29" s="48"/>
      <c r="F29" s="48"/>
      <c r="G29" s="48"/>
      <c r="H29" s="48"/>
      <c r="I29" s="862"/>
      <c r="J29" s="48"/>
      <c r="K29" s="48"/>
      <c r="L29" s="34"/>
      <c r="M29" s="729"/>
      <c r="N29" s="729"/>
      <c r="O29" s="729"/>
      <c r="P29" s="729"/>
      <c r="Q29" s="729"/>
      <c r="R29" s="729"/>
      <c r="S29" s="729"/>
      <c r="T29" s="729"/>
      <c r="U29" s="729"/>
      <c r="V29" s="729"/>
      <c r="W29" s="729"/>
      <c r="X29" s="729"/>
      <c r="Y29" s="729"/>
      <c r="Z29" s="729"/>
      <c r="AA29" s="729"/>
      <c r="AB29" s="729"/>
      <c r="AC29" s="729"/>
      <c r="AD29" s="729"/>
      <c r="AE29" s="729"/>
    </row>
    <row r="30" spans="2:31" s="2" customFormat="1" ht="25.4" customHeight="1">
      <c r="B30" s="34"/>
      <c r="D30" s="88" t="s">
        <v>32</v>
      </c>
      <c r="I30" s="308"/>
      <c r="J30" s="254">
        <f>ROUND(J128, 0)</f>
        <v>0</v>
      </c>
      <c r="L30" s="34"/>
      <c r="M30" s="729"/>
      <c r="N30" s="729"/>
      <c r="O30" s="729"/>
      <c r="P30" s="729"/>
      <c r="Q30" s="729"/>
      <c r="R30" s="729"/>
      <c r="S30" s="729"/>
      <c r="T30" s="729"/>
      <c r="U30" s="729"/>
      <c r="V30" s="729"/>
      <c r="W30" s="729"/>
      <c r="X30" s="729"/>
      <c r="Y30" s="729"/>
      <c r="Z30" s="729"/>
      <c r="AA30" s="729"/>
      <c r="AB30" s="729"/>
      <c r="AC30" s="729"/>
      <c r="AD30" s="729"/>
      <c r="AE30" s="729"/>
    </row>
    <row r="31" spans="2:31" s="2" customFormat="1" ht="7" customHeight="1">
      <c r="B31" s="34"/>
      <c r="D31" s="48"/>
      <c r="E31" s="48"/>
      <c r="F31" s="48"/>
      <c r="G31" s="48"/>
      <c r="H31" s="48"/>
      <c r="I31" s="862"/>
      <c r="J31" s="48"/>
      <c r="K31" s="48"/>
      <c r="L31" s="34"/>
      <c r="M31" s="729"/>
      <c r="N31" s="729"/>
      <c r="O31" s="729"/>
      <c r="P31" s="729"/>
      <c r="Q31" s="729"/>
      <c r="R31" s="729"/>
      <c r="S31" s="729"/>
      <c r="T31" s="729"/>
      <c r="U31" s="729"/>
      <c r="V31" s="729"/>
      <c r="W31" s="729"/>
      <c r="X31" s="729"/>
      <c r="Y31" s="729"/>
      <c r="Z31" s="729"/>
      <c r="AA31" s="729"/>
      <c r="AB31" s="729"/>
      <c r="AC31" s="729"/>
      <c r="AD31" s="729"/>
      <c r="AE31" s="729"/>
    </row>
    <row r="32" spans="2:31" s="2" customFormat="1" ht="14.5" customHeight="1">
      <c r="B32" s="34"/>
      <c r="F32" s="266" t="s">
        <v>34</v>
      </c>
      <c r="I32" s="850" t="s">
        <v>33</v>
      </c>
      <c r="J32" s="266" t="s">
        <v>35</v>
      </c>
      <c r="L32" s="34"/>
      <c r="M32" s="729"/>
      <c r="N32" s="729"/>
      <c r="O32" s="729"/>
      <c r="P32" s="729"/>
      <c r="Q32" s="729"/>
      <c r="R32" s="729"/>
      <c r="S32" s="729"/>
      <c r="T32" s="729"/>
      <c r="U32" s="729"/>
      <c r="V32" s="729"/>
      <c r="W32" s="729"/>
      <c r="X32" s="729"/>
      <c r="Y32" s="729"/>
      <c r="Z32" s="729"/>
      <c r="AA32" s="729"/>
      <c r="AB32" s="729"/>
      <c r="AC32" s="729"/>
      <c r="AD32" s="729"/>
      <c r="AE32" s="729"/>
    </row>
    <row r="33" spans="2:31" s="2" customFormat="1" ht="14.5" customHeight="1">
      <c r="B33" s="34"/>
      <c r="D33" s="89" t="s">
        <v>36</v>
      </c>
      <c r="E33" s="269" t="s">
        <v>37</v>
      </c>
      <c r="F33" s="90">
        <f>J30</f>
        <v>0</v>
      </c>
      <c r="I33" s="850">
        <v>0.21</v>
      </c>
      <c r="J33" s="90">
        <f>ROUND((F33*I33),  0)</f>
        <v>0</v>
      </c>
      <c r="L33" s="34"/>
      <c r="M33" s="729"/>
      <c r="N33" s="729"/>
      <c r="O33" s="729"/>
      <c r="P33" s="729"/>
      <c r="Q33" s="729"/>
      <c r="R33" s="729"/>
      <c r="S33" s="729"/>
      <c r="T33" s="729"/>
      <c r="U33" s="729"/>
      <c r="V33" s="729"/>
      <c r="W33" s="729"/>
      <c r="X33" s="729"/>
      <c r="Y33" s="729"/>
      <c r="Z33" s="729"/>
      <c r="AA33" s="729"/>
      <c r="AB33" s="729"/>
      <c r="AC33" s="729"/>
      <c r="AD33" s="729"/>
      <c r="AE33" s="729"/>
    </row>
    <row r="34" spans="2:31" s="2" customFormat="1" ht="14.5" customHeight="1">
      <c r="B34" s="34"/>
      <c r="E34" s="269" t="s">
        <v>38</v>
      </c>
      <c r="F34" s="90">
        <v>0</v>
      </c>
      <c r="I34" s="850">
        <v>0.15</v>
      </c>
      <c r="J34" s="90">
        <f>ROUND((F34*I34),  0)</f>
        <v>0</v>
      </c>
      <c r="L34" s="34"/>
      <c r="M34" s="729"/>
      <c r="N34" s="729"/>
      <c r="O34" s="729"/>
      <c r="P34" s="729"/>
      <c r="Q34" s="729"/>
      <c r="R34" s="729"/>
      <c r="S34" s="729"/>
      <c r="T34" s="729"/>
      <c r="U34" s="729"/>
      <c r="V34" s="729"/>
      <c r="W34" s="729"/>
      <c r="X34" s="729"/>
      <c r="Y34" s="729"/>
      <c r="Z34" s="729"/>
      <c r="AA34" s="729"/>
      <c r="AB34" s="729"/>
      <c r="AC34" s="729"/>
      <c r="AD34" s="729"/>
      <c r="AE34" s="729"/>
    </row>
    <row r="35" spans="2:31" s="2" customFormat="1" ht="14.5" hidden="1" customHeight="1">
      <c r="B35" s="34"/>
      <c r="E35" s="269" t="s">
        <v>39</v>
      </c>
      <c r="F35" s="90">
        <f>ROUND((SUM(BG128:BG166)),  0)</f>
        <v>0</v>
      </c>
      <c r="I35" s="850">
        <v>0.21</v>
      </c>
      <c r="J35" s="90">
        <f>0</f>
        <v>0</v>
      </c>
      <c r="L35" s="34"/>
      <c r="M35" s="729"/>
      <c r="N35" s="729"/>
      <c r="O35" s="729"/>
      <c r="P35" s="729"/>
      <c r="Q35" s="729"/>
      <c r="R35" s="729"/>
      <c r="S35" s="729"/>
      <c r="T35" s="729"/>
      <c r="U35" s="729"/>
      <c r="V35" s="729"/>
      <c r="W35" s="729"/>
      <c r="X35" s="729"/>
      <c r="Y35" s="729"/>
      <c r="Z35" s="729"/>
      <c r="AA35" s="729"/>
      <c r="AB35" s="729"/>
      <c r="AC35" s="729"/>
      <c r="AD35" s="729"/>
      <c r="AE35" s="729"/>
    </row>
    <row r="36" spans="2:31" s="2" customFormat="1" ht="14.5" hidden="1" customHeight="1">
      <c r="B36" s="34"/>
      <c r="E36" s="269" t="s">
        <v>40</v>
      </c>
      <c r="F36" s="90">
        <f>ROUND((SUM(BH128:BH166)),  0)</f>
        <v>0</v>
      </c>
      <c r="I36" s="850">
        <v>0.15</v>
      </c>
      <c r="J36" s="90">
        <f>0</f>
        <v>0</v>
      </c>
      <c r="L36" s="34"/>
      <c r="M36" s="729"/>
      <c r="N36" s="729"/>
      <c r="O36" s="729"/>
      <c r="P36" s="729"/>
      <c r="Q36" s="729"/>
      <c r="R36" s="729"/>
      <c r="S36" s="729"/>
      <c r="T36" s="729"/>
      <c r="U36" s="729"/>
      <c r="V36" s="729"/>
      <c r="W36" s="729"/>
      <c r="X36" s="729"/>
      <c r="Y36" s="729"/>
      <c r="Z36" s="729"/>
      <c r="AA36" s="729"/>
      <c r="AB36" s="729"/>
      <c r="AC36" s="729"/>
      <c r="AD36" s="729"/>
      <c r="AE36" s="729"/>
    </row>
    <row r="37" spans="2:31" s="2" customFormat="1" ht="14.5" hidden="1" customHeight="1">
      <c r="B37" s="34"/>
      <c r="E37" s="269" t="s">
        <v>41</v>
      </c>
      <c r="F37" s="90">
        <f>ROUND((SUM(BI128:BI166)),  0)</f>
        <v>0</v>
      </c>
      <c r="I37" s="850">
        <v>0</v>
      </c>
      <c r="J37" s="90">
        <f>0</f>
        <v>0</v>
      </c>
      <c r="L37" s="34"/>
      <c r="M37" s="729"/>
      <c r="N37" s="729"/>
      <c r="O37" s="729"/>
      <c r="P37" s="729"/>
      <c r="Q37" s="729"/>
      <c r="R37" s="729"/>
      <c r="S37" s="729"/>
      <c r="T37" s="729"/>
      <c r="U37" s="729"/>
      <c r="V37" s="729"/>
      <c r="W37" s="729"/>
      <c r="X37" s="729"/>
      <c r="Y37" s="729"/>
      <c r="Z37" s="729"/>
      <c r="AA37" s="729"/>
      <c r="AB37" s="729"/>
      <c r="AC37" s="729"/>
      <c r="AD37" s="729"/>
      <c r="AE37" s="729"/>
    </row>
    <row r="38" spans="2:31" s="2" customFormat="1" ht="7" customHeight="1">
      <c r="B38" s="34"/>
      <c r="I38" s="308"/>
      <c r="L38" s="34"/>
      <c r="M38" s="729"/>
      <c r="N38" s="729"/>
      <c r="O38" s="729"/>
      <c r="P38" s="729"/>
      <c r="Q38" s="729"/>
      <c r="R38" s="729"/>
      <c r="S38" s="729"/>
      <c r="T38" s="729"/>
      <c r="U38" s="729"/>
      <c r="V38" s="729"/>
      <c r="W38" s="729"/>
      <c r="X38" s="729"/>
      <c r="Y38" s="729"/>
      <c r="Z38" s="729"/>
      <c r="AA38" s="729"/>
      <c r="AB38" s="729"/>
      <c r="AC38" s="729"/>
      <c r="AD38" s="729"/>
      <c r="AE38" s="729"/>
    </row>
    <row r="39" spans="2:31" s="2" customFormat="1" ht="25.4" customHeight="1">
      <c r="B39" s="34"/>
      <c r="C39" s="279"/>
      <c r="D39" s="93" t="s">
        <v>42</v>
      </c>
      <c r="E39" s="280"/>
      <c r="F39" s="280"/>
      <c r="G39" s="94" t="s">
        <v>43</v>
      </c>
      <c r="H39" s="95" t="s">
        <v>44</v>
      </c>
      <c r="I39" s="863"/>
      <c r="J39" s="96">
        <f>SUM(J30:J37)</f>
        <v>0</v>
      </c>
      <c r="K39" s="281"/>
      <c r="L39" s="34"/>
      <c r="M39" s="729"/>
      <c r="N39" s="729"/>
      <c r="O39" s="729"/>
      <c r="P39" s="729"/>
      <c r="Q39" s="729"/>
      <c r="R39" s="729"/>
      <c r="S39" s="729"/>
      <c r="T39" s="729"/>
      <c r="U39" s="729"/>
      <c r="V39" s="729"/>
      <c r="W39" s="729"/>
      <c r="X39" s="729"/>
      <c r="Y39" s="729"/>
      <c r="Z39" s="729"/>
      <c r="AA39" s="729"/>
      <c r="AB39" s="729"/>
      <c r="AC39" s="729"/>
      <c r="AD39" s="729"/>
      <c r="AE39" s="729"/>
    </row>
    <row r="40" spans="2:31" s="2" customFormat="1" ht="14.5" customHeight="1">
      <c r="B40" s="34"/>
      <c r="I40" s="308"/>
      <c r="K40" s="447"/>
      <c r="M40" s="729"/>
      <c r="N40" s="729"/>
      <c r="O40" s="729"/>
      <c r="P40" s="729"/>
      <c r="Q40" s="729"/>
      <c r="R40" s="729"/>
      <c r="S40" s="729"/>
      <c r="T40" s="729"/>
      <c r="U40" s="729"/>
      <c r="V40" s="729"/>
      <c r="W40" s="729"/>
      <c r="X40" s="729"/>
      <c r="Y40" s="729"/>
      <c r="Z40" s="729"/>
      <c r="AA40" s="729"/>
      <c r="AB40" s="729"/>
      <c r="AC40" s="729"/>
      <c r="AD40" s="729"/>
      <c r="AE40" s="729"/>
    </row>
    <row r="41" spans="2:31" ht="14.5" customHeight="1">
      <c r="B41" s="15"/>
      <c r="K41" s="348"/>
    </row>
    <row r="42" spans="2:31" ht="14.5" customHeight="1">
      <c r="B42" s="15"/>
      <c r="K42" s="348"/>
    </row>
    <row r="43" spans="2:31" ht="14.5" customHeight="1">
      <c r="B43" s="15"/>
      <c r="K43" s="348"/>
    </row>
    <row r="44" spans="2:31" ht="14.5" customHeight="1">
      <c r="B44" s="15"/>
      <c r="K44" s="348"/>
    </row>
    <row r="45" spans="2:31" ht="14.5" customHeight="1">
      <c r="B45" s="15"/>
      <c r="K45" s="348"/>
    </row>
    <row r="46" spans="2:31" ht="14.5" customHeight="1">
      <c r="B46" s="15"/>
      <c r="K46" s="348"/>
    </row>
    <row r="47" spans="2:31" ht="14.5" customHeight="1">
      <c r="B47" s="15"/>
      <c r="K47" s="348"/>
    </row>
    <row r="48" spans="2:31" ht="14.5" customHeight="1">
      <c r="B48" s="15"/>
      <c r="K48" s="348"/>
    </row>
    <row r="49" spans="2:31" ht="14.5" customHeight="1">
      <c r="B49" s="15"/>
      <c r="K49" s="348"/>
    </row>
    <row r="50" spans="2:31" s="2" customFormat="1" ht="14.5" customHeight="1">
      <c r="B50" s="34"/>
      <c r="D50" s="35" t="s">
        <v>45</v>
      </c>
      <c r="E50" s="36"/>
      <c r="F50" s="36"/>
      <c r="G50" s="35" t="s">
        <v>46</v>
      </c>
      <c r="H50" s="36"/>
      <c r="I50" s="852"/>
      <c r="J50" s="36"/>
      <c r="K50" s="447"/>
      <c r="M50" s="729"/>
      <c r="N50" s="729"/>
      <c r="O50" s="729"/>
      <c r="P50" s="729"/>
      <c r="Q50" s="729"/>
      <c r="R50" s="729"/>
      <c r="S50" s="729"/>
      <c r="T50" s="729"/>
      <c r="U50" s="729"/>
      <c r="V50" s="729"/>
      <c r="W50" s="729"/>
      <c r="X50" s="729"/>
      <c r="Y50" s="729"/>
      <c r="Z50" s="729"/>
      <c r="AA50" s="729"/>
      <c r="AB50" s="729"/>
      <c r="AC50" s="729"/>
      <c r="AD50" s="729"/>
      <c r="AE50" s="729"/>
    </row>
    <row r="51" spans="2:31">
      <c r="B51" s="15"/>
      <c r="K51" s="348"/>
    </row>
    <row r="52" spans="2:31">
      <c r="B52" s="15"/>
      <c r="K52" s="348"/>
    </row>
    <row r="53" spans="2:31">
      <c r="B53" s="15"/>
      <c r="K53" s="348"/>
    </row>
    <row r="54" spans="2:31">
      <c r="B54" s="15"/>
      <c r="K54" s="348"/>
    </row>
    <row r="55" spans="2:31">
      <c r="B55" s="15"/>
      <c r="K55" s="348"/>
    </row>
    <row r="56" spans="2:31">
      <c r="B56" s="15"/>
      <c r="K56" s="348"/>
    </row>
    <row r="57" spans="2:31">
      <c r="B57" s="15"/>
      <c r="K57" s="348"/>
    </row>
    <row r="58" spans="2:31">
      <c r="B58" s="15"/>
      <c r="K58" s="348"/>
    </row>
    <row r="59" spans="2:31">
      <c r="B59" s="15"/>
      <c r="K59" s="348"/>
    </row>
    <row r="60" spans="2:31">
      <c r="B60" s="15"/>
      <c r="K60" s="348"/>
    </row>
    <row r="61" spans="2:31" s="2" customFormat="1" ht="12.45">
      <c r="B61" s="34"/>
      <c r="D61" s="37" t="s">
        <v>47</v>
      </c>
      <c r="E61" s="282"/>
      <c r="F61" s="98" t="s">
        <v>48</v>
      </c>
      <c r="G61" s="37" t="s">
        <v>47</v>
      </c>
      <c r="H61" s="282"/>
      <c r="I61" s="864"/>
      <c r="J61" s="99" t="s">
        <v>48</v>
      </c>
      <c r="K61" s="448"/>
      <c r="M61" s="729"/>
      <c r="N61" s="729"/>
      <c r="O61" s="729"/>
      <c r="P61" s="729"/>
      <c r="Q61" s="729"/>
      <c r="R61" s="729"/>
      <c r="S61" s="729"/>
      <c r="T61" s="729"/>
      <c r="U61" s="729"/>
      <c r="V61" s="729"/>
      <c r="W61" s="729"/>
      <c r="X61" s="729"/>
      <c r="Y61" s="729"/>
      <c r="Z61" s="729"/>
      <c r="AA61" s="729"/>
      <c r="AB61" s="729"/>
      <c r="AC61" s="729"/>
      <c r="AD61" s="729"/>
      <c r="AE61" s="729"/>
    </row>
    <row r="62" spans="2:31">
      <c r="B62" s="15"/>
      <c r="K62" s="348"/>
    </row>
    <row r="63" spans="2:31">
      <c r="B63" s="15"/>
      <c r="K63" s="348"/>
    </row>
    <row r="64" spans="2:31">
      <c r="B64" s="15"/>
      <c r="K64" s="348"/>
    </row>
    <row r="65" spans="2:31" s="2" customFormat="1" ht="12.45">
      <c r="B65" s="34"/>
      <c r="D65" s="35" t="s">
        <v>49</v>
      </c>
      <c r="E65" s="36"/>
      <c r="F65" s="36"/>
      <c r="G65" s="35" t="s">
        <v>50</v>
      </c>
      <c r="H65" s="36"/>
      <c r="I65" s="852"/>
      <c r="J65" s="36"/>
      <c r="K65" s="447"/>
      <c r="M65" s="729"/>
      <c r="N65" s="729"/>
      <c r="O65" s="729"/>
      <c r="P65" s="729"/>
      <c r="Q65" s="729"/>
      <c r="R65" s="729"/>
      <c r="S65" s="729"/>
      <c r="T65" s="729"/>
      <c r="U65" s="729"/>
      <c r="V65" s="729"/>
      <c r="W65" s="729"/>
      <c r="X65" s="729"/>
      <c r="Y65" s="729"/>
      <c r="Z65" s="729"/>
      <c r="AA65" s="729"/>
      <c r="AB65" s="729"/>
      <c r="AC65" s="729"/>
      <c r="AD65" s="729"/>
      <c r="AE65" s="729"/>
    </row>
    <row r="66" spans="2:31">
      <c r="B66" s="15"/>
      <c r="K66" s="348"/>
    </row>
    <row r="67" spans="2:31">
      <c r="B67" s="15"/>
      <c r="K67" s="348"/>
    </row>
    <row r="68" spans="2:31">
      <c r="B68" s="15"/>
      <c r="K68" s="348"/>
    </row>
    <row r="69" spans="2:31">
      <c r="B69" s="15"/>
      <c r="K69" s="348"/>
    </row>
    <row r="70" spans="2:31">
      <c r="B70" s="15"/>
      <c r="K70" s="348"/>
    </row>
    <row r="71" spans="2:31">
      <c r="B71" s="15"/>
      <c r="K71" s="348"/>
    </row>
    <row r="72" spans="2:31">
      <c r="B72" s="15"/>
      <c r="K72" s="348"/>
    </row>
    <row r="73" spans="2:31">
      <c r="B73" s="15"/>
      <c r="K73" s="348"/>
    </row>
    <row r="74" spans="2:31">
      <c r="B74" s="15"/>
      <c r="K74" s="348"/>
    </row>
    <row r="75" spans="2:31">
      <c r="B75" s="15"/>
      <c r="K75" s="348"/>
    </row>
    <row r="76" spans="2:31" s="2" customFormat="1" ht="12.45">
      <c r="B76" s="34"/>
      <c r="D76" s="37" t="s">
        <v>47</v>
      </c>
      <c r="E76" s="282"/>
      <c r="F76" s="98" t="s">
        <v>48</v>
      </c>
      <c r="G76" s="37" t="s">
        <v>47</v>
      </c>
      <c r="H76" s="282"/>
      <c r="I76" s="864"/>
      <c r="J76" s="99" t="s">
        <v>48</v>
      </c>
      <c r="K76" s="448"/>
      <c r="M76" s="729"/>
      <c r="N76" s="729"/>
      <c r="O76" s="729"/>
      <c r="P76" s="729"/>
      <c r="Q76" s="729"/>
      <c r="R76" s="729"/>
      <c r="S76" s="729"/>
      <c r="T76" s="729"/>
      <c r="U76" s="729"/>
      <c r="V76" s="729"/>
      <c r="W76" s="729"/>
      <c r="X76" s="729"/>
      <c r="Y76" s="729"/>
      <c r="Z76" s="729"/>
      <c r="AA76" s="729"/>
      <c r="AB76" s="729"/>
      <c r="AC76" s="729"/>
      <c r="AD76" s="729"/>
      <c r="AE76" s="729"/>
    </row>
    <row r="77" spans="2:31" s="2" customFormat="1" ht="14.5" customHeight="1">
      <c r="B77" s="283"/>
      <c r="C77" s="284"/>
      <c r="D77" s="284"/>
      <c r="E77" s="284"/>
      <c r="F77" s="284"/>
      <c r="G77" s="284"/>
      <c r="H77" s="284"/>
      <c r="I77" s="865"/>
      <c r="J77" s="284"/>
      <c r="K77" s="449"/>
      <c r="M77" s="729"/>
      <c r="N77" s="729"/>
      <c r="O77" s="729"/>
      <c r="P77" s="729"/>
      <c r="Q77" s="729"/>
      <c r="R77" s="729"/>
      <c r="S77" s="729"/>
      <c r="T77" s="729"/>
      <c r="U77" s="729"/>
      <c r="V77" s="729"/>
      <c r="W77" s="729"/>
      <c r="X77" s="729"/>
      <c r="Y77" s="729"/>
      <c r="Z77" s="729"/>
      <c r="AA77" s="729"/>
      <c r="AB77" s="729"/>
      <c r="AC77" s="729"/>
      <c r="AD77" s="729"/>
      <c r="AE77" s="729"/>
    </row>
    <row r="78" spans="2:31">
      <c r="K78" s="348"/>
    </row>
    <row r="79" spans="2:31">
      <c r="K79" s="348"/>
    </row>
    <row r="80" spans="2:31">
      <c r="K80" s="348"/>
    </row>
    <row r="81" spans="2:47" s="2" customFormat="1" ht="7" customHeight="1">
      <c r="B81" s="285"/>
      <c r="C81" s="286"/>
      <c r="D81" s="286"/>
      <c r="E81" s="286"/>
      <c r="F81" s="286"/>
      <c r="G81" s="286"/>
      <c r="H81" s="286"/>
      <c r="I81" s="866"/>
      <c r="J81" s="286"/>
      <c r="K81" s="450"/>
      <c r="M81" s="729"/>
      <c r="N81" s="729"/>
      <c r="O81" s="729"/>
      <c r="P81" s="729"/>
      <c r="Q81" s="729"/>
      <c r="R81" s="729"/>
      <c r="S81" s="729"/>
      <c r="T81" s="729"/>
      <c r="U81" s="729"/>
      <c r="V81" s="729"/>
      <c r="W81" s="729"/>
      <c r="X81" s="729"/>
      <c r="Y81" s="729"/>
      <c r="Z81" s="729"/>
      <c r="AA81" s="729"/>
      <c r="AB81" s="729"/>
      <c r="AC81" s="729"/>
      <c r="AD81" s="729"/>
      <c r="AE81" s="729"/>
    </row>
    <row r="82" spans="2:47" s="2" customFormat="1" ht="25" customHeight="1">
      <c r="B82" s="34"/>
      <c r="C82" s="16" t="s">
        <v>112</v>
      </c>
      <c r="I82" s="308"/>
      <c r="K82" s="339"/>
      <c r="M82" s="729"/>
      <c r="N82" s="729"/>
      <c r="O82" s="729"/>
      <c r="P82" s="729"/>
      <c r="Q82" s="729"/>
      <c r="R82" s="729"/>
      <c r="S82" s="729"/>
      <c r="T82" s="729"/>
      <c r="U82" s="729"/>
      <c r="V82" s="729"/>
      <c r="W82" s="729"/>
      <c r="X82" s="729"/>
      <c r="Y82" s="729"/>
      <c r="Z82" s="729"/>
      <c r="AA82" s="729"/>
      <c r="AB82" s="729"/>
      <c r="AC82" s="729"/>
      <c r="AD82" s="729"/>
      <c r="AE82" s="729"/>
    </row>
    <row r="83" spans="2:47" s="2" customFormat="1" ht="7" customHeight="1">
      <c r="B83" s="34"/>
      <c r="I83" s="308"/>
      <c r="K83" s="339"/>
      <c r="M83" s="729"/>
      <c r="N83" s="729"/>
      <c r="O83" s="729"/>
      <c r="P83" s="729"/>
      <c r="Q83" s="729"/>
      <c r="R83" s="729"/>
      <c r="S83" s="729"/>
      <c r="T83" s="729"/>
      <c r="U83" s="729"/>
      <c r="V83" s="729"/>
      <c r="W83" s="729"/>
      <c r="X83" s="729"/>
      <c r="Y83" s="729"/>
      <c r="Z83" s="729"/>
      <c r="AA83" s="729"/>
      <c r="AB83" s="729"/>
      <c r="AC83" s="729"/>
      <c r="AD83" s="729"/>
      <c r="AE83" s="729"/>
    </row>
    <row r="84" spans="2:47" s="2" customFormat="1" ht="12" customHeight="1">
      <c r="B84" s="34"/>
      <c r="C84" s="269" t="s">
        <v>16</v>
      </c>
      <c r="I84" s="308"/>
      <c r="K84" s="339"/>
      <c r="M84" s="729"/>
      <c r="N84" s="729"/>
      <c r="O84" s="729"/>
      <c r="P84" s="729"/>
      <c r="Q84" s="729"/>
      <c r="R84" s="729"/>
      <c r="S84" s="729"/>
      <c r="T84" s="729"/>
      <c r="U84" s="729"/>
      <c r="V84" s="729"/>
      <c r="W84" s="729"/>
      <c r="X84" s="729"/>
      <c r="Y84" s="729"/>
      <c r="Z84" s="729"/>
      <c r="AA84" s="729"/>
      <c r="AB84" s="729"/>
      <c r="AC84" s="729"/>
      <c r="AD84" s="729"/>
      <c r="AE84" s="729"/>
    </row>
    <row r="85" spans="2:47" s="2" customFormat="1" ht="16.5" customHeight="1">
      <c r="B85" s="34"/>
      <c r="E85" s="940" t="str">
        <f>E7</f>
        <v>Přístavba a rekonstrukce sportovní haly Chrudim, I.etapa</v>
      </c>
      <c r="F85" s="941"/>
      <c r="G85" s="941"/>
      <c r="H85" s="941"/>
      <c r="I85" s="308"/>
      <c r="K85" s="339"/>
      <c r="M85" s="729"/>
      <c r="N85" s="729"/>
      <c r="O85" s="729"/>
      <c r="P85" s="729"/>
      <c r="Q85" s="729"/>
      <c r="R85" s="729"/>
      <c r="S85" s="729"/>
      <c r="T85" s="729"/>
      <c r="U85" s="729"/>
      <c r="V85" s="729"/>
      <c r="W85" s="729"/>
      <c r="X85" s="729"/>
      <c r="Y85" s="729"/>
      <c r="Z85" s="729"/>
      <c r="AA85" s="729"/>
      <c r="AB85" s="729"/>
      <c r="AC85" s="729"/>
      <c r="AD85" s="729"/>
      <c r="AE85" s="729"/>
    </row>
    <row r="86" spans="2:47" s="2" customFormat="1" ht="12" customHeight="1">
      <c r="B86" s="34"/>
      <c r="C86" s="269" t="s">
        <v>111</v>
      </c>
      <c r="I86" s="308"/>
      <c r="K86" s="339"/>
      <c r="M86" s="729"/>
      <c r="N86" s="729"/>
      <c r="O86" s="729"/>
      <c r="P86" s="729"/>
      <c r="Q86" s="729"/>
      <c r="R86" s="729"/>
      <c r="S86" s="729"/>
      <c r="T86" s="729"/>
      <c r="U86" s="729"/>
      <c r="V86" s="729"/>
      <c r="W86" s="729"/>
      <c r="X86" s="729"/>
      <c r="Y86" s="729"/>
      <c r="Z86" s="729"/>
      <c r="AA86" s="729"/>
      <c r="AB86" s="729"/>
      <c r="AC86" s="729"/>
      <c r="AD86" s="729"/>
      <c r="AE86" s="729"/>
    </row>
    <row r="87" spans="2:47" s="2" customFormat="1" ht="16.5" customHeight="1">
      <c r="B87" s="34"/>
      <c r="E87" s="911" t="str">
        <f>E9</f>
        <v>44 - Vzduchotechnika</v>
      </c>
      <c r="F87" s="939"/>
      <c r="G87" s="939"/>
      <c r="H87" s="939"/>
      <c r="I87" s="308"/>
      <c r="K87" s="339"/>
      <c r="M87" s="729"/>
      <c r="N87" s="729"/>
      <c r="O87" s="729"/>
      <c r="P87" s="729"/>
      <c r="Q87" s="729"/>
      <c r="R87" s="729"/>
      <c r="S87" s="729"/>
      <c r="T87" s="729"/>
      <c r="U87" s="729"/>
      <c r="V87" s="729"/>
      <c r="W87" s="729"/>
      <c r="X87" s="729"/>
      <c r="Y87" s="729"/>
      <c r="Z87" s="729"/>
      <c r="AA87" s="729"/>
      <c r="AB87" s="729"/>
      <c r="AC87" s="729"/>
      <c r="AD87" s="729"/>
      <c r="AE87" s="729"/>
    </row>
    <row r="88" spans="2:47" s="2" customFormat="1" ht="7" customHeight="1">
      <c r="B88" s="34"/>
      <c r="I88" s="308"/>
      <c r="K88" s="339"/>
      <c r="M88" s="729"/>
      <c r="N88" s="729"/>
      <c r="O88" s="729"/>
      <c r="P88" s="729"/>
      <c r="Q88" s="729"/>
      <c r="R88" s="729"/>
      <c r="S88" s="729"/>
      <c r="T88" s="729"/>
      <c r="U88" s="729"/>
      <c r="V88" s="729"/>
      <c r="W88" s="729"/>
      <c r="X88" s="729"/>
      <c r="Y88" s="729"/>
      <c r="Z88" s="729"/>
      <c r="AA88" s="729"/>
      <c r="AB88" s="729"/>
      <c r="AC88" s="729"/>
      <c r="AD88" s="729"/>
      <c r="AE88" s="729"/>
    </row>
    <row r="89" spans="2:47" s="2" customFormat="1" ht="12" customHeight="1">
      <c r="B89" s="34"/>
      <c r="C89" s="269" t="s">
        <v>19</v>
      </c>
      <c r="F89" s="262" t="str">
        <f>F12</f>
        <v>Chrudim</v>
      </c>
      <c r="I89" s="847" t="s">
        <v>20</v>
      </c>
      <c r="J89" s="260">
        <f>IF(J12="","",J12)</f>
        <v>44757</v>
      </c>
      <c r="K89" s="339"/>
      <c r="M89" s="729"/>
      <c r="N89" s="729"/>
      <c r="O89" s="729"/>
      <c r="P89" s="729"/>
      <c r="Q89" s="729"/>
      <c r="R89" s="729"/>
      <c r="S89" s="729"/>
      <c r="T89" s="729"/>
      <c r="U89" s="729"/>
      <c r="V89" s="729"/>
      <c r="W89" s="729"/>
      <c r="X89" s="729"/>
      <c r="Y89" s="729"/>
      <c r="Z89" s="729"/>
      <c r="AA89" s="729"/>
      <c r="AB89" s="729"/>
      <c r="AC89" s="729"/>
      <c r="AD89" s="729"/>
      <c r="AE89" s="729"/>
    </row>
    <row r="90" spans="2:47" s="2" customFormat="1" ht="7" customHeight="1">
      <c r="B90" s="34"/>
      <c r="I90" s="308"/>
      <c r="K90" s="339"/>
      <c r="M90" s="729"/>
      <c r="N90" s="729"/>
      <c r="O90" s="729"/>
      <c r="P90" s="729"/>
      <c r="Q90" s="729"/>
      <c r="R90" s="729"/>
      <c r="S90" s="729"/>
      <c r="T90" s="729"/>
      <c r="U90" s="729"/>
      <c r="V90" s="729"/>
      <c r="W90" s="729"/>
      <c r="X90" s="729"/>
      <c r="Y90" s="729"/>
      <c r="Z90" s="729"/>
      <c r="AA90" s="729"/>
      <c r="AB90" s="729"/>
      <c r="AC90" s="729"/>
      <c r="AD90" s="729"/>
      <c r="AE90" s="729"/>
    </row>
    <row r="91" spans="2:47" s="2" customFormat="1" ht="25.75" customHeight="1">
      <c r="B91" s="34"/>
      <c r="C91" s="269" t="s">
        <v>21</v>
      </c>
      <c r="F91" s="262" t="str">
        <f>E15</f>
        <v xml:space="preserve">Město Chrudim, Resselovo nám.77, Chrudim </v>
      </c>
      <c r="I91" s="847" t="s">
        <v>26</v>
      </c>
      <c r="J91" s="264" t="str">
        <f>E21</f>
        <v>Projekce CZ s.r.o., Tovární 290, Chrudim</v>
      </c>
      <c r="K91" s="339"/>
      <c r="M91" s="729"/>
      <c r="N91" s="729"/>
      <c r="O91" s="729"/>
      <c r="P91" s="729"/>
      <c r="Q91" s="729"/>
      <c r="R91" s="729"/>
      <c r="S91" s="729"/>
      <c r="T91" s="729"/>
      <c r="U91" s="729"/>
      <c r="V91" s="729"/>
      <c r="W91" s="729"/>
      <c r="X91" s="729"/>
      <c r="Y91" s="729"/>
      <c r="Z91" s="729"/>
      <c r="AA91" s="729"/>
      <c r="AB91" s="729"/>
      <c r="AC91" s="729"/>
      <c r="AD91" s="729"/>
      <c r="AE91" s="729"/>
    </row>
    <row r="92" spans="2:47" s="2" customFormat="1" ht="15.25" customHeight="1">
      <c r="B92" s="34"/>
      <c r="C92" s="269" t="s">
        <v>24</v>
      </c>
      <c r="F92" s="262" t="str">
        <f>IF(E18="","",E18)</f>
        <v>Vyplň údaj</v>
      </c>
      <c r="I92" s="847" t="s">
        <v>29</v>
      </c>
      <c r="J92" s="264"/>
      <c r="K92" s="339"/>
      <c r="M92" s="729"/>
      <c r="N92" s="729"/>
      <c r="O92" s="729"/>
      <c r="P92" s="729"/>
      <c r="Q92" s="729"/>
      <c r="R92" s="729"/>
      <c r="S92" s="729"/>
      <c r="T92" s="729"/>
      <c r="U92" s="729"/>
      <c r="V92" s="729"/>
      <c r="W92" s="729"/>
      <c r="X92" s="729"/>
      <c r="Y92" s="729"/>
      <c r="Z92" s="729"/>
      <c r="AA92" s="729"/>
      <c r="AB92" s="729"/>
      <c r="AC92" s="729"/>
      <c r="AD92" s="729"/>
      <c r="AE92" s="729"/>
    </row>
    <row r="93" spans="2:47" s="2" customFormat="1" ht="10.4" customHeight="1">
      <c r="B93" s="34"/>
      <c r="I93" s="308"/>
      <c r="K93" s="339"/>
      <c r="M93" s="729"/>
      <c r="N93" s="729"/>
      <c r="O93" s="729"/>
      <c r="P93" s="729"/>
      <c r="Q93" s="729"/>
      <c r="R93" s="729"/>
      <c r="S93" s="729"/>
      <c r="T93" s="729"/>
      <c r="U93" s="729"/>
      <c r="V93" s="729"/>
      <c r="W93" s="729"/>
      <c r="X93" s="729"/>
      <c r="Y93" s="729"/>
      <c r="Z93" s="729"/>
      <c r="AA93" s="729"/>
      <c r="AB93" s="729"/>
      <c r="AC93" s="729"/>
      <c r="AD93" s="729"/>
      <c r="AE93" s="729"/>
    </row>
    <row r="94" spans="2:47" s="2" customFormat="1" ht="29.25" customHeight="1">
      <c r="B94" s="34"/>
      <c r="C94" s="100" t="s">
        <v>113</v>
      </c>
      <c r="D94" s="279"/>
      <c r="E94" s="279"/>
      <c r="F94" s="279"/>
      <c r="G94" s="279"/>
      <c r="H94" s="279"/>
      <c r="I94" s="867"/>
      <c r="J94" s="101" t="s">
        <v>114</v>
      </c>
      <c r="K94" s="451"/>
      <c r="M94" s="729"/>
      <c r="N94" s="729"/>
      <c r="O94" s="729"/>
      <c r="P94" s="729"/>
      <c r="Q94" s="729"/>
      <c r="R94" s="729"/>
      <c r="S94" s="729"/>
      <c r="T94" s="729"/>
      <c r="U94" s="729"/>
      <c r="V94" s="729"/>
      <c r="W94" s="729"/>
      <c r="X94" s="729"/>
      <c r="Y94" s="729"/>
      <c r="Z94" s="729"/>
      <c r="AA94" s="729"/>
      <c r="AB94" s="729"/>
      <c r="AC94" s="729"/>
      <c r="AD94" s="729"/>
      <c r="AE94" s="729"/>
    </row>
    <row r="95" spans="2:47" s="2" customFormat="1" ht="10.4" customHeight="1">
      <c r="B95" s="34"/>
      <c r="I95" s="308"/>
      <c r="K95" s="339"/>
      <c r="M95" s="729"/>
      <c r="N95" s="729"/>
      <c r="O95" s="729"/>
      <c r="P95" s="729"/>
      <c r="Q95" s="729"/>
      <c r="R95" s="729"/>
      <c r="S95" s="729"/>
      <c r="T95" s="729"/>
      <c r="U95" s="729"/>
      <c r="V95" s="729"/>
      <c r="W95" s="729"/>
      <c r="X95" s="729"/>
      <c r="Y95" s="729"/>
      <c r="Z95" s="729"/>
      <c r="AA95" s="729"/>
      <c r="AB95" s="729"/>
      <c r="AC95" s="729"/>
      <c r="AD95" s="729"/>
      <c r="AE95" s="729"/>
    </row>
    <row r="96" spans="2:47" s="2" customFormat="1" ht="22.95" customHeight="1">
      <c r="B96" s="34"/>
      <c r="C96" s="102" t="s">
        <v>115</v>
      </c>
      <c r="I96" s="308"/>
      <c r="J96" s="254">
        <f>J128</f>
        <v>0</v>
      </c>
      <c r="K96" s="339"/>
      <c r="M96" s="729"/>
      <c r="N96" s="729"/>
      <c r="O96" s="729"/>
      <c r="P96" s="729"/>
      <c r="Q96" s="729"/>
      <c r="R96" s="729"/>
      <c r="S96" s="729"/>
      <c r="T96" s="729"/>
      <c r="U96" s="729"/>
      <c r="V96" s="729"/>
      <c r="W96" s="729"/>
      <c r="X96" s="729"/>
      <c r="Y96" s="729"/>
      <c r="Z96" s="729"/>
      <c r="AA96" s="729"/>
      <c r="AB96" s="729"/>
      <c r="AC96" s="729"/>
      <c r="AD96" s="729"/>
      <c r="AE96" s="729"/>
      <c r="AU96" s="277"/>
    </row>
    <row r="97" spans="2:31" s="6" customFormat="1" ht="25" customHeight="1">
      <c r="B97" s="103"/>
      <c r="D97" s="104" t="s">
        <v>665</v>
      </c>
      <c r="E97" s="105"/>
      <c r="F97" s="105"/>
      <c r="G97" s="105"/>
      <c r="H97" s="105"/>
      <c r="I97" s="106"/>
      <c r="J97" s="106">
        <f>J129</f>
        <v>0</v>
      </c>
      <c r="K97" s="452"/>
      <c r="M97" s="731"/>
      <c r="N97" s="731"/>
      <c r="O97" s="731"/>
      <c r="P97" s="731"/>
      <c r="Q97" s="731"/>
      <c r="R97" s="731"/>
      <c r="S97" s="731"/>
      <c r="T97" s="731"/>
      <c r="U97" s="731"/>
      <c r="V97" s="731"/>
      <c r="W97" s="731"/>
      <c r="X97" s="731"/>
      <c r="Y97" s="731"/>
      <c r="Z97" s="731"/>
      <c r="AA97" s="731"/>
      <c r="AB97" s="731"/>
      <c r="AC97" s="731"/>
      <c r="AD97" s="731"/>
      <c r="AE97" s="731"/>
    </row>
    <row r="98" spans="2:31" s="259" customFormat="1" ht="19.95" customHeight="1">
      <c r="B98" s="107"/>
      <c r="D98" s="108" t="s">
        <v>666</v>
      </c>
      <c r="E98" s="109"/>
      <c r="F98" s="109"/>
      <c r="G98" s="109"/>
      <c r="H98" s="109"/>
      <c r="I98" s="110"/>
      <c r="J98" s="110">
        <f>J130</f>
        <v>0</v>
      </c>
      <c r="K98" s="453"/>
      <c r="M98" s="732"/>
      <c r="N98" s="732"/>
      <c r="O98" s="732"/>
      <c r="P98" s="732"/>
      <c r="Q98" s="732"/>
      <c r="R98" s="732"/>
      <c r="S98" s="732"/>
      <c r="T98" s="732"/>
      <c r="U98" s="732"/>
      <c r="V98" s="732"/>
      <c r="W98" s="732"/>
      <c r="X98" s="732"/>
      <c r="Y98" s="732"/>
      <c r="Z98" s="732"/>
      <c r="AA98" s="732"/>
      <c r="AB98" s="732"/>
      <c r="AC98" s="732"/>
      <c r="AD98" s="732"/>
      <c r="AE98" s="732"/>
    </row>
    <row r="99" spans="2:31" s="259" customFormat="1" ht="19.95" customHeight="1">
      <c r="B99" s="107"/>
      <c r="D99" s="108" t="s">
        <v>667</v>
      </c>
      <c r="E99" s="109"/>
      <c r="F99" s="109"/>
      <c r="G99" s="109"/>
      <c r="H99" s="109"/>
      <c r="I99" s="110"/>
      <c r="J99" s="110">
        <f>J199</f>
        <v>0</v>
      </c>
      <c r="K99" s="453"/>
      <c r="M99" s="732"/>
      <c r="N99" s="732"/>
      <c r="O99" s="732"/>
      <c r="P99" s="732"/>
      <c r="Q99" s="732"/>
      <c r="R99" s="732"/>
      <c r="S99" s="732"/>
      <c r="T99" s="732"/>
      <c r="U99" s="732"/>
      <c r="V99" s="732"/>
      <c r="W99" s="732"/>
      <c r="X99" s="732"/>
      <c r="Y99" s="732"/>
      <c r="Z99" s="732"/>
      <c r="AA99" s="732"/>
      <c r="AB99" s="732"/>
      <c r="AC99" s="732"/>
      <c r="AD99" s="732"/>
      <c r="AE99" s="732"/>
    </row>
    <row r="100" spans="2:31" s="259" customFormat="1" ht="19.95" customHeight="1">
      <c r="B100" s="107"/>
      <c r="D100" s="108" t="s">
        <v>668</v>
      </c>
      <c r="E100" s="109"/>
      <c r="F100" s="109"/>
      <c r="G100" s="109"/>
      <c r="H100" s="109"/>
      <c r="I100" s="110"/>
      <c r="J100" s="110">
        <f>J289</f>
        <v>0</v>
      </c>
      <c r="K100" s="453"/>
      <c r="M100" s="732"/>
      <c r="N100" s="732"/>
      <c r="O100" s="732"/>
      <c r="P100" s="732"/>
      <c r="Q100" s="732"/>
      <c r="R100" s="732"/>
      <c r="S100" s="732"/>
      <c r="T100" s="732"/>
      <c r="U100" s="732"/>
      <c r="V100" s="732"/>
      <c r="W100" s="732"/>
      <c r="X100" s="732"/>
      <c r="Y100" s="732"/>
      <c r="Z100" s="732"/>
      <c r="AA100" s="732"/>
      <c r="AB100" s="732"/>
      <c r="AC100" s="732"/>
      <c r="AD100" s="732"/>
      <c r="AE100" s="732"/>
    </row>
    <row r="101" spans="2:31" s="259" customFormat="1" ht="19.95" customHeight="1">
      <c r="B101" s="107"/>
      <c r="D101" s="108" t="s">
        <v>669</v>
      </c>
      <c r="E101" s="109"/>
      <c r="F101" s="109"/>
      <c r="G101" s="109"/>
      <c r="H101" s="109"/>
      <c r="I101" s="110"/>
      <c r="J101" s="110">
        <f>J343</f>
        <v>0</v>
      </c>
      <c r="K101" s="453"/>
      <c r="M101" s="732"/>
      <c r="N101" s="732"/>
      <c r="O101" s="732"/>
      <c r="P101" s="732"/>
      <c r="Q101" s="732"/>
      <c r="R101" s="732"/>
      <c r="S101" s="732"/>
      <c r="T101" s="732"/>
      <c r="U101" s="732"/>
      <c r="V101" s="732"/>
      <c r="W101" s="732"/>
      <c r="X101" s="732"/>
      <c r="Y101" s="732"/>
      <c r="Z101" s="732"/>
      <c r="AA101" s="732"/>
      <c r="AB101" s="732"/>
      <c r="AC101" s="732"/>
      <c r="AD101" s="732"/>
      <c r="AE101" s="732"/>
    </row>
    <row r="102" spans="2:31" s="259" customFormat="1" ht="19.95" customHeight="1">
      <c r="B102" s="107"/>
      <c r="D102" s="108" t="s">
        <v>670</v>
      </c>
      <c r="E102" s="109"/>
      <c r="F102" s="109"/>
      <c r="G102" s="109"/>
      <c r="H102" s="109"/>
      <c r="I102" s="110"/>
      <c r="J102" s="110">
        <f>J371</f>
        <v>0</v>
      </c>
      <c r="K102" s="453"/>
      <c r="M102" s="732"/>
      <c r="N102" s="732"/>
      <c r="O102" s="732"/>
      <c r="P102" s="732"/>
      <c r="Q102" s="732"/>
      <c r="R102" s="732"/>
      <c r="S102" s="732"/>
      <c r="T102" s="732"/>
      <c r="U102" s="732"/>
      <c r="V102" s="732"/>
      <c r="W102" s="732"/>
      <c r="X102" s="732"/>
      <c r="Y102" s="732"/>
      <c r="Z102" s="732"/>
      <c r="AA102" s="732"/>
      <c r="AB102" s="732"/>
      <c r="AC102" s="732"/>
      <c r="AD102" s="732"/>
      <c r="AE102" s="732"/>
    </row>
    <row r="103" spans="2:31" s="259" customFormat="1" ht="19.95" customHeight="1">
      <c r="B103" s="107"/>
      <c r="D103" s="108" t="s">
        <v>671</v>
      </c>
      <c r="E103" s="109"/>
      <c r="F103" s="109"/>
      <c r="G103" s="109"/>
      <c r="H103" s="109"/>
      <c r="I103" s="110"/>
      <c r="J103" s="110">
        <f>J386</f>
        <v>0</v>
      </c>
      <c r="K103" s="453"/>
      <c r="M103" s="732"/>
      <c r="N103" s="732"/>
      <c r="O103" s="732"/>
      <c r="P103" s="732"/>
      <c r="Q103" s="732"/>
      <c r="R103" s="732"/>
      <c r="S103" s="732"/>
      <c r="T103" s="732"/>
      <c r="U103" s="732"/>
      <c r="V103" s="732"/>
      <c r="W103" s="732"/>
      <c r="X103" s="732"/>
      <c r="Y103" s="732"/>
      <c r="Z103" s="732"/>
      <c r="AA103" s="732"/>
      <c r="AB103" s="732"/>
      <c r="AC103" s="732"/>
      <c r="AD103" s="732"/>
      <c r="AE103" s="732"/>
    </row>
    <row r="104" spans="2:31" s="259" customFormat="1" ht="19.95" customHeight="1">
      <c r="B104" s="107"/>
      <c r="D104" s="108" t="s">
        <v>672</v>
      </c>
      <c r="E104" s="109"/>
      <c r="F104" s="109"/>
      <c r="G104" s="109"/>
      <c r="H104" s="109"/>
      <c r="I104" s="110"/>
      <c r="J104" s="110">
        <f>J422</f>
        <v>0</v>
      </c>
      <c r="K104" s="453"/>
      <c r="M104" s="732"/>
      <c r="N104" s="732"/>
      <c r="O104" s="732"/>
      <c r="P104" s="732"/>
      <c r="Q104" s="732"/>
      <c r="R104" s="732"/>
      <c r="S104" s="732"/>
      <c r="T104" s="732"/>
      <c r="U104" s="732"/>
      <c r="V104" s="732"/>
      <c r="W104" s="732"/>
      <c r="X104" s="732"/>
      <c r="Y104" s="732"/>
      <c r="Z104" s="732"/>
      <c r="AA104" s="732"/>
      <c r="AB104" s="732"/>
      <c r="AC104" s="732"/>
      <c r="AD104" s="732"/>
      <c r="AE104" s="732"/>
    </row>
    <row r="105" spans="2:31" s="259" customFormat="1" ht="19.95" customHeight="1">
      <c r="B105" s="107"/>
      <c r="D105" s="454" t="s">
        <v>673</v>
      </c>
      <c r="E105" s="271"/>
      <c r="F105" s="271"/>
      <c r="G105" s="271"/>
      <c r="H105" s="271"/>
      <c r="I105" s="272"/>
      <c r="J105" s="272">
        <f>J444</f>
        <v>0</v>
      </c>
      <c r="K105" s="453"/>
      <c r="M105" s="732"/>
      <c r="N105" s="732"/>
      <c r="O105" s="732"/>
      <c r="P105" s="732"/>
      <c r="Q105" s="732"/>
      <c r="R105" s="732"/>
      <c r="S105" s="732"/>
      <c r="T105" s="732"/>
      <c r="U105" s="732"/>
      <c r="V105" s="732"/>
      <c r="W105" s="732"/>
      <c r="X105" s="732"/>
      <c r="Y105" s="732"/>
      <c r="Z105" s="732"/>
      <c r="AA105" s="732"/>
      <c r="AB105" s="732"/>
      <c r="AC105" s="732"/>
      <c r="AD105" s="732"/>
      <c r="AE105" s="732"/>
    </row>
    <row r="106" spans="2:31" s="259" customFormat="1" ht="19.95" customHeight="1">
      <c r="B106" s="107"/>
      <c r="D106" s="181" t="s">
        <v>674</v>
      </c>
      <c r="E106" s="274"/>
      <c r="F106" s="274"/>
      <c r="G106" s="274"/>
      <c r="H106" s="274"/>
      <c r="I106" s="275"/>
      <c r="J106" s="275">
        <f>J473</f>
        <v>0</v>
      </c>
      <c r="K106" s="453"/>
      <c r="M106" s="732"/>
      <c r="N106" s="732"/>
      <c r="O106" s="732"/>
      <c r="P106" s="732"/>
      <c r="Q106" s="732"/>
      <c r="R106" s="732"/>
      <c r="S106" s="732"/>
      <c r="T106" s="732"/>
      <c r="U106" s="732"/>
      <c r="V106" s="732"/>
      <c r="W106" s="732"/>
      <c r="X106" s="732"/>
      <c r="Y106" s="732"/>
      <c r="Z106" s="732"/>
      <c r="AA106" s="732"/>
      <c r="AB106" s="732"/>
      <c r="AC106" s="732"/>
      <c r="AD106" s="732"/>
      <c r="AE106" s="732"/>
    </row>
    <row r="107" spans="2:31" s="259" customFormat="1" ht="19.95" customHeight="1">
      <c r="B107" s="107"/>
      <c r="D107" s="455" t="s">
        <v>675</v>
      </c>
      <c r="E107" s="274"/>
      <c r="F107" s="274"/>
      <c r="G107" s="274"/>
      <c r="H107" s="274"/>
      <c r="I107" s="275"/>
      <c r="J107" s="275">
        <f>J490</f>
        <v>0</v>
      </c>
      <c r="K107" s="453"/>
      <c r="M107" s="732"/>
      <c r="N107" s="732"/>
      <c r="O107" s="732"/>
      <c r="P107" s="732"/>
      <c r="Q107" s="732"/>
      <c r="R107" s="732"/>
      <c r="S107" s="732"/>
      <c r="T107" s="732"/>
      <c r="U107" s="732"/>
      <c r="V107" s="732"/>
      <c r="W107" s="732"/>
      <c r="X107" s="732"/>
      <c r="Y107" s="732"/>
      <c r="Z107" s="732"/>
      <c r="AA107" s="732"/>
      <c r="AB107" s="732"/>
      <c r="AC107" s="732"/>
      <c r="AD107" s="732"/>
      <c r="AE107" s="732"/>
    </row>
    <row r="108" spans="2:31" s="259" customFormat="1" ht="19.95" customHeight="1">
      <c r="B108" s="107"/>
      <c r="D108" s="273" t="s">
        <v>676</v>
      </c>
      <c r="E108" s="274"/>
      <c r="F108" s="274"/>
      <c r="G108" s="274"/>
      <c r="H108" s="274"/>
      <c r="I108" s="275"/>
      <c r="J108" s="275">
        <f>J505</f>
        <v>0</v>
      </c>
      <c r="K108" s="453"/>
      <c r="M108" s="732"/>
      <c r="N108" s="732"/>
      <c r="O108" s="732"/>
      <c r="P108" s="732"/>
      <c r="Q108" s="732"/>
      <c r="R108" s="732"/>
      <c r="S108" s="732"/>
      <c r="T108" s="732"/>
      <c r="U108" s="732"/>
      <c r="V108" s="732"/>
      <c r="W108" s="732"/>
      <c r="X108" s="732"/>
      <c r="Y108" s="732"/>
      <c r="Z108" s="732"/>
      <c r="AA108" s="732"/>
      <c r="AB108" s="732"/>
      <c r="AC108" s="732"/>
      <c r="AD108" s="732"/>
      <c r="AE108" s="732"/>
    </row>
    <row r="109" spans="2:31" s="259" customFormat="1" ht="19.95" customHeight="1">
      <c r="B109" s="107"/>
      <c r="D109" s="273" t="s">
        <v>677</v>
      </c>
      <c r="E109" s="274"/>
      <c r="F109" s="274"/>
      <c r="G109" s="274"/>
      <c r="H109" s="274"/>
      <c r="I109" s="275"/>
      <c r="J109" s="275">
        <f>J520</f>
        <v>0</v>
      </c>
      <c r="K109" s="453"/>
      <c r="M109" s="732"/>
      <c r="N109" s="732"/>
      <c r="O109" s="732"/>
      <c r="P109" s="732"/>
      <c r="Q109" s="732"/>
      <c r="R109" s="732"/>
      <c r="S109" s="732"/>
      <c r="T109" s="732"/>
      <c r="U109" s="732"/>
      <c r="V109" s="732"/>
      <c r="W109" s="732"/>
      <c r="X109" s="732"/>
      <c r="Y109" s="732"/>
      <c r="Z109" s="732"/>
      <c r="AA109" s="732"/>
      <c r="AB109" s="732"/>
      <c r="AC109" s="732"/>
      <c r="AD109" s="732"/>
      <c r="AE109" s="732"/>
    </row>
    <row r="110" spans="2:31" s="2" customFormat="1" ht="7" customHeight="1">
      <c r="B110" s="283"/>
      <c r="C110" s="284"/>
      <c r="D110" s="284"/>
      <c r="E110" s="284"/>
      <c r="F110" s="284"/>
      <c r="G110" s="284"/>
      <c r="H110" s="284"/>
      <c r="I110" s="865"/>
      <c r="J110" s="284"/>
      <c r="K110" s="449"/>
      <c r="M110" s="729"/>
      <c r="N110" s="729"/>
      <c r="O110" s="729"/>
      <c r="P110" s="729"/>
      <c r="Q110" s="729"/>
      <c r="R110" s="729"/>
      <c r="S110" s="729"/>
      <c r="T110" s="729"/>
      <c r="U110" s="729"/>
      <c r="V110" s="729"/>
      <c r="W110" s="729"/>
      <c r="X110" s="729"/>
      <c r="Y110" s="729"/>
      <c r="Z110" s="729"/>
      <c r="AA110" s="729"/>
      <c r="AB110" s="729"/>
      <c r="AC110" s="729"/>
      <c r="AD110" s="729"/>
      <c r="AE110" s="729"/>
    </row>
    <row r="111" spans="2:31">
      <c r="K111" s="348"/>
    </row>
    <row r="112" spans="2:31">
      <c r="K112" s="348"/>
    </row>
    <row r="113" spans="2:63">
      <c r="K113" s="348"/>
    </row>
    <row r="114" spans="2:63" s="2" customFormat="1" ht="7" customHeight="1">
      <c r="B114" s="285"/>
      <c r="C114" s="286"/>
      <c r="D114" s="286"/>
      <c r="E114" s="286"/>
      <c r="F114" s="286"/>
      <c r="G114" s="286"/>
      <c r="H114" s="286"/>
      <c r="I114" s="866"/>
      <c r="J114" s="286"/>
      <c r="K114" s="450"/>
      <c r="M114" s="729"/>
      <c r="N114" s="729"/>
      <c r="O114" s="729"/>
      <c r="P114" s="729"/>
      <c r="Q114" s="729"/>
      <c r="R114" s="729"/>
      <c r="S114" s="729"/>
      <c r="T114" s="729"/>
      <c r="U114" s="729"/>
      <c r="V114" s="729"/>
      <c r="W114" s="729"/>
      <c r="X114" s="729"/>
      <c r="Y114" s="729"/>
      <c r="Z114" s="729"/>
      <c r="AA114" s="729"/>
      <c r="AB114" s="729"/>
      <c r="AC114" s="729"/>
      <c r="AD114" s="729"/>
      <c r="AE114" s="729"/>
    </row>
    <row r="115" spans="2:63" s="2" customFormat="1" ht="25" customHeight="1">
      <c r="B115" s="34"/>
      <c r="C115" s="16" t="s">
        <v>117</v>
      </c>
      <c r="I115" s="308"/>
      <c r="K115" s="339"/>
      <c r="M115" s="729"/>
      <c r="N115" s="729"/>
      <c r="O115" s="729"/>
      <c r="P115" s="729"/>
      <c r="Q115" s="729"/>
      <c r="R115" s="729"/>
      <c r="S115" s="729"/>
      <c r="T115" s="729"/>
      <c r="U115" s="729"/>
      <c r="V115" s="729"/>
      <c r="W115" s="729"/>
      <c r="X115" s="729"/>
      <c r="Y115" s="729"/>
      <c r="Z115" s="729"/>
      <c r="AA115" s="729"/>
      <c r="AB115" s="729"/>
      <c r="AC115" s="729"/>
      <c r="AD115" s="729"/>
      <c r="AE115" s="729"/>
    </row>
    <row r="116" spans="2:63" s="2" customFormat="1" ht="7" customHeight="1">
      <c r="B116" s="34"/>
      <c r="I116" s="308"/>
      <c r="K116" s="339"/>
      <c r="M116" s="729"/>
      <c r="N116" s="729"/>
      <c r="O116" s="729"/>
      <c r="P116" s="729"/>
      <c r="Q116" s="729"/>
      <c r="R116" s="729"/>
      <c r="S116" s="729"/>
      <c r="T116" s="729"/>
      <c r="U116" s="729"/>
      <c r="V116" s="729"/>
      <c r="W116" s="729"/>
      <c r="X116" s="729"/>
      <c r="Y116" s="729"/>
      <c r="Z116" s="729"/>
      <c r="AA116" s="729"/>
      <c r="AB116" s="729"/>
      <c r="AC116" s="729"/>
      <c r="AD116" s="729"/>
      <c r="AE116" s="729"/>
    </row>
    <row r="117" spans="2:63" s="2" customFormat="1" ht="12" customHeight="1">
      <c r="B117" s="34"/>
      <c r="C117" s="269" t="s">
        <v>16</v>
      </c>
      <c r="I117" s="308"/>
      <c r="K117" s="339"/>
      <c r="M117" s="729"/>
      <c r="N117" s="729"/>
      <c r="O117" s="729"/>
      <c r="P117" s="729"/>
      <c r="Q117" s="729"/>
      <c r="R117" s="729"/>
      <c r="S117" s="729"/>
      <c r="T117" s="729"/>
      <c r="U117" s="729"/>
      <c r="V117" s="729"/>
      <c r="W117" s="729"/>
      <c r="X117" s="729"/>
      <c r="Y117" s="729"/>
      <c r="Z117" s="729"/>
      <c r="AA117" s="729"/>
      <c r="AB117" s="729"/>
      <c r="AC117" s="729"/>
      <c r="AD117" s="729"/>
      <c r="AE117" s="729"/>
    </row>
    <row r="118" spans="2:63" s="2" customFormat="1" ht="16.5" customHeight="1">
      <c r="B118" s="34"/>
      <c r="E118" s="940"/>
      <c r="F118" s="941"/>
      <c r="G118" s="941"/>
      <c r="H118" s="941"/>
      <c r="I118" s="308"/>
      <c r="K118" s="339"/>
      <c r="M118" s="729"/>
      <c r="N118" s="729"/>
      <c r="O118" s="729"/>
      <c r="P118" s="729"/>
      <c r="Q118" s="729"/>
      <c r="R118" s="729"/>
      <c r="S118" s="729"/>
      <c r="T118" s="729"/>
      <c r="U118" s="729"/>
      <c r="V118" s="729"/>
      <c r="W118" s="729"/>
      <c r="X118" s="729"/>
      <c r="Y118" s="729"/>
      <c r="Z118" s="729"/>
      <c r="AA118" s="729"/>
      <c r="AB118" s="729"/>
      <c r="AC118" s="729"/>
      <c r="AD118" s="729"/>
      <c r="AE118" s="729"/>
    </row>
    <row r="119" spans="2:63" s="2" customFormat="1" ht="12" customHeight="1">
      <c r="B119" s="34"/>
      <c r="C119" s="269" t="s">
        <v>111</v>
      </c>
      <c r="I119" s="308"/>
      <c r="K119" s="339"/>
      <c r="M119" s="729"/>
      <c r="N119" s="729"/>
      <c r="O119" s="729"/>
      <c r="P119" s="729"/>
      <c r="Q119" s="729"/>
      <c r="R119" s="729"/>
      <c r="S119" s="729"/>
      <c r="T119" s="729"/>
      <c r="U119" s="729"/>
      <c r="V119" s="729"/>
      <c r="W119" s="729"/>
      <c r="X119" s="729"/>
      <c r="Y119" s="729"/>
      <c r="Z119" s="729"/>
      <c r="AA119" s="729"/>
      <c r="AB119" s="729"/>
      <c r="AC119" s="729"/>
      <c r="AD119" s="729"/>
      <c r="AE119" s="729"/>
    </row>
    <row r="120" spans="2:63" s="2" customFormat="1" ht="16.5" customHeight="1">
      <c r="B120" s="34"/>
      <c r="E120" s="911" t="str">
        <f>E9</f>
        <v>44 - Vzduchotechnika</v>
      </c>
      <c r="F120" s="939"/>
      <c r="G120" s="939"/>
      <c r="H120" s="939"/>
      <c r="I120" s="308"/>
      <c r="K120" s="339"/>
      <c r="M120" s="729"/>
      <c r="N120" s="729"/>
      <c r="O120" s="729"/>
      <c r="P120" s="729"/>
      <c r="Q120" s="729"/>
      <c r="R120" s="729"/>
      <c r="S120" s="729"/>
      <c r="T120" s="729"/>
      <c r="U120" s="729"/>
      <c r="V120" s="729"/>
      <c r="W120" s="729"/>
      <c r="X120" s="729"/>
      <c r="Y120" s="729"/>
      <c r="Z120" s="729"/>
      <c r="AA120" s="729"/>
      <c r="AB120" s="729"/>
      <c r="AC120" s="729"/>
      <c r="AD120" s="729"/>
      <c r="AE120" s="729"/>
    </row>
    <row r="121" spans="2:63" s="2" customFormat="1" ht="7" customHeight="1">
      <c r="B121" s="34"/>
      <c r="I121" s="308"/>
      <c r="K121" s="339"/>
      <c r="M121" s="729"/>
      <c r="N121" s="729"/>
      <c r="O121" s="729"/>
      <c r="P121" s="729"/>
      <c r="Q121" s="729"/>
      <c r="R121" s="729"/>
      <c r="S121" s="729"/>
      <c r="T121" s="729"/>
      <c r="U121" s="729"/>
      <c r="V121" s="729"/>
      <c r="W121" s="729"/>
      <c r="X121" s="729"/>
      <c r="Y121" s="729"/>
      <c r="Z121" s="729"/>
      <c r="AA121" s="729"/>
      <c r="AB121" s="729"/>
      <c r="AC121" s="729"/>
      <c r="AD121" s="729"/>
      <c r="AE121" s="729"/>
    </row>
    <row r="122" spans="2:63" s="2" customFormat="1" ht="12" customHeight="1">
      <c r="B122" s="34"/>
      <c r="C122" s="269" t="s">
        <v>19</v>
      </c>
      <c r="F122" s="262" t="str">
        <f>F12</f>
        <v>Chrudim</v>
      </c>
      <c r="I122" s="847" t="s">
        <v>20</v>
      </c>
      <c r="J122" s="260">
        <f>IF(J12="","",J12)</f>
        <v>44757</v>
      </c>
      <c r="K122" s="339"/>
      <c r="M122" s="729"/>
      <c r="N122" s="729"/>
      <c r="O122" s="729"/>
      <c r="P122" s="729"/>
      <c r="Q122" s="729"/>
      <c r="R122" s="729"/>
      <c r="S122" s="729"/>
      <c r="T122" s="729"/>
      <c r="U122" s="729"/>
      <c r="V122" s="729"/>
      <c r="W122" s="729"/>
      <c r="X122" s="729"/>
      <c r="Y122" s="729"/>
      <c r="Z122" s="729"/>
      <c r="AA122" s="729"/>
      <c r="AB122" s="729"/>
      <c r="AC122" s="729"/>
      <c r="AD122" s="729"/>
      <c r="AE122" s="729"/>
    </row>
    <row r="123" spans="2:63" s="2" customFormat="1" ht="7" customHeight="1">
      <c r="B123" s="34"/>
      <c r="I123" s="308"/>
      <c r="K123" s="339"/>
      <c r="M123" s="729"/>
      <c r="N123" s="729"/>
      <c r="O123" s="729"/>
      <c r="P123" s="729"/>
      <c r="Q123" s="729"/>
      <c r="R123" s="729"/>
      <c r="S123" s="729"/>
      <c r="T123" s="729"/>
      <c r="U123" s="729"/>
      <c r="V123" s="729"/>
      <c r="W123" s="729"/>
      <c r="X123" s="729"/>
      <c r="Y123" s="729"/>
      <c r="Z123" s="729"/>
      <c r="AA123" s="729"/>
      <c r="AB123" s="729"/>
      <c r="AC123" s="729"/>
      <c r="AD123" s="729"/>
      <c r="AE123" s="729"/>
    </row>
    <row r="124" spans="2:63" s="2" customFormat="1" ht="25.75" customHeight="1">
      <c r="B124" s="34"/>
      <c r="C124" s="269" t="s">
        <v>21</v>
      </c>
      <c r="F124" s="262" t="str">
        <f>E15</f>
        <v xml:space="preserve">Město Chrudim, Resselovo nám.77, Chrudim </v>
      </c>
      <c r="I124" s="847" t="s">
        <v>26</v>
      </c>
      <c r="J124" s="264" t="str">
        <f>E21</f>
        <v>Projekce CZ s.r.o., Tovární 290, Chrudim</v>
      </c>
      <c r="K124" s="339"/>
      <c r="M124" s="729"/>
      <c r="N124" s="729"/>
      <c r="O124" s="729"/>
      <c r="P124" s="729"/>
      <c r="Q124" s="729"/>
      <c r="R124" s="729"/>
      <c r="S124" s="729"/>
      <c r="T124" s="729"/>
      <c r="U124" s="729"/>
      <c r="V124" s="729"/>
      <c r="W124" s="729"/>
      <c r="X124" s="729"/>
      <c r="Y124" s="729"/>
      <c r="Z124" s="729"/>
      <c r="AA124" s="729"/>
      <c r="AB124" s="729"/>
      <c r="AC124" s="729"/>
      <c r="AD124" s="729"/>
      <c r="AE124" s="729"/>
    </row>
    <row r="125" spans="2:63" s="2" customFormat="1" ht="15.25" customHeight="1">
      <c r="B125" s="34"/>
      <c r="C125" s="269" t="s">
        <v>24</v>
      </c>
      <c r="F125" s="262" t="str">
        <f>IF(E18="","",E18)</f>
        <v>Vyplň údaj</v>
      </c>
      <c r="I125" s="847" t="s">
        <v>29</v>
      </c>
      <c r="J125" s="264">
        <f>E24</f>
        <v>0</v>
      </c>
      <c r="K125" s="339"/>
      <c r="M125" s="729"/>
      <c r="N125" s="729"/>
      <c r="O125" s="729"/>
      <c r="P125" s="729"/>
      <c r="Q125" s="729"/>
      <c r="R125" s="729"/>
      <c r="S125" s="729"/>
      <c r="T125" s="729"/>
      <c r="U125" s="729"/>
      <c r="V125" s="729"/>
      <c r="W125" s="729"/>
      <c r="X125" s="729"/>
      <c r="Y125" s="729"/>
      <c r="Z125" s="729"/>
      <c r="AA125" s="729"/>
      <c r="AB125" s="729"/>
      <c r="AC125" s="729"/>
      <c r="AD125" s="729"/>
      <c r="AE125" s="729"/>
    </row>
    <row r="126" spans="2:63" s="2" customFormat="1" ht="10.4" customHeight="1">
      <c r="B126" s="34"/>
      <c r="I126" s="308"/>
      <c r="K126" s="339"/>
      <c r="M126" s="729"/>
      <c r="N126" s="729"/>
      <c r="O126" s="729"/>
      <c r="P126" s="729"/>
      <c r="Q126" s="729"/>
      <c r="R126" s="729"/>
      <c r="S126" s="729"/>
      <c r="T126" s="729"/>
      <c r="U126" s="729"/>
      <c r="V126" s="729"/>
      <c r="W126" s="729"/>
      <c r="X126" s="729"/>
      <c r="Y126" s="729"/>
      <c r="Z126" s="729"/>
      <c r="AA126" s="729"/>
      <c r="AB126" s="729"/>
      <c r="AC126" s="729"/>
      <c r="AD126" s="729"/>
      <c r="AE126" s="729"/>
    </row>
    <row r="127" spans="2:63" s="8" customFormat="1" ht="29.25" customHeight="1">
      <c r="B127" s="116"/>
      <c r="C127" s="113" t="s">
        <v>118</v>
      </c>
      <c r="D127" s="114" t="s">
        <v>57</v>
      </c>
      <c r="E127" s="114" t="s">
        <v>53</v>
      </c>
      <c r="F127" s="114" t="s">
        <v>54</v>
      </c>
      <c r="G127" s="114" t="s">
        <v>119</v>
      </c>
      <c r="H127" s="114" t="s">
        <v>120</v>
      </c>
      <c r="I127" s="858" t="s">
        <v>121</v>
      </c>
      <c r="J127" s="114" t="s">
        <v>114</v>
      </c>
      <c r="K127" s="456" t="s">
        <v>122</v>
      </c>
      <c r="M127" s="733"/>
      <c r="N127" s="733"/>
      <c r="O127" s="733"/>
      <c r="P127" s="733"/>
      <c r="Q127" s="733"/>
      <c r="R127" s="733"/>
      <c r="S127" s="733"/>
      <c r="T127" s="733"/>
      <c r="U127" s="762"/>
      <c r="V127" s="762"/>
      <c r="W127" s="762"/>
      <c r="X127" s="762"/>
      <c r="Y127" s="762"/>
      <c r="Z127" s="762"/>
      <c r="AA127" s="762"/>
      <c r="AB127" s="762"/>
      <c r="AC127" s="762"/>
      <c r="AD127" s="762"/>
      <c r="AE127" s="762"/>
    </row>
    <row r="128" spans="2:63" s="2" customFormat="1" ht="22.95" customHeight="1">
      <c r="B128" s="34"/>
      <c r="C128" s="61" t="s">
        <v>129</v>
      </c>
      <c r="I128" s="308"/>
      <c r="J128" s="288">
        <f>J129</f>
        <v>0</v>
      </c>
      <c r="K128" s="339"/>
      <c r="M128" s="729"/>
      <c r="N128" s="729"/>
      <c r="O128" s="729"/>
      <c r="P128" s="779"/>
      <c r="Q128" s="729"/>
      <c r="R128" s="779"/>
      <c r="S128" s="729"/>
      <c r="T128" s="779"/>
      <c r="U128" s="729"/>
      <c r="V128" s="729"/>
      <c r="W128" s="729"/>
      <c r="X128" s="729"/>
      <c r="Y128" s="729"/>
      <c r="Z128" s="729"/>
      <c r="AA128" s="729"/>
      <c r="AB128" s="729"/>
      <c r="AC128" s="729"/>
      <c r="AD128" s="729"/>
      <c r="AE128" s="729"/>
      <c r="AT128" s="277"/>
      <c r="AU128" s="277"/>
      <c r="BK128" s="118"/>
    </row>
    <row r="129" spans="2:63" s="292" customFormat="1" ht="25.95" customHeight="1">
      <c r="B129" s="293"/>
      <c r="D129" s="120" t="s">
        <v>71</v>
      </c>
      <c r="E129" s="121" t="s">
        <v>167</v>
      </c>
      <c r="F129" s="121" t="s">
        <v>678</v>
      </c>
      <c r="I129" s="299"/>
      <c r="J129" s="295">
        <f>SUM(J98:J109)</f>
        <v>0</v>
      </c>
      <c r="K129" s="457"/>
      <c r="M129" s="780"/>
      <c r="N129" s="780"/>
      <c r="O129" s="780"/>
      <c r="P129" s="781"/>
      <c r="Q129" s="780"/>
      <c r="R129" s="781"/>
      <c r="S129" s="780"/>
      <c r="T129" s="781"/>
      <c r="U129" s="780"/>
      <c r="V129" s="780"/>
      <c r="W129" s="780"/>
      <c r="X129" s="780"/>
      <c r="Y129" s="780"/>
      <c r="Z129" s="780"/>
      <c r="AA129" s="780"/>
      <c r="AB129" s="780"/>
      <c r="AC129" s="780"/>
      <c r="AD129" s="780"/>
      <c r="AE129" s="780"/>
      <c r="AR129" s="120"/>
      <c r="AT129" s="127"/>
      <c r="AU129" s="127"/>
      <c r="AY129" s="120"/>
      <c r="BK129" s="128"/>
    </row>
    <row r="130" spans="2:63" s="292" customFormat="1" ht="22.95" customHeight="1">
      <c r="B130" s="293"/>
      <c r="D130" s="120" t="s">
        <v>71</v>
      </c>
      <c r="E130" s="129" t="s">
        <v>170</v>
      </c>
      <c r="F130" s="129" t="s">
        <v>1771</v>
      </c>
      <c r="I130" s="299"/>
      <c r="J130" s="300">
        <f>SUM(J131:J196)</f>
        <v>0</v>
      </c>
      <c r="K130" s="457"/>
      <c r="M130" s="780"/>
      <c r="N130" s="780"/>
      <c r="O130" s="780"/>
      <c r="P130" s="781"/>
      <c r="Q130" s="780"/>
      <c r="R130" s="781"/>
      <c r="S130" s="780"/>
      <c r="T130" s="781"/>
      <c r="U130" s="780"/>
      <c r="V130" s="780"/>
      <c r="W130" s="780"/>
      <c r="X130" s="780"/>
      <c r="Y130" s="780"/>
      <c r="Z130" s="780"/>
      <c r="AA130" s="780"/>
      <c r="AB130" s="780"/>
      <c r="AC130" s="780"/>
      <c r="AD130" s="780"/>
      <c r="AE130" s="780"/>
      <c r="AR130" s="120"/>
      <c r="AT130" s="127"/>
      <c r="AU130" s="127"/>
      <c r="AY130" s="120"/>
      <c r="BK130" s="128"/>
    </row>
    <row r="131" spans="2:63" s="10" customFormat="1" ht="114" customHeight="1">
      <c r="B131" s="136"/>
      <c r="C131" s="458">
        <v>1</v>
      </c>
      <c r="D131" s="573"/>
      <c r="E131" s="460"/>
      <c r="F131" s="461" t="s">
        <v>1772</v>
      </c>
      <c r="G131" s="462" t="s">
        <v>165</v>
      </c>
      <c r="H131" s="463">
        <v>1</v>
      </c>
      <c r="I131" s="320"/>
      <c r="J131" s="402">
        <f>ROUND(I131*H131,0)</f>
        <v>0</v>
      </c>
      <c r="K131" s="464" t="s">
        <v>1</v>
      </c>
      <c r="M131" s="738"/>
      <c r="N131" s="738"/>
      <c r="O131" s="738"/>
      <c r="P131" s="738"/>
      <c r="Q131" s="738"/>
      <c r="R131" s="738"/>
      <c r="S131" s="738"/>
      <c r="T131" s="738"/>
      <c r="U131" s="738"/>
      <c r="V131" s="738"/>
      <c r="W131" s="738"/>
      <c r="X131" s="738"/>
      <c r="Y131" s="738"/>
      <c r="Z131" s="738"/>
      <c r="AA131" s="738"/>
      <c r="AB131" s="738"/>
      <c r="AC131" s="738"/>
      <c r="AD131" s="738"/>
      <c r="AE131" s="738"/>
      <c r="AT131" s="138"/>
      <c r="AU131" s="138"/>
      <c r="AY131" s="138"/>
    </row>
    <row r="132" spans="2:63" s="10" customFormat="1" ht="15" customHeight="1">
      <c r="B132" s="136"/>
      <c r="C132" s="458"/>
      <c r="D132" s="459" t="s">
        <v>131</v>
      </c>
      <c r="E132" s="460"/>
      <c r="F132" s="572" t="s">
        <v>1870</v>
      </c>
      <c r="G132" s="462"/>
      <c r="H132" s="587">
        <v>1</v>
      </c>
      <c r="I132" s="324"/>
      <c r="J132" s="465"/>
      <c r="K132" s="466"/>
      <c r="M132" s="738"/>
      <c r="N132" s="738"/>
      <c r="O132" s="738"/>
      <c r="P132" s="738"/>
      <c r="Q132" s="738"/>
      <c r="R132" s="738"/>
      <c r="S132" s="738"/>
      <c r="T132" s="738"/>
      <c r="U132" s="738"/>
      <c r="V132" s="738"/>
      <c r="W132" s="738"/>
      <c r="X132" s="738"/>
      <c r="Y132" s="738"/>
      <c r="Z132" s="738"/>
      <c r="AA132" s="738"/>
      <c r="AB132" s="738"/>
      <c r="AC132" s="738"/>
      <c r="AD132" s="738"/>
      <c r="AE132" s="738"/>
      <c r="AT132" s="138"/>
      <c r="AU132" s="138"/>
      <c r="AY132" s="138"/>
    </row>
    <row r="133" spans="2:63" s="10" customFormat="1" ht="31.2" customHeight="1">
      <c r="B133" s="136"/>
      <c r="C133" s="458">
        <v>2</v>
      </c>
      <c r="D133" s="573"/>
      <c r="E133" s="460"/>
      <c r="F133" s="467" t="s">
        <v>679</v>
      </c>
      <c r="G133" s="462" t="s">
        <v>169</v>
      </c>
      <c r="H133" s="463">
        <v>4</v>
      </c>
      <c r="I133" s="468"/>
      <c r="J133" s="402">
        <f>ROUND(I133*H133,0)</f>
        <v>0</v>
      </c>
      <c r="K133" s="464" t="s">
        <v>1</v>
      </c>
      <c r="M133" s="738"/>
      <c r="N133" s="738"/>
      <c r="O133" s="738"/>
      <c r="P133" s="738"/>
      <c r="Q133" s="738"/>
      <c r="R133" s="738"/>
      <c r="S133" s="738"/>
      <c r="T133" s="738"/>
      <c r="U133" s="738"/>
      <c r="V133" s="738"/>
      <c r="W133" s="738"/>
      <c r="X133" s="738"/>
      <c r="Y133" s="738"/>
      <c r="Z133" s="738"/>
      <c r="AA133" s="738"/>
      <c r="AB133" s="738"/>
      <c r="AC133" s="738"/>
      <c r="AD133" s="738"/>
      <c r="AE133" s="738"/>
      <c r="AT133" s="138"/>
      <c r="AU133" s="138"/>
      <c r="AY133" s="138"/>
    </row>
    <row r="134" spans="2:63" s="10" customFormat="1" ht="15" customHeight="1">
      <c r="B134" s="136"/>
      <c r="C134" s="458"/>
      <c r="D134" s="459" t="s">
        <v>131</v>
      </c>
      <c r="E134" s="460"/>
      <c r="F134" s="572" t="s">
        <v>1871</v>
      </c>
      <c r="G134" s="462"/>
      <c r="H134" s="587">
        <v>4</v>
      </c>
      <c r="I134" s="324"/>
      <c r="J134" s="465"/>
      <c r="K134" s="466"/>
      <c r="M134" s="738"/>
      <c r="N134" s="738"/>
      <c r="O134" s="738"/>
      <c r="P134" s="738"/>
      <c r="Q134" s="738"/>
      <c r="R134" s="738"/>
      <c r="S134" s="738"/>
      <c r="T134" s="738"/>
      <c r="U134" s="738"/>
      <c r="V134" s="738"/>
      <c r="W134" s="738"/>
      <c r="X134" s="738"/>
      <c r="Y134" s="738"/>
      <c r="Z134" s="738"/>
      <c r="AA134" s="738"/>
      <c r="AB134" s="738"/>
      <c r="AC134" s="738"/>
      <c r="AD134" s="738"/>
      <c r="AE134" s="738"/>
      <c r="AT134" s="138"/>
      <c r="AU134" s="138"/>
      <c r="AY134" s="138"/>
    </row>
    <row r="135" spans="2:63" s="10" customFormat="1" ht="33.65" customHeight="1">
      <c r="B135" s="136"/>
      <c r="C135" s="458">
        <v>3</v>
      </c>
      <c r="D135" s="573"/>
      <c r="E135" s="460"/>
      <c r="F135" s="467" t="s">
        <v>680</v>
      </c>
      <c r="G135" s="462" t="s">
        <v>169</v>
      </c>
      <c r="H135" s="463">
        <v>1</v>
      </c>
      <c r="I135" s="468"/>
      <c r="J135" s="402">
        <f>ROUND(I135*H135,0)</f>
        <v>0</v>
      </c>
      <c r="K135" s="464" t="s">
        <v>1</v>
      </c>
      <c r="M135" s="738"/>
      <c r="N135" s="738"/>
      <c r="O135" s="738"/>
      <c r="P135" s="738"/>
      <c r="Q135" s="738"/>
      <c r="R135" s="738"/>
      <c r="S135" s="738"/>
      <c r="T135" s="738"/>
      <c r="U135" s="738"/>
      <c r="V135" s="738"/>
      <c r="W135" s="738"/>
      <c r="X135" s="738"/>
      <c r="Y135" s="738"/>
      <c r="Z135" s="738"/>
      <c r="AA135" s="738"/>
      <c r="AB135" s="738"/>
      <c r="AC135" s="738"/>
      <c r="AD135" s="738"/>
      <c r="AE135" s="738"/>
      <c r="AT135" s="138"/>
      <c r="AU135" s="138"/>
      <c r="AY135" s="138"/>
    </row>
    <row r="136" spans="2:63" s="10" customFormat="1" ht="14.5" customHeight="1">
      <c r="B136" s="136"/>
      <c r="C136" s="458"/>
      <c r="D136" s="459" t="s">
        <v>131</v>
      </c>
      <c r="E136" s="460"/>
      <c r="F136" s="572" t="s">
        <v>1872</v>
      </c>
      <c r="G136" s="462"/>
      <c r="H136" s="587">
        <v>1</v>
      </c>
      <c r="I136" s="324"/>
      <c r="J136" s="402"/>
      <c r="K136" s="464"/>
      <c r="M136" s="738"/>
      <c r="N136" s="738"/>
      <c r="O136" s="738"/>
      <c r="P136" s="738"/>
      <c r="Q136" s="738"/>
      <c r="R136" s="738"/>
      <c r="S136" s="738"/>
      <c r="T136" s="738"/>
      <c r="U136" s="738"/>
      <c r="V136" s="738"/>
      <c r="W136" s="738"/>
      <c r="X136" s="738"/>
      <c r="Y136" s="738"/>
      <c r="Z136" s="738"/>
      <c r="AA136" s="738"/>
      <c r="AB136" s="738"/>
      <c r="AC136" s="738"/>
      <c r="AD136" s="738"/>
      <c r="AE136" s="738"/>
      <c r="AT136" s="138"/>
      <c r="AU136" s="138"/>
      <c r="AY136" s="138"/>
    </row>
    <row r="137" spans="2:63" s="10" customFormat="1" ht="30" customHeight="1">
      <c r="B137" s="136"/>
      <c r="C137" s="458">
        <v>4</v>
      </c>
      <c r="D137" s="573"/>
      <c r="E137" s="460"/>
      <c r="F137" s="467" t="s">
        <v>681</v>
      </c>
      <c r="G137" s="462" t="s">
        <v>169</v>
      </c>
      <c r="H137" s="463">
        <v>1</v>
      </c>
      <c r="I137" s="468"/>
      <c r="J137" s="402">
        <f>ROUND(I137*H137,0)</f>
        <v>0</v>
      </c>
      <c r="K137" s="464" t="s">
        <v>1</v>
      </c>
      <c r="M137" s="738"/>
      <c r="N137" s="738"/>
      <c r="O137" s="738"/>
      <c r="P137" s="738"/>
      <c r="Q137" s="738"/>
      <c r="R137" s="738"/>
      <c r="S137" s="738"/>
      <c r="T137" s="738"/>
      <c r="U137" s="738"/>
      <c r="V137" s="738"/>
      <c r="W137" s="738"/>
      <c r="X137" s="738"/>
      <c r="Y137" s="738"/>
      <c r="Z137" s="738"/>
      <c r="AA137" s="738"/>
      <c r="AB137" s="738"/>
      <c r="AC137" s="738"/>
      <c r="AD137" s="738"/>
      <c r="AE137" s="738"/>
      <c r="AT137" s="138"/>
      <c r="AU137" s="138"/>
      <c r="AY137" s="138"/>
    </row>
    <row r="138" spans="2:63" s="10" customFormat="1" ht="15" customHeight="1">
      <c r="B138" s="136"/>
      <c r="C138" s="458"/>
      <c r="D138" s="459" t="s">
        <v>131</v>
      </c>
      <c r="E138" s="460"/>
      <c r="F138" s="572" t="s">
        <v>1873</v>
      </c>
      <c r="G138" s="462"/>
      <c r="H138" s="587">
        <v>1</v>
      </c>
      <c r="I138" s="324"/>
      <c r="J138" s="402"/>
      <c r="K138" s="464"/>
      <c r="M138" s="738"/>
      <c r="N138" s="738"/>
      <c r="O138" s="738"/>
      <c r="P138" s="738"/>
      <c r="Q138" s="738"/>
      <c r="R138" s="738"/>
      <c r="S138" s="738"/>
      <c r="T138" s="738"/>
      <c r="U138" s="738"/>
      <c r="V138" s="738"/>
      <c r="W138" s="738"/>
      <c r="X138" s="738"/>
      <c r="Y138" s="738"/>
      <c r="Z138" s="738"/>
      <c r="AA138" s="738"/>
      <c r="AB138" s="738"/>
      <c r="AC138" s="738"/>
      <c r="AD138" s="738"/>
      <c r="AE138" s="738"/>
      <c r="AT138" s="138"/>
      <c r="AU138" s="138"/>
      <c r="AY138" s="138"/>
    </row>
    <row r="139" spans="2:63" s="10" customFormat="1" ht="22.95" customHeight="1">
      <c r="B139" s="136"/>
      <c r="C139" s="458">
        <v>5</v>
      </c>
      <c r="D139" s="573"/>
      <c r="E139" s="460"/>
      <c r="F139" s="467" t="s">
        <v>682</v>
      </c>
      <c r="G139" s="462" t="s">
        <v>169</v>
      </c>
      <c r="H139" s="463">
        <v>15</v>
      </c>
      <c r="I139" s="468"/>
      <c r="J139" s="402">
        <f>ROUND(I139*H139,0)</f>
        <v>0</v>
      </c>
      <c r="K139" s="464"/>
      <c r="M139" s="738"/>
      <c r="N139" s="738"/>
      <c r="O139" s="738"/>
      <c r="P139" s="738"/>
      <c r="Q139" s="738"/>
      <c r="R139" s="738"/>
      <c r="S139" s="738"/>
      <c r="T139" s="738"/>
      <c r="U139" s="738"/>
      <c r="V139" s="738"/>
      <c r="W139" s="738"/>
      <c r="X139" s="738"/>
      <c r="Y139" s="738"/>
      <c r="Z139" s="738"/>
      <c r="AA139" s="738"/>
      <c r="AB139" s="738"/>
      <c r="AC139" s="738"/>
      <c r="AD139" s="738"/>
      <c r="AE139" s="738"/>
      <c r="AT139" s="138"/>
      <c r="AU139" s="138"/>
      <c r="AY139" s="138"/>
    </row>
    <row r="140" spans="2:63" s="10" customFormat="1" ht="15.65" customHeight="1">
      <c r="B140" s="136"/>
      <c r="C140" s="458"/>
      <c r="D140" s="459" t="s">
        <v>131</v>
      </c>
      <c r="E140" s="460"/>
      <c r="F140" s="578" t="s">
        <v>1874</v>
      </c>
      <c r="G140" s="462"/>
      <c r="H140" s="587">
        <v>15</v>
      </c>
      <c r="I140" s="324"/>
      <c r="J140" s="402"/>
      <c r="K140" s="464"/>
      <c r="M140" s="738"/>
      <c r="N140" s="738"/>
      <c r="O140" s="738"/>
      <c r="P140" s="738"/>
      <c r="Q140" s="738"/>
      <c r="R140" s="738"/>
      <c r="S140" s="738"/>
      <c r="T140" s="738"/>
      <c r="U140" s="738"/>
      <c r="V140" s="738"/>
      <c r="W140" s="738"/>
      <c r="X140" s="738"/>
      <c r="Y140" s="738"/>
      <c r="Z140" s="738"/>
      <c r="AA140" s="738"/>
      <c r="AB140" s="738"/>
      <c r="AC140" s="738"/>
      <c r="AD140" s="738"/>
      <c r="AE140" s="738"/>
      <c r="AT140" s="138"/>
      <c r="AU140" s="138"/>
      <c r="AY140" s="138"/>
    </row>
    <row r="141" spans="2:63" s="10" customFormat="1" ht="39.65" customHeight="1">
      <c r="B141" s="136"/>
      <c r="C141" s="469">
        <v>6</v>
      </c>
      <c r="D141" s="573"/>
      <c r="E141" s="471" t="s">
        <v>1</v>
      </c>
      <c r="F141" s="467" t="s">
        <v>683</v>
      </c>
      <c r="G141" s="462" t="s">
        <v>169</v>
      </c>
      <c r="H141" s="463">
        <v>7</v>
      </c>
      <c r="I141" s="473"/>
      <c r="J141" s="402">
        <f>ROUND(I141*H141,0)</f>
        <v>0</v>
      </c>
      <c r="K141" s="472"/>
      <c r="M141" s="738"/>
      <c r="N141" s="738"/>
      <c r="O141" s="738"/>
      <c r="P141" s="738"/>
      <c r="Q141" s="738"/>
      <c r="R141" s="738"/>
      <c r="S141" s="738"/>
      <c r="T141" s="738"/>
      <c r="U141" s="738"/>
      <c r="V141" s="738"/>
      <c r="W141" s="738"/>
      <c r="X141" s="738"/>
      <c r="Y141" s="738"/>
      <c r="Z141" s="738"/>
      <c r="AA141" s="738"/>
      <c r="AB141" s="738"/>
      <c r="AC141" s="738"/>
      <c r="AD141" s="738"/>
      <c r="AE141" s="738"/>
      <c r="AT141" s="138"/>
      <c r="AU141" s="138"/>
      <c r="AY141" s="138"/>
    </row>
    <row r="142" spans="2:63" s="10" customFormat="1" ht="15" customHeight="1">
      <c r="B142" s="136"/>
      <c r="C142" s="469"/>
      <c r="D142" s="470" t="s">
        <v>131</v>
      </c>
      <c r="E142" s="471"/>
      <c r="F142" s="572" t="s">
        <v>1875</v>
      </c>
      <c r="G142" s="462"/>
      <c r="H142" s="587">
        <v>7</v>
      </c>
      <c r="I142" s="474"/>
      <c r="J142" s="402"/>
      <c r="K142" s="472"/>
      <c r="M142" s="738"/>
      <c r="N142" s="738"/>
      <c r="O142" s="738"/>
      <c r="P142" s="738"/>
      <c r="Q142" s="738"/>
      <c r="R142" s="738"/>
      <c r="S142" s="738"/>
      <c r="T142" s="738"/>
      <c r="U142" s="738"/>
      <c r="V142" s="738"/>
      <c r="W142" s="738"/>
      <c r="X142" s="738"/>
      <c r="Y142" s="738"/>
      <c r="Z142" s="738"/>
      <c r="AA142" s="738"/>
      <c r="AB142" s="738"/>
      <c r="AC142" s="738"/>
      <c r="AD142" s="738"/>
      <c r="AE142" s="738"/>
      <c r="AT142" s="138"/>
      <c r="AU142" s="138"/>
      <c r="AY142" s="138"/>
    </row>
    <row r="143" spans="2:63" s="10" customFormat="1" ht="27" customHeight="1">
      <c r="B143" s="136"/>
      <c r="C143" s="458">
        <v>7</v>
      </c>
      <c r="D143" s="573"/>
      <c r="E143" s="460"/>
      <c r="F143" s="467" t="s">
        <v>684</v>
      </c>
      <c r="G143" s="462" t="s">
        <v>169</v>
      </c>
      <c r="H143" s="463">
        <v>2</v>
      </c>
      <c r="I143" s="320"/>
      <c r="J143" s="402">
        <f>ROUND(I143*H143,0)</f>
        <v>0</v>
      </c>
      <c r="K143" s="464"/>
      <c r="M143" s="738"/>
      <c r="N143" s="738"/>
      <c r="O143" s="738"/>
      <c r="P143" s="738"/>
      <c r="Q143" s="738"/>
      <c r="R143" s="738"/>
      <c r="S143" s="738"/>
      <c r="T143" s="738"/>
      <c r="U143" s="738"/>
      <c r="V143" s="738"/>
      <c r="W143" s="738"/>
      <c r="X143" s="738"/>
      <c r="Y143" s="738"/>
      <c r="Z143" s="738"/>
      <c r="AA143" s="738"/>
      <c r="AB143" s="738"/>
      <c r="AC143" s="738"/>
      <c r="AD143" s="738"/>
      <c r="AE143" s="738"/>
      <c r="AT143" s="138"/>
      <c r="AU143" s="138"/>
      <c r="AY143" s="138"/>
    </row>
    <row r="144" spans="2:63" s="10" customFormat="1" ht="15" customHeight="1">
      <c r="B144" s="136"/>
      <c r="C144" s="458"/>
      <c r="D144" s="459" t="s">
        <v>131</v>
      </c>
      <c r="E144" s="460"/>
      <c r="F144" s="572" t="s">
        <v>1876</v>
      </c>
      <c r="G144" s="462"/>
      <c r="H144" s="587">
        <v>2</v>
      </c>
      <c r="I144" s="324"/>
      <c r="J144" s="402"/>
      <c r="K144" s="464"/>
      <c r="M144" s="738"/>
      <c r="N144" s="738"/>
      <c r="O144" s="738"/>
      <c r="P144" s="738"/>
      <c r="Q144" s="738"/>
      <c r="R144" s="738"/>
      <c r="S144" s="738"/>
      <c r="T144" s="738"/>
      <c r="U144" s="738"/>
      <c r="V144" s="738"/>
      <c r="W144" s="738"/>
      <c r="X144" s="738"/>
      <c r="Y144" s="738"/>
      <c r="Z144" s="738"/>
      <c r="AA144" s="738"/>
      <c r="AB144" s="738"/>
      <c r="AC144" s="738"/>
      <c r="AD144" s="738"/>
      <c r="AE144" s="738"/>
      <c r="AT144" s="138"/>
      <c r="AU144" s="138"/>
      <c r="AY144" s="138"/>
    </row>
    <row r="145" spans="2:65" s="10" customFormat="1" ht="24.65" customHeight="1">
      <c r="B145" s="136"/>
      <c r="C145" s="469">
        <v>8</v>
      </c>
      <c r="D145" s="573"/>
      <c r="E145" s="471" t="s">
        <v>1</v>
      </c>
      <c r="F145" s="467" t="s">
        <v>685</v>
      </c>
      <c r="G145" s="462" t="s">
        <v>169</v>
      </c>
      <c r="H145" s="463">
        <v>1</v>
      </c>
      <c r="I145" s="473"/>
      <c r="J145" s="402">
        <f>ROUND(I145*H145,0)</f>
        <v>0</v>
      </c>
      <c r="K145" s="472"/>
      <c r="M145" s="738"/>
      <c r="N145" s="738"/>
      <c r="O145" s="738"/>
      <c r="P145" s="738"/>
      <c r="Q145" s="738"/>
      <c r="R145" s="738"/>
      <c r="S145" s="738"/>
      <c r="T145" s="738"/>
      <c r="U145" s="738"/>
      <c r="V145" s="738"/>
      <c r="W145" s="738"/>
      <c r="X145" s="738"/>
      <c r="Y145" s="738"/>
      <c r="Z145" s="738"/>
      <c r="AA145" s="738"/>
      <c r="AB145" s="738"/>
      <c r="AC145" s="738"/>
      <c r="AD145" s="738"/>
      <c r="AE145" s="738"/>
      <c r="AT145" s="138"/>
      <c r="AU145" s="138"/>
      <c r="AY145" s="138"/>
    </row>
    <row r="146" spans="2:65" s="10" customFormat="1" ht="15" customHeight="1">
      <c r="B146" s="136"/>
      <c r="C146" s="469"/>
      <c r="D146" s="470" t="s">
        <v>131</v>
      </c>
      <c r="E146" s="471"/>
      <c r="F146" s="572" t="s">
        <v>1877</v>
      </c>
      <c r="G146" s="462"/>
      <c r="H146" s="587">
        <v>1</v>
      </c>
      <c r="I146" s="474"/>
      <c r="J146" s="402"/>
      <c r="K146" s="472"/>
      <c r="M146" s="738"/>
      <c r="N146" s="738"/>
      <c r="O146" s="738"/>
      <c r="P146" s="738"/>
      <c r="Q146" s="738"/>
      <c r="R146" s="738"/>
      <c r="S146" s="738"/>
      <c r="T146" s="738"/>
      <c r="U146" s="738"/>
      <c r="V146" s="738"/>
      <c r="W146" s="738"/>
      <c r="X146" s="738"/>
      <c r="Y146" s="738"/>
      <c r="Z146" s="738"/>
      <c r="AA146" s="738"/>
      <c r="AB146" s="738"/>
      <c r="AC146" s="738"/>
      <c r="AD146" s="738"/>
      <c r="AE146" s="738"/>
      <c r="AT146" s="138"/>
      <c r="AU146" s="138"/>
      <c r="AY146" s="138"/>
    </row>
    <row r="147" spans="2:65" s="10" customFormat="1" ht="24.65" customHeight="1">
      <c r="B147" s="136"/>
      <c r="C147" s="469">
        <v>9</v>
      </c>
      <c r="D147" s="573"/>
      <c r="E147" s="471"/>
      <c r="F147" s="467" t="s">
        <v>686</v>
      </c>
      <c r="G147" s="462" t="s">
        <v>169</v>
      </c>
      <c r="H147" s="463">
        <v>1</v>
      </c>
      <c r="I147" s="473"/>
      <c r="J147" s="402">
        <f>ROUND(I147*H147,0)</f>
        <v>0</v>
      </c>
      <c r="K147" s="472"/>
      <c r="M147" s="738"/>
      <c r="N147" s="738"/>
      <c r="O147" s="738"/>
      <c r="P147" s="738"/>
      <c r="Q147" s="738"/>
      <c r="R147" s="738"/>
      <c r="S147" s="738"/>
      <c r="T147" s="738"/>
      <c r="U147" s="738"/>
      <c r="V147" s="738"/>
      <c r="W147" s="738"/>
      <c r="X147" s="738"/>
      <c r="Y147" s="738"/>
      <c r="Z147" s="738"/>
      <c r="AA147" s="738"/>
      <c r="AB147" s="738"/>
      <c r="AC147" s="738"/>
      <c r="AD147" s="738"/>
      <c r="AE147" s="738"/>
      <c r="AT147" s="138"/>
      <c r="AU147" s="138"/>
      <c r="AY147" s="138"/>
    </row>
    <row r="148" spans="2:65" s="10" customFormat="1" ht="15.65" customHeight="1">
      <c r="B148" s="136"/>
      <c r="C148" s="469"/>
      <c r="D148" s="470" t="s">
        <v>131</v>
      </c>
      <c r="E148" s="471"/>
      <c r="F148" s="572" t="s">
        <v>1878</v>
      </c>
      <c r="G148" s="462"/>
      <c r="H148" s="587">
        <v>1</v>
      </c>
      <c r="I148" s="474"/>
      <c r="J148" s="402"/>
      <c r="K148" s="472"/>
      <c r="M148" s="738"/>
      <c r="N148" s="738"/>
      <c r="O148" s="738"/>
      <c r="P148" s="738"/>
      <c r="Q148" s="738"/>
      <c r="R148" s="738"/>
      <c r="S148" s="738"/>
      <c r="T148" s="738"/>
      <c r="U148" s="738"/>
      <c r="V148" s="738"/>
      <c r="W148" s="738"/>
      <c r="X148" s="738"/>
      <c r="Y148" s="738"/>
      <c r="Z148" s="738"/>
      <c r="AA148" s="738"/>
      <c r="AB148" s="738"/>
      <c r="AC148" s="738"/>
      <c r="AD148" s="738"/>
      <c r="AE148" s="738"/>
      <c r="AT148" s="138"/>
      <c r="AU148" s="138"/>
      <c r="AY148" s="138"/>
    </row>
    <row r="149" spans="2:65" s="10" customFormat="1" ht="26.5" customHeight="1">
      <c r="B149" s="136"/>
      <c r="C149" s="469">
        <v>10</v>
      </c>
      <c r="D149" s="573"/>
      <c r="E149" s="471"/>
      <c r="F149" s="467" t="s">
        <v>687</v>
      </c>
      <c r="G149" s="462" t="s">
        <v>169</v>
      </c>
      <c r="H149" s="463">
        <v>1</v>
      </c>
      <c r="I149" s="473"/>
      <c r="J149" s="402">
        <f>ROUND(I149*H149,0)</f>
        <v>0</v>
      </c>
      <c r="K149" s="472"/>
      <c r="M149" s="738"/>
      <c r="N149" s="738"/>
      <c r="O149" s="738"/>
      <c r="P149" s="738"/>
      <c r="Q149" s="738"/>
      <c r="R149" s="738"/>
      <c r="S149" s="738"/>
      <c r="T149" s="738"/>
      <c r="U149" s="738"/>
      <c r="V149" s="738"/>
      <c r="W149" s="738"/>
      <c r="X149" s="738"/>
      <c r="Y149" s="738"/>
      <c r="Z149" s="738"/>
      <c r="AA149" s="738"/>
      <c r="AB149" s="738"/>
      <c r="AC149" s="738"/>
      <c r="AD149" s="738"/>
      <c r="AE149" s="738"/>
      <c r="AT149" s="138"/>
      <c r="AU149" s="138"/>
      <c r="AY149" s="138"/>
    </row>
    <row r="150" spans="2:65" s="10" customFormat="1" ht="14.5" customHeight="1">
      <c r="B150" s="136"/>
      <c r="C150" s="469"/>
      <c r="D150" s="470" t="s">
        <v>131</v>
      </c>
      <c r="E150" s="471"/>
      <c r="F150" s="572" t="s">
        <v>1879</v>
      </c>
      <c r="G150" s="462"/>
      <c r="H150" s="587">
        <v>1</v>
      </c>
      <c r="I150" s="474"/>
      <c r="J150" s="402"/>
      <c r="K150" s="472"/>
      <c r="M150" s="738"/>
      <c r="N150" s="738"/>
      <c r="O150" s="738"/>
      <c r="P150" s="738"/>
      <c r="Q150" s="738"/>
      <c r="R150" s="738"/>
      <c r="S150" s="738"/>
      <c r="T150" s="738"/>
      <c r="U150" s="738"/>
      <c r="V150" s="738"/>
      <c r="W150" s="738"/>
      <c r="X150" s="738"/>
      <c r="Y150" s="738"/>
      <c r="Z150" s="738"/>
      <c r="AA150" s="738"/>
      <c r="AB150" s="738"/>
      <c r="AC150" s="738"/>
      <c r="AD150" s="738"/>
      <c r="AE150" s="738"/>
      <c r="AT150" s="138"/>
      <c r="AU150" s="138"/>
      <c r="AY150" s="138"/>
    </row>
    <row r="151" spans="2:65" s="10" customFormat="1" ht="22.95" customHeight="1">
      <c r="B151" s="136"/>
      <c r="C151" s="458">
        <v>11</v>
      </c>
      <c r="D151" s="573"/>
      <c r="E151" s="460"/>
      <c r="F151" s="467" t="s">
        <v>688</v>
      </c>
      <c r="G151" s="462" t="s">
        <v>169</v>
      </c>
      <c r="H151" s="463">
        <v>2</v>
      </c>
      <c r="I151" s="320"/>
      <c r="J151" s="402">
        <f>ROUND(I151*H151,0)</f>
        <v>0</v>
      </c>
      <c r="K151" s="464"/>
      <c r="M151" s="738"/>
      <c r="N151" s="738"/>
      <c r="O151" s="738"/>
      <c r="P151" s="738"/>
      <c r="Q151" s="738"/>
      <c r="R151" s="738"/>
      <c r="S151" s="738"/>
      <c r="T151" s="738"/>
      <c r="U151" s="738"/>
      <c r="V151" s="738"/>
      <c r="W151" s="738"/>
      <c r="X151" s="738"/>
      <c r="Y151" s="738"/>
      <c r="Z151" s="738"/>
      <c r="AA151" s="738"/>
      <c r="AB151" s="738"/>
      <c r="AC151" s="738"/>
      <c r="AD151" s="738"/>
      <c r="AE151" s="738"/>
      <c r="AT151" s="138"/>
      <c r="AU151" s="138"/>
      <c r="AY151" s="138"/>
    </row>
    <row r="152" spans="2:65" s="10" customFormat="1" ht="15" customHeight="1">
      <c r="B152" s="136"/>
      <c r="C152" s="458"/>
      <c r="D152" s="459" t="s">
        <v>131</v>
      </c>
      <c r="E152" s="460"/>
      <c r="F152" s="572" t="s">
        <v>1880</v>
      </c>
      <c r="G152" s="462"/>
      <c r="H152" s="587">
        <v>2</v>
      </c>
      <c r="I152" s="324"/>
      <c r="J152" s="402"/>
      <c r="K152" s="464"/>
      <c r="M152" s="738"/>
      <c r="N152" s="738"/>
      <c r="O152" s="738"/>
      <c r="P152" s="738"/>
      <c r="Q152" s="738"/>
      <c r="R152" s="738"/>
      <c r="S152" s="738"/>
      <c r="T152" s="738"/>
      <c r="U152" s="738"/>
      <c r="V152" s="738"/>
      <c r="W152" s="738"/>
      <c r="X152" s="738"/>
      <c r="Y152" s="738"/>
      <c r="Z152" s="738"/>
      <c r="AA152" s="738"/>
      <c r="AB152" s="738"/>
      <c r="AC152" s="738"/>
      <c r="AD152" s="738"/>
      <c r="AE152" s="738"/>
      <c r="AT152" s="138"/>
      <c r="AU152" s="138"/>
      <c r="AY152" s="138"/>
    </row>
    <row r="153" spans="2:65" s="10" customFormat="1" ht="18" customHeight="1">
      <c r="B153" s="136"/>
      <c r="C153" s="458">
        <v>12</v>
      </c>
      <c r="D153" s="573"/>
      <c r="E153" s="460"/>
      <c r="F153" s="467" t="s">
        <v>689</v>
      </c>
      <c r="G153" s="462" t="s">
        <v>169</v>
      </c>
      <c r="H153" s="463">
        <v>4</v>
      </c>
      <c r="I153" s="468"/>
      <c r="J153" s="402">
        <f>ROUND(I153*H153,0)</f>
        <v>0</v>
      </c>
      <c r="K153" s="464"/>
      <c r="M153" s="738"/>
      <c r="N153" s="738"/>
      <c r="O153" s="738"/>
      <c r="P153" s="738"/>
      <c r="Q153" s="738"/>
      <c r="R153" s="738"/>
      <c r="S153" s="738"/>
      <c r="T153" s="738"/>
      <c r="U153" s="738"/>
      <c r="V153" s="738"/>
      <c r="W153" s="738"/>
      <c r="X153" s="738"/>
      <c r="Y153" s="738"/>
      <c r="Z153" s="738"/>
      <c r="AA153" s="738"/>
      <c r="AB153" s="738"/>
      <c r="AC153" s="738"/>
      <c r="AD153" s="738"/>
      <c r="AE153" s="738"/>
      <c r="AT153" s="138"/>
      <c r="AU153" s="138"/>
      <c r="AY153" s="138"/>
    </row>
    <row r="154" spans="2:65" s="10" customFormat="1" ht="15" customHeight="1">
      <c r="B154" s="136"/>
      <c r="C154" s="458"/>
      <c r="D154" s="459" t="s">
        <v>131</v>
      </c>
      <c r="E154" s="460"/>
      <c r="F154" s="572" t="s">
        <v>1881</v>
      </c>
      <c r="G154" s="462"/>
      <c r="H154" s="587">
        <v>4</v>
      </c>
      <c r="I154" s="324"/>
      <c r="J154" s="402"/>
      <c r="K154" s="464"/>
      <c r="M154" s="738"/>
      <c r="N154" s="738"/>
      <c r="O154" s="738"/>
      <c r="P154" s="738"/>
      <c r="Q154" s="738"/>
      <c r="R154" s="738"/>
      <c r="S154" s="738"/>
      <c r="T154" s="738"/>
      <c r="U154" s="738"/>
      <c r="V154" s="738"/>
      <c r="W154" s="738"/>
      <c r="X154" s="738"/>
      <c r="Y154" s="738"/>
      <c r="Z154" s="738"/>
      <c r="AA154" s="738"/>
      <c r="AB154" s="738"/>
      <c r="AC154" s="738"/>
      <c r="AD154" s="738"/>
      <c r="AE154" s="738"/>
      <c r="AT154" s="138"/>
      <c r="AU154" s="138"/>
      <c r="AY154" s="138"/>
    </row>
    <row r="155" spans="2:65" s="10" customFormat="1" ht="16.2" customHeight="1">
      <c r="B155" s="136"/>
      <c r="C155" s="458">
        <v>13</v>
      </c>
      <c r="D155" s="573"/>
      <c r="E155" s="460"/>
      <c r="F155" s="467" t="s">
        <v>690</v>
      </c>
      <c r="G155" s="462" t="s">
        <v>169</v>
      </c>
      <c r="H155" s="463">
        <v>4</v>
      </c>
      <c r="I155" s="468"/>
      <c r="J155" s="402">
        <f>ROUND(I155*H155,0)</f>
        <v>0</v>
      </c>
      <c r="K155" s="464"/>
      <c r="M155" s="738"/>
      <c r="N155" s="738"/>
      <c r="O155" s="738"/>
      <c r="P155" s="738"/>
      <c r="Q155" s="738"/>
      <c r="R155" s="738"/>
      <c r="S155" s="738"/>
      <c r="T155" s="738"/>
      <c r="U155" s="738"/>
      <c r="V155" s="738"/>
      <c r="W155" s="738"/>
      <c r="X155" s="738"/>
      <c r="Y155" s="738"/>
      <c r="Z155" s="738"/>
      <c r="AA155" s="738"/>
      <c r="AB155" s="738"/>
      <c r="AC155" s="738"/>
      <c r="AD155" s="738"/>
      <c r="AE155" s="738"/>
      <c r="AT155" s="138"/>
      <c r="AU155" s="138"/>
      <c r="AY155" s="138"/>
    </row>
    <row r="156" spans="2:65" s="10" customFormat="1" ht="15.65" customHeight="1">
      <c r="B156" s="136"/>
      <c r="C156" s="458"/>
      <c r="D156" s="459" t="s">
        <v>131</v>
      </c>
      <c r="E156" s="460"/>
      <c r="F156" s="572" t="s">
        <v>1882</v>
      </c>
      <c r="G156" s="462"/>
      <c r="H156" s="587">
        <v>4</v>
      </c>
      <c r="I156" s="324"/>
      <c r="J156" s="402"/>
      <c r="K156" s="464"/>
      <c r="M156" s="738"/>
      <c r="N156" s="738"/>
      <c r="O156" s="738"/>
      <c r="P156" s="738"/>
      <c r="Q156" s="738"/>
      <c r="R156" s="738"/>
      <c r="S156" s="738"/>
      <c r="T156" s="738"/>
      <c r="U156" s="738"/>
      <c r="V156" s="738"/>
      <c r="W156" s="738"/>
      <c r="X156" s="738"/>
      <c r="Y156" s="738"/>
      <c r="Z156" s="738"/>
      <c r="AA156" s="738"/>
      <c r="AB156" s="738"/>
      <c r="AC156" s="738"/>
      <c r="AD156" s="738"/>
      <c r="AE156" s="738"/>
      <c r="AT156" s="138"/>
      <c r="AU156" s="138"/>
      <c r="AY156" s="138"/>
    </row>
    <row r="157" spans="2:65" s="10" customFormat="1" ht="28.95" customHeight="1">
      <c r="B157" s="136"/>
      <c r="C157" s="458">
        <v>14</v>
      </c>
      <c r="D157" s="573"/>
      <c r="E157" s="460"/>
      <c r="F157" s="467" t="s">
        <v>691</v>
      </c>
      <c r="G157" s="462" t="s">
        <v>169</v>
      </c>
      <c r="H157" s="463">
        <v>15</v>
      </c>
      <c r="I157" s="468"/>
      <c r="J157" s="402">
        <f>ROUND(I157*H157,0)</f>
        <v>0</v>
      </c>
      <c r="K157" s="464"/>
      <c r="M157" s="738"/>
      <c r="N157" s="738"/>
      <c r="O157" s="738"/>
      <c r="P157" s="738"/>
      <c r="Q157" s="738"/>
      <c r="R157" s="738"/>
      <c r="S157" s="738"/>
      <c r="T157" s="738"/>
      <c r="U157" s="738"/>
      <c r="V157" s="738"/>
      <c r="W157" s="738"/>
      <c r="X157" s="738"/>
      <c r="Y157" s="738"/>
      <c r="Z157" s="738"/>
      <c r="AA157" s="738"/>
      <c r="AB157" s="738"/>
      <c r="AC157" s="738"/>
      <c r="AD157" s="738"/>
      <c r="AE157" s="738"/>
      <c r="AT157" s="138"/>
      <c r="AU157" s="138"/>
      <c r="AY157" s="138"/>
    </row>
    <row r="158" spans="2:65" s="10" customFormat="1" ht="15" customHeight="1">
      <c r="B158" s="136"/>
      <c r="C158" s="458"/>
      <c r="D158" s="459" t="s">
        <v>131</v>
      </c>
      <c r="E158" s="460"/>
      <c r="F158" s="572" t="s">
        <v>1883</v>
      </c>
      <c r="G158" s="462"/>
      <c r="H158" s="587">
        <v>15</v>
      </c>
      <c r="I158" s="324"/>
      <c r="J158" s="402"/>
      <c r="K158" s="464"/>
      <c r="M158" s="738"/>
      <c r="N158" s="738"/>
      <c r="O158" s="738"/>
      <c r="P158" s="738"/>
      <c r="Q158" s="738"/>
      <c r="R158" s="738"/>
      <c r="S158" s="738"/>
      <c r="T158" s="738"/>
      <c r="U158" s="738"/>
      <c r="V158" s="738"/>
      <c r="W158" s="738"/>
      <c r="X158" s="738"/>
      <c r="Y158" s="738"/>
      <c r="Z158" s="738"/>
      <c r="AA158" s="738"/>
      <c r="AB158" s="738"/>
      <c r="AC158" s="738"/>
      <c r="AD158" s="738"/>
      <c r="AE158" s="738"/>
      <c r="AT158" s="138"/>
      <c r="AU158" s="138"/>
      <c r="AY158" s="138"/>
    </row>
    <row r="159" spans="2:65" s="2" customFormat="1" ht="18" customHeight="1">
      <c r="B159" s="301"/>
      <c r="C159" s="458">
        <v>15</v>
      </c>
      <c r="D159" s="459"/>
      <c r="E159" s="475"/>
      <c r="F159" s="467" t="s">
        <v>692</v>
      </c>
      <c r="G159" s="462" t="s">
        <v>169</v>
      </c>
      <c r="H159" s="463">
        <v>2</v>
      </c>
      <c r="I159" s="476"/>
      <c r="J159" s="402">
        <f>ROUND(I159*H159,0)</f>
        <v>0</v>
      </c>
      <c r="K159" s="477" t="s">
        <v>1</v>
      </c>
      <c r="L159" s="336"/>
      <c r="M159" s="736"/>
      <c r="N159" s="737"/>
      <c r="O159" s="729"/>
      <c r="P159" s="757"/>
      <c r="Q159" s="757"/>
      <c r="R159" s="757"/>
      <c r="S159" s="757"/>
      <c r="T159" s="757"/>
      <c r="U159" s="729"/>
      <c r="V159" s="729"/>
      <c r="W159" s="729"/>
      <c r="X159" s="729"/>
      <c r="Y159" s="729"/>
      <c r="Z159" s="729"/>
      <c r="AA159" s="729"/>
      <c r="AB159" s="729"/>
      <c r="AC159" s="729"/>
      <c r="AD159" s="729"/>
      <c r="AE159" s="729"/>
      <c r="AR159" s="134"/>
      <c r="AT159" s="134"/>
      <c r="AU159" s="134"/>
      <c r="AY159" s="277"/>
      <c r="BE159" s="308"/>
      <c r="BF159" s="308"/>
      <c r="BG159" s="308"/>
      <c r="BH159" s="308"/>
      <c r="BI159" s="308"/>
      <c r="BJ159" s="277"/>
      <c r="BK159" s="308"/>
      <c r="BL159" s="277"/>
      <c r="BM159" s="134"/>
    </row>
    <row r="160" spans="2:65" s="2" customFormat="1" ht="61.95" customHeight="1">
      <c r="B160" s="301"/>
      <c r="C160" s="458">
        <v>16</v>
      </c>
      <c r="D160" s="573"/>
      <c r="E160" s="475"/>
      <c r="F160" s="467" t="s">
        <v>693</v>
      </c>
      <c r="G160" s="462" t="s">
        <v>169</v>
      </c>
      <c r="H160" s="463">
        <v>1</v>
      </c>
      <c r="I160" s="476"/>
      <c r="J160" s="402">
        <f>ROUND(I160*H160,0)</f>
        <v>0</v>
      </c>
      <c r="K160" s="477" t="s">
        <v>1</v>
      </c>
      <c r="L160" s="336"/>
      <c r="M160" s="736"/>
      <c r="N160" s="737"/>
      <c r="O160" s="729"/>
      <c r="P160" s="757"/>
      <c r="Q160" s="757"/>
      <c r="R160" s="757"/>
      <c r="S160" s="757"/>
      <c r="T160" s="757"/>
      <c r="U160" s="729"/>
      <c r="V160" s="729"/>
      <c r="W160" s="729"/>
      <c r="X160" s="729"/>
      <c r="Y160" s="729"/>
      <c r="Z160" s="729"/>
      <c r="AA160" s="729"/>
      <c r="AB160" s="729"/>
      <c r="AC160" s="729"/>
      <c r="AD160" s="729"/>
      <c r="AE160" s="729"/>
      <c r="AR160" s="134"/>
      <c r="AT160" s="134"/>
      <c r="AU160" s="134"/>
      <c r="AY160" s="277"/>
      <c r="BE160" s="308"/>
      <c r="BF160" s="308"/>
      <c r="BG160" s="308"/>
      <c r="BH160" s="308"/>
      <c r="BI160" s="308"/>
      <c r="BJ160" s="277"/>
      <c r="BK160" s="308"/>
      <c r="BL160" s="277"/>
      <c r="BM160" s="134"/>
    </row>
    <row r="161" spans="1:65" s="2" customFormat="1" ht="15" customHeight="1">
      <c r="B161" s="301"/>
      <c r="C161" s="458"/>
      <c r="D161" s="459" t="s">
        <v>131</v>
      </c>
      <c r="E161" s="475"/>
      <c r="F161" s="572" t="s">
        <v>1884</v>
      </c>
      <c r="G161" s="462"/>
      <c r="H161" s="587">
        <v>1</v>
      </c>
      <c r="I161" s="401"/>
      <c r="J161" s="402"/>
      <c r="K161" s="477"/>
      <c r="L161" s="336"/>
      <c r="M161" s="736"/>
      <c r="N161" s="737"/>
      <c r="O161" s="729"/>
      <c r="P161" s="757"/>
      <c r="Q161" s="757"/>
      <c r="R161" s="757"/>
      <c r="S161" s="757"/>
      <c r="T161" s="757"/>
      <c r="U161" s="729"/>
      <c r="V161" s="729"/>
      <c r="W161" s="729"/>
      <c r="X161" s="729"/>
      <c r="Y161" s="729"/>
      <c r="Z161" s="729"/>
      <c r="AA161" s="729"/>
      <c r="AB161" s="729"/>
      <c r="AC161" s="729"/>
      <c r="AD161" s="729"/>
      <c r="AE161" s="729"/>
      <c r="AR161" s="134"/>
      <c r="AT161" s="134"/>
      <c r="AU161" s="134"/>
      <c r="AY161" s="277"/>
      <c r="BE161" s="308"/>
      <c r="BF161" s="308"/>
      <c r="BG161" s="308"/>
      <c r="BH161" s="308"/>
      <c r="BI161" s="308"/>
      <c r="BJ161" s="277"/>
      <c r="BK161" s="308"/>
      <c r="BL161" s="277"/>
      <c r="BM161" s="134"/>
    </row>
    <row r="162" spans="1:65" s="2" customFormat="1" ht="60" customHeight="1">
      <c r="B162" s="301"/>
      <c r="C162" s="458">
        <v>17</v>
      </c>
      <c r="D162" s="573"/>
      <c r="E162" s="475"/>
      <c r="F162" s="467" t="s">
        <v>693</v>
      </c>
      <c r="G162" s="462" t="s">
        <v>169</v>
      </c>
      <c r="H162" s="463">
        <v>1</v>
      </c>
      <c r="I162" s="476"/>
      <c r="J162" s="402">
        <f>ROUND(I162*H162,0)</f>
        <v>0</v>
      </c>
      <c r="K162" s="477" t="s">
        <v>1</v>
      </c>
      <c r="L162" s="336"/>
      <c r="M162" s="736"/>
      <c r="N162" s="737"/>
      <c r="O162" s="729"/>
      <c r="P162" s="757"/>
      <c r="Q162" s="757"/>
      <c r="R162" s="757"/>
      <c r="S162" s="757"/>
      <c r="T162" s="757"/>
      <c r="U162" s="729"/>
      <c r="V162" s="729"/>
      <c r="W162" s="729"/>
      <c r="X162" s="729"/>
      <c r="Y162" s="729"/>
      <c r="Z162" s="729"/>
      <c r="AA162" s="729"/>
      <c r="AB162" s="729"/>
      <c r="AC162" s="729"/>
      <c r="AD162" s="729"/>
      <c r="AE162" s="729"/>
      <c r="AR162" s="134"/>
      <c r="AT162" s="134"/>
      <c r="AU162" s="134"/>
      <c r="AY162" s="277"/>
      <c r="BE162" s="308"/>
      <c r="BF162" s="308"/>
      <c r="BG162" s="308"/>
      <c r="BH162" s="308"/>
      <c r="BI162" s="308"/>
      <c r="BJ162" s="277"/>
      <c r="BK162" s="308"/>
      <c r="BL162" s="277"/>
      <c r="BM162" s="134"/>
    </row>
    <row r="163" spans="1:65" s="2" customFormat="1" ht="15" customHeight="1">
      <c r="B163" s="301"/>
      <c r="C163" s="458"/>
      <c r="D163" s="459" t="s">
        <v>131</v>
      </c>
      <c r="E163" s="475"/>
      <c r="F163" s="572" t="s">
        <v>1885</v>
      </c>
      <c r="G163" s="462"/>
      <c r="H163" s="587">
        <v>1</v>
      </c>
      <c r="I163" s="401"/>
      <c r="J163" s="402"/>
      <c r="K163" s="477"/>
      <c r="L163" s="336"/>
      <c r="M163" s="736"/>
      <c r="N163" s="737"/>
      <c r="O163" s="729"/>
      <c r="P163" s="757"/>
      <c r="Q163" s="757"/>
      <c r="R163" s="757"/>
      <c r="S163" s="757"/>
      <c r="T163" s="757"/>
      <c r="U163" s="729"/>
      <c r="V163" s="729"/>
      <c r="W163" s="729"/>
      <c r="X163" s="729"/>
      <c r="Y163" s="729"/>
      <c r="Z163" s="729"/>
      <c r="AA163" s="729"/>
      <c r="AB163" s="729"/>
      <c r="AC163" s="729"/>
      <c r="AD163" s="729"/>
      <c r="AE163" s="729"/>
      <c r="AR163" s="134"/>
      <c r="AT163" s="134"/>
      <c r="AU163" s="134"/>
      <c r="AY163" s="277"/>
      <c r="BE163" s="308"/>
      <c r="BF163" s="308"/>
      <c r="BG163" s="308"/>
      <c r="BH163" s="308"/>
      <c r="BI163" s="308"/>
      <c r="BJ163" s="277"/>
      <c r="BK163" s="308"/>
      <c r="BL163" s="277"/>
      <c r="BM163" s="134"/>
    </row>
    <row r="164" spans="1:65" s="2" customFormat="1" ht="63.75" customHeight="1">
      <c r="B164" s="301"/>
      <c r="C164" s="458">
        <v>18</v>
      </c>
      <c r="D164" s="573"/>
      <c r="E164" s="475"/>
      <c r="F164" s="467" t="s">
        <v>693</v>
      </c>
      <c r="G164" s="462" t="s">
        <v>169</v>
      </c>
      <c r="H164" s="463">
        <v>1</v>
      </c>
      <c r="I164" s="476"/>
      <c r="J164" s="402">
        <f>ROUND(I164*H164,0)</f>
        <v>0</v>
      </c>
      <c r="K164" s="477" t="s">
        <v>1</v>
      </c>
      <c r="L164" s="336"/>
      <c r="M164" s="736"/>
      <c r="N164" s="737"/>
      <c r="O164" s="729"/>
      <c r="P164" s="757"/>
      <c r="Q164" s="757"/>
      <c r="R164" s="757"/>
      <c r="S164" s="757"/>
      <c r="T164" s="757"/>
      <c r="U164" s="729"/>
      <c r="V164" s="729"/>
      <c r="W164" s="729"/>
      <c r="X164" s="729"/>
      <c r="Y164" s="729"/>
      <c r="Z164" s="729"/>
      <c r="AA164" s="729"/>
      <c r="AB164" s="729"/>
      <c r="AC164" s="729"/>
      <c r="AD164" s="729"/>
      <c r="AE164" s="729"/>
      <c r="AR164" s="134"/>
      <c r="AT164" s="134"/>
      <c r="AU164" s="134"/>
      <c r="AY164" s="277"/>
      <c r="BE164" s="308"/>
      <c r="BF164" s="308"/>
      <c r="BG164" s="308"/>
      <c r="BH164" s="308"/>
      <c r="BI164" s="308"/>
      <c r="BJ164" s="277"/>
      <c r="BK164" s="308"/>
      <c r="BL164" s="277"/>
      <c r="BM164" s="134"/>
    </row>
    <row r="165" spans="1:65" s="2" customFormat="1" ht="15" customHeight="1">
      <c r="B165" s="301"/>
      <c r="C165" s="458"/>
      <c r="D165" s="459" t="s">
        <v>131</v>
      </c>
      <c r="E165" s="475"/>
      <c r="F165" s="572" t="s">
        <v>1886</v>
      </c>
      <c r="G165" s="462"/>
      <c r="H165" s="587">
        <v>1</v>
      </c>
      <c r="I165" s="401"/>
      <c r="J165" s="402"/>
      <c r="K165" s="477"/>
      <c r="L165" s="336"/>
      <c r="M165" s="736"/>
      <c r="N165" s="737"/>
      <c r="O165" s="729"/>
      <c r="P165" s="757"/>
      <c r="Q165" s="757"/>
      <c r="R165" s="757"/>
      <c r="S165" s="757"/>
      <c r="T165" s="757"/>
      <c r="U165" s="729"/>
      <c r="V165" s="729"/>
      <c r="W165" s="729"/>
      <c r="X165" s="729"/>
      <c r="Y165" s="729"/>
      <c r="Z165" s="729"/>
      <c r="AA165" s="729"/>
      <c r="AB165" s="729"/>
      <c r="AC165" s="729"/>
      <c r="AD165" s="729"/>
      <c r="AE165" s="729"/>
      <c r="AR165" s="134"/>
      <c r="AT165" s="134"/>
      <c r="AU165" s="134"/>
      <c r="AY165" s="277"/>
      <c r="BE165" s="308"/>
      <c r="BF165" s="308"/>
      <c r="BG165" s="308"/>
      <c r="BH165" s="308"/>
      <c r="BI165" s="308"/>
      <c r="BJ165" s="277"/>
      <c r="BK165" s="308"/>
      <c r="BL165" s="277"/>
      <c r="BM165" s="134"/>
    </row>
    <row r="166" spans="1:65" s="2" customFormat="1" ht="37.950000000000003" customHeight="1">
      <c r="B166" s="301"/>
      <c r="C166" s="458">
        <v>19</v>
      </c>
      <c r="D166" s="459"/>
      <c r="E166" s="475"/>
      <c r="F166" s="467" t="s">
        <v>1773</v>
      </c>
      <c r="G166" s="462" t="s">
        <v>171</v>
      </c>
      <c r="H166" s="463">
        <v>95</v>
      </c>
      <c r="I166" s="476"/>
      <c r="J166" s="402">
        <f>ROUND(I166*H166,0)</f>
        <v>0</v>
      </c>
      <c r="K166" s="477" t="s">
        <v>1</v>
      </c>
      <c r="L166" s="336"/>
      <c r="M166" s="736"/>
      <c r="N166" s="737"/>
      <c r="O166" s="729"/>
      <c r="P166" s="757"/>
      <c r="Q166" s="757"/>
      <c r="R166" s="757"/>
      <c r="S166" s="757"/>
      <c r="T166" s="757"/>
      <c r="U166" s="729"/>
      <c r="V166" s="729"/>
      <c r="W166" s="729"/>
      <c r="X166" s="729"/>
      <c r="Y166" s="729"/>
      <c r="Z166" s="729"/>
      <c r="AA166" s="729"/>
      <c r="AB166" s="729"/>
      <c r="AC166" s="729"/>
      <c r="AD166" s="729"/>
      <c r="AE166" s="729"/>
      <c r="AR166" s="134"/>
      <c r="AT166" s="134"/>
      <c r="AU166" s="134"/>
      <c r="AY166" s="277"/>
      <c r="BE166" s="308"/>
      <c r="BF166" s="308"/>
      <c r="BG166" s="308"/>
      <c r="BH166" s="308"/>
      <c r="BI166" s="308"/>
      <c r="BJ166" s="277"/>
      <c r="BK166" s="308"/>
      <c r="BL166" s="277"/>
      <c r="BM166" s="134"/>
    </row>
    <row r="167" spans="1:65" s="2" customFormat="1" ht="15" customHeight="1">
      <c r="B167" s="301"/>
      <c r="C167" s="458"/>
      <c r="D167" s="459" t="s">
        <v>131</v>
      </c>
      <c r="E167" s="475"/>
      <c r="F167" s="579" t="s">
        <v>1887</v>
      </c>
      <c r="G167" s="478"/>
      <c r="H167" s="582">
        <v>95</v>
      </c>
      <c r="I167" s="401"/>
      <c r="J167" s="402"/>
      <c r="K167" s="477"/>
      <c r="L167" s="336"/>
      <c r="M167" s="736"/>
      <c r="N167" s="737"/>
      <c r="O167" s="729"/>
      <c r="P167" s="757"/>
      <c r="Q167" s="757"/>
      <c r="R167" s="757"/>
      <c r="S167" s="757"/>
      <c r="T167" s="757"/>
      <c r="U167" s="729"/>
      <c r="V167" s="729"/>
      <c r="W167" s="729"/>
      <c r="X167" s="729"/>
      <c r="Y167" s="729"/>
      <c r="Z167" s="729"/>
      <c r="AA167" s="729"/>
      <c r="AB167" s="729"/>
      <c r="AC167" s="729"/>
      <c r="AD167" s="729"/>
      <c r="AE167" s="729"/>
      <c r="AR167" s="134"/>
      <c r="AT167" s="134"/>
      <c r="AU167" s="134"/>
      <c r="AY167" s="277"/>
      <c r="BE167" s="308"/>
      <c r="BF167" s="308"/>
      <c r="BG167" s="308"/>
      <c r="BH167" s="308"/>
      <c r="BI167" s="308"/>
      <c r="BJ167" s="277"/>
      <c r="BK167" s="308"/>
      <c r="BL167" s="277"/>
      <c r="BM167" s="134"/>
    </row>
    <row r="168" spans="1:65" s="2" customFormat="1" ht="38.5" customHeight="1">
      <c r="B168" s="301"/>
      <c r="C168" s="458">
        <v>20</v>
      </c>
      <c r="D168" s="459"/>
      <c r="E168" s="475"/>
      <c r="F168" s="467" t="s">
        <v>1774</v>
      </c>
      <c r="G168" s="462" t="s">
        <v>171</v>
      </c>
      <c r="H168" s="463">
        <v>5</v>
      </c>
      <c r="I168" s="476"/>
      <c r="J168" s="402">
        <f>ROUND(I168*H168,0)</f>
        <v>0</v>
      </c>
      <c r="K168" s="477"/>
      <c r="L168" s="336"/>
      <c r="M168" s="736"/>
      <c r="N168" s="737"/>
      <c r="O168" s="729"/>
      <c r="P168" s="757"/>
      <c r="Q168" s="757"/>
      <c r="R168" s="757"/>
      <c r="S168" s="757"/>
      <c r="T168" s="757"/>
      <c r="U168" s="729"/>
      <c r="V168" s="729"/>
      <c r="W168" s="729"/>
      <c r="X168" s="729"/>
      <c r="Y168" s="729"/>
      <c r="Z168" s="729"/>
      <c r="AA168" s="729"/>
      <c r="AB168" s="729"/>
      <c r="AC168" s="729"/>
      <c r="AD168" s="729"/>
      <c r="AE168" s="729"/>
      <c r="AR168" s="134"/>
      <c r="AT168" s="134"/>
      <c r="AU168" s="134"/>
      <c r="AY168" s="277"/>
      <c r="BE168" s="308"/>
      <c r="BF168" s="308"/>
      <c r="BG168" s="308"/>
      <c r="BH168" s="308"/>
      <c r="BI168" s="308"/>
      <c r="BJ168" s="277"/>
      <c r="BK168" s="308"/>
      <c r="BL168" s="277"/>
      <c r="BM168" s="134"/>
    </row>
    <row r="169" spans="1:65" s="2" customFormat="1" ht="14.5" customHeight="1">
      <c r="B169" s="301"/>
      <c r="C169" s="458"/>
      <c r="D169" s="459" t="s">
        <v>131</v>
      </c>
      <c r="E169" s="475"/>
      <c r="F169" s="579" t="s">
        <v>1888</v>
      </c>
      <c r="G169" s="479"/>
      <c r="H169" s="582">
        <v>5</v>
      </c>
      <c r="I169" s="401"/>
      <c r="J169" s="402"/>
      <c r="K169" s="477"/>
      <c r="L169" s="336"/>
      <c r="M169" s="736"/>
      <c r="N169" s="737"/>
      <c r="O169" s="729"/>
      <c r="P169" s="757"/>
      <c r="Q169" s="757"/>
      <c r="R169" s="757"/>
      <c r="S169" s="757"/>
      <c r="T169" s="757"/>
      <c r="U169" s="729"/>
      <c r="V169" s="729"/>
      <c r="W169" s="729"/>
      <c r="X169" s="729"/>
      <c r="Y169" s="729"/>
      <c r="Z169" s="729"/>
      <c r="AA169" s="729"/>
      <c r="AB169" s="729"/>
      <c r="AC169" s="729"/>
      <c r="AD169" s="729"/>
      <c r="AE169" s="729"/>
      <c r="AR169" s="134"/>
      <c r="AT169" s="134"/>
      <c r="AU169" s="134"/>
      <c r="AY169" s="277"/>
      <c r="BE169" s="308"/>
      <c r="BF169" s="308"/>
      <c r="BG169" s="308"/>
      <c r="BH169" s="308"/>
      <c r="BI169" s="308"/>
      <c r="BJ169" s="277"/>
      <c r="BK169" s="308"/>
      <c r="BL169" s="277"/>
      <c r="BM169" s="134"/>
    </row>
    <row r="170" spans="1:65" s="2" customFormat="1" ht="40.200000000000003" customHeight="1">
      <c r="B170" s="301"/>
      <c r="C170" s="458">
        <v>21</v>
      </c>
      <c r="D170" s="459"/>
      <c r="E170" s="475"/>
      <c r="F170" s="467" t="s">
        <v>694</v>
      </c>
      <c r="G170" s="462" t="s">
        <v>171</v>
      </c>
      <c r="H170" s="463">
        <v>26</v>
      </c>
      <c r="I170" s="476"/>
      <c r="J170" s="402">
        <f>ROUND(I170*H170,0)</f>
        <v>0</v>
      </c>
      <c r="K170" s="477"/>
      <c r="L170" s="336"/>
      <c r="M170" s="736"/>
      <c r="N170" s="737"/>
      <c r="O170" s="729"/>
      <c r="P170" s="757"/>
      <c r="Q170" s="757"/>
      <c r="R170" s="757"/>
      <c r="S170" s="757"/>
      <c r="T170" s="757"/>
      <c r="U170" s="729"/>
      <c r="V170" s="729"/>
      <c r="W170" s="729"/>
      <c r="X170" s="729"/>
      <c r="Y170" s="729"/>
      <c r="Z170" s="729"/>
      <c r="AA170" s="729"/>
      <c r="AB170" s="729"/>
      <c r="AC170" s="729"/>
      <c r="AD170" s="729"/>
      <c r="AE170" s="729"/>
      <c r="AR170" s="134"/>
      <c r="AT170" s="134"/>
      <c r="AU170" s="134"/>
      <c r="AY170" s="277"/>
      <c r="BE170" s="308"/>
      <c r="BF170" s="308"/>
      <c r="BG170" s="308"/>
      <c r="BH170" s="308"/>
      <c r="BI170" s="308"/>
      <c r="BJ170" s="277"/>
      <c r="BK170" s="308"/>
      <c r="BL170" s="277"/>
      <c r="BM170" s="134"/>
    </row>
    <row r="171" spans="1:65" s="2" customFormat="1" ht="15" customHeight="1">
      <c r="B171" s="301"/>
      <c r="C171" s="458"/>
      <c r="D171" s="459" t="s">
        <v>131</v>
      </c>
      <c r="E171" s="475"/>
      <c r="F171" s="579" t="s">
        <v>1889</v>
      </c>
      <c r="G171" s="479"/>
      <c r="H171" s="582">
        <v>26</v>
      </c>
      <c r="I171" s="401"/>
      <c r="J171" s="402"/>
      <c r="K171" s="477"/>
      <c r="L171" s="336"/>
      <c r="M171" s="736"/>
      <c r="N171" s="737"/>
      <c r="O171" s="729"/>
      <c r="P171" s="757"/>
      <c r="Q171" s="757"/>
      <c r="R171" s="757"/>
      <c r="S171" s="757"/>
      <c r="T171" s="757"/>
      <c r="U171" s="729"/>
      <c r="V171" s="729"/>
      <c r="W171" s="729"/>
      <c r="X171" s="729"/>
      <c r="Y171" s="729"/>
      <c r="Z171" s="729"/>
      <c r="AA171" s="729"/>
      <c r="AB171" s="729"/>
      <c r="AC171" s="729"/>
      <c r="AD171" s="729"/>
      <c r="AE171" s="729"/>
      <c r="AR171" s="134"/>
      <c r="AT171" s="134"/>
      <c r="AU171" s="134"/>
      <c r="AY171" s="277"/>
      <c r="BE171" s="308"/>
      <c r="BF171" s="308"/>
      <c r="BG171" s="308"/>
      <c r="BH171" s="308"/>
      <c r="BI171" s="308"/>
      <c r="BJ171" s="277"/>
      <c r="BK171" s="308"/>
      <c r="BL171" s="277"/>
      <c r="BM171" s="134"/>
    </row>
    <row r="172" spans="1:65" s="2" customFormat="1" ht="37.950000000000003" customHeight="1">
      <c r="B172" s="301"/>
      <c r="C172" s="458">
        <v>22</v>
      </c>
      <c r="D172" s="459"/>
      <c r="E172" s="475"/>
      <c r="F172" s="467" t="s">
        <v>1775</v>
      </c>
      <c r="G172" s="462" t="s">
        <v>171</v>
      </c>
      <c r="H172" s="463">
        <v>97</v>
      </c>
      <c r="I172" s="476"/>
      <c r="J172" s="402">
        <f>ROUND(I172*H172,0)</f>
        <v>0</v>
      </c>
      <c r="K172" s="477"/>
      <c r="L172" s="336"/>
      <c r="M172" s="736"/>
      <c r="N172" s="737"/>
      <c r="O172" s="729"/>
      <c r="P172" s="757"/>
      <c r="Q172" s="757"/>
      <c r="R172" s="757"/>
      <c r="S172" s="757"/>
      <c r="T172" s="757"/>
      <c r="U172" s="729"/>
      <c r="V172" s="729"/>
      <c r="W172" s="729"/>
      <c r="X172" s="729"/>
      <c r="Y172" s="729"/>
      <c r="Z172" s="729"/>
      <c r="AA172" s="729"/>
      <c r="AB172" s="729"/>
      <c r="AC172" s="729"/>
      <c r="AD172" s="729"/>
      <c r="AE172" s="729"/>
      <c r="AR172" s="134"/>
      <c r="AT172" s="134"/>
      <c r="AU172" s="134"/>
      <c r="AY172" s="277"/>
      <c r="BE172" s="308"/>
      <c r="BF172" s="308"/>
      <c r="BG172" s="308"/>
      <c r="BH172" s="308"/>
      <c r="BI172" s="308"/>
      <c r="BJ172" s="277"/>
      <c r="BK172" s="308"/>
      <c r="BL172" s="277"/>
      <c r="BM172" s="134"/>
    </row>
    <row r="173" spans="1:65" s="2" customFormat="1" ht="15" customHeight="1">
      <c r="B173" s="301"/>
      <c r="C173" s="458"/>
      <c r="D173" s="459" t="s">
        <v>131</v>
      </c>
      <c r="E173" s="475"/>
      <c r="F173" s="579" t="s">
        <v>1890</v>
      </c>
      <c r="G173" s="479"/>
      <c r="H173" s="582">
        <v>97</v>
      </c>
      <c r="I173" s="401"/>
      <c r="J173" s="402"/>
      <c r="K173" s="477"/>
      <c r="L173" s="336"/>
      <c r="M173" s="736"/>
      <c r="N173" s="737"/>
      <c r="O173" s="729"/>
      <c r="P173" s="757"/>
      <c r="Q173" s="757"/>
      <c r="R173" s="757"/>
      <c r="S173" s="757"/>
      <c r="T173" s="757"/>
      <c r="U173" s="729"/>
      <c r="V173" s="729"/>
      <c r="W173" s="729"/>
      <c r="X173" s="729"/>
      <c r="Y173" s="729"/>
      <c r="Z173" s="729"/>
      <c r="AA173" s="729"/>
      <c r="AB173" s="729"/>
      <c r="AC173" s="729"/>
      <c r="AD173" s="729"/>
      <c r="AE173" s="729"/>
      <c r="AR173" s="134"/>
      <c r="AT173" s="134"/>
      <c r="AU173" s="134"/>
      <c r="AY173" s="277"/>
      <c r="BE173" s="308"/>
      <c r="BF173" s="308"/>
      <c r="BG173" s="308"/>
      <c r="BH173" s="308"/>
      <c r="BI173" s="308"/>
      <c r="BJ173" s="277"/>
      <c r="BK173" s="308"/>
      <c r="BL173" s="277"/>
      <c r="BM173" s="134"/>
    </row>
    <row r="174" spans="1:65" s="2" customFormat="1" ht="46.95" customHeight="1">
      <c r="B174" s="301"/>
      <c r="C174" s="458">
        <v>23</v>
      </c>
      <c r="D174" s="459"/>
      <c r="E174" s="475"/>
      <c r="F174" s="483" t="s">
        <v>695</v>
      </c>
      <c r="G174" s="484" t="s">
        <v>270</v>
      </c>
      <c r="H174" s="485">
        <v>2</v>
      </c>
      <c r="I174" s="868"/>
      <c r="J174" s="402">
        <f>ROUND(I174*H174,0)</f>
        <v>0</v>
      </c>
      <c r="K174" s="477"/>
      <c r="L174" s="336"/>
      <c r="M174" s="736"/>
      <c r="N174" s="737"/>
      <c r="O174" s="729"/>
      <c r="P174" s="757"/>
      <c r="Q174" s="757"/>
      <c r="R174" s="757"/>
      <c r="S174" s="757"/>
      <c r="T174" s="757"/>
      <c r="U174" s="729"/>
      <c r="V174" s="729"/>
      <c r="W174" s="729"/>
      <c r="X174" s="729"/>
      <c r="Y174" s="729"/>
      <c r="Z174" s="729"/>
      <c r="AA174" s="729"/>
      <c r="AB174" s="729"/>
      <c r="AC174" s="729"/>
      <c r="AD174" s="729"/>
      <c r="AE174" s="729"/>
      <c r="AR174" s="134"/>
      <c r="AT174" s="134"/>
      <c r="AU174" s="134"/>
      <c r="AY174" s="277"/>
      <c r="BE174" s="308"/>
      <c r="BF174" s="308"/>
      <c r="BG174" s="308"/>
      <c r="BH174" s="308"/>
      <c r="BI174" s="308"/>
      <c r="BJ174" s="277"/>
      <c r="BK174" s="308"/>
      <c r="BL174" s="277"/>
      <c r="BM174" s="134"/>
    </row>
    <row r="175" spans="1:65" s="2" customFormat="1" ht="15.65" customHeight="1">
      <c r="B175" s="486"/>
      <c r="C175" s="458"/>
      <c r="D175" s="459" t="s">
        <v>131</v>
      </c>
      <c r="E175" s="475"/>
      <c r="F175" s="580" t="s">
        <v>1891</v>
      </c>
      <c r="G175" s="487"/>
      <c r="H175" s="581">
        <v>2</v>
      </c>
      <c r="I175" s="402"/>
      <c r="J175" s="402"/>
      <c r="K175" s="477"/>
      <c r="L175" s="336"/>
      <c r="M175" s="736"/>
      <c r="N175" s="737"/>
      <c r="O175" s="729"/>
      <c r="P175" s="757"/>
      <c r="Q175" s="757"/>
      <c r="R175" s="757"/>
      <c r="S175" s="757"/>
      <c r="T175" s="757"/>
      <c r="U175" s="729"/>
      <c r="V175" s="729"/>
      <c r="W175" s="729"/>
      <c r="X175" s="729"/>
      <c r="Y175" s="729"/>
      <c r="Z175" s="729"/>
      <c r="AA175" s="729"/>
      <c r="AB175" s="729"/>
      <c r="AC175" s="729"/>
      <c r="AD175" s="729"/>
      <c r="AE175" s="729"/>
      <c r="AR175" s="134"/>
      <c r="AT175" s="134"/>
      <c r="AU175" s="134"/>
      <c r="AY175" s="277"/>
      <c r="BE175" s="308"/>
      <c r="BF175" s="308"/>
      <c r="BG175" s="308"/>
      <c r="BH175" s="308"/>
      <c r="BI175" s="308"/>
      <c r="BJ175" s="277"/>
      <c r="BK175" s="308"/>
      <c r="BL175" s="277"/>
      <c r="BM175" s="134"/>
    </row>
    <row r="176" spans="1:65" s="2" customFormat="1" ht="51" customHeight="1">
      <c r="A176" s="339"/>
      <c r="B176" s="340"/>
      <c r="C176" s="458">
        <v>24</v>
      </c>
      <c r="D176" s="459"/>
      <c r="E176" s="475"/>
      <c r="F176" s="483" t="s">
        <v>1776</v>
      </c>
      <c r="G176" s="484" t="s">
        <v>270</v>
      </c>
      <c r="H176" s="485">
        <v>18</v>
      </c>
      <c r="I176" s="869"/>
      <c r="J176" s="402">
        <f>ROUND(I176*H176,0)</f>
        <v>0</v>
      </c>
      <c r="K176" s="477"/>
      <c r="L176" s="336"/>
      <c r="M176" s="736"/>
      <c r="N176" s="737"/>
      <c r="O176" s="729"/>
      <c r="P176" s="757"/>
      <c r="Q176" s="757"/>
      <c r="R176" s="757"/>
      <c r="S176" s="757"/>
      <c r="T176" s="757"/>
      <c r="U176" s="729"/>
      <c r="V176" s="729"/>
      <c r="W176" s="729"/>
      <c r="X176" s="729"/>
      <c r="Y176" s="729"/>
      <c r="Z176" s="729"/>
      <c r="AA176" s="729"/>
      <c r="AB176" s="729"/>
      <c r="AC176" s="729"/>
      <c r="AD176" s="729"/>
      <c r="AE176" s="729"/>
      <c r="AR176" s="134"/>
      <c r="AT176" s="134"/>
      <c r="AU176" s="134"/>
      <c r="AY176" s="277"/>
      <c r="BE176" s="308"/>
      <c r="BF176" s="308"/>
      <c r="BG176" s="308"/>
      <c r="BH176" s="308"/>
      <c r="BI176" s="308"/>
      <c r="BJ176" s="277"/>
      <c r="BK176" s="308"/>
      <c r="BL176" s="277"/>
      <c r="BM176" s="134"/>
    </row>
    <row r="177" spans="1:65" s="2" customFormat="1" ht="14.5" customHeight="1">
      <c r="A177" s="339"/>
      <c r="B177" s="340"/>
      <c r="C177" s="458"/>
      <c r="D177" s="459" t="s">
        <v>131</v>
      </c>
      <c r="E177" s="475"/>
      <c r="F177" s="580" t="s">
        <v>1892</v>
      </c>
      <c r="G177" s="487"/>
      <c r="H177" s="581">
        <v>18</v>
      </c>
      <c r="I177" s="402"/>
      <c r="J177" s="402"/>
      <c r="K177" s="477"/>
      <c r="L177" s="336"/>
      <c r="M177" s="736"/>
      <c r="N177" s="737"/>
      <c r="O177" s="729"/>
      <c r="P177" s="757"/>
      <c r="Q177" s="757"/>
      <c r="R177" s="757"/>
      <c r="S177" s="757"/>
      <c r="T177" s="757"/>
      <c r="U177" s="729"/>
      <c r="V177" s="729"/>
      <c r="W177" s="729"/>
      <c r="X177" s="729"/>
      <c r="Y177" s="729"/>
      <c r="Z177" s="729"/>
      <c r="AA177" s="729"/>
      <c r="AB177" s="729"/>
      <c r="AC177" s="729"/>
      <c r="AD177" s="729"/>
      <c r="AE177" s="729"/>
      <c r="AR177" s="134"/>
      <c r="AT177" s="134"/>
      <c r="AU177" s="134"/>
      <c r="AY177" s="277"/>
      <c r="BE177" s="308"/>
      <c r="BF177" s="308"/>
      <c r="BG177" s="308"/>
      <c r="BH177" s="308"/>
      <c r="BI177" s="308"/>
      <c r="BJ177" s="277"/>
      <c r="BK177" s="308"/>
      <c r="BL177" s="277"/>
      <c r="BM177" s="134"/>
    </row>
    <row r="178" spans="1:65" ht="46.3">
      <c r="A178" s="348"/>
      <c r="C178" s="469">
        <v>25</v>
      </c>
      <c r="D178" s="488"/>
      <c r="E178" s="351"/>
      <c r="F178" s="483" t="s">
        <v>1777</v>
      </c>
      <c r="G178" s="484" t="s">
        <v>270</v>
      </c>
      <c r="H178" s="485">
        <v>99</v>
      </c>
      <c r="I178" s="869"/>
      <c r="J178" s="402">
        <f>ROUND(I178*H178,0)</f>
        <v>0</v>
      </c>
      <c r="K178" s="353"/>
      <c r="P178" s="757"/>
      <c r="BK178" s="308"/>
    </row>
    <row r="179" spans="1:65" ht="11.6">
      <c r="A179" s="348"/>
      <c r="C179" s="469"/>
      <c r="D179" s="488" t="s">
        <v>131</v>
      </c>
      <c r="E179" s="351"/>
      <c r="F179" s="580" t="s">
        <v>1893</v>
      </c>
      <c r="G179" s="487"/>
      <c r="H179" s="581">
        <v>99</v>
      </c>
      <c r="I179" s="402"/>
      <c r="J179" s="402"/>
      <c r="K179" s="353"/>
      <c r="P179" s="757"/>
      <c r="BK179" s="308"/>
    </row>
    <row r="180" spans="1:65" ht="46.3">
      <c r="A180" s="348"/>
      <c r="C180" s="469">
        <v>26</v>
      </c>
      <c r="D180" s="488"/>
      <c r="E180" s="351"/>
      <c r="F180" s="483" t="s">
        <v>1778</v>
      </c>
      <c r="G180" s="484" t="s">
        <v>270</v>
      </c>
      <c r="H180" s="485">
        <v>137</v>
      </c>
      <c r="I180" s="869"/>
      <c r="J180" s="402">
        <f>ROUND(I180*H180,0)</f>
        <v>0</v>
      </c>
      <c r="K180" s="353"/>
      <c r="P180" s="757"/>
      <c r="BK180" s="308"/>
    </row>
    <row r="181" spans="1:65" ht="11.6">
      <c r="A181" s="348"/>
      <c r="C181" s="469"/>
      <c r="D181" s="488" t="s">
        <v>131</v>
      </c>
      <c r="E181" s="351"/>
      <c r="F181" s="580" t="s">
        <v>1894</v>
      </c>
      <c r="G181" s="487"/>
      <c r="H181" s="581">
        <v>137</v>
      </c>
      <c r="I181" s="402"/>
      <c r="J181" s="402"/>
      <c r="K181" s="353"/>
      <c r="P181" s="757"/>
      <c r="BK181" s="308"/>
    </row>
    <row r="182" spans="1:65" ht="46.3">
      <c r="A182" s="348"/>
      <c r="C182" s="469">
        <v>27</v>
      </c>
      <c r="D182" s="488"/>
      <c r="E182" s="351"/>
      <c r="F182" s="483" t="s">
        <v>1779</v>
      </c>
      <c r="G182" s="484" t="s">
        <v>270</v>
      </c>
      <c r="H182" s="485">
        <v>173</v>
      </c>
      <c r="I182" s="869"/>
      <c r="J182" s="402">
        <f>ROUND(I182*H182,0)</f>
        <v>0</v>
      </c>
      <c r="K182" s="353"/>
      <c r="P182" s="757"/>
      <c r="BK182" s="308"/>
    </row>
    <row r="183" spans="1:65" ht="11.6">
      <c r="A183" s="348"/>
      <c r="C183" s="469"/>
      <c r="D183" s="488" t="s">
        <v>131</v>
      </c>
      <c r="E183" s="351"/>
      <c r="F183" s="580" t="s">
        <v>1895</v>
      </c>
      <c r="G183" s="487"/>
      <c r="H183" s="581">
        <v>173</v>
      </c>
      <c r="I183" s="402"/>
      <c r="J183" s="402"/>
      <c r="K183" s="353"/>
      <c r="P183" s="757"/>
      <c r="BK183" s="308"/>
    </row>
    <row r="184" spans="1:65" ht="46.3">
      <c r="A184" s="348"/>
      <c r="C184" s="469">
        <v>28</v>
      </c>
      <c r="D184" s="488"/>
      <c r="E184" s="351"/>
      <c r="F184" s="483" t="s">
        <v>1780</v>
      </c>
      <c r="G184" s="484" t="s">
        <v>270</v>
      </c>
      <c r="H184" s="485">
        <v>148</v>
      </c>
      <c r="I184" s="869"/>
      <c r="J184" s="402">
        <f>ROUND(I184*H184,0)</f>
        <v>0</v>
      </c>
      <c r="K184" s="353"/>
      <c r="P184" s="757"/>
      <c r="BK184" s="308"/>
    </row>
    <row r="185" spans="1:65" ht="11.6">
      <c r="A185" s="348"/>
      <c r="C185" s="469"/>
      <c r="D185" s="488" t="s">
        <v>131</v>
      </c>
      <c r="E185" s="351"/>
      <c r="F185" s="580" t="s">
        <v>1896</v>
      </c>
      <c r="G185" s="487"/>
      <c r="H185" s="581">
        <v>148</v>
      </c>
      <c r="I185" s="402"/>
      <c r="J185" s="402"/>
      <c r="K185" s="353"/>
      <c r="P185" s="757"/>
      <c r="BK185" s="308"/>
    </row>
    <row r="186" spans="1:65" ht="46.3">
      <c r="A186" s="348"/>
      <c r="C186" s="469">
        <v>29</v>
      </c>
      <c r="D186" s="488"/>
      <c r="E186" s="351"/>
      <c r="F186" s="483" t="s">
        <v>1781</v>
      </c>
      <c r="G186" s="484" t="s">
        <v>270</v>
      </c>
      <c r="H186" s="485">
        <v>25</v>
      </c>
      <c r="I186" s="869"/>
      <c r="J186" s="402">
        <f>ROUND(I186*H186,0)</f>
        <v>0</v>
      </c>
      <c r="K186" s="353"/>
      <c r="P186" s="757"/>
      <c r="BK186" s="308"/>
    </row>
    <row r="187" spans="1:65" ht="11.6">
      <c r="A187" s="348"/>
      <c r="C187" s="469"/>
      <c r="D187" s="488" t="s">
        <v>131</v>
      </c>
      <c r="E187" s="351"/>
      <c r="F187" s="580" t="s">
        <v>1897</v>
      </c>
      <c r="G187" s="487"/>
      <c r="H187" s="581">
        <v>25</v>
      </c>
      <c r="I187" s="402"/>
      <c r="J187" s="402"/>
      <c r="K187" s="353"/>
      <c r="P187" s="757"/>
      <c r="BK187" s="308"/>
    </row>
    <row r="188" spans="1:65" ht="34.75">
      <c r="A188" s="348"/>
      <c r="C188" s="469">
        <v>30</v>
      </c>
      <c r="D188" s="488"/>
      <c r="E188" s="351"/>
      <c r="F188" s="483" t="s">
        <v>696</v>
      </c>
      <c r="G188" s="484" t="s">
        <v>270</v>
      </c>
      <c r="H188" s="485">
        <v>106</v>
      </c>
      <c r="I188" s="869"/>
      <c r="J188" s="402">
        <f>ROUND(I188*H188,0)</f>
        <v>0</v>
      </c>
      <c r="K188" s="353"/>
      <c r="P188" s="757"/>
      <c r="BK188" s="308"/>
    </row>
    <row r="189" spans="1:65" ht="11.6">
      <c r="A189" s="348"/>
      <c r="C189" s="469"/>
      <c r="D189" s="488" t="s">
        <v>131</v>
      </c>
      <c r="E189" s="389"/>
      <c r="F189" s="583" t="s">
        <v>1898</v>
      </c>
      <c r="G189" s="489"/>
      <c r="H189" s="584">
        <v>106</v>
      </c>
      <c r="I189" s="490"/>
      <c r="J189" s="490"/>
      <c r="K189" s="395"/>
      <c r="P189" s="757"/>
      <c r="BK189" s="308"/>
    </row>
    <row r="190" spans="1:65" ht="11.6">
      <c r="A190" s="348"/>
      <c r="C190" s="469">
        <v>31</v>
      </c>
      <c r="D190" s="488"/>
      <c r="E190" s="351"/>
      <c r="F190" s="467" t="s">
        <v>697</v>
      </c>
      <c r="G190" s="462" t="s">
        <v>270</v>
      </c>
      <c r="H190" s="463">
        <v>643</v>
      </c>
      <c r="I190" s="870"/>
      <c r="J190" s="402">
        <f>ROUND(I190*H190,0)</f>
        <v>0</v>
      </c>
      <c r="K190" s="353"/>
      <c r="P190" s="757"/>
      <c r="BK190" s="308"/>
    </row>
    <row r="191" spans="1:65" ht="11.6">
      <c r="A191" s="348"/>
      <c r="C191" s="469"/>
      <c r="D191" s="488" t="s">
        <v>131</v>
      </c>
      <c r="E191" s="351"/>
      <c r="F191" s="579" t="s">
        <v>1899</v>
      </c>
      <c r="G191" s="479"/>
      <c r="H191" s="582">
        <v>643</v>
      </c>
      <c r="I191" s="871"/>
      <c r="J191" s="402">
        <f>ROUND(I191*H191,0)</f>
        <v>0</v>
      </c>
      <c r="K191" s="353"/>
      <c r="P191" s="757"/>
      <c r="BK191" s="308"/>
    </row>
    <row r="192" spans="1:65" ht="23.15">
      <c r="A192" s="348"/>
      <c r="C192" s="469">
        <v>32</v>
      </c>
      <c r="D192" s="488"/>
      <c r="E192" s="351"/>
      <c r="F192" s="467" t="s">
        <v>698</v>
      </c>
      <c r="G192" s="462" t="s">
        <v>270</v>
      </c>
      <c r="H192" s="463">
        <v>226</v>
      </c>
      <c r="I192" s="870"/>
      <c r="J192" s="402">
        <f>ROUND(I192*H192,0)</f>
        <v>0</v>
      </c>
      <c r="K192" s="353"/>
      <c r="P192" s="757"/>
      <c r="BK192" s="308"/>
    </row>
    <row r="193" spans="1:63" ht="11.6">
      <c r="A193" s="348"/>
      <c r="C193" s="469"/>
      <c r="D193" s="488" t="s">
        <v>131</v>
      </c>
      <c r="E193" s="351"/>
      <c r="F193" s="585" t="s">
        <v>1900</v>
      </c>
      <c r="G193" s="479"/>
      <c r="H193" s="582">
        <v>226</v>
      </c>
      <c r="I193" s="871"/>
      <c r="J193" s="402"/>
      <c r="K193" s="353"/>
      <c r="P193" s="757"/>
      <c r="BK193" s="308"/>
    </row>
    <row r="194" spans="1:63" ht="34.75">
      <c r="A194" s="348"/>
      <c r="C194" s="491">
        <v>33</v>
      </c>
      <c r="D194" s="492"/>
      <c r="E194" s="351"/>
      <c r="F194" s="467" t="s">
        <v>699</v>
      </c>
      <c r="G194" s="462" t="s">
        <v>171</v>
      </c>
      <c r="H194" s="463">
        <v>39</v>
      </c>
      <c r="I194" s="870"/>
      <c r="J194" s="402">
        <f>ROUND(I194*H194,0)</f>
        <v>0</v>
      </c>
      <c r="K194" s="353"/>
      <c r="P194" s="757"/>
      <c r="BK194" s="308"/>
    </row>
    <row r="195" spans="1:63" ht="11.6">
      <c r="A195" s="348"/>
      <c r="C195" s="491"/>
      <c r="D195" s="492" t="s">
        <v>131</v>
      </c>
      <c r="E195" s="351"/>
      <c r="F195" s="579" t="s">
        <v>1901</v>
      </c>
      <c r="G195" s="479"/>
      <c r="H195" s="582">
        <v>39</v>
      </c>
      <c r="I195" s="872"/>
      <c r="J195" s="402"/>
      <c r="K195" s="353"/>
      <c r="P195" s="757"/>
      <c r="BK195" s="308"/>
    </row>
    <row r="196" spans="1:63" ht="34.75">
      <c r="A196" s="348"/>
      <c r="C196" s="469">
        <v>34</v>
      </c>
      <c r="D196" s="488"/>
      <c r="E196" s="351"/>
      <c r="F196" s="467" t="s">
        <v>700</v>
      </c>
      <c r="G196" s="462" t="s">
        <v>171</v>
      </c>
      <c r="H196" s="463">
        <v>39</v>
      </c>
      <c r="I196" s="870"/>
      <c r="J196" s="402">
        <f>ROUND(I196*H196,0)</f>
        <v>0</v>
      </c>
      <c r="K196" s="353"/>
      <c r="P196" s="757"/>
      <c r="BK196" s="308"/>
    </row>
    <row r="197" spans="1:63" ht="11.6">
      <c r="A197" s="348"/>
      <c r="C197" s="469"/>
      <c r="D197" s="488" t="s">
        <v>131</v>
      </c>
      <c r="E197" s="351"/>
      <c r="F197" s="579" t="s">
        <v>1901</v>
      </c>
      <c r="G197" s="479"/>
      <c r="H197" s="582">
        <v>39</v>
      </c>
      <c r="I197" s="872"/>
      <c r="J197" s="402"/>
      <c r="K197" s="432"/>
      <c r="L197" s="357"/>
      <c r="P197" s="757"/>
      <c r="BK197" s="308"/>
    </row>
    <row r="198" spans="1:63" ht="14.6">
      <c r="A198" s="348"/>
      <c r="C198" s="493"/>
      <c r="D198" s="494"/>
      <c r="F198" s="495"/>
      <c r="G198" s="496"/>
      <c r="H198" s="497"/>
      <c r="I198" s="873"/>
      <c r="J198" s="329"/>
      <c r="K198" s="348"/>
      <c r="P198" s="757"/>
      <c r="BK198" s="308"/>
    </row>
    <row r="199" spans="1:63" ht="12.45">
      <c r="A199" s="348"/>
      <c r="C199" s="493"/>
      <c r="D199" s="494" t="s">
        <v>71</v>
      </c>
      <c r="E199" s="129" t="s">
        <v>172</v>
      </c>
      <c r="F199" s="129" t="s">
        <v>1782</v>
      </c>
      <c r="G199" s="165"/>
      <c r="H199" s="375"/>
      <c r="I199" s="535"/>
      <c r="J199" s="300">
        <f>SUM(J200:J287)</f>
        <v>0</v>
      </c>
      <c r="K199" s="348"/>
      <c r="P199" s="757"/>
      <c r="BK199" s="308"/>
    </row>
    <row r="200" spans="1:63" ht="87.75" customHeight="1">
      <c r="A200" s="348"/>
      <c r="C200" s="469">
        <v>35</v>
      </c>
      <c r="D200" s="573"/>
      <c r="E200" s="351"/>
      <c r="F200" s="461" t="s">
        <v>701</v>
      </c>
      <c r="G200" s="462" t="s">
        <v>165</v>
      </c>
      <c r="H200" s="463">
        <v>1</v>
      </c>
      <c r="I200" s="304"/>
      <c r="J200" s="402">
        <f>ROUND(I200*H200,0)</f>
        <v>0</v>
      </c>
      <c r="K200" s="353"/>
      <c r="P200" s="757"/>
      <c r="BK200" s="308"/>
    </row>
    <row r="201" spans="1:63" ht="11.6">
      <c r="A201" s="348"/>
      <c r="C201" s="469"/>
      <c r="D201" s="488" t="s">
        <v>131</v>
      </c>
      <c r="E201" s="351"/>
      <c r="F201" s="572" t="s">
        <v>1902</v>
      </c>
      <c r="G201" s="462"/>
      <c r="H201" s="587">
        <v>1</v>
      </c>
      <c r="I201" s="401"/>
      <c r="J201" s="402"/>
      <c r="K201" s="353"/>
      <c r="P201" s="757"/>
      <c r="BK201" s="308"/>
    </row>
    <row r="202" spans="1:63" ht="11.6">
      <c r="A202" s="348"/>
      <c r="C202" s="469">
        <v>36</v>
      </c>
      <c r="D202" s="573"/>
      <c r="E202" s="351"/>
      <c r="F202" s="467" t="s">
        <v>702</v>
      </c>
      <c r="G202" s="462" t="s">
        <v>169</v>
      </c>
      <c r="H202" s="463">
        <v>4</v>
      </c>
      <c r="I202" s="304"/>
      <c r="J202" s="402">
        <f>ROUND(I202*H202,0)</f>
        <v>0</v>
      </c>
      <c r="K202" s="353"/>
      <c r="P202" s="757"/>
      <c r="BK202" s="308"/>
    </row>
    <row r="203" spans="1:63" ht="11.6">
      <c r="A203" s="348"/>
      <c r="C203" s="469"/>
      <c r="D203" s="488" t="s">
        <v>131</v>
      </c>
      <c r="E203" s="351"/>
      <c r="F203" s="572" t="s">
        <v>1903</v>
      </c>
      <c r="G203" s="462"/>
      <c r="H203" s="587">
        <v>4</v>
      </c>
      <c r="I203" s="401"/>
      <c r="J203" s="402"/>
      <c r="K203" s="353"/>
      <c r="P203" s="757"/>
      <c r="BK203" s="308"/>
    </row>
    <row r="204" spans="1:63" ht="23.15">
      <c r="A204" s="348"/>
      <c r="C204" s="469">
        <v>37</v>
      </c>
      <c r="D204" s="573"/>
      <c r="E204" s="351"/>
      <c r="F204" s="467" t="s">
        <v>703</v>
      </c>
      <c r="G204" s="462" t="s">
        <v>169</v>
      </c>
      <c r="H204" s="463">
        <v>1</v>
      </c>
      <c r="I204" s="304"/>
      <c r="J204" s="402">
        <f>ROUND(I204*H204,0)</f>
        <v>0</v>
      </c>
      <c r="K204" s="353"/>
      <c r="P204" s="757"/>
      <c r="BK204" s="308"/>
    </row>
    <row r="205" spans="1:63" ht="11.6">
      <c r="A205" s="348"/>
      <c r="C205" s="469"/>
      <c r="D205" s="488" t="s">
        <v>131</v>
      </c>
      <c r="E205" s="351"/>
      <c r="F205" s="572" t="s">
        <v>1904</v>
      </c>
      <c r="G205" s="462"/>
      <c r="H205" s="587">
        <v>1</v>
      </c>
      <c r="I205" s="401"/>
      <c r="J205" s="402"/>
      <c r="K205" s="353"/>
      <c r="P205" s="757"/>
      <c r="BK205" s="308"/>
    </row>
    <row r="206" spans="1:63" ht="23.15">
      <c r="A206" s="348"/>
      <c r="C206" s="469">
        <v>38</v>
      </c>
      <c r="D206" s="573"/>
      <c r="E206" s="351"/>
      <c r="F206" s="467" t="s">
        <v>704</v>
      </c>
      <c r="G206" s="462" t="s">
        <v>169</v>
      </c>
      <c r="H206" s="463">
        <v>1</v>
      </c>
      <c r="I206" s="304"/>
      <c r="J206" s="402">
        <f>ROUND(I206*H206,0)</f>
        <v>0</v>
      </c>
      <c r="K206" s="353"/>
      <c r="P206" s="757"/>
      <c r="BK206" s="308"/>
    </row>
    <row r="207" spans="1:63" ht="11.6">
      <c r="A207" s="348"/>
      <c r="C207" s="469"/>
      <c r="D207" s="488" t="s">
        <v>131</v>
      </c>
      <c r="E207" s="351"/>
      <c r="F207" s="572" t="s">
        <v>1905</v>
      </c>
      <c r="G207" s="462"/>
      <c r="H207" s="587">
        <v>1</v>
      </c>
      <c r="I207" s="401"/>
      <c r="J207" s="402"/>
      <c r="K207" s="353"/>
      <c r="P207" s="757"/>
      <c r="BK207" s="308"/>
    </row>
    <row r="208" spans="1:63" ht="11.6">
      <c r="A208" s="348"/>
      <c r="C208" s="469">
        <v>39</v>
      </c>
      <c r="D208" s="573"/>
      <c r="E208" s="351"/>
      <c r="F208" s="467" t="s">
        <v>705</v>
      </c>
      <c r="G208" s="462" t="s">
        <v>169</v>
      </c>
      <c r="H208" s="463">
        <v>1</v>
      </c>
      <c r="I208" s="304"/>
      <c r="J208" s="402">
        <f>ROUND(I208*H208,0)</f>
        <v>0</v>
      </c>
      <c r="K208" s="353"/>
      <c r="P208" s="757"/>
      <c r="BK208" s="308"/>
    </row>
    <row r="209" spans="1:63" ht="11.6">
      <c r="A209" s="348"/>
      <c r="C209" s="469"/>
      <c r="D209" s="488" t="s">
        <v>131</v>
      </c>
      <c r="E209" s="351"/>
      <c r="F209" s="572" t="s">
        <v>1906</v>
      </c>
      <c r="G209" s="462"/>
      <c r="H209" s="587">
        <v>1</v>
      </c>
      <c r="I209" s="401"/>
      <c r="J209" s="402"/>
      <c r="K209" s="353"/>
      <c r="P209" s="757"/>
      <c r="BK209" s="308"/>
    </row>
    <row r="210" spans="1:63" ht="11.6">
      <c r="A210" s="348"/>
      <c r="C210" s="469">
        <v>40</v>
      </c>
      <c r="D210" s="573"/>
      <c r="E210" s="351"/>
      <c r="F210" s="467" t="s">
        <v>690</v>
      </c>
      <c r="G210" s="462" t="s">
        <v>169</v>
      </c>
      <c r="H210" s="463">
        <v>26</v>
      </c>
      <c r="I210" s="304"/>
      <c r="J210" s="402">
        <f>ROUND(I210*H210,0)</f>
        <v>0</v>
      </c>
      <c r="K210" s="353"/>
      <c r="P210" s="757"/>
      <c r="BK210" s="308"/>
    </row>
    <row r="211" spans="1:63" ht="11.6">
      <c r="A211" s="348"/>
      <c r="C211" s="469"/>
      <c r="D211" s="488" t="s">
        <v>131</v>
      </c>
      <c r="E211" s="351"/>
      <c r="F211" s="572" t="s">
        <v>1909</v>
      </c>
      <c r="G211" s="462"/>
      <c r="H211" s="587">
        <v>26</v>
      </c>
      <c r="I211" s="401"/>
      <c r="J211" s="402"/>
      <c r="K211" s="353"/>
      <c r="P211" s="757"/>
      <c r="BK211" s="308"/>
    </row>
    <row r="212" spans="1:63" ht="11.6">
      <c r="A212" s="348"/>
      <c r="C212" s="469">
        <v>41</v>
      </c>
      <c r="D212" s="573"/>
      <c r="E212" s="351"/>
      <c r="F212" s="467" t="s">
        <v>706</v>
      </c>
      <c r="G212" s="462" t="s">
        <v>169</v>
      </c>
      <c r="H212" s="463">
        <v>36</v>
      </c>
      <c r="I212" s="304"/>
      <c r="J212" s="402">
        <f>ROUND(I212*H212,0)</f>
        <v>0</v>
      </c>
      <c r="K212" s="353"/>
      <c r="P212" s="757"/>
      <c r="BK212" s="308"/>
    </row>
    <row r="213" spans="1:63" ht="11.6">
      <c r="A213" s="348"/>
      <c r="C213" s="469"/>
      <c r="D213" s="488" t="s">
        <v>131</v>
      </c>
      <c r="E213" s="351"/>
      <c r="F213" s="572" t="s">
        <v>1908</v>
      </c>
      <c r="G213" s="462"/>
      <c r="H213" s="587">
        <v>36</v>
      </c>
      <c r="I213" s="401"/>
      <c r="J213" s="402"/>
      <c r="K213" s="353"/>
      <c r="P213" s="757"/>
      <c r="BK213" s="308"/>
    </row>
    <row r="214" spans="1:63" ht="11.6">
      <c r="A214" s="348"/>
      <c r="C214" s="469">
        <v>42</v>
      </c>
      <c r="D214" s="573"/>
      <c r="E214" s="351"/>
      <c r="F214" s="467" t="s">
        <v>707</v>
      </c>
      <c r="G214" s="462" t="s">
        <v>169</v>
      </c>
      <c r="H214" s="463">
        <v>8</v>
      </c>
      <c r="I214" s="304"/>
      <c r="J214" s="402">
        <f>ROUND(I214*H214,0)</f>
        <v>0</v>
      </c>
      <c r="K214" s="353"/>
      <c r="P214" s="757"/>
      <c r="BK214" s="308"/>
    </row>
    <row r="215" spans="1:63" ht="11.6">
      <c r="A215" s="348"/>
      <c r="C215" s="469"/>
      <c r="D215" s="488" t="s">
        <v>131</v>
      </c>
      <c r="E215" s="351"/>
      <c r="F215" s="572" t="s">
        <v>1907</v>
      </c>
      <c r="G215" s="462"/>
      <c r="H215" s="587">
        <v>8</v>
      </c>
      <c r="I215" s="401"/>
      <c r="J215" s="402"/>
      <c r="K215" s="353"/>
      <c r="P215" s="757"/>
      <c r="BK215" s="308"/>
    </row>
    <row r="216" spans="1:63" ht="11.6">
      <c r="A216" s="348"/>
      <c r="C216" s="469">
        <v>43</v>
      </c>
      <c r="D216" s="573"/>
      <c r="E216" s="351"/>
      <c r="F216" s="467" t="s">
        <v>689</v>
      </c>
      <c r="G216" s="462" t="s">
        <v>169</v>
      </c>
      <c r="H216" s="463">
        <v>43</v>
      </c>
      <c r="I216" s="304"/>
      <c r="J216" s="402">
        <f>ROUND(I216*H216,0)</f>
        <v>0</v>
      </c>
      <c r="K216" s="353"/>
      <c r="P216" s="757"/>
      <c r="BK216" s="308"/>
    </row>
    <row r="217" spans="1:63" ht="11.6">
      <c r="A217" s="348"/>
      <c r="C217" s="469"/>
      <c r="D217" s="488" t="s">
        <v>131</v>
      </c>
      <c r="E217" s="351"/>
      <c r="F217" s="572" t="s">
        <v>1910</v>
      </c>
      <c r="G217" s="462"/>
      <c r="H217" s="587">
        <v>43</v>
      </c>
      <c r="I217" s="401"/>
      <c r="J217" s="402"/>
      <c r="K217" s="353"/>
      <c r="P217" s="757"/>
      <c r="BK217" s="308"/>
    </row>
    <row r="218" spans="1:63" ht="11.6">
      <c r="A218" s="348"/>
      <c r="C218" s="469">
        <v>44</v>
      </c>
      <c r="D218" s="573"/>
      <c r="E218" s="351"/>
      <c r="F218" s="467" t="s">
        <v>708</v>
      </c>
      <c r="G218" s="462" t="s">
        <v>169</v>
      </c>
      <c r="H218" s="463">
        <v>7</v>
      </c>
      <c r="I218" s="304"/>
      <c r="J218" s="402">
        <f>ROUND(I218*H218,0)</f>
        <v>0</v>
      </c>
      <c r="K218" s="353"/>
      <c r="P218" s="757"/>
      <c r="BK218" s="308"/>
    </row>
    <row r="219" spans="1:63" ht="11.6">
      <c r="A219" s="348"/>
      <c r="C219" s="469"/>
      <c r="D219" s="488" t="s">
        <v>131</v>
      </c>
      <c r="E219" s="351"/>
      <c r="F219" s="572" t="s">
        <v>1911</v>
      </c>
      <c r="G219" s="462"/>
      <c r="H219" s="587">
        <v>7</v>
      </c>
      <c r="I219" s="401"/>
      <c r="J219" s="402"/>
      <c r="K219" s="353"/>
      <c r="P219" s="757"/>
      <c r="BK219" s="308"/>
    </row>
    <row r="220" spans="1:63" ht="11.6">
      <c r="A220" s="348"/>
      <c r="C220" s="469">
        <v>45</v>
      </c>
      <c r="D220" s="573"/>
      <c r="E220" s="351"/>
      <c r="F220" s="467" t="s">
        <v>709</v>
      </c>
      <c r="G220" s="462" t="s">
        <v>169</v>
      </c>
      <c r="H220" s="463">
        <v>12</v>
      </c>
      <c r="I220" s="304"/>
      <c r="J220" s="402">
        <f>ROUND(I220*H220,0)</f>
        <v>0</v>
      </c>
      <c r="K220" s="353"/>
      <c r="P220" s="757"/>
      <c r="BK220" s="308"/>
    </row>
    <row r="221" spans="1:63" ht="11.6">
      <c r="A221" s="348"/>
      <c r="C221" s="469"/>
      <c r="D221" s="488" t="s">
        <v>131</v>
      </c>
      <c r="E221" s="351"/>
      <c r="F221" s="572" t="s">
        <v>1912</v>
      </c>
      <c r="G221" s="462"/>
      <c r="H221" s="587">
        <v>12</v>
      </c>
      <c r="I221" s="401"/>
      <c r="J221" s="402"/>
      <c r="K221" s="353"/>
      <c r="P221" s="757"/>
      <c r="BK221" s="308"/>
    </row>
    <row r="222" spans="1:63" ht="11.6">
      <c r="A222" s="348"/>
      <c r="C222" s="469">
        <v>46</v>
      </c>
      <c r="D222" s="574"/>
      <c r="E222" s="351"/>
      <c r="F222" s="467" t="s">
        <v>710</v>
      </c>
      <c r="G222" s="462" t="s">
        <v>169</v>
      </c>
      <c r="H222" s="463">
        <v>2</v>
      </c>
      <c r="I222" s="304"/>
      <c r="J222" s="402">
        <f>ROUND(I222*H222,0)</f>
        <v>0</v>
      </c>
      <c r="K222" s="353"/>
      <c r="P222" s="757"/>
      <c r="BK222" s="308"/>
    </row>
    <row r="223" spans="1:63" ht="11.6">
      <c r="A223" s="348"/>
      <c r="C223" s="469"/>
      <c r="D223" s="488" t="s">
        <v>131</v>
      </c>
      <c r="E223" s="351"/>
      <c r="F223" s="572" t="s">
        <v>1913</v>
      </c>
      <c r="G223" s="462"/>
      <c r="H223" s="587">
        <v>2</v>
      </c>
      <c r="I223" s="401"/>
      <c r="J223" s="402"/>
      <c r="K223" s="353"/>
      <c r="P223" s="757"/>
      <c r="BK223" s="308"/>
    </row>
    <row r="224" spans="1:63" ht="11.6">
      <c r="A224" s="348"/>
      <c r="C224" s="469">
        <v>47</v>
      </c>
      <c r="D224" s="573"/>
      <c r="E224" s="351"/>
      <c r="F224" s="467" t="s">
        <v>711</v>
      </c>
      <c r="G224" s="462" t="s">
        <v>169</v>
      </c>
      <c r="H224" s="463">
        <v>2</v>
      </c>
      <c r="I224" s="304"/>
      <c r="J224" s="402">
        <f>ROUND(I224*H224,0)</f>
        <v>0</v>
      </c>
      <c r="K224" s="353"/>
      <c r="P224" s="757"/>
      <c r="BK224" s="308"/>
    </row>
    <row r="225" spans="1:63" ht="11.6">
      <c r="A225" s="348"/>
      <c r="C225" s="469"/>
      <c r="D225" s="488" t="s">
        <v>131</v>
      </c>
      <c r="E225" s="351"/>
      <c r="F225" s="572" t="s">
        <v>1914</v>
      </c>
      <c r="G225" s="462"/>
      <c r="H225" s="587">
        <v>2</v>
      </c>
      <c r="I225" s="401"/>
      <c r="J225" s="402"/>
      <c r="K225" s="353"/>
      <c r="P225" s="757"/>
      <c r="BK225" s="308"/>
    </row>
    <row r="226" spans="1:63" ht="11.6">
      <c r="A226" s="348"/>
      <c r="C226" s="469">
        <v>48</v>
      </c>
      <c r="D226" s="573"/>
      <c r="E226" s="351"/>
      <c r="F226" s="467" t="s">
        <v>712</v>
      </c>
      <c r="G226" s="462" t="s">
        <v>169</v>
      </c>
      <c r="H226" s="463">
        <v>4</v>
      </c>
      <c r="I226" s="304"/>
      <c r="J226" s="402">
        <f>ROUND(I226*H226,0)</f>
        <v>0</v>
      </c>
      <c r="K226" s="353"/>
      <c r="P226" s="757"/>
      <c r="BK226" s="308"/>
    </row>
    <row r="227" spans="1:63" ht="11.6">
      <c r="A227" s="348"/>
      <c r="C227" s="469"/>
      <c r="D227" s="488" t="s">
        <v>131</v>
      </c>
      <c r="E227" s="351"/>
      <c r="F227" s="572" t="s">
        <v>1915</v>
      </c>
      <c r="G227" s="462"/>
      <c r="H227" s="587">
        <v>4</v>
      </c>
      <c r="I227" s="401"/>
      <c r="J227" s="402"/>
      <c r="K227" s="353"/>
      <c r="P227" s="757"/>
      <c r="BK227" s="308"/>
    </row>
    <row r="228" spans="1:63" ht="11.6">
      <c r="A228" s="348"/>
      <c r="C228" s="469">
        <v>49</v>
      </c>
      <c r="D228" s="573"/>
      <c r="E228" s="351"/>
      <c r="F228" s="467" t="s">
        <v>713</v>
      </c>
      <c r="G228" s="462" t="s">
        <v>169</v>
      </c>
      <c r="H228" s="463">
        <v>1</v>
      </c>
      <c r="I228" s="304"/>
      <c r="J228" s="402">
        <f>ROUND(I228*H228,0)</f>
        <v>0</v>
      </c>
      <c r="K228" s="353"/>
      <c r="P228" s="757"/>
      <c r="BK228" s="308"/>
    </row>
    <row r="229" spans="1:63" ht="11.6">
      <c r="A229" s="348"/>
      <c r="C229" s="469"/>
      <c r="D229" s="488" t="s">
        <v>131</v>
      </c>
      <c r="E229" s="351"/>
      <c r="F229" s="572" t="s">
        <v>1916</v>
      </c>
      <c r="G229" s="462"/>
      <c r="H229" s="587">
        <v>1</v>
      </c>
      <c r="I229" s="401"/>
      <c r="J229" s="402"/>
      <c r="K229" s="423"/>
      <c r="P229" s="757"/>
      <c r="BK229" s="308"/>
    </row>
    <row r="230" spans="1:63" ht="11.6">
      <c r="A230" s="348"/>
      <c r="C230" s="469">
        <v>50</v>
      </c>
      <c r="D230" s="573"/>
      <c r="E230" s="351"/>
      <c r="F230" s="467" t="s">
        <v>714</v>
      </c>
      <c r="G230" s="462" t="s">
        <v>169</v>
      </c>
      <c r="H230" s="463">
        <v>4</v>
      </c>
      <c r="I230" s="304"/>
      <c r="J230" s="402">
        <f>ROUND(I230*H230,0)</f>
        <v>0</v>
      </c>
      <c r="K230" s="423"/>
      <c r="P230" s="757"/>
      <c r="BK230" s="308"/>
    </row>
    <row r="231" spans="1:63" ht="11.6">
      <c r="A231" s="348"/>
      <c r="C231" s="469"/>
      <c r="D231" s="488" t="s">
        <v>131</v>
      </c>
      <c r="E231" s="351"/>
      <c r="F231" s="572" t="s">
        <v>1917</v>
      </c>
      <c r="G231" s="462"/>
      <c r="H231" s="587">
        <v>4</v>
      </c>
      <c r="I231" s="401"/>
      <c r="J231" s="402"/>
      <c r="K231" s="423"/>
      <c r="P231" s="757"/>
      <c r="BK231" s="308"/>
    </row>
    <row r="232" spans="1:63" ht="11.6">
      <c r="A232" s="348"/>
      <c r="C232" s="469">
        <v>51</v>
      </c>
      <c r="D232" s="573"/>
      <c r="E232" s="351"/>
      <c r="F232" s="467" t="s">
        <v>715</v>
      </c>
      <c r="G232" s="462" t="s">
        <v>169</v>
      </c>
      <c r="H232" s="463">
        <v>4</v>
      </c>
      <c r="I232" s="304"/>
      <c r="J232" s="402">
        <f>ROUND(I232*H232,0)</f>
        <v>0</v>
      </c>
      <c r="K232" s="423"/>
      <c r="P232" s="757"/>
      <c r="BK232" s="308"/>
    </row>
    <row r="233" spans="1:63" ht="11.6">
      <c r="A233" s="348"/>
      <c r="C233" s="469"/>
      <c r="D233" s="488" t="s">
        <v>131</v>
      </c>
      <c r="E233" s="351"/>
      <c r="F233" s="572" t="s">
        <v>1918</v>
      </c>
      <c r="G233" s="462"/>
      <c r="H233" s="587">
        <v>4</v>
      </c>
      <c r="I233" s="401"/>
      <c r="J233" s="402"/>
      <c r="K233" s="423"/>
      <c r="P233" s="757"/>
      <c r="BK233" s="308"/>
    </row>
    <row r="234" spans="1:63" ht="11.6">
      <c r="A234" s="348"/>
      <c r="C234" s="469">
        <v>52</v>
      </c>
      <c r="D234" s="573"/>
      <c r="E234" s="351"/>
      <c r="F234" s="467" t="s">
        <v>716</v>
      </c>
      <c r="G234" s="462" t="s">
        <v>169</v>
      </c>
      <c r="H234" s="463">
        <v>2</v>
      </c>
      <c r="I234" s="304"/>
      <c r="J234" s="402">
        <f>ROUND(I234*H234,0)</f>
        <v>0</v>
      </c>
      <c r="K234" s="423"/>
      <c r="P234" s="757"/>
      <c r="BK234" s="308"/>
    </row>
    <row r="235" spans="1:63" ht="11.6">
      <c r="C235" s="469"/>
      <c r="D235" s="488" t="s">
        <v>131</v>
      </c>
      <c r="E235" s="351"/>
      <c r="F235" s="572" t="s">
        <v>1919</v>
      </c>
      <c r="G235" s="462"/>
      <c r="H235" s="587">
        <v>2</v>
      </c>
      <c r="I235" s="401"/>
      <c r="J235" s="402"/>
      <c r="K235" s="423"/>
      <c r="P235" s="757"/>
      <c r="BK235" s="308"/>
    </row>
    <row r="236" spans="1:63" ht="11.6">
      <c r="B236" s="357"/>
      <c r="C236" s="469">
        <v>53</v>
      </c>
      <c r="D236" s="573"/>
      <c r="E236" s="351"/>
      <c r="F236" s="467" t="s">
        <v>717</v>
      </c>
      <c r="G236" s="462" t="s">
        <v>169</v>
      </c>
      <c r="H236" s="463">
        <v>1</v>
      </c>
      <c r="I236" s="304"/>
      <c r="J236" s="402">
        <f>ROUND(I236*H236,0)</f>
        <v>0</v>
      </c>
      <c r="K236" s="423"/>
      <c r="P236" s="757"/>
      <c r="BK236" s="308"/>
    </row>
    <row r="237" spans="1:63" ht="11.6">
      <c r="C237" s="469"/>
      <c r="D237" s="488" t="s">
        <v>131</v>
      </c>
      <c r="E237" s="351"/>
      <c r="F237" s="572" t="s">
        <v>1920</v>
      </c>
      <c r="G237" s="462"/>
      <c r="H237" s="587">
        <v>1</v>
      </c>
      <c r="I237" s="401"/>
      <c r="J237" s="402"/>
      <c r="K237" s="423"/>
      <c r="P237" s="757"/>
      <c r="BK237" s="308"/>
    </row>
    <row r="238" spans="1:63" s="10" customFormat="1" ht="15" customHeight="1">
      <c r="B238" s="136"/>
      <c r="C238" s="469">
        <v>54</v>
      </c>
      <c r="D238" s="573"/>
      <c r="E238" s="471"/>
      <c r="F238" s="467" t="s">
        <v>718</v>
      </c>
      <c r="G238" s="462" t="s">
        <v>169</v>
      </c>
      <c r="H238" s="463">
        <v>2</v>
      </c>
      <c r="I238" s="473"/>
      <c r="J238" s="402">
        <f>ROUND(I238*H238,0)</f>
        <v>0</v>
      </c>
      <c r="K238" s="498"/>
      <c r="M238" s="738"/>
      <c r="N238" s="738"/>
      <c r="O238" s="738"/>
      <c r="P238" s="738"/>
      <c r="Q238" s="738"/>
      <c r="R238" s="738"/>
      <c r="S238" s="738"/>
      <c r="T238" s="738"/>
      <c r="U238" s="738"/>
      <c r="V238" s="738"/>
      <c r="W238" s="738"/>
      <c r="X238" s="738"/>
      <c r="Y238" s="738"/>
      <c r="Z238" s="738"/>
      <c r="AA238" s="738"/>
      <c r="AB238" s="738"/>
      <c r="AC238" s="738"/>
      <c r="AD238" s="738"/>
      <c r="AE238" s="738"/>
      <c r="AT238" s="138"/>
      <c r="AU238" s="138"/>
      <c r="AY238" s="138"/>
    </row>
    <row r="239" spans="1:63" s="10" customFormat="1" ht="15" customHeight="1">
      <c r="C239" s="469"/>
      <c r="D239" s="470" t="s">
        <v>131</v>
      </c>
      <c r="E239" s="471"/>
      <c r="F239" s="572" t="s">
        <v>1921</v>
      </c>
      <c r="G239" s="462"/>
      <c r="H239" s="587">
        <v>2</v>
      </c>
      <c r="I239" s="474"/>
      <c r="J239" s="402"/>
      <c r="K239" s="498"/>
      <c r="M239" s="738"/>
      <c r="N239" s="738"/>
      <c r="O239" s="738"/>
      <c r="P239" s="738"/>
      <c r="Q239" s="738"/>
      <c r="R239" s="738"/>
      <c r="S239" s="738"/>
      <c r="T239" s="738"/>
      <c r="U239" s="738"/>
      <c r="V239" s="738"/>
      <c r="W239" s="738"/>
      <c r="X239" s="738"/>
      <c r="Y239" s="738"/>
      <c r="Z239" s="738"/>
      <c r="AA239" s="738"/>
      <c r="AB239" s="738"/>
      <c r="AC239" s="738"/>
      <c r="AD239" s="738"/>
      <c r="AE239" s="738"/>
      <c r="AT239" s="138"/>
      <c r="AU239" s="138"/>
      <c r="AY239" s="138"/>
    </row>
    <row r="240" spans="1:63" ht="11.6">
      <c r="A240" s="348"/>
      <c r="C240" s="499">
        <v>55</v>
      </c>
      <c r="D240" s="573"/>
      <c r="E240" s="367"/>
      <c r="F240" s="467" t="s">
        <v>719</v>
      </c>
      <c r="G240" s="462" t="s">
        <v>169</v>
      </c>
      <c r="H240" s="463">
        <v>1</v>
      </c>
      <c r="I240" s="304"/>
      <c r="J240" s="402">
        <f>ROUND(I240*H240,0)</f>
        <v>0</v>
      </c>
      <c r="K240" s="423"/>
    </row>
    <row r="241" spans="1:51" ht="11.6">
      <c r="A241" s="348"/>
      <c r="C241" s="499"/>
      <c r="D241" s="366" t="s">
        <v>131</v>
      </c>
      <c r="E241" s="367"/>
      <c r="F241" s="572" t="s">
        <v>1922</v>
      </c>
      <c r="G241" s="462"/>
      <c r="H241" s="587">
        <v>1</v>
      </c>
      <c r="I241" s="401"/>
      <c r="J241" s="402"/>
      <c r="K241" s="423"/>
    </row>
    <row r="242" spans="1:51" ht="24" customHeight="1">
      <c r="A242" s="348"/>
      <c r="C242" s="499">
        <v>56</v>
      </c>
      <c r="D242" s="366"/>
      <c r="E242" s="367"/>
      <c r="F242" s="467" t="s">
        <v>720</v>
      </c>
      <c r="G242" s="462" t="s">
        <v>169</v>
      </c>
      <c r="H242" s="463">
        <v>3</v>
      </c>
      <c r="I242" s="304"/>
      <c r="J242" s="402">
        <f t="shared" ref="J242:J248" si="0">ROUND(I242*H242,0)</f>
        <v>0</v>
      </c>
      <c r="K242" s="423"/>
    </row>
    <row r="243" spans="1:51" ht="24" customHeight="1">
      <c r="A243" s="348"/>
      <c r="C243" s="499">
        <v>57</v>
      </c>
      <c r="D243" s="366"/>
      <c r="E243" s="367"/>
      <c r="F243" s="467" t="s">
        <v>721</v>
      </c>
      <c r="G243" s="462" t="s">
        <v>169</v>
      </c>
      <c r="H243" s="463">
        <v>4</v>
      </c>
      <c r="I243" s="304"/>
      <c r="J243" s="402">
        <f t="shared" si="0"/>
        <v>0</v>
      </c>
      <c r="K243" s="423"/>
    </row>
    <row r="244" spans="1:51" ht="24" customHeight="1">
      <c r="A244" s="348"/>
      <c r="C244" s="499">
        <v>58</v>
      </c>
      <c r="D244" s="366"/>
      <c r="E244" s="367"/>
      <c r="F244" s="467" t="s">
        <v>722</v>
      </c>
      <c r="G244" s="462" t="s">
        <v>169</v>
      </c>
      <c r="H244" s="463">
        <v>4</v>
      </c>
      <c r="I244" s="304"/>
      <c r="J244" s="402">
        <f t="shared" si="0"/>
        <v>0</v>
      </c>
      <c r="K244" s="423"/>
    </row>
    <row r="245" spans="1:51" ht="24" customHeight="1">
      <c r="A245" s="348"/>
      <c r="C245" s="499">
        <v>59</v>
      </c>
      <c r="D245" s="366"/>
      <c r="E245" s="367"/>
      <c r="F245" s="467" t="s">
        <v>723</v>
      </c>
      <c r="G245" s="462" t="s">
        <v>169</v>
      </c>
      <c r="H245" s="463">
        <v>3</v>
      </c>
      <c r="I245" s="304"/>
      <c r="J245" s="402">
        <f t="shared" si="0"/>
        <v>0</v>
      </c>
      <c r="K245" s="423"/>
    </row>
    <row r="246" spans="1:51" s="10" customFormat="1" ht="24" customHeight="1">
      <c r="B246" s="136"/>
      <c r="C246" s="469">
        <v>60</v>
      </c>
      <c r="D246" s="470"/>
      <c r="E246" s="471"/>
      <c r="F246" s="467" t="s">
        <v>724</v>
      </c>
      <c r="G246" s="462" t="s">
        <v>169</v>
      </c>
      <c r="H246" s="463">
        <v>4</v>
      </c>
      <c r="I246" s="473"/>
      <c r="J246" s="402">
        <f t="shared" si="0"/>
        <v>0</v>
      </c>
      <c r="K246" s="498"/>
      <c r="M246" s="738"/>
      <c r="N246" s="738"/>
      <c r="O246" s="738"/>
      <c r="P246" s="738"/>
      <c r="Q246" s="738"/>
      <c r="R246" s="738"/>
      <c r="S246" s="738"/>
      <c r="T246" s="738"/>
      <c r="U246" s="738"/>
      <c r="V246" s="738"/>
      <c r="W246" s="738"/>
      <c r="X246" s="738"/>
      <c r="Y246" s="738"/>
      <c r="Z246" s="738"/>
      <c r="AA246" s="738"/>
      <c r="AB246" s="738"/>
      <c r="AC246" s="738"/>
      <c r="AD246" s="738"/>
      <c r="AE246" s="738"/>
      <c r="AT246" s="138"/>
      <c r="AU246" s="138"/>
      <c r="AY246" s="138"/>
    </row>
    <row r="247" spans="1:51" s="10" customFormat="1" ht="24" customHeight="1">
      <c r="B247" s="136"/>
      <c r="C247" s="469">
        <v>61</v>
      </c>
      <c r="D247" s="470"/>
      <c r="E247" s="471"/>
      <c r="F247" s="467" t="s">
        <v>725</v>
      </c>
      <c r="G247" s="462" t="s">
        <v>169</v>
      </c>
      <c r="H247" s="463">
        <v>2</v>
      </c>
      <c r="I247" s="473"/>
      <c r="J247" s="402">
        <f t="shared" si="0"/>
        <v>0</v>
      </c>
      <c r="K247" s="498"/>
      <c r="M247" s="738"/>
      <c r="N247" s="738"/>
      <c r="O247" s="738"/>
      <c r="P247" s="738"/>
      <c r="Q247" s="738"/>
      <c r="R247" s="738"/>
      <c r="S247" s="738"/>
      <c r="T247" s="738"/>
      <c r="U247" s="738"/>
      <c r="V247" s="738"/>
      <c r="W247" s="738"/>
      <c r="X247" s="738"/>
      <c r="Y247" s="738"/>
      <c r="Z247" s="738"/>
      <c r="AA247" s="738"/>
      <c r="AB247" s="738"/>
      <c r="AC247" s="738"/>
      <c r="AD247" s="738"/>
      <c r="AE247" s="738"/>
      <c r="AT247" s="138"/>
      <c r="AU247" s="138"/>
      <c r="AY247" s="138"/>
    </row>
    <row r="248" spans="1:51" ht="34.75">
      <c r="A248" s="348"/>
      <c r="C248" s="499">
        <v>62</v>
      </c>
      <c r="D248" s="488"/>
      <c r="E248" s="351"/>
      <c r="F248" s="467" t="s">
        <v>1783</v>
      </c>
      <c r="G248" s="462" t="s">
        <v>171</v>
      </c>
      <c r="H248" s="463">
        <v>84</v>
      </c>
      <c r="I248" s="304"/>
      <c r="J248" s="402">
        <f t="shared" si="0"/>
        <v>0</v>
      </c>
      <c r="K248" s="423"/>
    </row>
    <row r="249" spans="1:51" ht="11.6">
      <c r="A249" s="348"/>
      <c r="C249" s="499"/>
      <c r="D249" s="488" t="s">
        <v>131</v>
      </c>
      <c r="E249" s="351"/>
      <c r="F249" s="579" t="s">
        <v>1923</v>
      </c>
      <c r="G249" s="479"/>
      <c r="H249" s="582">
        <v>84</v>
      </c>
      <c r="I249" s="401"/>
      <c r="J249" s="402"/>
      <c r="K249" s="423"/>
    </row>
    <row r="250" spans="1:51" ht="34.75">
      <c r="A250" s="348"/>
      <c r="C250" s="499">
        <v>63</v>
      </c>
      <c r="D250" s="488"/>
      <c r="E250" s="351"/>
      <c r="F250" s="467" t="s">
        <v>1784</v>
      </c>
      <c r="G250" s="462" t="s">
        <v>171</v>
      </c>
      <c r="H250" s="463">
        <v>62</v>
      </c>
      <c r="I250" s="304"/>
      <c r="J250" s="402">
        <f>ROUND(I250*H250,0)</f>
        <v>0</v>
      </c>
      <c r="K250" s="423"/>
    </row>
    <row r="251" spans="1:51" ht="11.6">
      <c r="A251" s="348"/>
      <c r="C251" s="499"/>
      <c r="D251" s="488" t="s">
        <v>131</v>
      </c>
      <c r="E251" s="351"/>
      <c r="F251" s="579" t="s">
        <v>1924</v>
      </c>
      <c r="G251" s="479"/>
      <c r="H251" s="582">
        <v>62</v>
      </c>
      <c r="I251" s="401"/>
      <c r="J251" s="402"/>
      <c r="K251" s="423"/>
    </row>
    <row r="252" spans="1:51" ht="34.75">
      <c r="A252" s="348"/>
      <c r="C252" s="499">
        <v>64</v>
      </c>
      <c r="D252" s="488"/>
      <c r="E252" s="351"/>
      <c r="F252" s="467" t="s">
        <v>1785</v>
      </c>
      <c r="G252" s="462" t="s">
        <v>171</v>
      </c>
      <c r="H252" s="463">
        <v>2</v>
      </c>
      <c r="I252" s="304"/>
      <c r="J252" s="402">
        <f>ROUND(I252*H252,0)</f>
        <v>0</v>
      </c>
      <c r="K252" s="423"/>
    </row>
    <row r="253" spans="1:51" ht="11.6">
      <c r="A253" s="348"/>
      <c r="C253" s="499"/>
      <c r="D253" s="488" t="s">
        <v>131</v>
      </c>
      <c r="E253" s="351"/>
      <c r="F253" s="579" t="s">
        <v>1925</v>
      </c>
      <c r="G253" s="479"/>
      <c r="H253" s="582">
        <v>2</v>
      </c>
      <c r="I253" s="401"/>
      <c r="J253" s="402"/>
      <c r="K253" s="423"/>
    </row>
    <row r="254" spans="1:51" ht="34.75">
      <c r="A254" s="348"/>
      <c r="C254" s="499">
        <v>65</v>
      </c>
      <c r="D254" s="488"/>
      <c r="E254" s="351"/>
      <c r="F254" s="467" t="s">
        <v>1786</v>
      </c>
      <c r="G254" s="462" t="s">
        <v>171</v>
      </c>
      <c r="H254" s="463">
        <v>100</v>
      </c>
      <c r="I254" s="304"/>
      <c r="J254" s="402">
        <f>ROUND(I254*H254,0)</f>
        <v>0</v>
      </c>
      <c r="K254" s="423"/>
    </row>
    <row r="255" spans="1:51" ht="11.6">
      <c r="C255" s="499"/>
      <c r="D255" s="488" t="s">
        <v>131</v>
      </c>
      <c r="E255" s="351"/>
      <c r="F255" s="579" t="s">
        <v>1926</v>
      </c>
      <c r="G255" s="479"/>
      <c r="H255" s="582">
        <v>100</v>
      </c>
      <c r="I255" s="401"/>
      <c r="J255" s="402"/>
      <c r="K255" s="423"/>
    </row>
    <row r="256" spans="1:51" s="10" customFormat="1" ht="38.5" customHeight="1">
      <c r="B256" s="136"/>
      <c r="C256" s="499">
        <v>66</v>
      </c>
      <c r="D256" s="470"/>
      <c r="E256" s="471"/>
      <c r="F256" s="467" t="s">
        <v>1787</v>
      </c>
      <c r="G256" s="462" t="s">
        <v>171</v>
      </c>
      <c r="H256" s="463">
        <v>43</v>
      </c>
      <c r="I256" s="473"/>
      <c r="J256" s="402">
        <f>ROUND(I256*H256,0)</f>
        <v>0</v>
      </c>
      <c r="K256" s="498"/>
      <c r="M256" s="738"/>
      <c r="N256" s="738"/>
      <c r="O256" s="738"/>
      <c r="P256" s="738"/>
      <c r="Q256" s="738"/>
      <c r="R256" s="738"/>
      <c r="S256" s="738"/>
      <c r="T256" s="738"/>
      <c r="U256" s="738"/>
      <c r="V256" s="738"/>
      <c r="W256" s="738"/>
      <c r="X256" s="738"/>
      <c r="Y256" s="738"/>
      <c r="Z256" s="738"/>
      <c r="AA256" s="738"/>
      <c r="AB256" s="738"/>
      <c r="AC256" s="738"/>
      <c r="AD256" s="738"/>
      <c r="AE256" s="738"/>
      <c r="AT256" s="138"/>
      <c r="AU256" s="138"/>
      <c r="AY256" s="138"/>
    </row>
    <row r="257" spans="1:51" s="10" customFormat="1" ht="15" customHeight="1">
      <c r="B257" s="136"/>
      <c r="C257" s="499"/>
      <c r="D257" s="470" t="s">
        <v>131</v>
      </c>
      <c r="E257" s="471"/>
      <c r="F257" s="579" t="s">
        <v>1927</v>
      </c>
      <c r="G257" s="479"/>
      <c r="H257" s="582">
        <v>43</v>
      </c>
      <c r="I257" s="474"/>
      <c r="J257" s="402"/>
      <c r="K257" s="498"/>
      <c r="M257" s="738"/>
      <c r="N257" s="738"/>
      <c r="O257" s="738"/>
      <c r="P257" s="738"/>
      <c r="Q257" s="738"/>
      <c r="R257" s="738"/>
      <c r="S257" s="738"/>
      <c r="T257" s="738"/>
      <c r="U257" s="738"/>
      <c r="V257" s="738"/>
      <c r="W257" s="738"/>
      <c r="X257" s="738"/>
      <c r="Y257" s="738"/>
      <c r="Z257" s="738"/>
      <c r="AA257" s="738"/>
      <c r="AB257" s="738"/>
      <c r="AC257" s="738"/>
      <c r="AD257" s="738"/>
      <c r="AE257" s="738"/>
      <c r="AT257" s="138"/>
      <c r="AU257" s="138"/>
      <c r="AY257" s="138"/>
    </row>
    <row r="258" spans="1:51" s="10" customFormat="1" ht="40.950000000000003" customHeight="1">
      <c r="B258" s="136"/>
      <c r="C258" s="499">
        <v>67</v>
      </c>
      <c r="D258" s="470"/>
      <c r="E258" s="471"/>
      <c r="F258" s="467" t="s">
        <v>1788</v>
      </c>
      <c r="G258" s="462" t="s">
        <v>171</v>
      </c>
      <c r="H258" s="463">
        <v>5</v>
      </c>
      <c r="I258" s="473"/>
      <c r="J258" s="402">
        <f>ROUND(I258*H258,0)</f>
        <v>0</v>
      </c>
      <c r="K258" s="498"/>
      <c r="M258" s="738"/>
      <c r="N258" s="738"/>
      <c r="O258" s="738"/>
      <c r="P258" s="738"/>
      <c r="Q258" s="738"/>
      <c r="R258" s="738"/>
      <c r="S258" s="738"/>
      <c r="T258" s="738"/>
      <c r="U258" s="738"/>
      <c r="V258" s="738"/>
      <c r="W258" s="738"/>
      <c r="X258" s="738"/>
      <c r="Y258" s="738"/>
      <c r="Z258" s="738"/>
      <c r="AA258" s="738"/>
      <c r="AB258" s="738"/>
      <c r="AC258" s="738"/>
      <c r="AD258" s="738"/>
      <c r="AE258" s="738"/>
      <c r="AT258" s="138"/>
      <c r="AU258" s="138"/>
      <c r="AY258" s="138"/>
    </row>
    <row r="259" spans="1:51" s="10" customFormat="1" ht="15" customHeight="1">
      <c r="C259" s="499"/>
      <c r="D259" s="470" t="s">
        <v>131</v>
      </c>
      <c r="E259" s="471"/>
      <c r="F259" s="579" t="s">
        <v>1928</v>
      </c>
      <c r="G259" s="479"/>
      <c r="H259" s="582">
        <v>5</v>
      </c>
      <c r="I259" s="474"/>
      <c r="J259" s="402"/>
      <c r="K259" s="498"/>
      <c r="M259" s="738"/>
      <c r="N259" s="738"/>
      <c r="O259" s="738"/>
      <c r="P259" s="738"/>
      <c r="Q259" s="738"/>
      <c r="R259" s="738"/>
      <c r="S259" s="738"/>
      <c r="T259" s="738"/>
      <c r="U259" s="738"/>
      <c r="V259" s="738"/>
      <c r="W259" s="738"/>
      <c r="X259" s="738"/>
      <c r="Y259" s="738"/>
      <c r="Z259" s="738"/>
      <c r="AA259" s="738"/>
      <c r="AB259" s="738"/>
      <c r="AC259" s="738"/>
      <c r="AD259" s="738"/>
      <c r="AE259" s="738"/>
      <c r="AT259" s="138"/>
      <c r="AU259" s="138"/>
      <c r="AY259" s="138"/>
    </row>
    <row r="260" spans="1:51" ht="34.75">
      <c r="A260" s="348"/>
      <c r="C260" s="499">
        <v>68</v>
      </c>
      <c r="D260" s="488"/>
      <c r="E260" s="351"/>
      <c r="F260" s="467" t="s">
        <v>1789</v>
      </c>
      <c r="G260" s="462" t="s">
        <v>171</v>
      </c>
      <c r="H260" s="463">
        <v>4</v>
      </c>
      <c r="I260" s="304"/>
      <c r="J260" s="402">
        <f>ROUND(I260*H260,0)</f>
        <v>0</v>
      </c>
      <c r="K260" s="423"/>
    </row>
    <row r="261" spans="1:51" ht="11.6">
      <c r="A261" s="348"/>
      <c r="C261" s="499"/>
      <c r="D261" s="488" t="s">
        <v>131</v>
      </c>
      <c r="E261" s="351"/>
      <c r="F261" s="579" t="s">
        <v>1929</v>
      </c>
      <c r="G261" s="479"/>
      <c r="H261" s="582">
        <v>4</v>
      </c>
      <c r="I261" s="401"/>
      <c r="J261" s="402"/>
      <c r="K261" s="423"/>
    </row>
    <row r="262" spans="1:51" ht="46.3">
      <c r="A262" s="348"/>
      <c r="C262" s="499">
        <v>69</v>
      </c>
      <c r="D262" s="488"/>
      <c r="E262" s="351"/>
      <c r="F262" s="467" t="s">
        <v>1790</v>
      </c>
      <c r="G262" s="462" t="s">
        <v>270</v>
      </c>
      <c r="H262" s="463">
        <v>0.5</v>
      </c>
      <c r="I262" s="304"/>
      <c r="J262" s="402">
        <f>ROUND(I262*H262,0)</f>
        <v>0</v>
      </c>
      <c r="K262" s="423"/>
    </row>
    <row r="263" spans="1:51" ht="11.6">
      <c r="A263" s="348"/>
      <c r="C263" s="499"/>
      <c r="D263" s="488" t="s">
        <v>131</v>
      </c>
      <c r="E263" s="351"/>
      <c r="F263" s="579" t="s">
        <v>1930</v>
      </c>
      <c r="G263" s="479"/>
      <c r="H263" s="582">
        <v>0.5</v>
      </c>
      <c r="I263" s="401"/>
      <c r="J263" s="402"/>
      <c r="K263" s="423"/>
    </row>
    <row r="264" spans="1:51" ht="46.3">
      <c r="A264" s="348"/>
      <c r="C264" s="499">
        <v>70</v>
      </c>
      <c r="D264" s="488"/>
      <c r="E264" s="351"/>
      <c r="F264" s="467" t="s">
        <v>1791</v>
      </c>
      <c r="G264" s="462" t="s">
        <v>270</v>
      </c>
      <c r="H264" s="463">
        <v>55</v>
      </c>
      <c r="I264" s="304"/>
      <c r="J264" s="402">
        <f>ROUND(I264*H264,0)</f>
        <v>0</v>
      </c>
      <c r="K264" s="423"/>
    </row>
    <row r="265" spans="1:51" ht="11.6">
      <c r="A265" s="348"/>
      <c r="C265" s="499"/>
      <c r="D265" s="488" t="s">
        <v>131</v>
      </c>
      <c r="E265" s="351"/>
      <c r="F265" s="579" t="s">
        <v>1931</v>
      </c>
      <c r="G265" s="479"/>
      <c r="H265" s="582">
        <v>55</v>
      </c>
      <c r="I265" s="401"/>
      <c r="J265" s="402"/>
      <c r="K265" s="423"/>
    </row>
    <row r="266" spans="1:51" ht="46.3">
      <c r="A266" s="348"/>
      <c r="C266" s="499">
        <v>71</v>
      </c>
      <c r="D266" s="488"/>
      <c r="E266" s="351"/>
      <c r="F266" s="467" t="s">
        <v>1792</v>
      </c>
      <c r="G266" s="462" t="s">
        <v>270</v>
      </c>
      <c r="H266" s="463">
        <v>62</v>
      </c>
      <c r="I266" s="304"/>
      <c r="J266" s="402">
        <f>ROUND(I266*H266,0)</f>
        <v>0</v>
      </c>
      <c r="K266" s="423"/>
    </row>
    <row r="267" spans="1:51" ht="11.6">
      <c r="A267" s="348"/>
      <c r="C267" s="499"/>
      <c r="D267" s="488" t="s">
        <v>131</v>
      </c>
      <c r="E267" s="351"/>
      <c r="F267" s="579" t="s">
        <v>1932</v>
      </c>
      <c r="G267" s="479"/>
      <c r="H267" s="582">
        <v>62</v>
      </c>
      <c r="I267" s="401"/>
      <c r="J267" s="402"/>
      <c r="K267" s="423"/>
    </row>
    <row r="268" spans="1:51" ht="46.3">
      <c r="A268" s="348"/>
      <c r="C268" s="499">
        <v>72</v>
      </c>
      <c r="D268" s="488"/>
      <c r="E268" s="351"/>
      <c r="F268" s="467" t="s">
        <v>1793</v>
      </c>
      <c r="G268" s="462" t="s">
        <v>270</v>
      </c>
      <c r="H268" s="463">
        <v>30</v>
      </c>
      <c r="I268" s="304"/>
      <c r="J268" s="402">
        <f>ROUND(I268*H268,0)</f>
        <v>0</v>
      </c>
      <c r="K268" s="423"/>
    </row>
    <row r="269" spans="1:51" ht="11.6">
      <c r="A269" s="348"/>
      <c r="C269" s="499"/>
      <c r="D269" s="488" t="s">
        <v>131</v>
      </c>
      <c r="E269" s="351"/>
      <c r="F269" s="579" t="s">
        <v>1933</v>
      </c>
      <c r="G269" s="479"/>
      <c r="H269" s="582">
        <v>30</v>
      </c>
      <c r="I269" s="401"/>
      <c r="J269" s="402"/>
      <c r="K269" s="423"/>
    </row>
    <row r="270" spans="1:51" ht="46.3">
      <c r="A270" s="348"/>
      <c r="C270" s="499">
        <v>73</v>
      </c>
      <c r="D270" s="488"/>
      <c r="E270" s="351"/>
      <c r="F270" s="467" t="s">
        <v>1794</v>
      </c>
      <c r="G270" s="462" t="s">
        <v>270</v>
      </c>
      <c r="H270" s="463">
        <v>47</v>
      </c>
      <c r="I270" s="304"/>
      <c r="J270" s="402">
        <f>ROUND(I270*H270,0)</f>
        <v>0</v>
      </c>
      <c r="K270" s="423"/>
    </row>
    <row r="271" spans="1:51" ht="11.6">
      <c r="A271" s="348"/>
      <c r="C271" s="499"/>
      <c r="D271" s="488" t="s">
        <v>131</v>
      </c>
      <c r="E271" s="351"/>
      <c r="F271" s="579" t="s">
        <v>1934</v>
      </c>
      <c r="G271" s="479"/>
      <c r="H271" s="582">
        <v>47</v>
      </c>
      <c r="I271" s="401"/>
      <c r="J271" s="402"/>
      <c r="K271" s="423"/>
    </row>
    <row r="272" spans="1:51" ht="46.3">
      <c r="A272" s="348"/>
      <c r="C272" s="499">
        <v>74</v>
      </c>
      <c r="D272" s="488"/>
      <c r="E272" s="351"/>
      <c r="F272" s="467" t="s">
        <v>1795</v>
      </c>
      <c r="G272" s="462" t="s">
        <v>270</v>
      </c>
      <c r="H272" s="463">
        <v>4.5</v>
      </c>
      <c r="I272" s="304"/>
      <c r="J272" s="402">
        <f>ROUND(I272*H272,0)</f>
        <v>0</v>
      </c>
      <c r="K272" s="423"/>
    </row>
    <row r="273" spans="1:51" ht="11.6">
      <c r="A273" s="348"/>
      <c r="C273" s="499"/>
      <c r="D273" s="488" t="s">
        <v>131</v>
      </c>
      <c r="E273" s="351"/>
      <c r="F273" s="579" t="s">
        <v>1935</v>
      </c>
      <c r="G273" s="479"/>
      <c r="H273" s="582">
        <v>4.5</v>
      </c>
      <c r="I273" s="401"/>
      <c r="J273" s="402"/>
      <c r="K273" s="423"/>
    </row>
    <row r="274" spans="1:51" ht="11.6">
      <c r="A274" s="348"/>
      <c r="C274" s="499">
        <v>75</v>
      </c>
      <c r="D274" s="488"/>
      <c r="E274" s="351"/>
      <c r="F274" s="501" t="s">
        <v>697</v>
      </c>
      <c r="G274" s="502" t="s">
        <v>270</v>
      </c>
      <c r="H274" s="503">
        <v>205</v>
      </c>
      <c r="I274" s="304"/>
      <c r="J274" s="402">
        <f>ROUND(I274*H274,0)</f>
        <v>0</v>
      </c>
      <c r="K274" s="423"/>
    </row>
    <row r="275" spans="1:51" ht="11.6">
      <c r="A275" s="348"/>
      <c r="C275" s="499"/>
      <c r="D275" s="488" t="s">
        <v>131</v>
      </c>
      <c r="E275" s="351"/>
      <c r="F275" s="579" t="s">
        <v>1936</v>
      </c>
      <c r="G275" s="479"/>
      <c r="H275" s="582">
        <v>205</v>
      </c>
      <c r="I275" s="401"/>
      <c r="J275" s="402"/>
      <c r="K275" s="423"/>
    </row>
    <row r="276" spans="1:51" ht="23.15">
      <c r="A276" s="348"/>
      <c r="C276" s="499">
        <v>76</v>
      </c>
      <c r="D276" s="488"/>
      <c r="E276" s="351"/>
      <c r="F276" s="501" t="s">
        <v>698</v>
      </c>
      <c r="G276" s="502" t="s">
        <v>270</v>
      </c>
      <c r="H276" s="503">
        <v>77</v>
      </c>
      <c r="I276" s="304"/>
      <c r="J276" s="402">
        <f>ROUND(I276*H276,0)</f>
        <v>0</v>
      </c>
      <c r="K276" s="423"/>
    </row>
    <row r="277" spans="1:51" ht="11.6">
      <c r="A277" s="348"/>
      <c r="C277" s="499"/>
      <c r="D277" s="488" t="s">
        <v>131</v>
      </c>
      <c r="E277" s="351"/>
      <c r="F277" s="579" t="s">
        <v>1937</v>
      </c>
      <c r="G277" s="479"/>
      <c r="H277" s="582">
        <v>77</v>
      </c>
      <c r="I277" s="401"/>
      <c r="J277" s="402"/>
      <c r="K277" s="423"/>
    </row>
    <row r="278" spans="1:51" ht="23.15">
      <c r="A278" s="348"/>
      <c r="C278" s="499">
        <v>77</v>
      </c>
      <c r="D278" s="488"/>
      <c r="E278" s="351"/>
      <c r="F278" s="467" t="s">
        <v>726</v>
      </c>
      <c r="G278" s="462" t="s">
        <v>270</v>
      </c>
      <c r="H278" s="463">
        <v>31</v>
      </c>
      <c r="I278" s="304"/>
      <c r="J278" s="402">
        <f>ROUND(I278*H278,0)</f>
        <v>0</v>
      </c>
      <c r="K278" s="423"/>
    </row>
    <row r="279" spans="1:51" ht="11.6">
      <c r="B279" s="412"/>
      <c r="C279" s="499"/>
      <c r="D279" s="488" t="s">
        <v>131</v>
      </c>
      <c r="E279" s="351"/>
      <c r="F279" s="579" t="s">
        <v>1938</v>
      </c>
      <c r="G279" s="479"/>
      <c r="H279" s="582">
        <v>31</v>
      </c>
      <c r="I279" s="575"/>
      <c r="J279" s="402"/>
      <c r="K279" s="423"/>
    </row>
    <row r="280" spans="1:51" ht="11.6">
      <c r="B280" s="412"/>
      <c r="C280" s="499">
        <v>78</v>
      </c>
      <c r="D280" s="488"/>
      <c r="E280" s="351"/>
      <c r="F280" s="467" t="s">
        <v>727</v>
      </c>
      <c r="G280" s="462" t="s">
        <v>270</v>
      </c>
      <c r="H280" s="463">
        <v>36</v>
      </c>
      <c r="I280" s="304"/>
      <c r="J280" s="402">
        <f>ROUND(I280*H280,0)</f>
        <v>0</v>
      </c>
      <c r="K280" s="423"/>
    </row>
    <row r="281" spans="1:51" ht="11.6">
      <c r="B281" s="412"/>
      <c r="C281" s="499"/>
      <c r="D281" s="488" t="s">
        <v>131</v>
      </c>
      <c r="E281" s="351"/>
      <c r="F281" s="579" t="s">
        <v>1939</v>
      </c>
      <c r="G281" s="479"/>
      <c r="H281" s="582">
        <v>36</v>
      </c>
      <c r="I281" s="575"/>
      <c r="J281" s="402"/>
      <c r="K281" s="423"/>
    </row>
    <row r="282" spans="1:51" ht="11.6">
      <c r="B282" s="412"/>
      <c r="C282" s="499">
        <v>79</v>
      </c>
      <c r="D282" s="488"/>
      <c r="E282" s="351"/>
      <c r="F282" s="467" t="s">
        <v>728</v>
      </c>
      <c r="G282" s="462" t="s">
        <v>171</v>
      </c>
      <c r="H282" s="463">
        <v>44</v>
      </c>
      <c r="I282" s="304"/>
      <c r="J282" s="402">
        <f>ROUND(I282*H282,0)</f>
        <v>0</v>
      </c>
      <c r="K282" s="423"/>
    </row>
    <row r="283" spans="1:51" ht="11.6">
      <c r="B283" s="412"/>
      <c r="C283" s="499"/>
      <c r="D283" s="488" t="s">
        <v>131</v>
      </c>
      <c r="E283" s="351"/>
      <c r="F283" s="579" t="s">
        <v>1940</v>
      </c>
      <c r="G283" s="479"/>
      <c r="H283" s="582">
        <v>44</v>
      </c>
      <c r="I283" s="401"/>
      <c r="J283" s="402"/>
      <c r="K283" s="423"/>
    </row>
    <row r="284" spans="1:51" s="10" customFormat="1" ht="15" customHeight="1">
      <c r="B284" s="504"/>
      <c r="C284" s="499">
        <v>80</v>
      </c>
      <c r="D284" s="470"/>
      <c r="E284" s="471"/>
      <c r="F284" s="467" t="s">
        <v>729</v>
      </c>
      <c r="G284" s="462" t="s">
        <v>171</v>
      </c>
      <c r="H284" s="463">
        <v>45</v>
      </c>
      <c r="I284" s="473"/>
      <c r="J284" s="402">
        <f>ROUND(I284*H284,0)</f>
        <v>0</v>
      </c>
      <c r="K284" s="498"/>
      <c r="M284" s="738"/>
      <c r="N284" s="738"/>
      <c r="O284" s="738"/>
      <c r="P284" s="738"/>
      <c r="Q284" s="738"/>
      <c r="R284" s="738"/>
      <c r="S284" s="738"/>
      <c r="T284" s="738"/>
      <c r="U284" s="738"/>
      <c r="V284" s="738"/>
      <c r="W284" s="738"/>
      <c r="X284" s="738"/>
      <c r="Y284" s="738"/>
      <c r="Z284" s="738"/>
      <c r="AA284" s="738"/>
      <c r="AB284" s="738"/>
      <c r="AC284" s="738"/>
      <c r="AD284" s="738"/>
      <c r="AE284" s="738"/>
      <c r="AT284" s="138"/>
      <c r="AU284" s="138"/>
      <c r="AY284" s="138"/>
    </row>
    <row r="285" spans="1:51" s="10" customFormat="1" ht="15" customHeight="1">
      <c r="B285" s="504"/>
      <c r="C285" s="499"/>
      <c r="D285" s="470" t="s">
        <v>131</v>
      </c>
      <c r="E285" s="471"/>
      <c r="F285" s="579" t="s">
        <v>1941</v>
      </c>
      <c r="G285" s="478"/>
      <c r="H285" s="582">
        <v>45</v>
      </c>
      <c r="I285" s="474"/>
      <c r="J285" s="402"/>
      <c r="K285" s="498"/>
      <c r="M285" s="738"/>
      <c r="N285" s="738"/>
      <c r="O285" s="738"/>
      <c r="P285" s="738"/>
      <c r="Q285" s="738"/>
      <c r="R285" s="738"/>
      <c r="S285" s="738"/>
      <c r="T285" s="738"/>
      <c r="U285" s="738"/>
      <c r="V285" s="738"/>
      <c r="W285" s="738"/>
      <c r="X285" s="738"/>
      <c r="Y285" s="738"/>
      <c r="Z285" s="738"/>
      <c r="AA285" s="738"/>
      <c r="AB285" s="738"/>
      <c r="AC285" s="738"/>
      <c r="AD285" s="738"/>
      <c r="AE285" s="738"/>
      <c r="AT285" s="138"/>
      <c r="AU285" s="138"/>
      <c r="AY285" s="138"/>
    </row>
    <row r="286" spans="1:51" ht="11.6">
      <c r="B286" s="412"/>
      <c r="C286" s="499">
        <v>81</v>
      </c>
      <c r="D286" s="488"/>
      <c r="E286" s="409"/>
      <c r="F286" s="467" t="s">
        <v>730</v>
      </c>
      <c r="G286" s="462" t="s">
        <v>171</v>
      </c>
      <c r="H286" s="463">
        <v>69</v>
      </c>
      <c r="I286" s="304"/>
      <c r="J286" s="402">
        <f>ROUND(I286*H286,0)</f>
        <v>0</v>
      </c>
      <c r="K286" s="423"/>
    </row>
    <row r="287" spans="1:51" ht="11.6">
      <c r="B287" s="412"/>
      <c r="C287" s="469"/>
      <c r="D287" s="488"/>
      <c r="E287" s="409"/>
      <c r="F287" s="579" t="s">
        <v>1942</v>
      </c>
      <c r="G287" s="479"/>
      <c r="H287" s="582">
        <v>69</v>
      </c>
      <c r="I287" s="401"/>
      <c r="J287" s="402"/>
      <c r="K287" s="423"/>
    </row>
    <row r="288" spans="1:51" ht="14.6">
      <c r="B288" s="412"/>
      <c r="C288" s="469"/>
      <c r="D288" s="488"/>
      <c r="E288" s="409"/>
      <c r="F288" s="500"/>
      <c r="G288" s="481"/>
      <c r="H288" s="482"/>
      <c r="I288" s="401"/>
      <c r="J288" s="402"/>
      <c r="K288" s="423"/>
    </row>
    <row r="289" spans="1:11" ht="28.2" customHeight="1">
      <c r="B289" s="412"/>
      <c r="C289" s="469"/>
      <c r="D289" s="488" t="s">
        <v>71</v>
      </c>
      <c r="E289" s="129" t="s">
        <v>173</v>
      </c>
      <c r="F289" s="129" t="s">
        <v>1796</v>
      </c>
      <c r="G289" s="505"/>
      <c r="H289" s="506"/>
      <c r="I289" s="401"/>
      <c r="J289" s="300">
        <f>SUM(J290:J341)</f>
        <v>0</v>
      </c>
      <c r="K289" s="423"/>
    </row>
    <row r="290" spans="1:11" ht="120" customHeight="1">
      <c r="B290" s="412"/>
      <c r="C290" s="469">
        <v>82</v>
      </c>
      <c r="D290" s="573"/>
      <c r="E290" s="351"/>
      <c r="F290" s="461" t="s">
        <v>731</v>
      </c>
      <c r="G290" s="462" t="s">
        <v>169</v>
      </c>
      <c r="H290" s="463">
        <v>1</v>
      </c>
      <c r="I290" s="304"/>
      <c r="J290" s="402">
        <f>ROUND(I290*H290,0)</f>
        <v>0</v>
      </c>
      <c r="K290" s="423"/>
    </row>
    <row r="291" spans="1:11" ht="11.6">
      <c r="B291" s="412"/>
      <c r="C291" s="469"/>
      <c r="D291" s="488" t="s">
        <v>131</v>
      </c>
      <c r="E291" s="351"/>
      <c r="F291" s="572" t="s">
        <v>1943</v>
      </c>
      <c r="G291" s="462"/>
      <c r="H291" s="587">
        <v>1</v>
      </c>
      <c r="I291" s="401"/>
      <c r="J291" s="402"/>
      <c r="K291" s="423"/>
    </row>
    <row r="292" spans="1:11" ht="11.6">
      <c r="B292" s="412"/>
      <c r="C292" s="469">
        <v>83</v>
      </c>
      <c r="D292" s="573"/>
      <c r="E292" s="351"/>
      <c r="F292" s="467" t="s">
        <v>732</v>
      </c>
      <c r="G292" s="462" t="s">
        <v>169</v>
      </c>
      <c r="H292" s="463">
        <v>4</v>
      </c>
      <c r="I292" s="304"/>
      <c r="J292" s="402">
        <f>ROUND(I292*H292,0)</f>
        <v>0</v>
      </c>
      <c r="K292" s="423"/>
    </row>
    <row r="293" spans="1:11" ht="11.6">
      <c r="B293" s="412"/>
      <c r="C293" s="469"/>
      <c r="D293" s="488" t="s">
        <v>131</v>
      </c>
      <c r="E293" s="351"/>
      <c r="F293" s="572" t="s">
        <v>1944</v>
      </c>
      <c r="G293" s="462"/>
      <c r="H293" s="587">
        <v>4</v>
      </c>
      <c r="I293" s="401"/>
      <c r="J293" s="402"/>
      <c r="K293" s="423"/>
    </row>
    <row r="294" spans="1:11" ht="23.15">
      <c r="B294" s="412"/>
      <c r="C294" s="469">
        <v>84</v>
      </c>
      <c r="D294" s="573"/>
      <c r="E294" s="351"/>
      <c r="F294" s="467" t="s">
        <v>733</v>
      </c>
      <c r="G294" s="462" t="s">
        <v>169</v>
      </c>
      <c r="H294" s="463">
        <v>1</v>
      </c>
      <c r="I294" s="304"/>
      <c r="J294" s="402">
        <f>ROUND(I294*H294,0)</f>
        <v>0</v>
      </c>
      <c r="K294" s="423"/>
    </row>
    <row r="295" spans="1:11" ht="11.6">
      <c r="C295" s="469"/>
      <c r="D295" s="488" t="s">
        <v>131</v>
      </c>
      <c r="E295" s="351"/>
      <c r="F295" s="572" t="s">
        <v>1945</v>
      </c>
      <c r="G295" s="462"/>
      <c r="H295" s="587">
        <v>1</v>
      </c>
      <c r="I295" s="401"/>
      <c r="J295" s="402"/>
      <c r="K295" s="423"/>
    </row>
    <row r="296" spans="1:11" ht="23.15">
      <c r="A296" s="348"/>
      <c r="C296" s="469">
        <v>85</v>
      </c>
      <c r="D296" s="573"/>
      <c r="E296" s="351"/>
      <c r="F296" s="467" t="s">
        <v>734</v>
      </c>
      <c r="G296" s="462" t="s">
        <v>169</v>
      </c>
      <c r="H296" s="463">
        <v>1</v>
      </c>
      <c r="I296" s="304"/>
      <c r="J296" s="402">
        <f>ROUND(I296*H296,0)</f>
        <v>0</v>
      </c>
      <c r="K296" s="423"/>
    </row>
    <row r="297" spans="1:11" ht="11.6">
      <c r="A297" s="348"/>
      <c r="C297" s="469"/>
      <c r="D297" s="488" t="s">
        <v>131</v>
      </c>
      <c r="E297" s="351"/>
      <c r="F297" s="572" t="s">
        <v>1946</v>
      </c>
      <c r="G297" s="462"/>
      <c r="H297" s="587">
        <v>1</v>
      </c>
      <c r="I297" s="401"/>
      <c r="J297" s="402"/>
      <c r="K297" s="423"/>
    </row>
    <row r="298" spans="1:11" ht="25.2" customHeight="1">
      <c r="A298" s="348"/>
      <c r="C298" s="469">
        <v>86</v>
      </c>
      <c r="D298" s="573"/>
      <c r="E298" s="351"/>
      <c r="F298" s="467" t="s">
        <v>735</v>
      </c>
      <c r="G298" s="462" t="s">
        <v>169</v>
      </c>
      <c r="H298" s="463">
        <v>5</v>
      </c>
      <c r="I298" s="304"/>
      <c r="J298" s="402">
        <f>ROUND(I298*H298,0)</f>
        <v>0</v>
      </c>
      <c r="K298" s="423"/>
    </row>
    <row r="299" spans="1:11" ht="19.2" customHeight="1">
      <c r="A299" s="348"/>
      <c r="C299" s="469"/>
      <c r="D299" s="488" t="s">
        <v>131</v>
      </c>
      <c r="E299" s="351"/>
      <c r="F299" s="572" t="s">
        <v>1947</v>
      </c>
      <c r="G299" s="462"/>
      <c r="H299" s="587">
        <v>5</v>
      </c>
      <c r="I299" s="401"/>
      <c r="J299" s="402"/>
      <c r="K299" s="423"/>
    </row>
    <row r="300" spans="1:11" ht="22.95" customHeight="1">
      <c r="A300" s="348"/>
      <c r="C300" s="469">
        <v>87</v>
      </c>
      <c r="D300" s="573"/>
      <c r="E300" s="351"/>
      <c r="F300" s="467" t="s">
        <v>736</v>
      </c>
      <c r="G300" s="462" t="s">
        <v>169</v>
      </c>
      <c r="H300" s="463">
        <v>2</v>
      </c>
      <c r="I300" s="304"/>
      <c r="J300" s="402">
        <f>ROUND(I300*H300,0)</f>
        <v>0</v>
      </c>
      <c r="K300" s="423"/>
    </row>
    <row r="301" spans="1:11" ht="15" customHeight="1">
      <c r="A301" s="348"/>
      <c r="C301" s="469"/>
      <c r="D301" s="488" t="s">
        <v>131</v>
      </c>
      <c r="E301" s="351"/>
      <c r="F301" s="572" t="s">
        <v>1948</v>
      </c>
      <c r="G301" s="462"/>
      <c r="H301" s="587">
        <v>2</v>
      </c>
      <c r="I301" s="401"/>
      <c r="J301" s="402"/>
      <c r="K301" s="423"/>
    </row>
    <row r="302" spans="1:11" ht="11.6">
      <c r="A302" s="348"/>
      <c r="C302" s="469">
        <v>88</v>
      </c>
      <c r="D302" s="573"/>
      <c r="E302" s="351"/>
      <c r="F302" s="467" t="s">
        <v>737</v>
      </c>
      <c r="G302" s="462" t="s">
        <v>169</v>
      </c>
      <c r="H302" s="463">
        <v>1</v>
      </c>
      <c r="I302" s="304"/>
      <c r="J302" s="402">
        <f>ROUND(I302*H302,0)</f>
        <v>0</v>
      </c>
      <c r="K302" s="423"/>
    </row>
    <row r="303" spans="1:11" ht="11.6">
      <c r="A303" s="348"/>
      <c r="C303" s="469"/>
      <c r="D303" s="488" t="s">
        <v>131</v>
      </c>
      <c r="E303" s="351"/>
      <c r="F303" s="572" t="s">
        <v>1949</v>
      </c>
      <c r="G303" s="462"/>
      <c r="H303" s="587">
        <v>1</v>
      </c>
      <c r="I303" s="401"/>
      <c r="J303" s="402"/>
      <c r="K303" s="423"/>
    </row>
    <row r="304" spans="1:11" ht="11.6">
      <c r="A304" s="348"/>
      <c r="C304" s="469">
        <v>89</v>
      </c>
      <c r="D304" s="573"/>
      <c r="E304" s="351"/>
      <c r="F304" s="467" t="s">
        <v>738</v>
      </c>
      <c r="G304" s="462" t="s">
        <v>169</v>
      </c>
      <c r="H304" s="463">
        <v>2</v>
      </c>
      <c r="I304" s="304"/>
      <c r="J304" s="402">
        <f>ROUND(I304*H304,0)</f>
        <v>0</v>
      </c>
      <c r="K304" s="423"/>
    </row>
    <row r="305" spans="1:11" ht="11.6">
      <c r="A305" s="348"/>
      <c r="C305" s="469"/>
      <c r="D305" s="488" t="s">
        <v>131</v>
      </c>
      <c r="E305" s="351"/>
      <c r="F305" s="572" t="s">
        <v>1950</v>
      </c>
      <c r="G305" s="462"/>
      <c r="H305" s="587">
        <v>2</v>
      </c>
      <c r="I305" s="401"/>
      <c r="J305" s="402"/>
      <c r="K305" s="423"/>
    </row>
    <row r="306" spans="1:11" ht="11.6">
      <c r="A306" s="348"/>
      <c r="C306" s="469">
        <v>90</v>
      </c>
      <c r="D306" s="573"/>
      <c r="E306" s="351"/>
      <c r="F306" s="467" t="s">
        <v>739</v>
      </c>
      <c r="G306" s="462" t="s">
        <v>169</v>
      </c>
      <c r="H306" s="463">
        <v>1</v>
      </c>
      <c r="I306" s="304"/>
      <c r="J306" s="402">
        <f>ROUND(I306*H306,0)</f>
        <v>0</v>
      </c>
      <c r="K306" s="423"/>
    </row>
    <row r="307" spans="1:11" ht="11.6">
      <c r="A307" s="348"/>
      <c r="C307" s="469"/>
      <c r="D307" s="488" t="s">
        <v>131</v>
      </c>
      <c r="E307" s="351"/>
      <c r="F307" s="572" t="s">
        <v>1951</v>
      </c>
      <c r="G307" s="462"/>
      <c r="H307" s="587">
        <v>1</v>
      </c>
      <c r="I307" s="401"/>
      <c r="J307" s="402"/>
      <c r="K307" s="423"/>
    </row>
    <row r="308" spans="1:11" ht="11.6">
      <c r="A308" s="348"/>
      <c r="C308" s="469">
        <v>91</v>
      </c>
      <c r="D308" s="573"/>
      <c r="E308" s="351"/>
      <c r="F308" s="467" t="s">
        <v>740</v>
      </c>
      <c r="G308" s="462" t="s">
        <v>169</v>
      </c>
      <c r="H308" s="463">
        <v>2</v>
      </c>
      <c r="I308" s="304"/>
      <c r="J308" s="402">
        <f>ROUND(I308*H308,0)</f>
        <v>0</v>
      </c>
      <c r="K308" s="423"/>
    </row>
    <row r="309" spans="1:11" ht="11.6">
      <c r="A309" s="348"/>
      <c r="C309" s="469"/>
      <c r="D309" s="488" t="s">
        <v>131</v>
      </c>
      <c r="E309" s="351"/>
      <c r="F309" s="572" t="s">
        <v>1952</v>
      </c>
      <c r="G309" s="462"/>
      <c r="H309" s="587">
        <v>2</v>
      </c>
      <c r="I309" s="401"/>
      <c r="J309" s="402"/>
      <c r="K309" s="423"/>
    </row>
    <row r="310" spans="1:11" ht="23.15">
      <c r="A310" s="348"/>
      <c r="C310" s="469">
        <v>92</v>
      </c>
      <c r="D310" s="573"/>
      <c r="E310" s="351"/>
      <c r="F310" s="467" t="s">
        <v>741</v>
      </c>
      <c r="G310" s="462" t="s">
        <v>169</v>
      </c>
      <c r="H310" s="463">
        <v>6</v>
      </c>
      <c r="I310" s="304"/>
      <c r="J310" s="402">
        <f>ROUND(I310*H310,0)</f>
        <v>0</v>
      </c>
      <c r="K310" s="423"/>
    </row>
    <row r="311" spans="1:11" ht="11.6">
      <c r="A311" s="348"/>
      <c r="C311" s="469"/>
      <c r="D311" s="488" t="s">
        <v>131</v>
      </c>
      <c r="E311" s="351"/>
      <c r="F311" s="572" t="s">
        <v>1953</v>
      </c>
      <c r="G311" s="462"/>
      <c r="H311" s="587">
        <v>6</v>
      </c>
      <c r="I311" s="401"/>
      <c r="J311" s="402"/>
      <c r="K311" s="423"/>
    </row>
    <row r="312" spans="1:11" ht="23.15">
      <c r="A312" s="348"/>
      <c r="C312" s="469">
        <v>93</v>
      </c>
      <c r="D312" s="573"/>
      <c r="E312" s="351"/>
      <c r="F312" s="467" t="s">
        <v>742</v>
      </c>
      <c r="G312" s="462" t="s">
        <v>169</v>
      </c>
      <c r="H312" s="463">
        <v>6</v>
      </c>
      <c r="I312" s="304"/>
      <c r="J312" s="402">
        <f>ROUND(I312*H312,0)</f>
        <v>0</v>
      </c>
      <c r="K312" s="423"/>
    </row>
    <row r="313" spans="1:11" ht="11.6">
      <c r="A313" s="348"/>
      <c r="C313" s="469"/>
      <c r="D313" s="488" t="s">
        <v>131</v>
      </c>
      <c r="E313" s="351"/>
      <c r="F313" s="572" t="s">
        <v>1954</v>
      </c>
      <c r="G313" s="462"/>
      <c r="H313" s="587">
        <v>6</v>
      </c>
      <c r="I313" s="401"/>
      <c r="J313" s="402"/>
      <c r="K313" s="423"/>
    </row>
    <row r="314" spans="1:11" ht="23.15">
      <c r="A314" s="348"/>
      <c r="C314" s="469">
        <v>94</v>
      </c>
      <c r="D314" s="573"/>
      <c r="E314" s="351"/>
      <c r="F314" s="467" t="s">
        <v>736</v>
      </c>
      <c r="G314" s="462" t="s">
        <v>169</v>
      </c>
      <c r="H314" s="463">
        <v>5</v>
      </c>
      <c r="I314" s="304"/>
      <c r="J314" s="402">
        <f>ROUND(I314*H314,0)</f>
        <v>0</v>
      </c>
      <c r="K314" s="423"/>
    </row>
    <row r="315" spans="1:11" ht="11.6">
      <c r="A315" s="348"/>
      <c r="C315" s="469"/>
      <c r="D315" s="488" t="s">
        <v>131</v>
      </c>
      <c r="E315" s="351"/>
      <c r="F315" s="572" t="s">
        <v>1955</v>
      </c>
      <c r="G315" s="462"/>
      <c r="H315" s="587">
        <v>5</v>
      </c>
      <c r="I315" s="401"/>
      <c r="J315" s="402"/>
      <c r="K315" s="423"/>
    </row>
    <row r="316" spans="1:11" ht="57.9">
      <c r="A316" s="348"/>
      <c r="C316" s="469">
        <v>95</v>
      </c>
      <c r="D316" s="573"/>
      <c r="E316" s="351"/>
      <c r="F316" s="467" t="s">
        <v>743</v>
      </c>
      <c r="G316" s="462" t="s">
        <v>169</v>
      </c>
      <c r="H316" s="463">
        <v>1</v>
      </c>
      <c r="I316" s="304"/>
      <c r="J316" s="402">
        <f>ROUND(I316*H316,0)</f>
        <v>0</v>
      </c>
      <c r="K316" s="423"/>
    </row>
    <row r="317" spans="1:11" ht="11.6">
      <c r="A317" s="348"/>
      <c r="C317" s="469"/>
      <c r="D317" s="488" t="s">
        <v>131</v>
      </c>
      <c r="E317" s="351"/>
      <c r="F317" s="572" t="s">
        <v>1956</v>
      </c>
      <c r="G317" s="462"/>
      <c r="H317" s="587">
        <v>1</v>
      </c>
      <c r="I317" s="401"/>
      <c r="J317" s="402"/>
      <c r="K317" s="423"/>
    </row>
    <row r="318" spans="1:11" ht="34.75">
      <c r="A318" s="348"/>
      <c r="C318" s="469">
        <v>96</v>
      </c>
      <c r="D318" s="573"/>
      <c r="E318" s="351"/>
      <c r="F318" s="467" t="s">
        <v>1797</v>
      </c>
      <c r="G318" s="462" t="s">
        <v>171</v>
      </c>
      <c r="H318" s="463">
        <v>36</v>
      </c>
      <c r="I318" s="304"/>
      <c r="J318" s="402">
        <f>ROUND(I318*H318,0)</f>
        <v>0</v>
      </c>
      <c r="K318" s="423"/>
    </row>
    <row r="319" spans="1:11" ht="11.6">
      <c r="A319" s="348"/>
      <c r="C319" s="469"/>
      <c r="D319" s="488" t="s">
        <v>131</v>
      </c>
      <c r="E319" s="351"/>
      <c r="F319" s="579" t="s">
        <v>1957</v>
      </c>
      <c r="G319" s="479"/>
      <c r="H319" s="582">
        <v>36</v>
      </c>
      <c r="I319" s="401"/>
      <c r="J319" s="402"/>
      <c r="K319" s="363"/>
    </row>
    <row r="320" spans="1:11" ht="46.3">
      <c r="A320" s="348"/>
      <c r="C320" s="507">
        <v>97</v>
      </c>
      <c r="D320" s="508"/>
      <c r="E320" s="351"/>
      <c r="F320" s="467" t="s">
        <v>1798</v>
      </c>
      <c r="G320" s="462" t="s">
        <v>270</v>
      </c>
      <c r="H320" s="463">
        <v>10.5</v>
      </c>
      <c r="I320" s="304"/>
      <c r="J320" s="402">
        <f>ROUND(I320*H320,0)</f>
        <v>0</v>
      </c>
      <c r="K320" s="423"/>
    </row>
    <row r="321" spans="1:11" ht="11.6">
      <c r="A321" s="348"/>
      <c r="C321" s="507"/>
      <c r="D321" s="508" t="s">
        <v>131</v>
      </c>
      <c r="E321" s="351"/>
      <c r="F321" s="579" t="s">
        <v>1958</v>
      </c>
      <c r="G321" s="479"/>
      <c r="H321" s="582">
        <v>10.5</v>
      </c>
      <c r="I321" s="401"/>
      <c r="J321" s="402"/>
      <c r="K321" s="423"/>
    </row>
    <row r="322" spans="1:11" ht="46.3">
      <c r="A322" s="348"/>
      <c r="C322" s="507">
        <v>98</v>
      </c>
      <c r="D322" s="508"/>
      <c r="E322" s="351"/>
      <c r="F322" s="467" t="s">
        <v>1799</v>
      </c>
      <c r="G322" s="462" t="s">
        <v>270</v>
      </c>
      <c r="H322" s="463">
        <v>98.5</v>
      </c>
      <c r="I322" s="304"/>
      <c r="J322" s="402">
        <f>ROUND(I322*H322,0)</f>
        <v>0</v>
      </c>
      <c r="K322" s="423"/>
    </row>
    <row r="323" spans="1:11" ht="11.6">
      <c r="C323" s="507"/>
      <c r="D323" s="508" t="s">
        <v>131</v>
      </c>
      <c r="E323" s="351"/>
      <c r="F323" s="579" t="s">
        <v>1959</v>
      </c>
      <c r="G323" s="479"/>
      <c r="H323" s="582">
        <v>98.5</v>
      </c>
      <c r="I323" s="401"/>
      <c r="J323" s="402"/>
      <c r="K323" s="423"/>
    </row>
    <row r="324" spans="1:11" ht="46.3">
      <c r="B324" s="412"/>
      <c r="C324" s="469">
        <v>99</v>
      </c>
      <c r="D324" s="488"/>
      <c r="E324" s="351"/>
      <c r="F324" s="467" t="s">
        <v>1800</v>
      </c>
      <c r="G324" s="462" t="s">
        <v>270</v>
      </c>
      <c r="H324" s="463">
        <v>123</v>
      </c>
      <c r="I324" s="304"/>
      <c r="J324" s="402">
        <f>ROUND(I324*H324,0)</f>
        <v>0</v>
      </c>
      <c r="K324" s="423"/>
    </row>
    <row r="325" spans="1:11" ht="11.6">
      <c r="B325" s="412"/>
      <c r="C325" s="469"/>
      <c r="D325" s="488" t="s">
        <v>131</v>
      </c>
      <c r="E325" s="351"/>
      <c r="F325" s="579" t="s">
        <v>1960</v>
      </c>
      <c r="G325" s="479"/>
      <c r="H325" s="582">
        <v>123</v>
      </c>
      <c r="I325" s="401"/>
      <c r="J325" s="402"/>
      <c r="K325" s="423"/>
    </row>
    <row r="326" spans="1:11" ht="46.3">
      <c r="B326" s="412"/>
      <c r="C326" s="469">
        <v>100</v>
      </c>
      <c r="D326" s="488"/>
      <c r="E326" s="351"/>
      <c r="F326" s="467" t="s">
        <v>1801</v>
      </c>
      <c r="G326" s="462" t="s">
        <v>270</v>
      </c>
      <c r="H326" s="463">
        <v>23.5</v>
      </c>
      <c r="I326" s="874"/>
      <c r="J326" s="402">
        <f>ROUND(I326*H326,0)</f>
        <v>0</v>
      </c>
      <c r="K326" s="423"/>
    </row>
    <row r="327" spans="1:11" ht="11.6">
      <c r="B327" s="412"/>
      <c r="C327" s="469"/>
      <c r="D327" s="488" t="s">
        <v>131</v>
      </c>
      <c r="E327" s="351"/>
      <c r="F327" s="579" t="s">
        <v>1961</v>
      </c>
      <c r="G327" s="479"/>
      <c r="H327" s="582">
        <v>23.5</v>
      </c>
      <c r="I327" s="875"/>
      <c r="J327" s="402"/>
      <c r="K327" s="423"/>
    </row>
    <row r="328" spans="1:11" ht="46.3">
      <c r="B328" s="412"/>
      <c r="C328" s="469">
        <v>101</v>
      </c>
      <c r="D328" s="488"/>
      <c r="E328" s="351"/>
      <c r="F328" s="467" t="s">
        <v>1802</v>
      </c>
      <c r="G328" s="462" t="s">
        <v>270</v>
      </c>
      <c r="H328" s="463">
        <v>36</v>
      </c>
      <c r="I328" s="874"/>
      <c r="J328" s="402">
        <f>ROUND(I328*H328,0)</f>
        <v>0</v>
      </c>
      <c r="K328" s="423"/>
    </row>
    <row r="329" spans="1:11" ht="11.6">
      <c r="B329" s="412"/>
      <c r="C329" s="469"/>
      <c r="D329" s="488" t="s">
        <v>131</v>
      </c>
      <c r="E329" s="351"/>
      <c r="F329" s="579" t="s">
        <v>1962</v>
      </c>
      <c r="G329" s="479"/>
      <c r="H329" s="582">
        <v>36</v>
      </c>
      <c r="I329" s="875"/>
      <c r="J329" s="402"/>
      <c r="K329" s="423"/>
    </row>
    <row r="330" spans="1:11" ht="11.6">
      <c r="B330" s="412"/>
      <c r="C330" s="469">
        <v>102</v>
      </c>
      <c r="D330" s="488"/>
      <c r="E330" s="351"/>
      <c r="F330" s="467" t="s">
        <v>697</v>
      </c>
      <c r="G330" s="462" t="s">
        <v>270</v>
      </c>
      <c r="H330" s="463">
        <v>95</v>
      </c>
      <c r="I330" s="874"/>
      <c r="J330" s="402">
        <f>ROUND(I330*H330,0)</f>
        <v>0</v>
      </c>
      <c r="K330" s="363"/>
    </row>
    <row r="331" spans="1:11" ht="11.6">
      <c r="B331" s="412"/>
      <c r="C331" s="509"/>
      <c r="D331" s="488" t="s">
        <v>131</v>
      </c>
      <c r="E331" s="351"/>
      <c r="F331" s="579" t="s">
        <v>1963</v>
      </c>
      <c r="G331" s="479"/>
      <c r="H331" s="582">
        <v>95</v>
      </c>
      <c r="I331" s="875"/>
      <c r="J331" s="402"/>
      <c r="K331" s="363"/>
    </row>
    <row r="332" spans="1:11" ht="23.15">
      <c r="A332" s="348"/>
      <c r="B332" s="412"/>
      <c r="C332" s="509">
        <v>103</v>
      </c>
      <c r="D332" s="488"/>
      <c r="E332" s="351"/>
      <c r="F332" s="467" t="s">
        <v>698</v>
      </c>
      <c r="G332" s="462" t="s">
        <v>270</v>
      </c>
      <c r="H332" s="463">
        <v>130</v>
      </c>
      <c r="I332" s="874"/>
      <c r="J332" s="402">
        <f>ROUND(I332*H332,0)</f>
        <v>0</v>
      </c>
      <c r="K332" s="423"/>
    </row>
    <row r="333" spans="1:11" ht="11.6">
      <c r="B333" s="412"/>
      <c r="C333" s="510"/>
      <c r="D333" s="488" t="s">
        <v>131</v>
      </c>
      <c r="E333" s="351"/>
      <c r="F333" s="579" t="s">
        <v>1964</v>
      </c>
      <c r="G333" s="478"/>
      <c r="H333" s="587">
        <v>130</v>
      </c>
      <c r="I333" s="875"/>
      <c r="J333" s="402"/>
      <c r="K333" s="423"/>
    </row>
    <row r="334" spans="1:11" ht="11.6">
      <c r="B334" s="511"/>
      <c r="C334" s="512">
        <v>104</v>
      </c>
      <c r="D334" s="488"/>
      <c r="E334" s="351"/>
      <c r="F334" s="467" t="s">
        <v>727</v>
      </c>
      <c r="G334" s="462" t="s">
        <v>270</v>
      </c>
      <c r="H334" s="463">
        <v>20</v>
      </c>
      <c r="I334" s="874"/>
      <c r="J334" s="402">
        <f>ROUND(I334*H334,0)</f>
        <v>0</v>
      </c>
      <c r="K334" s="353"/>
    </row>
    <row r="335" spans="1:11" ht="11.6">
      <c r="B335" s="412"/>
      <c r="C335" s="512"/>
      <c r="D335" s="488" t="s">
        <v>131</v>
      </c>
      <c r="E335" s="351"/>
      <c r="F335" s="579" t="s">
        <v>1965</v>
      </c>
      <c r="G335" s="479"/>
      <c r="H335" s="582">
        <v>20</v>
      </c>
      <c r="I335" s="875"/>
      <c r="J335" s="402"/>
      <c r="K335" s="353"/>
    </row>
    <row r="336" spans="1:11" ht="11.6">
      <c r="B336" s="412"/>
      <c r="C336" s="469">
        <v>105</v>
      </c>
      <c r="D336" s="513"/>
      <c r="E336" s="351"/>
      <c r="F336" s="467" t="s">
        <v>744</v>
      </c>
      <c r="G336" s="462" t="s">
        <v>171</v>
      </c>
      <c r="H336" s="463">
        <v>25</v>
      </c>
      <c r="I336" s="874"/>
      <c r="J336" s="402">
        <f>ROUND(I336*H336,0)</f>
        <v>0</v>
      </c>
      <c r="K336" s="353"/>
    </row>
    <row r="337" spans="2:12" ht="11.6">
      <c r="B337" s="412"/>
      <c r="C337" s="469"/>
      <c r="D337" s="513" t="s">
        <v>131</v>
      </c>
      <c r="E337" s="351"/>
      <c r="F337" s="579" t="s">
        <v>1966</v>
      </c>
      <c r="G337" s="479"/>
      <c r="H337" s="582">
        <v>25</v>
      </c>
      <c r="I337" s="875"/>
      <c r="J337" s="402"/>
      <c r="K337" s="353"/>
    </row>
    <row r="338" spans="2:12" ht="23.15">
      <c r="B338" s="412"/>
      <c r="C338" s="469">
        <v>106</v>
      </c>
      <c r="D338" s="513"/>
      <c r="E338" s="351"/>
      <c r="F338" s="467" t="s">
        <v>745</v>
      </c>
      <c r="G338" s="462" t="s">
        <v>171</v>
      </c>
      <c r="H338" s="463">
        <v>10</v>
      </c>
      <c r="I338" s="874"/>
      <c r="J338" s="402">
        <f>ROUND(I338*H338,0)</f>
        <v>0</v>
      </c>
      <c r="K338" s="353"/>
    </row>
    <row r="339" spans="2:12" ht="11.6">
      <c r="B339" s="412"/>
      <c r="C339" s="469"/>
      <c r="D339" s="513" t="s">
        <v>131</v>
      </c>
      <c r="E339" s="351"/>
      <c r="F339" s="579" t="s">
        <v>1967</v>
      </c>
      <c r="G339" s="479"/>
      <c r="H339" s="582">
        <v>10</v>
      </c>
      <c r="I339" s="875"/>
      <c r="J339" s="402"/>
      <c r="K339" s="353"/>
    </row>
    <row r="340" spans="2:12" ht="23.15">
      <c r="B340" s="412"/>
      <c r="C340" s="469">
        <v>107</v>
      </c>
      <c r="D340" s="513"/>
      <c r="E340" s="351"/>
      <c r="F340" s="467" t="s">
        <v>746</v>
      </c>
      <c r="G340" s="462" t="s">
        <v>171</v>
      </c>
      <c r="H340" s="463">
        <v>10</v>
      </c>
      <c r="I340" s="874"/>
      <c r="J340" s="402">
        <f>ROUND(I340*H340,0)</f>
        <v>0</v>
      </c>
      <c r="K340" s="353"/>
    </row>
    <row r="341" spans="2:12" ht="11.6">
      <c r="B341" s="357"/>
      <c r="C341" s="469"/>
      <c r="D341" s="513" t="s">
        <v>131</v>
      </c>
      <c r="E341" s="351"/>
      <c r="F341" s="579" t="s">
        <v>1967</v>
      </c>
      <c r="G341" s="479"/>
      <c r="H341" s="582">
        <v>10</v>
      </c>
      <c r="I341" s="875"/>
      <c r="J341" s="402"/>
      <c r="K341" s="353"/>
    </row>
    <row r="342" spans="2:12" ht="11.6">
      <c r="B342" s="357"/>
      <c r="C342" s="469"/>
      <c r="D342" s="488"/>
      <c r="E342" s="351"/>
      <c r="F342" s="383"/>
      <c r="G342" s="384"/>
      <c r="H342" s="385"/>
      <c r="I342" s="875"/>
      <c r="J342" s="402"/>
      <c r="K342" s="353"/>
    </row>
    <row r="343" spans="2:12" ht="31.2" customHeight="1">
      <c r="B343" s="514"/>
      <c r="C343" s="469"/>
      <c r="D343" s="488" t="s">
        <v>71</v>
      </c>
      <c r="E343" s="129" t="s">
        <v>174</v>
      </c>
      <c r="F343" s="129" t="s">
        <v>1803</v>
      </c>
      <c r="G343" s="505"/>
      <c r="H343" s="506"/>
      <c r="I343" s="401"/>
      <c r="J343" s="300">
        <f>SUM(J344:J370)</f>
        <v>0</v>
      </c>
      <c r="K343" s="353"/>
    </row>
    <row r="344" spans="2:12" ht="102" customHeight="1">
      <c r="B344" s="357"/>
      <c r="C344" s="469">
        <v>108</v>
      </c>
      <c r="D344" s="573"/>
      <c r="E344" s="351"/>
      <c r="F344" s="461" t="s">
        <v>747</v>
      </c>
      <c r="G344" s="462" t="s">
        <v>169</v>
      </c>
      <c r="H344" s="463">
        <v>1</v>
      </c>
      <c r="I344" s="876"/>
      <c r="J344" s="402">
        <f>ROUND(I344*H344,0)</f>
        <v>0</v>
      </c>
      <c r="K344" s="353"/>
    </row>
    <row r="345" spans="2:12" ht="11.6">
      <c r="B345" s="357"/>
      <c r="C345" s="469"/>
      <c r="D345" s="488" t="s">
        <v>131</v>
      </c>
      <c r="E345" s="351"/>
      <c r="F345" s="572" t="s">
        <v>1968</v>
      </c>
      <c r="G345" s="502"/>
      <c r="H345" s="582">
        <v>1</v>
      </c>
      <c r="I345" s="875"/>
      <c r="J345" s="402"/>
      <c r="K345" s="353"/>
    </row>
    <row r="346" spans="2:12" ht="23.15">
      <c r="B346" s="357"/>
      <c r="C346" s="469">
        <v>109</v>
      </c>
      <c r="D346" s="573"/>
      <c r="E346" s="351"/>
      <c r="F346" s="467" t="s">
        <v>748</v>
      </c>
      <c r="G346" s="462" t="s">
        <v>169</v>
      </c>
      <c r="H346" s="463">
        <v>4</v>
      </c>
      <c r="I346" s="874"/>
      <c r="J346" s="402">
        <f>ROUND(I346*H346,0)</f>
        <v>0</v>
      </c>
      <c r="K346" s="353"/>
      <c r="L346" s="674"/>
    </row>
    <row r="347" spans="2:12" ht="11.6">
      <c r="B347" s="357"/>
      <c r="C347" s="469"/>
      <c r="D347" s="488" t="s">
        <v>131</v>
      </c>
      <c r="E347" s="351"/>
      <c r="F347" s="572" t="s">
        <v>1969</v>
      </c>
      <c r="G347" s="502"/>
      <c r="H347" s="582">
        <v>4</v>
      </c>
      <c r="I347" s="875"/>
      <c r="J347" s="402"/>
      <c r="K347" s="353"/>
    </row>
    <row r="348" spans="2:12" ht="23.15">
      <c r="B348" s="357"/>
      <c r="C348" s="469">
        <v>110</v>
      </c>
      <c r="D348" s="573"/>
      <c r="E348" s="351"/>
      <c r="F348" s="467" t="s">
        <v>749</v>
      </c>
      <c r="G348" s="462" t="s">
        <v>169</v>
      </c>
      <c r="H348" s="463">
        <v>1</v>
      </c>
      <c r="I348" s="874"/>
      <c r="J348" s="402">
        <f>ROUND(I348*H348,0)</f>
        <v>0</v>
      </c>
      <c r="K348" s="353"/>
    </row>
    <row r="349" spans="2:12" ht="11.6">
      <c r="B349" s="357"/>
      <c r="C349" s="469"/>
      <c r="D349" s="488" t="s">
        <v>131</v>
      </c>
      <c r="E349" s="351"/>
      <c r="F349" s="572" t="s">
        <v>1970</v>
      </c>
      <c r="G349" s="502"/>
      <c r="H349" s="582">
        <v>1</v>
      </c>
      <c r="I349" s="875"/>
      <c r="J349" s="402"/>
      <c r="K349" s="353"/>
    </row>
    <row r="350" spans="2:12" ht="23.15">
      <c r="B350" s="357"/>
      <c r="C350" s="469">
        <v>111</v>
      </c>
      <c r="D350" s="573"/>
      <c r="E350" s="351"/>
      <c r="F350" s="467" t="s">
        <v>749</v>
      </c>
      <c r="G350" s="462" t="s">
        <v>169</v>
      </c>
      <c r="H350" s="463">
        <v>1</v>
      </c>
      <c r="I350" s="874"/>
      <c r="J350" s="402">
        <f>ROUND(I350*H350,0)</f>
        <v>0</v>
      </c>
      <c r="K350" s="353"/>
    </row>
    <row r="351" spans="2:12" ht="11.6">
      <c r="B351" s="357"/>
      <c r="C351" s="469"/>
      <c r="D351" s="488" t="s">
        <v>131</v>
      </c>
      <c r="E351" s="351"/>
      <c r="F351" s="572" t="s">
        <v>1971</v>
      </c>
      <c r="G351" s="502"/>
      <c r="H351" s="582">
        <v>1</v>
      </c>
      <c r="I351" s="875"/>
      <c r="J351" s="402"/>
      <c r="K351" s="353"/>
    </row>
    <row r="352" spans="2:12" ht="23.15">
      <c r="B352" s="357"/>
      <c r="C352" s="469">
        <v>112</v>
      </c>
      <c r="D352" s="573"/>
      <c r="E352" s="351"/>
      <c r="F352" s="467" t="s">
        <v>750</v>
      </c>
      <c r="G352" s="462" t="s">
        <v>169</v>
      </c>
      <c r="H352" s="463">
        <v>3</v>
      </c>
      <c r="I352" s="874"/>
      <c r="J352" s="402">
        <f>ROUND(I352*H352,0)</f>
        <v>0</v>
      </c>
      <c r="K352" s="353"/>
    </row>
    <row r="353" spans="2:11" ht="11.6">
      <c r="B353" s="357"/>
      <c r="C353" s="469"/>
      <c r="D353" s="488" t="s">
        <v>131</v>
      </c>
      <c r="E353" s="351"/>
      <c r="F353" s="572" t="s">
        <v>1972</v>
      </c>
      <c r="G353" s="462"/>
      <c r="H353" s="582">
        <v>3</v>
      </c>
      <c r="I353" s="875"/>
      <c r="J353" s="402"/>
      <c r="K353" s="353"/>
    </row>
    <row r="354" spans="2:11" ht="23.15">
      <c r="B354" s="357"/>
      <c r="C354" s="469">
        <v>113</v>
      </c>
      <c r="D354" s="573"/>
      <c r="E354" s="351"/>
      <c r="F354" s="467" t="s">
        <v>751</v>
      </c>
      <c r="G354" s="462" t="s">
        <v>169</v>
      </c>
      <c r="H354" s="463">
        <v>1</v>
      </c>
      <c r="I354" s="874"/>
      <c r="J354" s="402">
        <f>ROUND(I354*H354,0)</f>
        <v>0</v>
      </c>
      <c r="K354" s="353"/>
    </row>
    <row r="355" spans="2:11" ht="11.6">
      <c r="B355" s="357"/>
      <c r="C355" s="469"/>
      <c r="D355" s="488" t="s">
        <v>131</v>
      </c>
      <c r="E355" s="351"/>
      <c r="F355" s="572" t="s">
        <v>1973</v>
      </c>
      <c r="G355" s="502"/>
      <c r="H355" s="582">
        <v>1</v>
      </c>
      <c r="I355" s="875"/>
      <c r="J355" s="402"/>
      <c r="K355" s="353"/>
    </row>
    <row r="356" spans="2:11" ht="34.75">
      <c r="B356" s="357"/>
      <c r="C356" s="469">
        <v>114</v>
      </c>
      <c r="D356" s="573"/>
      <c r="E356" s="351"/>
      <c r="F356" s="467" t="s">
        <v>1804</v>
      </c>
      <c r="G356" s="462" t="s">
        <v>171</v>
      </c>
      <c r="H356" s="463">
        <v>9</v>
      </c>
      <c r="I356" s="874"/>
      <c r="J356" s="402">
        <f>ROUND(I356*H356,0)</f>
        <v>0</v>
      </c>
      <c r="K356" s="353"/>
    </row>
    <row r="357" spans="2:11" ht="11.6">
      <c r="B357" s="357"/>
      <c r="C357" s="469"/>
      <c r="D357" s="488" t="s">
        <v>131</v>
      </c>
      <c r="E357" s="351"/>
      <c r="F357" s="579" t="s">
        <v>1974</v>
      </c>
      <c r="G357" s="479"/>
      <c r="H357" s="582">
        <v>9</v>
      </c>
      <c r="I357" s="875"/>
      <c r="J357" s="402"/>
      <c r="K357" s="353"/>
    </row>
    <row r="358" spans="2:11" ht="46.3">
      <c r="B358" s="357"/>
      <c r="C358" s="469">
        <v>115</v>
      </c>
      <c r="D358" s="488"/>
      <c r="E358" s="351"/>
      <c r="F358" s="467" t="s">
        <v>1805</v>
      </c>
      <c r="G358" s="462" t="s">
        <v>270</v>
      </c>
      <c r="H358" s="463">
        <v>12</v>
      </c>
      <c r="I358" s="874"/>
      <c r="J358" s="402">
        <f>ROUND(I358*H358,0)</f>
        <v>0</v>
      </c>
      <c r="K358" s="353"/>
    </row>
    <row r="359" spans="2:11" ht="11.6">
      <c r="B359" s="357"/>
      <c r="C359" s="469"/>
      <c r="D359" s="488" t="s">
        <v>131</v>
      </c>
      <c r="E359" s="351"/>
      <c r="F359" s="579" t="s">
        <v>1975</v>
      </c>
      <c r="G359" s="479"/>
      <c r="H359" s="582">
        <v>12</v>
      </c>
      <c r="I359" s="875"/>
      <c r="J359" s="402"/>
      <c r="K359" s="353"/>
    </row>
    <row r="360" spans="2:11" ht="46.3">
      <c r="B360" s="357"/>
      <c r="C360" s="469">
        <v>116</v>
      </c>
      <c r="D360" s="488"/>
      <c r="E360" s="351"/>
      <c r="F360" s="467" t="s">
        <v>1776</v>
      </c>
      <c r="G360" s="462" t="s">
        <v>270</v>
      </c>
      <c r="H360" s="463">
        <v>22.5</v>
      </c>
      <c r="I360" s="874"/>
      <c r="J360" s="402">
        <f>ROUND(I360*H360,0)</f>
        <v>0</v>
      </c>
      <c r="K360" s="353"/>
    </row>
    <row r="361" spans="2:11" ht="11.6">
      <c r="B361" s="357"/>
      <c r="C361" s="469"/>
      <c r="D361" s="488" t="s">
        <v>131</v>
      </c>
      <c r="E361" s="351"/>
      <c r="F361" s="579" t="s">
        <v>1976</v>
      </c>
      <c r="G361" s="515"/>
      <c r="H361" s="587">
        <v>22.5</v>
      </c>
      <c r="I361" s="875"/>
      <c r="J361" s="402"/>
      <c r="K361" s="353"/>
    </row>
    <row r="362" spans="2:11" ht="46.3">
      <c r="B362" s="357"/>
      <c r="C362" s="469">
        <v>117</v>
      </c>
      <c r="D362" s="488"/>
      <c r="E362" s="351"/>
      <c r="F362" s="467" t="s">
        <v>1806</v>
      </c>
      <c r="G362" s="462" t="s">
        <v>270</v>
      </c>
      <c r="H362" s="463">
        <v>5</v>
      </c>
      <c r="I362" s="874"/>
      <c r="J362" s="402">
        <f>ROUND(I362*H362,0)</f>
        <v>0</v>
      </c>
      <c r="K362" s="353"/>
    </row>
    <row r="363" spans="2:11" ht="11.6">
      <c r="B363" s="357"/>
      <c r="C363" s="469"/>
      <c r="D363" s="488" t="s">
        <v>131</v>
      </c>
      <c r="E363" s="351"/>
      <c r="F363" s="579" t="s">
        <v>1977</v>
      </c>
      <c r="G363" s="479"/>
      <c r="H363" s="582">
        <v>5</v>
      </c>
      <c r="I363" s="875"/>
      <c r="J363" s="402"/>
      <c r="K363" s="353"/>
    </row>
    <row r="364" spans="2:11" ht="11.6">
      <c r="B364" s="357"/>
      <c r="C364" s="469">
        <v>118</v>
      </c>
      <c r="D364" s="488"/>
      <c r="E364" s="351"/>
      <c r="F364" s="467" t="s">
        <v>697</v>
      </c>
      <c r="G364" s="462" t="s">
        <v>270</v>
      </c>
      <c r="H364" s="463">
        <v>20</v>
      </c>
      <c r="I364" s="874"/>
      <c r="J364" s="402">
        <f>ROUND(I364*H364,0)</f>
        <v>0</v>
      </c>
      <c r="K364" s="353"/>
    </row>
    <row r="365" spans="2:11" ht="11.6">
      <c r="B365" s="357"/>
      <c r="C365" s="469"/>
      <c r="D365" s="488" t="s">
        <v>131</v>
      </c>
      <c r="E365" s="351"/>
      <c r="F365" s="579" t="s">
        <v>1978</v>
      </c>
      <c r="G365" s="479"/>
      <c r="H365" s="582">
        <v>20</v>
      </c>
      <c r="I365" s="875"/>
      <c r="J365" s="402"/>
      <c r="K365" s="353"/>
    </row>
    <row r="366" spans="2:11" ht="23.15">
      <c r="B366" s="357"/>
      <c r="C366" s="469">
        <v>119</v>
      </c>
      <c r="D366" s="488"/>
      <c r="E366" s="351"/>
      <c r="F366" s="501" t="s">
        <v>698</v>
      </c>
      <c r="G366" s="502" t="s">
        <v>270</v>
      </c>
      <c r="H366" s="463">
        <v>3</v>
      </c>
      <c r="I366" s="874"/>
      <c r="J366" s="402">
        <f>ROUND(I366*H366,0)</f>
        <v>0</v>
      </c>
      <c r="K366" s="353"/>
    </row>
    <row r="367" spans="2:11" ht="11.6">
      <c r="B367" s="357"/>
      <c r="C367" s="469"/>
      <c r="D367" s="488" t="s">
        <v>131</v>
      </c>
      <c r="E367" s="432"/>
      <c r="F367" s="579" t="s">
        <v>1979</v>
      </c>
      <c r="G367" s="479"/>
      <c r="H367" s="582">
        <v>3</v>
      </c>
      <c r="I367" s="875"/>
      <c r="J367" s="402"/>
      <c r="K367" s="353"/>
    </row>
    <row r="368" spans="2:11" ht="11.6">
      <c r="B368" s="357"/>
      <c r="C368" s="469">
        <v>120</v>
      </c>
      <c r="D368" s="488"/>
      <c r="E368" s="432"/>
      <c r="F368" s="467" t="s">
        <v>727</v>
      </c>
      <c r="G368" s="462" t="s">
        <v>270</v>
      </c>
      <c r="H368" s="463">
        <v>10.5</v>
      </c>
      <c r="I368" s="874"/>
      <c r="J368" s="402">
        <f>ROUND(I368*H368,0)</f>
        <v>0</v>
      </c>
      <c r="K368" s="353"/>
    </row>
    <row r="369" spans="2:63" ht="11.6">
      <c r="B369" s="357"/>
      <c r="C369" s="469"/>
      <c r="D369" s="488" t="s">
        <v>131</v>
      </c>
      <c r="E369" s="432"/>
      <c r="F369" s="579" t="s">
        <v>1980</v>
      </c>
      <c r="G369" s="479"/>
      <c r="H369" s="582">
        <v>10.5</v>
      </c>
      <c r="I369" s="875"/>
      <c r="J369" s="402"/>
      <c r="K369" s="353"/>
    </row>
    <row r="370" spans="2:63" ht="11.6">
      <c r="B370" s="357"/>
      <c r="C370" s="469"/>
      <c r="D370" s="488"/>
      <c r="E370" s="432"/>
      <c r="F370" s="383"/>
      <c r="G370" s="409"/>
      <c r="H370" s="411"/>
      <c r="I370" s="877"/>
      <c r="J370" s="402"/>
      <c r="K370" s="353"/>
    </row>
    <row r="371" spans="2:63" s="292" customFormat="1" ht="22.95" customHeight="1">
      <c r="B371" s="516"/>
      <c r="C371" s="469"/>
      <c r="D371" s="488" t="s">
        <v>71</v>
      </c>
      <c r="E371" s="517" t="s">
        <v>175</v>
      </c>
      <c r="F371" s="129" t="s">
        <v>1807</v>
      </c>
      <c r="G371" s="518"/>
      <c r="H371" s="519"/>
      <c r="I371" s="520"/>
      <c r="J371" s="300">
        <f>SUM(J372:J384)</f>
        <v>0</v>
      </c>
      <c r="K371" s="521"/>
      <c r="M371" s="780"/>
      <c r="N371" s="780"/>
      <c r="O371" s="780"/>
      <c r="P371" s="781"/>
      <c r="Q371" s="780"/>
      <c r="R371" s="781"/>
      <c r="S371" s="780"/>
      <c r="T371" s="781"/>
      <c r="U371" s="780"/>
      <c r="V371" s="780"/>
      <c r="W371" s="780"/>
      <c r="X371" s="780"/>
      <c r="Y371" s="780"/>
      <c r="Z371" s="780"/>
      <c r="AA371" s="780"/>
      <c r="AB371" s="780"/>
      <c r="AC371" s="780"/>
      <c r="AD371" s="780"/>
      <c r="AE371" s="780"/>
      <c r="AR371" s="120"/>
      <c r="AT371" s="127"/>
      <c r="AU371" s="127"/>
      <c r="AY371" s="120"/>
      <c r="BK371" s="128"/>
    </row>
    <row r="372" spans="2:63" ht="23.15">
      <c r="B372" s="357"/>
      <c r="C372" s="469">
        <v>121</v>
      </c>
      <c r="D372" s="573"/>
      <c r="E372" s="432"/>
      <c r="F372" s="467" t="s">
        <v>752</v>
      </c>
      <c r="G372" s="462" t="s">
        <v>169</v>
      </c>
      <c r="H372" s="463">
        <v>1</v>
      </c>
      <c r="I372" s="878"/>
      <c r="J372" s="402">
        <f>ROUND(I372*H372,0)</f>
        <v>0</v>
      </c>
      <c r="K372" s="353"/>
    </row>
    <row r="373" spans="2:63" ht="11.6">
      <c r="B373" s="357"/>
      <c r="C373" s="469"/>
      <c r="D373" s="488" t="s">
        <v>131</v>
      </c>
      <c r="E373" s="432"/>
      <c r="F373" s="572" t="s">
        <v>1981</v>
      </c>
      <c r="G373" s="462"/>
      <c r="H373" s="582">
        <v>1</v>
      </c>
      <c r="I373" s="879"/>
      <c r="J373" s="522"/>
      <c r="K373" s="353"/>
    </row>
    <row r="374" spans="2:63" ht="11.6">
      <c r="B374" s="357"/>
      <c r="C374" s="469">
        <v>122</v>
      </c>
      <c r="D374" s="573"/>
      <c r="E374" s="432"/>
      <c r="F374" s="467" t="s">
        <v>753</v>
      </c>
      <c r="G374" s="462" t="s">
        <v>169</v>
      </c>
      <c r="H374" s="463">
        <v>1</v>
      </c>
      <c r="I374" s="878"/>
      <c r="J374" s="402">
        <f>ROUND(I374*H374,0)</f>
        <v>0</v>
      </c>
      <c r="K374" s="353"/>
    </row>
    <row r="375" spans="2:63" ht="11.6">
      <c r="B375" s="357"/>
      <c r="C375" s="469"/>
      <c r="D375" s="488" t="s">
        <v>131</v>
      </c>
      <c r="E375" s="432"/>
      <c r="F375" s="572" t="s">
        <v>1982</v>
      </c>
      <c r="G375" s="462"/>
      <c r="H375" s="582">
        <v>1</v>
      </c>
      <c r="I375" s="879"/>
      <c r="J375" s="522"/>
      <c r="K375" s="353"/>
    </row>
    <row r="376" spans="2:63" ht="11.6">
      <c r="B376" s="357"/>
      <c r="C376" s="469">
        <v>123</v>
      </c>
      <c r="D376" s="488"/>
      <c r="E376" s="432"/>
      <c r="F376" s="467" t="s">
        <v>754</v>
      </c>
      <c r="G376" s="462" t="s">
        <v>169</v>
      </c>
      <c r="H376" s="463">
        <v>2</v>
      </c>
      <c r="I376" s="878"/>
      <c r="J376" s="402">
        <f>ROUND(I376*H376,0)</f>
        <v>0</v>
      </c>
      <c r="K376" s="353"/>
    </row>
    <row r="377" spans="2:63" ht="34.75">
      <c r="B377" s="357"/>
      <c r="C377" s="469">
        <v>124</v>
      </c>
      <c r="D377" s="488"/>
      <c r="E377" s="432"/>
      <c r="F377" s="467" t="s">
        <v>1808</v>
      </c>
      <c r="G377" s="462" t="s">
        <v>171</v>
      </c>
      <c r="H377" s="463">
        <v>6.5</v>
      </c>
      <c r="I377" s="878"/>
      <c r="J377" s="402">
        <f>ROUND(I377*H377,0)</f>
        <v>0</v>
      </c>
      <c r="K377" s="353"/>
    </row>
    <row r="378" spans="2:63" ht="11.6">
      <c r="B378" s="357"/>
      <c r="C378" s="469"/>
      <c r="D378" s="488" t="s">
        <v>131</v>
      </c>
      <c r="E378" s="432"/>
      <c r="F378" s="579" t="s">
        <v>1983</v>
      </c>
      <c r="G378" s="479"/>
      <c r="H378" s="582">
        <v>6.5</v>
      </c>
      <c r="I378" s="879"/>
      <c r="J378" s="522"/>
      <c r="K378" s="353"/>
    </row>
    <row r="379" spans="2:63" ht="11.6">
      <c r="B379" s="357"/>
      <c r="C379" s="469">
        <v>125</v>
      </c>
      <c r="D379" s="488"/>
      <c r="E379" s="432"/>
      <c r="F379" s="467" t="s">
        <v>755</v>
      </c>
      <c r="G379" s="462" t="s">
        <v>270</v>
      </c>
      <c r="H379" s="463">
        <v>2.2000000000000002</v>
      </c>
      <c r="I379" s="878"/>
      <c r="J379" s="402">
        <f>ROUND(I379*H379,0)</f>
        <v>0</v>
      </c>
      <c r="K379" s="353"/>
    </row>
    <row r="380" spans="2:63" ht="11.6">
      <c r="B380" s="357"/>
      <c r="C380" s="469"/>
      <c r="D380" s="488" t="s">
        <v>131</v>
      </c>
      <c r="E380" s="432"/>
      <c r="F380" s="579" t="s">
        <v>1984</v>
      </c>
      <c r="G380" s="479"/>
      <c r="H380" s="582">
        <v>2.2000000000000002</v>
      </c>
      <c r="I380" s="879"/>
      <c r="J380" s="522"/>
      <c r="K380" s="353"/>
    </row>
    <row r="381" spans="2:63" ht="23.15">
      <c r="B381" s="357"/>
      <c r="C381" s="469">
        <v>126</v>
      </c>
      <c r="D381" s="488"/>
      <c r="E381" s="432"/>
      <c r="F381" s="467" t="s">
        <v>698</v>
      </c>
      <c r="G381" s="462" t="s">
        <v>270</v>
      </c>
      <c r="H381" s="463">
        <v>0.7</v>
      </c>
      <c r="I381" s="878"/>
      <c r="J381" s="402">
        <f>ROUND(I381*H381,0)</f>
        <v>0</v>
      </c>
      <c r="K381" s="353"/>
    </row>
    <row r="382" spans="2:63" ht="11.6">
      <c r="B382" s="357"/>
      <c r="C382" s="469"/>
      <c r="D382" s="488" t="s">
        <v>131</v>
      </c>
      <c r="E382" s="432"/>
      <c r="F382" s="579" t="s">
        <v>1985</v>
      </c>
      <c r="G382" s="479"/>
      <c r="H382" s="582">
        <v>0.7</v>
      </c>
      <c r="I382" s="879"/>
      <c r="J382" s="522"/>
      <c r="K382" s="353"/>
    </row>
    <row r="383" spans="2:63" ht="11.6">
      <c r="B383" s="357"/>
      <c r="C383" s="469">
        <v>127</v>
      </c>
      <c r="D383" s="488"/>
      <c r="E383" s="432"/>
      <c r="F383" s="467" t="s">
        <v>756</v>
      </c>
      <c r="G383" s="462" t="s">
        <v>171</v>
      </c>
      <c r="H383" s="463">
        <v>0.5</v>
      </c>
      <c r="I383" s="878"/>
      <c r="J383" s="402">
        <f>ROUND(I383*H383,0)</f>
        <v>0</v>
      </c>
      <c r="K383" s="353"/>
    </row>
    <row r="384" spans="2:63" ht="11.6">
      <c r="B384" s="357"/>
      <c r="C384" s="469"/>
      <c r="D384" s="488" t="s">
        <v>131</v>
      </c>
      <c r="E384" s="432"/>
      <c r="F384" s="579" t="s">
        <v>1986</v>
      </c>
      <c r="G384" s="479"/>
      <c r="H384" s="582">
        <v>0.5</v>
      </c>
      <c r="I384" s="879"/>
      <c r="J384" s="522"/>
      <c r="K384" s="353"/>
    </row>
    <row r="385" spans="2:11" ht="14.6">
      <c r="B385" s="357"/>
      <c r="C385" s="469"/>
      <c r="D385" s="488"/>
      <c r="E385" s="432"/>
      <c r="F385" s="480"/>
      <c r="G385" s="481"/>
      <c r="H385" s="482"/>
      <c r="I385" s="875"/>
      <c r="J385" s="402"/>
      <c r="K385" s="353"/>
    </row>
    <row r="386" spans="2:11" ht="28.5" customHeight="1">
      <c r="B386" s="357"/>
      <c r="C386" s="469"/>
      <c r="D386" s="488" t="s">
        <v>71</v>
      </c>
      <c r="E386" s="129" t="s">
        <v>375</v>
      </c>
      <c r="F386" s="129" t="s">
        <v>1809</v>
      </c>
      <c r="G386" s="418"/>
      <c r="H386" s="523"/>
      <c r="I386" s="877"/>
      <c r="J386" s="300">
        <f>SUM(J387:J420)</f>
        <v>0</v>
      </c>
      <c r="K386" s="353"/>
    </row>
    <row r="387" spans="2:11" ht="23.15">
      <c r="B387" s="357"/>
      <c r="C387" s="469">
        <v>128</v>
      </c>
      <c r="D387" s="573"/>
      <c r="E387" s="432"/>
      <c r="F387" s="467" t="s">
        <v>757</v>
      </c>
      <c r="G387" s="462" t="s">
        <v>169</v>
      </c>
      <c r="H387" s="463">
        <v>1</v>
      </c>
      <c r="I387" s="874"/>
      <c r="J387" s="402">
        <f>ROUND(I387*H387,0)</f>
        <v>0</v>
      </c>
      <c r="K387" s="353"/>
    </row>
    <row r="388" spans="2:11" ht="11.6">
      <c r="B388" s="357"/>
      <c r="C388" s="469"/>
      <c r="D388" s="488" t="s">
        <v>131</v>
      </c>
      <c r="E388" s="432"/>
      <c r="F388" s="572" t="s">
        <v>1987</v>
      </c>
      <c r="G388" s="462"/>
      <c r="H388" s="582">
        <v>1</v>
      </c>
      <c r="I388" s="875"/>
      <c r="J388" s="402"/>
      <c r="K388" s="353"/>
    </row>
    <row r="389" spans="2:11" ht="11.6">
      <c r="B389" s="357"/>
      <c r="C389" s="469">
        <v>129</v>
      </c>
      <c r="D389" s="573"/>
      <c r="E389" s="432"/>
      <c r="F389" s="467" t="s">
        <v>758</v>
      </c>
      <c r="G389" s="462" t="s">
        <v>169</v>
      </c>
      <c r="H389" s="463">
        <v>2</v>
      </c>
      <c r="I389" s="874"/>
      <c r="J389" s="402">
        <f>ROUND(I389*H389,0)</f>
        <v>0</v>
      </c>
      <c r="K389" s="353"/>
    </row>
    <row r="390" spans="2:11" ht="11.6">
      <c r="B390" s="357"/>
      <c r="C390" s="469"/>
      <c r="D390" s="488" t="s">
        <v>131</v>
      </c>
      <c r="E390" s="432"/>
      <c r="F390" s="572" t="s">
        <v>1988</v>
      </c>
      <c r="G390" s="462"/>
      <c r="H390" s="582">
        <v>2</v>
      </c>
      <c r="I390" s="875"/>
      <c r="J390" s="402"/>
      <c r="K390" s="353"/>
    </row>
    <row r="391" spans="2:11" ht="11.6">
      <c r="B391" s="357"/>
      <c r="C391" s="469">
        <v>130</v>
      </c>
      <c r="D391" s="573"/>
      <c r="E391" s="432"/>
      <c r="F391" s="467" t="s">
        <v>706</v>
      </c>
      <c r="G391" s="462" t="s">
        <v>169</v>
      </c>
      <c r="H391" s="463">
        <v>1</v>
      </c>
      <c r="I391" s="874"/>
      <c r="J391" s="402">
        <f>ROUND(I391*H391,0)</f>
        <v>0</v>
      </c>
      <c r="K391" s="353"/>
    </row>
    <row r="392" spans="2:11" ht="11.6">
      <c r="B392" s="357"/>
      <c r="C392" s="469"/>
      <c r="D392" s="488" t="s">
        <v>131</v>
      </c>
      <c r="E392" s="432"/>
      <c r="F392" s="572" t="s">
        <v>1989</v>
      </c>
      <c r="G392" s="462"/>
      <c r="H392" s="582">
        <v>1</v>
      </c>
      <c r="I392" s="875"/>
      <c r="J392" s="402"/>
      <c r="K392" s="353"/>
    </row>
    <row r="393" spans="2:11" ht="11.6">
      <c r="B393" s="357"/>
      <c r="C393" s="469">
        <v>131</v>
      </c>
      <c r="D393" s="573"/>
      <c r="E393" s="432"/>
      <c r="F393" s="467" t="s">
        <v>690</v>
      </c>
      <c r="G393" s="462" t="s">
        <v>169</v>
      </c>
      <c r="H393" s="463">
        <v>1</v>
      </c>
      <c r="I393" s="874"/>
      <c r="J393" s="402">
        <f>ROUND(I393*H393,0)</f>
        <v>0</v>
      </c>
      <c r="K393" s="353"/>
    </row>
    <row r="394" spans="2:11" ht="11.6">
      <c r="B394" s="357"/>
      <c r="C394" s="469"/>
      <c r="D394" s="488" t="s">
        <v>131</v>
      </c>
      <c r="E394" s="432"/>
      <c r="F394" s="572" t="s">
        <v>1990</v>
      </c>
      <c r="G394" s="462"/>
      <c r="H394" s="582">
        <v>1</v>
      </c>
      <c r="I394" s="875"/>
      <c r="J394" s="402"/>
      <c r="K394" s="353"/>
    </row>
    <row r="395" spans="2:11" ht="11.6">
      <c r="B395" s="357"/>
      <c r="C395" s="469">
        <v>132</v>
      </c>
      <c r="D395" s="573"/>
      <c r="E395" s="432"/>
      <c r="F395" s="467" t="s">
        <v>705</v>
      </c>
      <c r="G395" s="462" t="s">
        <v>169</v>
      </c>
      <c r="H395" s="463">
        <v>1</v>
      </c>
      <c r="I395" s="874"/>
      <c r="J395" s="402">
        <f>ROUND(I395*H395,0)</f>
        <v>0</v>
      </c>
      <c r="K395" s="353"/>
    </row>
    <row r="396" spans="2:11" ht="11.6">
      <c r="B396" s="357"/>
      <c r="C396" s="469"/>
      <c r="D396" s="488" t="s">
        <v>131</v>
      </c>
      <c r="E396" s="432"/>
      <c r="F396" s="572" t="s">
        <v>1991</v>
      </c>
      <c r="G396" s="462"/>
      <c r="H396" s="582">
        <v>1</v>
      </c>
      <c r="I396" s="875"/>
      <c r="J396" s="402"/>
      <c r="K396" s="353"/>
    </row>
    <row r="397" spans="2:11" ht="11.6">
      <c r="B397" s="357"/>
      <c r="C397" s="469">
        <v>133</v>
      </c>
      <c r="D397" s="573"/>
      <c r="E397" s="432"/>
      <c r="F397" s="467" t="s">
        <v>759</v>
      </c>
      <c r="G397" s="462" t="s">
        <v>169</v>
      </c>
      <c r="H397" s="463">
        <v>1</v>
      </c>
      <c r="I397" s="874"/>
      <c r="J397" s="402">
        <f>ROUND(I397*H397,0)</f>
        <v>0</v>
      </c>
      <c r="K397" s="353"/>
    </row>
    <row r="398" spans="2:11" ht="11.6">
      <c r="B398" s="357"/>
      <c r="C398" s="469"/>
      <c r="D398" s="488" t="s">
        <v>131</v>
      </c>
      <c r="E398" s="432"/>
      <c r="F398" s="572" t="s">
        <v>1992</v>
      </c>
      <c r="G398" s="462"/>
      <c r="H398" s="582">
        <v>1</v>
      </c>
      <c r="I398" s="875"/>
      <c r="J398" s="402"/>
      <c r="K398" s="353"/>
    </row>
    <row r="399" spans="2:11" ht="11.6">
      <c r="B399" s="357"/>
      <c r="C399" s="469">
        <v>134</v>
      </c>
      <c r="D399" s="573"/>
      <c r="E399" s="432"/>
      <c r="F399" s="467" t="s">
        <v>1810</v>
      </c>
      <c r="G399" s="462" t="s">
        <v>169</v>
      </c>
      <c r="H399" s="463">
        <v>3</v>
      </c>
      <c r="I399" s="874"/>
      <c r="J399" s="402">
        <f>ROUND(I399*H399,0)</f>
        <v>0</v>
      </c>
      <c r="K399" s="353"/>
    </row>
    <row r="400" spans="2:11" ht="11.6">
      <c r="B400" s="357"/>
      <c r="C400" s="469"/>
      <c r="D400" s="488" t="s">
        <v>131</v>
      </c>
      <c r="E400" s="432"/>
      <c r="F400" s="572" t="s">
        <v>1993</v>
      </c>
      <c r="G400" s="462"/>
      <c r="H400" s="582">
        <v>3</v>
      </c>
      <c r="I400" s="875"/>
      <c r="J400" s="402"/>
      <c r="K400" s="353"/>
    </row>
    <row r="401" spans="2:11" ht="43.5" customHeight="1">
      <c r="B401" s="357"/>
      <c r="C401" s="469">
        <v>135</v>
      </c>
      <c r="D401" s="573"/>
      <c r="E401" s="432"/>
      <c r="F401" s="467" t="s">
        <v>760</v>
      </c>
      <c r="G401" s="462" t="s">
        <v>169</v>
      </c>
      <c r="H401" s="463">
        <v>1</v>
      </c>
      <c r="I401" s="874"/>
      <c r="J401" s="402">
        <f>ROUND(I401*H401,0)</f>
        <v>0</v>
      </c>
      <c r="K401" s="353"/>
    </row>
    <row r="402" spans="2:11" ht="11.6">
      <c r="B402" s="357"/>
      <c r="C402" s="469"/>
      <c r="D402" s="488" t="s">
        <v>131</v>
      </c>
      <c r="E402" s="432"/>
      <c r="F402" s="572" t="s">
        <v>1994</v>
      </c>
      <c r="G402" s="462"/>
      <c r="H402" s="582">
        <v>1</v>
      </c>
      <c r="I402" s="875"/>
      <c r="J402" s="402"/>
      <c r="K402" s="353"/>
    </row>
    <row r="403" spans="2:11" ht="34.75">
      <c r="B403" s="357"/>
      <c r="C403" s="469">
        <v>136</v>
      </c>
      <c r="D403" s="488"/>
      <c r="E403" s="432"/>
      <c r="F403" s="467" t="s">
        <v>1811</v>
      </c>
      <c r="G403" s="462" t="s">
        <v>171</v>
      </c>
      <c r="H403" s="463">
        <v>0.5</v>
      </c>
      <c r="I403" s="874"/>
      <c r="J403" s="402">
        <f>ROUND(I403*H403,0)</f>
        <v>0</v>
      </c>
      <c r="K403" s="353"/>
    </row>
    <row r="404" spans="2:11" ht="11.6">
      <c r="B404" s="357"/>
      <c r="C404" s="469"/>
      <c r="D404" s="488" t="s">
        <v>131</v>
      </c>
      <c r="E404" s="432"/>
      <c r="F404" s="579" t="s">
        <v>1995</v>
      </c>
      <c r="G404" s="479"/>
      <c r="H404" s="582">
        <v>0.5</v>
      </c>
      <c r="I404" s="875"/>
      <c r="J404" s="402"/>
      <c r="K404" s="353"/>
    </row>
    <row r="405" spans="2:11" ht="34.75">
      <c r="B405" s="357"/>
      <c r="C405" s="469">
        <v>137</v>
      </c>
      <c r="D405" s="488"/>
      <c r="E405" s="432"/>
      <c r="F405" s="467" t="s">
        <v>1812</v>
      </c>
      <c r="G405" s="462" t="s">
        <v>171</v>
      </c>
      <c r="H405" s="463">
        <v>3.5</v>
      </c>
      <c r="I405" s="874"/>
      <c r="J405" s="402">
        <f>ROUND(I405*H405,0)</f>
        <v>0</v>
      </c>
      <c r="K405" s="353"/>
    </row>
    <row r="406" spans="2:11" ht="11.6">
      <c r="B406" s="357"/>
      <c r="C406" s="469"/>
      <c r="D406" s="488" t="s">
        <v>131</v>
      </c>
      <c r="E406" s="432"/>
      <c r="F406" s="579" t="s">
        <v>1996</v>
      </c>
      <c r="G406" s="479"/>
      <c r="H406" s="582">
        <v>3.5</v>
      </c>
      <c r="I406" s="875"/>
      <c r="J406" s="402"/>
      <c r="K406" s="353"/>
    </row>
    <row r="407" spans="2:11" ht="34.75">
      <c r="B407" s="357"/>
      <c r="C407" s="469">
        <v>138</v>
      </c>
      <c r="D407" s="488"/>
      <c r="E407" s="432"/>
      <c r="F407" s="467" t="s">
        <v>1813</v>
      </c>
      <c r="G407" s="462" t="s">
        <v>171</v>
      </c>
      <c r="H407" s="463">
        <v>13.5</v>
      </c>
      <c r="I407" s="874"/>
      <c r="J407" s="402">
        <f>ROUND(I407*H407,0)</f>
        <v>0</v>
      </c>
      <c r="K407" s="353"/>
    </row>
    <row r="408" spans="2:11" ht="11.6">
      <c r="B408" s="357"/>
      <c r="C408" s="469"/>
      <c r="D408" s="488" t="s">
        <v>131</v>
      </c>
      <c r="E408" s="432"/>
      <c r="F408" s="579" t="s">
        <v>1997</v>
      </c>
      <c r="G408" s="479"/>
      <c r="H408" s="582">
        <v>13.5</v>
      </c>
      <c r="I408" s="875"/>
      <c r="J408" s="402"/>
      <c r="K408" s="353"/>
    </row>
    <row r="409" spans="2:11" ht="34.75">
      <c r="B409" s="357"/>
      <c r="C409" s="469">
        <v>139</v>
      </c>
      <c r="D409" s="488"/>
      <c r="E409" s="432"/>
      <c r="F409" s="467" t="s">
        <v>1814</v>
      </c>
      <c r="G409" s="462" t="s">
        <v>171</v>
      </c>
      <c r="H409" s="463">
        <v>0.5</v>
      </c>
      <c r="I409" s="874"/>
      <c r="J409" s="402">
        <f>ROUND(I409*H409,0)</f>
        <v>0</v>
      </c>
      <c r="K409" s="353"/>
    </row>
    <row r="410" spans="2:11" ht="11.6">
      <c r="B410" s="357"/>
      <c r="C410" s="469"/>
      <c r="D410" s="488" t="s">
        <v>131</v>
      </c>
      <c r="E410" s="432"/>
      <c r="F410" s="579" t="s">
        <v>1998</v>
      </c>
      <c r="G410" s="479"/>
      <c r="H410" s="582">
        <v>0.5</v>
      </c>
      <c r="I410" s="875"/>
      <c r="J410" s="402"/>
      <c r="K410" s="353"/>
    </row>
    <row r="411" spans="2:11" ht="11.6">
      <c r="B411" s="357"/>
      <c r="C411" s="469">
        <v>140</v>
      </c>
      <c r="D411" s="488"/>
      <c r="E411" s="432"/>
      <c r="F411" s="467" t="s">
        <v>697</v>
      </c>
      <c r="G411" s="462" t="s">
        <v>270</v>
      </c>
      <c r="H411" s="463">
        <v>2</v>
      </c>
      <c r="I411" s="874"/>
      <c r="J411" s="402">
        <f>ROUND(I411*H411,0)</f>
        <v>0</v>
      </c>
      <c r="K411" s="353"/>
    </row>
    <row r="412" spans="2:11" ht="11.6">
      <c r="B412" s="357"/>
      <c r="C412" s="469"/>
      <c r="D412" s="488" t="s">
        <v>131</v>
      </c>
      <c r="E412" s="432"/>
      <c r="F412" s="579" t="s">
        <v>1999</v>
      </c>
      <c r="G412" s="479"/>
      <c r="H412" s="582">
        <v>2</v>
      </c>
      <c r="I412" s="875"/>
      <c r="J412" s="402"/>
      <c r="K412" s="353"/>
    </row>
    <row r="413" spans="2:11" ht="11.6">
      <c r="B413" s="357"/>
      <c r="C413" s="469">
        <v>141</v>
      </c>
      <c r="D413" s="488"/>
      <c r="E413" s="432"/>
      <c r="F413" s="467" t="s">
        <v>761</v>
      </c>
      <c r="G413" s="462" t="s">
        <v>270</v>
      </c>
      <c r="H413" s="463">
        <v>4</v>
      </c>
      <c r="I413" s="874"/>
      <c r="J413" s="402">
        <f>ROUND(I413*H413,0)</f>
        <v>0</v>
      </c>
      <c r="K413" s="353"/>
    </row>
    <row r="414" spans="2:11" ht="11.6">
      <c r="B414" s="357"/>
      <c r="C414" s="469"/>
      <c r="D414" s="488" t="s">
        <v>131</v>
      </c>
      <c r="E414" s="432"/>
      <c r="F414" s="579" t="s">
        <v>2000</v>
      </c>
      <c r="G414" s="479"/>
      <c r="H414" s="582">
        <v>4</v>
      </c>
      <c r="I414" s="875"/>
      <c r="J414" s="402"/>
      <c r="K414" s="353"/>
    </row>
    <row r="415" spans="2:11" ht="23.15">
      <c r="B415" s="357"/>
      <c r="C415" s="469">
        <v>142</v>
      </c>
      <c r="D415" s="488"/>
      <c r="E415" s="432"/>
      <c r="F415" s="467" t="s">
        <v>698</v>
      </c>
      <c r="G415" s="462" t="s">
        <v>270</v>
      </c>
      <c r="H415" s="463">
        <v>1</v>
      </c>
      <c r="I415" s="874"/>
      <c r="J415" s="402">
        <f>ROUND(I415*H415,0)</f>
        <v>0</v>
      </c>
      <c r="K415" s="353"/>
    </row>
    <row r="416" spans="2:11" ht="11.6">
      <c r="B416" s="357"/>
      <c r="C416" s="469"/>
      <c r="D416" s="488" t="s">
        <v>131</v>
      </c>
      <c r="E416" s="432"/>
      <c r="F416" s="585" t="s">
        <v>2001</v>
      </c>
      <c r="G416" s="479"/>
      <c r="H416" s="582">
        <v>1</v>
      </c>
      <c r="I416" s="875"/>
      <c r="J416" s="402"/>
      <c r="K416" s="353"/>
    </row>
    <row r="417" spans="2:11" ht="23.15">
      <c r="B417" s="357"/>
      <c r="C417" s="469">
        <v>143</v>
      </c>
      <c r="D417" s="488"/>
      <c r="E417" s="432"/>
      <c r="F417" s="467" t="s">
        <v>762</v>
      </c>
      <c r="G417" s="462" t="s">
        <v>171</v>
      </c>
      <c r="H417" s="463">
        <v>15</v>
      </c>
      <c r="I417" s="874"/>
      <c r="J417" s="402">
        <f>ROUND(I417*H417,0)</f>
        <v>0</v>
      </c>
      <c r="K417" s="353"/>
    </row>
    <row r="418" spans="2:11" ht="11.6">
      <c r="B418" s="357"/>
      <c r="C418" s="469"/>
      <c r="D418" s="488" t="s">
        <v>131</v>
      </c>
      <c r="E418" s="432"/>
      <c r="F418" s="579" t="s">
        <v>2002</v>
      </c>
      <c r="G418" s="479"/>
      <c r="H418" s="582">
        <v>15</v>
      </c>
      <c r="I418" s="875"/>
      <c r="J418" s="402"/>
      <c r="K418" s="353"/>
    </row>
    <row r="419" spans="2:11" ht="23.15">
      <c r="B419" s="357"/>
      <c r="C419" s="469">
        <v>144</v>
      </c>
      <c r="D419" s="488"/>
      <c r="E419" s="432"/>
      <c r="F419" s="467" t="s">
        <v>745</v>
      </c>
      <c r="G419" s="462" t="s">
        <v>171</v>
      </c>
      <c r="H419" s="463">
        <v>15</v>
      </c>
      <c r="I419" s="874"/>
      <c r="J419" s="402">
        <f>ROUND(I419*H419,0)</f>
        <v>0</v>
      </c>
      <c r="K419" s="353"/>
    </row>
    <row r="420" spans="2:11" ht="11.6">
      <c r="B420" s="357"/>
      <c r="C420" s="469"/>
      <c r="D420" s="488" t="s">
        <v>131</v>
      </c>
      <c r="E420" s="432"/>
      <c r="F420" s="579" t="s">
        <v>2002</v>
      </c>
      <c r="G420" s="479"/>
      <c r="H420" s="582">
        <v>15</v>
      </c>
      <c r="I420" s="875"/>
      <c r="J420" s="402"/>
      <c r="K420" s="353"/>
    </row>
    <row r="421" spans="2:11" ht="12.9">
      <c r="B421" s="357"/>
      <c r="C421" s="469"/>
      <c r="D421" s="488"/>
      <c r="E421" s="432"/>
      <c r="F421" s="524"/>
      <c r="G421" s="418"/>
      <c r="H421" s="419"/>
      <c r="I421" s="875"/>
      <c r="J421" s="402"/>
      <c r="K421" s="353"/>
    </row>
    <row r="422" spans="2:11" ht="28.5" customHeight="1">
      <c r="B422" s="357"/>
      <c r="C422" s="469"/>
      <c r="D422" s="488" t="s">
        <v>71</v>
      </c>
      <c r="E422" s="129" t="s">
        <v>633</v>
      </c>
      <c r="F422" s="129" t="s">
        <v>1815</v>
      </c>
      <c r="G422" s="418"/>
      <c r="H422" s="523"/>
      <c r="I422" s="877"/>
      <c r="J422" s="300">
        <f>SUM(J423:J442)</f>
        <v>0</v>
      </c>
      <c r="K422" s="353"/>
    </row>
    <row r="423" spans="2:11" ht="23.15">
      <c r="B423" s="357"/>
      <c r="C423" s="469">
        <v>145</v>
      </c>
      <c r="D423" s="573"/>
      <c r="E423" s="432"/>
      <c r="F423" s="467" t="s">
        <v>763</v>
      </c>
      <c r="G423" s="462" t="s">
        <v>169</v>
      </c>
      <c r="H423" s="463">
        <v>1</v>
      </c>
      <c r="I423" s="874"/>
      <c r="J423" s="402">
        <f>ROUND(I423*H423,0)</f>
        <v>0</v>
      </c>
      <c r="K423" s="353"/>
    </row>
    <row r="424" spans="2:11" ht="11.6">
      <c r="B424" s="357"/>
      <c r="C424" s="469"/>
      <c r="D424" s="488" t="s">
        <v>131</v>
      </c>
      <c r="E424" s="432"/>
      <c r="F424" s="572" t="s">
        <v>2003</v>
      </c>
      <c r="G424" s="462"/>
      <c r="H424" s="582">
        <v>1</v>
      </c>
      <c r="I424" s="875"/>
      <c r="J424" s="402"/>
      <c r="K424" s="353"/>
    </row>
    <row r="425" spans="2:11" ht="11.6">
      <c r="B425" s="357"/>
      <c r="C425" s="469">
        <v>146</v>
      </c>
      <c r="D425" s="573"/>
      <c r="E425" s="432"/>
      <c r="F425" s="467" t="s">
        <v>764</v>
      </c>
      <c r="G425" s="462" t="s">
        <v>169</v>
      </c>
      <c r="H425" s="463">
        <v>2</v>
      </c>
      <c r="I425" s="874"/>
      <c r="J425" s="402">
        <f>ROUND(I425*H425,0)</f>
        <v>0</v>
      </c>
      <c r="K425" s="353"/>
    </row>
    <row r="426" spans="2:11" ht="11.6">
      <c r="B426" s="357"/>
      <c r="C426" s="469"/>
      <c r="D426" s="488" t="s">
        <v>131</v>
      </c>
      <c r="E426" s="432"/>
      <c r="F426" s="572" t="s">
        <v>2004</v>
      </c>
      <c r="G426" s="462"/>
      <c r="H426" s="582">
        <v>2</v>
      </c>
      <c r="I426" s="875"/>
      <c r="J426" s="402"/>
      <c r="K426" s="353"/>
    </row>
    <row r="427" spans="2:11" ht="11.6">
      <c r="B427" s="357"/>
      <c r="C427" s="469">
        <v>147</v>
      </c>
      <c r="D427" s="573"/>
      <c r="E427" s="432"/>
      <c r="F427" s="467" t="s">
        <v>706</v>
      </c>
      <c r="G427" s="462" t="s">
        <v>169</v>
      </c>
      <c r="H427" s="463">
        <v>2</v>
      </c>
      <c r="I427" s="874"/>
      <c r="J427" s="402">
        <f>ROUND(I427*H427,0)</f>
        <v>0</v>
      </c>
      <c r="K427" s="353"/>
    </row>
    <row r="428" spans="2:11" ht="11.6">
      <c r="B428" s="357"/>
      <c r="C428" s="469"/>
      <c r="D428" s="488" t="s">
        <v>131</v>
      </c>
      <c r="E428" s="432"/>
      <c r="F428" s="572" t="s">
        <v>2005</v>
      </c>
      <c r="G428" s="462"/>
      <c r="H428" s="582">
        <v>2</v>
      </c>
      <c r="I428" s="875"/>
      <c r="J428" s="402"/>
      <c r="K428" s="353"/>
    </row>
    <row r="429" spans="2:11" ht="23.15">
      <c r="B429" s="357"/>
      <c r="C429" s="469">
        <v>148</v>
      </c>
      <c r="D429" s="573"/>
      <c r="E429" s="432"/>
      <c r="F429" s="467" t="s">
        <v>765</v>
      </c>
      <c r="G429" s="462" t="s">
        <v>169</v>
      </c>
      <c r="H429" s="463">
        <v>1</v>
      </c>
      <c r="I429" s="874"/>
      <c r="J429" s="402">
        <f>ROUND(I429*H429,0)</f>
        <v>0</v>
      </c>
      <c r="K429" s="353"/>
    </row>
    <row r="430" spans="2:11" ht="11.6">
      <c r="B430" s="357"/>
      <c r="C430" s="469"/>
      <c r="D430" s="488" t="s">
        <v>131</v>
      </c>
      <c r="E430" s="432"/>
      <c r="F430" s="572" t="s">
        <v>2006</v>
      </c>
      <c r="G430" s="462"/>
      <c r="H430" s="582">
        <v>1</v>
      </c>
      <c r="I430" s="875"/>
      <c r="J430" s="402"/>
      <c r="K430" s="353"/>
    </row>
    <row r="431" spans="2:11" ht="11.6">
      <c r="B431" s="357"/>
      <c r="C431" s="469">
        <v>149</v>
      </c>
      <c r="D431" s="573"/>
      <c r="E431" s="432"/>
      <c r="F431" s="467" t="s">
        <v>766</v>
      </c>
      <c r="G431" s="462" t="s">
        <v>169</v>
      </c>
      <c r="H431" s="463">
        <v>1</v>
      </c>
      <c r="I431" s="874"/>
      <c r="J431" s="402">
        <f>ROUND(I431*H431,0)</f>
        <v>0</v>
      </c>
      <c r="K431" s="353"/>
    </row>
    <row r="432" spans="2:11" ht="11.6">
      <c r="B432" s="357"/>
      <c r="C432" s="469"/>
      <c r="D432" s="488" t="s">
        <v>131</v>
      </c>
      <c r="E432" s="432"/>
      <c r="F432" s="572" t="s">
        <v>2007</v>
      </c>
      <c r="G432" s="462"/>
      <c r="H432" s="582">
        <v>1</v>
      </c>
      <c r="I432" s="875"/>
      <c r="J432" s="402"/>
      <c r="K432" s="353"/>
    </row>
    <row r="433" spans="2:11" ht="11.6">
      <c r="B433" s="357"/>
      <c r="C433" s="469">
        <v>150</v>
      </c>
      <c r="D433" s="573"/>
      <c r="E433" s="432"/>
      <c r="F433" s="467" t="s">
        <v>767</v>
      </c>
      <c r="G433" s="462" t="s">
        <v>169</v>
      </c>
      <c r="H433" s="463">
        <v>1</v>
      </c>
      <c r="I433" s="874"/>
      <c r="J433" s="402">
        <f>ROUND(I433*H433,0)</f>
        <v>0</v>
      </c>
      <c r="K433" s="353"/>
    </row>
    <row r="434" spans="2:11" ht="11.6">
      <c r="B434" s="357"/>
      <c r="C434" s="469"/>
      <c r="D434" s="488" t="s">
        <v>131</v>
      </c>
      <c r="E434" s="432"/>
      <c r="F434" s="572" t="s">
        <v>2008</v>
      </c>
      <c r="G434" s="462"/>
      <c r="H434" s="582">
        <v>1</v>
      </c>
      <c r="I434" s="875"/>
      <c r="J434" s="402"/>
      <c r="K434" s="353"/>
    </row>
    <row r="435" spans="2:11" ht="23.15">
      <c r="B435" s="357"/>
      <c r="C435" s="469">
        <v>151</v>
      </c>
      <c r="D435" s="573"/>
      <c r="E435" s="432"/>
      <c r="F435" s="467" t="s">
        <v>768</v>
      </c>
      <c r="G435" s="462" t="s">
        <v>169</v>
      </c>
      <c r="H435" s="463">
        <v>1</v>
      </c>
      <c r="I435" s="874"/>
      <c r="J435" s="402">
        <f>ROUND(I435*H435,0)</f>
        <v>0</v>
      </c>
      <c r="K435" s="353"/>
    </row>
    <row r="436" spans="2:11" ht="11.6">
      <c r="B436" s="357"/>
      <c r="C436" s="469"/>
      <c r="D436" s="488" t="s">
        <v>131</v>
      </c>
      <c r="E436" s="432"/>
      <c r="F436" s="572" t="s">
        <v>2009</v>
      </c>
      <c r="G436" s="462"/>
      <c r="H436" s="582">
        <v>1</v>
      </c>
      <c r="I436" s="875"/>
      <c r="J436" s="402"/>
      <c r="K436" s="353"/>
    </row>
    <row r="437" spans="2:11" ht="34.75">
      <c r="B437" s="357"/>
      <c r="C437" s="469">
        <v>152</v>
      </c>
      <c r="D437" s="488"/>
      <c r="E437" s="432"/>
      <c r="F437" s="467" t="s">
        <v>1816</v>
      </c>
      <c r="G437" s="462" t="s">
        <v>171</v>
      </c>
      <c r="H437" s="463">
        <v>4</v>
      </c>
      <c r="I437" s="874"/>
      <c r="J437" s="402">
        <f>ROUND(I437*H437,0)</f>
        <v>0</v>
      </c>
      <c r="K437" s="353"/>
    </row>
    <row r="438" spans="2:11" ht="11.6">
      <c r="B438" s="357"/>
      <c r="C438" s="469"/>
      <c r="D438" s="488" t="s">
        <v>131</v>
      </c>
      <c r="E438" s="432"/>
      <c r="F438" s="579" t="s">
        <v>2010</v>
      </c>
      <c r="G438" s="478"/>
      <c r="H438" s="587">
        <v>4</v>
      </c>
      <c r="I438" s="875"/>
      <c r="J438" s="402"/>
      <c r="K438" s="353"/>
    </row>
    <row r="439" spans="2:11" ht="46.3">
      <c r="B439" s="357"/>
      <c r="C439" s="469">
        <v>153</v>
      </c>
      <c r="D439" s="488"/>
      <c r="E439" s="432"/>
      <c r="F439" s="467" t="s">
        <v>1817</v>
      </c>
      <c r="G439" s="462" t="s">
        <v>270</v>
      </c>
      <c r="H439" s="463">
        <v>2</v>
      </c>
      <c r="I439" s="874"/>
      <c r="J439" s="402">
        <f>ROUND(I439*H439,0)</f>
        <v>0</v>
      </c>
      <c r="K439" s="353"/>
    </row>
    <row r="440" spans="2:11" ht="11.6">
      <c r="B440" s="357"/>
      <c r="C440" s="469"/>
      <c r="D440" s="488" t="s">
        <v>131</v>
      </c>
      <c r="E440" s="432"/>
      <c r="F440" s="579" t="s">
        <v>1999</v>
      </c>
      <c r="G440" s="479"/>
      <c r="H440" s="582">
        <v>2</v>
      </c>
      <c r="I440" s="875"/>
      <c r="J440" s="402"/>
      <c r="K440" s="353"/>
    </row>
    <row r="441" spans="2:11" ht="11.6">
      <c r="B441" s="357"/>
      <c r="C441" s="469">
        <v>154</v>
      </c>
      <c r="D441" s="488"/>
      <c r="E441" s="432"/>
      <c r="F441" s="467" t="s">
        <v>769</v>
      </c>
      <c r="G441" s="462" t="s">
        <v>270</v>
      </c>
      <c r="H441" s="463">
        <v>2</v>
      </c>
      <c r="I441" s="874"/>
      <c r="J441" s="402">
        <f>ROUND(I441*H441,0)</f>
        <v>0</v>
      </c>
      <c r="K441" s="353"/>
    </row>
    <row r="442" spans="2:11" ht="11.6">
      <c r="B442" s="357"/>
      <c r="C442" s="469"/>
      <c r="D442" s="488" t="s">
        <v>131</v>
      </c>
      <c r="E442" s="432"/>
      <c r="F442" s="579" t="s">
        <v>1891</v>
      </c>
      <c r="G442" s="479"/>
      <c r="H442" s="582">
        <v>2</v>
      </c>
      <c r="I442" s="875"/>
      <c r="J442" s="402"/>
      <c r="K442" s="353"/>
    </row>
    <row r="443" spans="2:11" ht="14.6">
      <c r="B443" s="357"/>
      <c r="C443" s="469"/>
      <c r="D443" s="488"/>
      <c r="E443" s="432"/>
      <c r="F443" s="480"/>
      <c r="G443" s="351"/>
      <c r="H443" s="525"/>
      <c r="I443" s="875"/>
      <c r="J443" s="402"/>
      <c r="K443" s="353"/>
    </row>
    <row r="444" spans="2:11" ht="31.95" customHeight="1">
      <c r="B444" s="357"/>
      <c r="C444" s="469"/>
      <c r="D444" s="488" t="s">
        <v>71</v>
      </c>
      <c r="E444" s="129" t="s">
        <v>636</v>
      </c>
      <c r="F444" s="129" t="s">
        <v>1818</v>
      </c>
      <c r="G444" s="418"/>
      <c r="H444" s="523"/>
      <c r="I444" s="877"/>
      <c r="J444" s="300">
        <f>SUM(J445:J471)</f>
        <v>0</v>
      </c>
      <c r="K444" s="353"/>
    </row>
    <row r="445" spans="2:11" ht="23.15">
      <c r="B445" s="357"/>
      <c r="C445" s="469">
        <v>155</v>
      </c>
      <c r="D445" s="573"/>
      <c r="E445" s="432"/>
      <c r="F445" s="467" t="s">
        <v>770</v>
      </c>
      <c r="G445" s="462" t="s">
        <v>169</v>
      </c>
      <c r="H445" s="463">
        <v>1</v>
      </c>
      <c r="I445" s="874"/>
      <c r="J445" s="402">
        <f>ROUND(I445*H445,0)</f>
        <v>0</v>
      </c>
      <c r="K445" s="353"/>
    </row>
    <row r="446" spans="2:11" ht="11.6">
      <c r="B446" s="357"/>
      <c r="C446" s="469"/>
      <c r="D446" s="488" t="s">
        <v>131</v>
      </c>
      <c r="E446" s="432"/>
      <c r="F446" s="572" t="s">
        <v>2011</v>
      </c>
      <c r="G446" s="462"/>
      <c r="H446" s="582">
        <v>1</v>
      </c>
      <c r="I446" s="875"/>
      <c r="J446" s="402"/>
      <c r="K446" s="353"/>
    </row>
    <row r="447" spans="2:11" ht="11.6">
      <c r="B447" s="357"/>
      <c r="C447" s="469">
        <v>156</v>
      </c>
      <c r="D447" s="573"/>
      <c r="E447" s="432"/>
      <c r="F447" s="467" t="s">
        <v>771</v>
      </c>
      <c r="G447" s="462" t="s">
        <v>169</v>
      </c>
      <c r="H447" s="463">
        <v>2</v>
      </c>
      <c r="I447" s="874"/>
      <c r="J447" s="402">
        <f>ROUND(I447*H447,0)</f>
        <v>0</v>
      </c>
      <c r="K447" s="353"/>
    </row>
    <row r="448" spans="2:11" ht="11.6">
      <c r="B448" s="357"/>
      <c r="C448" s="469"/>
      <c r="D448" s="488" t="s">
        <v>131</v>
      </c>
      <c r="E448" s="432"/>
      <c r="F448" s="572" t="s">
        <v>2012</v>
      </c>
      <c r="G448" s="462"/>
      <c r="H448" s="582">
        <v>2</v>
      </c>
      <c r="I448" s="875"/>
      <c r="J448" s="402"/>
      <c r="K448" s="353"/>
    </row>
    <row r="449" spans="2:11" ht="11.6">
      <c r="B449" s="357"/>
      <c r="C449" s="469">
        <v>157</v>
      </c>
      <c r="D449" s="573"/>
      <c r="E449" s="432"/>
      <c r="F449" s="467" t="s">
        <v>772</v>
      </c>
      <c r="G449" s="462" t="s">
        <v>169</v>
      </c>
      <c r="H449" s="463">
        <v>4</v>
      </c>
      <c r="I449" s="874"/>
      <c r="J449" s="402">
        <f>ROUND(I449*H449,0)</f>
        <v>0</v>
      </c>
      <c r="K449" s="353"/>
    </row>
    <row r="450" spans="2:11" ht="11.6">
      <c r="B450" s="357"/>
      <c r="C450" s="469"/>
      <c r="D450" s="488" t="s">
        <v>131</v>
      </c>
      <c r="E450" s="432"/>
      <c r="F450" s="572" t="s">
        <v>2013</v>
      </c>
      <c r="G450" s="462"/>
      <c r="H450" s="582">
        <v>4</v>
      </c>
      <c r="I450" s="875"/>
      <c r="J450" s="402"/>
      <c r="K450" s="353"/>
    </row>
    <row r="451" spans="2:11" ht="11.6">
      <c r="B451" s="357"/>
      <c r="C451" s="469">
        <v>158</v>
      </c>
      <c r="D451" s="573"/>
      <c r="E451" s="432"/>
      <c r="F451" s="467" t="s">
        <v>773</v>
      </c>
      <c r="G451" s="462" t="s">
        <v>169</v>
      </c>
      <c r="H451" s="463">
        <v>1</v>
      </c>
      <c r="I451" s="874"/>
      <c r="J451" s="402">
        <f>ROUND(I451*H451,0)</f>
        <v>0</v>
      </c>
      <c r="K451" s="353"/>
    </row>
    <row r="452" spans="2:11" ht="11.6">
      <c r="B452" s="357"/>
      <c r="C452" s="469"/>
      <c r="D452" s="488" t="s">
        <v>131</v>
      </c>
      <c r="E452" s="432"/>
      <c r="F452" s="572" t="s">
        <v>2014</v>
      </c>
      <c r="G452" s="462"/>
      <c r="H452" s="582">
        <v>1</v>
      </c>
      <c r="I452" s="875"/>
      <c r="J452" s="402"/>
      <c r="K452" s="353"/>
    </row>
    <row r="453" spans="2:11" ht="23.15">
      <c r="B453" s="357"/>
      <c r="C453" s="469">
        <v>159</v>
      </c>
      <c r="D453" s="573"/>
      <c r="E453" s="432"/>
      <c r="F453" s="467" t="s">
        <v>774</v>
      </c>
      <c r="G453" s="462" t="s">
        <v>169</v>
      </c>
      <c r="H453" s="463">
        <v>1</v>
      </c>
      <c r="I453" s="874"/>
      <c r="J453" s="402">
        <f>ROUND(I453*H453,0)</f>
        <v>0</v>
      </c>
      <c r="K453" s="353"/>
    </row>
    <row r="454" spans="2:11" ht="11.6">
      <c r="B454" s="357"/>
      <c r="C454" s="469"/>
      <c r="D454" s="488" t="s">
        <v>131</v>
      </c>
      <c r="E454" s="432"/>
      <c r="F454" s="572" t="s">
        <v>2015</v>
      </c>
      <c r="G454" s="462"/>
      <c r="H454" s="582">
        <v>1</v>
      </c>
      <c r="I454" s="875"/>
      <c r="J454" s="402"/>
      <c r="K454" s="353"/>
    </row>
    <row r="455" spans="2:11" ht="23.15">
      <c r="B455" s="357"/>
      <c r="C455" s="469">
        <v>160</v>
      </c>
      <c r="D455" s="573"/>
      <c r="E455" s="432"/>
      <c r="F455" s="467" t="s">
        <v>775</v>
      </c>
      <c r="G455" s="462" t="s">
        <v>169</v>
      </c>
      <c r="H455" s="463">
        <v>1</v>
      </c>
      <c r="I455" s="874"/>
      <c r="J455" s="402">
        <f>ROUND(I455*H455,0)</f>
        <v>0</v>
      </c>
      <c r="K455" s="353"/>
    </row>
    <row r="456" spans="2:11" ht="11.6">
      <c r="B456" s="357"/>
      <c r="C456" s="469"/>
      <c r="D456" s="488" t="s">
        <v>131</v>
      </c>
      <c r="E456" s="432"/>
      <c r="F456" s="572" t="s">
        <v>2016</v>
      </c>
      <c r="G456" s="462"/>
      <c r="H456" s="582">
        <v>1</v>
      </c>
      <c r="I456" s="875"/>
      <c r="J456" s="402"/>
      <c r="K456" s="353"/>
    </row>
    <row r="457" spans="2:11" ht="11.6">
      <c r="B457" s="357"/>
      <c r="C457" s="469">
        <v>161</v>
      </c>
      <c r="D457" s="573"/>
      <c r="E457" s="432"/>
      <c r="F457" s="467" t="s">
        <v>776</v>
      </c>
      <c r="G457" s="462" t="s">
        <v>169</v>
      </c>
      <c r="H457" s="463">
        <v>1</v>
      </c>
      <c r="I457" s="874"/>
      <c r="J457" s="402">
        <f>ROUND(I457*H457,0)</f>
        <v>0</v>
      </c>
      <c r="K457" s="353"/>
    </row>
    <row r="458" spans="2:11" ht="11.6">
      <c r="B458" s="357"/>
      <c r="C458" s="469"/>
      <c r="D458" s="488" t="s">
        <v>131</v>
      </c>
      <c r="E458" s="432"/>
      <c r="F458" s="572" t="s">
        <v>2017</v>
      </c>
      <c r="G458" s="462"/>
      <c r="H458" s="582">
        <v>1</v>
      </c>
      <c r="I458" s="875"/>
      <c r="J458" s="402"/>
      <c r="K458" s="353"/>
    </row>
    <row r="459" spans="2:11" ht="11.6">
      <c r="B459" s="357"/>
      <c r="C459" s="469">
        <v>162</v>
      </c>
      <c r="D459" s="573"/>
      <c r="E459" s="432"/>
      <c r="F459" s="467" t="s">
        <v>777</v>
      </c>
      <c r="G459" s="462" t="s">
        <v>169</v>
      </c>
      <c r="H459" s="463">
        <v>1</v>
      </c>
      <c r="I459" s="874"/>
      <c r="J459" s="402">
        <f>ROUND(I459*H459,0)</f>
        <v>0</v>
      </c>
      <c r="K459" s="353"/>
    </row>
    <row r="460" spans="2:11" ht="11.6">
      <c r="B460" s="357"/>
      <c r="C460" s="469"/>
      <c r="D460" s="488" t="s">
        <v>131</v>
      </c>
      <c r="E460" s="432"/>
      <c r="F460" s="572" t="s">
        <v>2018</v>
      </c>
      <c r="G460" s="462"/>
      <c r="H460" s="582">
        <v>1</v>
      </c>
      <c r="I460" s="875"/>
      <c r="J460" s="402"/>
      <c r="K460" s="353"/>
    </row>
    <row r="461" spans="2:11" ht="11.6">
      <c r="B461" s="357"/>
      <c r="C461" s="469">
        <v>163</v>
      </c>
      <c r="D461" s="573"/>
      <c r="E461" s="432"/>
      <c r="F461" s="467" t="s">
        <v>778</v>
      </c>
      <c r="G461" s="462" t="s">
        <v>169</v>
      </c>
      <c r="H461" s="463">
        <v>1</v>
      </c>
      <c r="I461" s="874"/>
      <c r="J461" s="402">
        <f>ROUND(I461*H461,0)</f>
        <v>0</v>
      </c>
      <c r="K461" s="353"/>
    </row>
    <row r="462" spans="2:11" ht="11.6">
      <c r="B462" s="357"/>
      <c r="C462" s="469"/>
      <c r="D462" s="488" t="s">
        <v>131</v>
      </c>
      <c r="E462" s="432"/>
      <c r="F462" s="572" t="s">
        <v>2019</v>
      </c>
      <c r="G462" s="462"/>
      <c r="H462" s="582">
        <v>1</v>
      </c>
      <c r="I462" s="875"/>
      <c r="J462" s="402"/>
      <c r="K462" s="353"/>
    </row>
    <row r="463" spans="2:11" ht="11.6">
      <c r="B463" s="357"/>
      <c r="C463" s="469">
        <v>164</v>
      </c>
      <c r="D463" s="488"/>
      <c r="E463" s="432"/>
      <c r="F463" s="467" t="s">
        <v>720</v>
      </c>
      <c r="G463" s="462" t="s">
        <v>169</v>
      </c>
      <c r="H463" s="463">
        <v>1</v>
      </c>
      <c r="I463" s="874"/>
      <c r="J463" s="402">
        <f>ROUND(I463*H463,0)</f>
        <v>0</v>
      </c>
      <c r="K463" s="353"/>
    </row>
    <row r="464" spans="2:11" ht="34.75">
      <c r="B464" s="357"/>
      <c r="C464" s="469">
        <v>165</v>
      </c>
      <c r="D464" s="488"/>
      <c r="E464" s="432"/>
      <c r="F464" s="467" t="s">
        <v>1819</v>
      </c>
      <c r="G464" s="462" t="s">
        <v>171</v>
      </c>
      <c r="H464" s="463">
        <v>0.5</v>
      </c>
      <c r="I464" s="874"/>
      <c r="J464" s="402">
        <f>ROUND(I464*H464,0)</f>
        <v>0</v>
      </c>
      <c r="K464" s="353"/>
    </row>
    <row r="465" spans="2:11" ht="11.6">
      <c r="B465" s="357"/>
      <c r="C465" s="469"/>
      <c r="D465" s="488" t="s">
        <v>131</v>
      </c>
      <c r="E465" s="432"/>
      <c r="F465" s="579" t="s">
        <v>2020</v>
      </c>
      <c r="G465" s="479"/>
      <c r="H465" s="582">
        <v>0.5</v>
      </c>
      <c r="I465" s="875"/>
      <c r="J465" s="402"/>
      <c r="K465" s="353"/>
    </row>
    <row r="466" spans="2:11" ht="34.75">
      <c r="B466" s="357"/>
      <c r="C466" s="469">
        <v>166</v>
      </c>
      <c r="D466" s="488"/>
      <c r="E466" s="432"/>
      <c r="F466" s="467" t="s">
        <v>1820</v>
      </c>
      <c r="G466" s="462" t="s">
        <v>171</v>
      </c>
      <c r="H466" s="463">
        <v>14.5</v>
      </c>
      <c r="I466" s="874"/>
      <c r="J466" s="402">
        <f>ROUND(I466*H466,0)</f>
        <v>0</v>
      </c>
      <c r="K466" s="353"/>
    </row>
    <row r="467" spans="2:11" ht="11.6">
      <c r="B467" s="357"/>
      <c r="C467" s="469"/>
      <c r="D467" s="488" t="s">
        <v>131</v>
      </c>
      <c r="E467" s="432"/>
      <c r="F467" s="579" t="s">
        <v>2021</v>
      </c>
      <c r="G467" s="479"/>
      <c r="H467" s="582">
        <v>14.5</v>
      </c>
      <c r="I467" s="875"/>
      <c r="J467" s="402"/>
      <c r="K467" s="353"/>
    </row>
    <row r="468" spans="2:11" ht="46.3">
      <c r="B468" s="357"/>
      <c r="C468" s="469">
        <v>167</v>
      </c>
      <c r="D468" s="488"/>
      <c r="E468" s="432"/>
      <c r="F468" s="467" t="s">
        <v>1821</v>
      </c>
      <c r="G468" s="462" t="s">
        <v>270</v>
      </c>
      <c r="H468" s="463">
        <v>2.5</v>
      </c>
      <c r="I468" s="874"/>
      <c r="J468" s="402">
        <f>ROUND(I468*H468,0)</f>
        <v>0</v>
      </c>
      <c r="K468" s="353"/>
    </row>
    <row r="469" spans="2:11" ht="11.6">
      <c r="B469" s="357"/>
      <c r="C469" s="469"/>
      <c r="D469" s="488" t="s">
        <v>131</v>
      </c>
      <c r="E469" s="432"/>
      <c r="F469" s="579" t="s">
        <v>2022</v>
      </c>
      <c r="G469" s="479"/>
      <c r="H469" s="582">
        <v>2.5</v>
      </c>
      <c r="I469" s="875"/>
      <c r="J469" s="402"/>
      <c r="K469" s="353"/>
    </row>
    <row r="470" spans="2:11" ht="11.6">
      <c r="B470" s="357"/>
      <c r="C470" s="469">
        <v>168</v>
      </c>
      <c r="D470" s="488"/>
      <c r="E470" s="432"/>
      <c r="F470" s="467" t="s">
        <v>769</v>
      </c>
      <c r="G470" s="462" t="s">
        <v>270</v>
      </c>
      <c r="H470" s="463">
        <v>3</v>
      </c>
      <c r="I470" s="874"/>
      <c r="J470" s="402">
        <f>ROUND(I470*H470,0)</f>
        <v>0</v>
      </c>
      <c r="K470" s="353"/>
    </row>
    <row r="471" spans="2:11" ht="11.6">
      <c r="B471" s="357"/>
      <c r="C471" s="469"/>
      <c r="D471" s="488" t="s">
        <v>131</v>
      </c>
      <c r="E471" s="432"/>
      <c r="F471" s="588" t="s">
        <v>2023</v>
      </c>
      <c r="G471" s="462"/>
      <c r="H471" s="582">
        <v>3</v>
      </c>
      <c r="I471" s="875"/>
      <c r="J471" s="402"/>
      <c r="K471" s="353"/>
    </row>
    <row r="472" spans="2:11" ht="11.6">
      <c r="B472" s="357"/>
      <c r="C472" s="469"/>
      <c r="D472" s="488"/>
      <c r="E472" s="432"/>
      <c r="F472" s="467"/>
      <c r="G472" s="462"/>
      <c r="H472" s="463"/>
      <c r="I472" s="875"/>
      <c r="J472" s="402"/>
      <c r="K472" s="353"/>
    </row>
    <row r="473" spans="2:11" ht="23.7" customHeight="1">
      <c r="B473" s="357"/>
      <c r="C473" s="469"/>
      <c r="D473" s="488" t="s">
        <v>71</v>
      </c>
      <c r="E473" s="129" t="s">
        <v>779</v>
      </c>
      <c r="F473" s="129" t="s">
        <v>1822</v>
      </c>
      <c r="G473" s="418"/>
      <c r="H473" s="523"/>
      <c r="I473" s="877"/>
      <c r="J473" s="300">
        <f>SUM(J474:J487)</f>
        <v>0</v>
      </c>
      <c r="K473" s="353"/>
    </row>
    <row r="474" spans="2:11" ht="23.15">
      <c r="B474" s="357"/>
      <c r="C474" s="469">
        <v>169</v>
      </c>
      <c r="D474" s="573"/>
      <c r="E474" s="432"/>
      <c r="F474" s="467" t="s">
        <v>780</v>
      </c>
      <c r="G474" s="462" t="s">
        <v>169</v>
      </c>
      <c r="H474" s="463">
        <v>1</v>
      </c>
      <c r="I474" s="874"/>
      <c r="J474" s="402">
        <f>ROUND(I474*H474,0)</f>
        <v>0</v>
      </c>
      <c r="K474" s="353"/>
    </row>
    <row r="475" spans="2:11" ht="11.6">
      <c r="B475" s="357"/>
      <c r="C475" s="469"/>
      <c r="D475" s="488" t="s">
        <v>131</v>
      </c>
      <c r="E475" s="432"/>
      <c r="F475" s="572" t="s">
        <v>2024</v>
      </c>
      <c r="G475" s="462"/>
      <c r="H475" s="582">
        <v>1</v>
      </c>
      <c r="I475" s="875"/>
      <c r="J475" s="402"/>
      <c r="K475" s="353"/>
    </row>
    <row r="476" spans="2:11" ht="11.6">
      <c r="B476" s="357"/>
      <c r="C476" s="469">
        <v>170</v>
      </c>
      <c r="D476" s="573"/>
      <c r="E476" s="432"/>
      <c r="F476" s="467" t="s">
        <v>781</v>
      </c>
      <c r="G476" s="462" t="s">
        <v>169</v>
      </c>
      <c r="H476" s="463">
        <v>2</v>
      </c>
      <c r="I476" s="874"/>
      <c r="J476" s="402">
        <f>ROUND(I476*H476,0)</f>
        <v>0</v>
      </c>
      <c r="K476" s="353"/>
    </row>
    <row r="477" spans="2:11" ht="11.6">
      <c r="B477" s="357"/>
      <c r="C477" s="469"/>
      <c r="D477" s="488" t="s">
        <v>131</v>
      </c>
      <c r="E477" s="432"/>
      <c r="F477" s="572" t="s">
        <v>2025</v>
      </c>
      <c r="G477" s="462"/>
      <c r="H477" s="582">
        <v>2</v>
      </c>
      <c r="I477" s="875"/>
      <c r="J477" s="402"/>
      <c r="K477" s="353"/>
    </row>
    <row r="478" spans="2:11" ht="11.6">
      <c r="B478" s="357"/>
      <c r="C478" s="469">
        <v>171</v>
      </c>
      <c r="D478" s="573"/>
      <c r="E478" s="432"/>
      <c r="F478" s="467" t="s">
        <v>782</v>
      </c>
      <c r="G478" s="462" t="s">
        <v>169</v>
      </c>
      <c r="H478" s="463">
        <v>2</v>
      </c>
      <c r="I478" s="874"/>
      <c r="J478" s="402">
        <f>ROUND(I478*H478,0)</f>
        <v>0</v>
      </c>
      <c r="K478" s="353"/>
    </row>
    <row r="479" spans="2:11" ht="11.6">
      <c r="B479" s="357"/>
      <c r="C479" s="469"/>
      <c r="D479" s="488" t="s">
        <v>131</v>
      </c>
      <c r="E479" s="432"/>
      <c r="F479" s="572" t="s">
        <v>2026</v>
      </c>
      <c r="G479" s="462"/>
      <c r="H479" s="582">
        <v>2</v>
      </c>
      <c r="I479" s="875"/>
      <c r="J479" s="402"/>
      <c r="K479" s="353"/>
    </row>
    <row r="480" spans="2:11" ht="11.6">
      <c r="B480" s="357"/>
      <c r="C480" s="469">
        <v>172</v>
      </c>
      <c r="D480" s="573"/>
      <c r="E480" s="432"/>
      <c r="F480" s="467" t="s">
        <v>783</v>
      </c>
      <c r="G480" s="462" t="s">
        <v>169</v>
      </c>
      <c r="H480" s="463">
        <v>1</v>
      </c>
      <c r="I480" s="874"/>
      <c r="J480" s="402">
        <f>ROUND(I480*H480,0)</f>
        <v>0</v>
      </c>
      <c r="K480" s="353"/>
    </row>
    <row r="481" spans="2:11" ht="11.6">
      <c r="B481" s="357"/>
      <c r="C481" s="469"/>
      <c r="D481" s="488" t="s">
        <v>131</v>
      </c>
      <c r="E481" s="432"/>
      <c r="F481" s="572" t="s">
        <v>2027</v>
      </c>
      <c r="G481" s="462"/>
      <c r="H481" s="582">
        <v>1</v>
      </c>
      <c r="I481" s="875"/>
      <c r="J481" s="402"/>
      <c r="K481" s="353"/>
    </row>
    <row r="482" spans="2:11" ht="11.6">
      <c r="B482" s="357"/>
      <c r="C482" s="469">
        <v>173</v>
      </c>
      <c r="D482" s="488"/>
      <c r="E482" s="432"/>
      <c r="F482" s="467" t="s">
        <v>784</v>
      </c>
      <c r="G482" s="462" t="s">
        <v>169</v>
      </c>
      <c r="H482" s="463">
        <v>1</v>
      </c>
      <c r="I482" s="874"/>
      <c r="J482" s="402">
        <f>ROUND(I482*H482,0)</f>
        <v>0</v>
      </c>
      <c r="K482" s="353"/>
    </row>
    <row r="483" spans="2:11" ht="34.75">
      <c r="B483" s="357"/>
      <c r="C483" s="469">
        <v>174</v>
      </c>
      <c r="D483" s="488"/>
      <c r="E483" s="432"/>
      <c r="F483" s="467" t="s">
        <v>1823</v>
      </c>
      <c r="G483" s="462" t="s">
        <v>171</v>
      </c>
      <c r="H483" s="463">
        <v>15.5</v>
      </c>
      <c r="I483" s="874"/>
      <c r="J483" s="402">
        <f>ROUND(I483*H483,0)</f>
        <v>0</v>
      </c>
      <c r="K483" s="353"/>
    </row>
    <row r="484" spans="2:11" ht="11.6">
      <c r="B484" s="357"/>
      <c r="C484" s="469"/>
      <c r="D484" s="488" t="s">
        <v>131</v>
      </c>
      <c r="E484" s="432"/>
      <c r="F484" s="579" t="s">
        <v>2030</v>
      </c>
      <c r="G484" s="462"/>
      <c r="H484" s="589">
        <v>15.5</v>
      </c>
      <c r="I484" s="875"/>
      <c r="J484" s="402"/>
      <c r="K484" s="353"/>
    </row>
    <row r="485" spans="2:11" ht="11.6">
      <c r="B485" s="357"/>
      <c r="C485" s="469">
        <v>175</v>
      </c>
      <c r="D485" s="488"/>
      <c r="E485" s="432"/>
      <c r="F485" s="467" t="s">
        <v>761</v>
      </c>
      <c r="G485" s="462" t="s">
        <v>270</v>
      </c>
      <c r="H485" s="463">
        <v>3</v>
      </c>
      <c r="I485" s="874"/>
      <c r="J485" s="402">
        <f>ROUND(I485*H485,0)</f>
        <v>0</v>
      </c>
      <c r="K485" s="353"/>
    </row>
    <row r="486" spans="2:11" ht="11.6">
      <c r="B486" s="357"/>
      <c r="C486" s="469"/>
      <c r="D486" s="488" t="s">
        <v>131</v>
      </c>
      <c r="E486" s="432"/>
      <c r="F486" s="579" t="s">
        <v>2028</v>
      </c>
      <c r="G486" s="462"/>
      <c r="H486" s="582">
        <v>3</v>
      </c>
      <c r="I486" s="875"/>
      <c r="J486" s="402"/>
      <c r="K486" s="353"/>
    </row>
    <row r="487" spans="2:11" ht="23.15">
      <c r="B487" s="357"/>
      <c r="C487" s="469">
        <v>176</v>
      </c>
      <c r="D487" s="488"/>
      <c r="E487" s="432"/>
      <c r="F487" s="467" t="s">
        <v>698</v>
      </c>
      <c r="G487" s="462" t="s">
        <v>270</v>
      </c>
      <c r="H487" s="463">
        <v>1</v>
      </c>
      <c r="I487" s="874"/>
      <c r="J487" s="402">
        <f>ROUND(I487*H487,0)</f>
        <v>0</v>
      </c>
      <c r="K487" s="353"/>
    </row>
    <row r="488" spans="2:11" ht="11.6">
      <c r="B488" s="357"/>
      <c r="C488" s="469"/>
      <c r="D488" s="488" t="s">
        <v>131</v>
      </c>
      <c r="E488" s="432"/>
      <c r="F488" s="579" t="s">
        <v>2029</v>
      </c>
      <c r="G488" s="479"/>
      <c r="H488" s="582">
        <v>1</v>
      </c>
      <c r="I488" s="875"/>
      <c r="J488" s="402"/>
      <c r="K488" s="353"/>
    </row>
    <row r="489" spans="2:11" ht="11.6">
      <c r="B489" s="357"/>
      <c r="C489" s="469"/>
      <c r="D489" s="488"/>
      <c r="E489" s="432"/>
      <c r="F489" s="351"/>
      <c r="G489" s="351"/>
      <c r="H489" s="525"/>
      <c r="I489" s="875"/>
      <c r="J489" s="402"/>
      <c r="K489" s="353"/>
    </row>
    <row r="490" spans="2:11" ht="27.45" customHeight="1">
      <c r="B490" s="357"/>
      <c r="C490" s="469"/>
      <c r="D490" s="488" t="s">
        <v>71</v>
      </c>
      <c r="E490" s="129" t="s">
        <v>785</v>
      </c>
      <c r="F490" s="129" t="s">
        <v>1824</v>
      </c>
      <c r="G490" s="418"/>
      <c r="H490" s="523"/>
      <c r="I490" s="877"/>
      <c r="J490" s="300">
        <f>SUM(J491:J502)</f>
        <v>0</v>
      </c>
      <c r="K490" s="353"/>
    </row>
    <row r="491" spans="2:11" ht="23.15">
      <c r="B491" s="357"/>
      <c r="C491" s="469">
        <v>177</v>
      </c>
      <c r="D491" s="573"/>
      <c r="E491" s="351"/>
      <c r="F491" s="501" t="s">
        <v>786</v>
      </c>
      <c r="G491" s="502" t="s">
        <v>169</v>
      </c>
      <c r="H491" s="503">
        <v>1</v>
      </c>
      <c r="I491" s="874"/>
      <c r="J491" s="402">
        <f>ROUND(I491*H491,0)</f>
        <v>0</v>
      </c>
      <c r="K491" s="353"/>
    </row>
    <row r="492" spans="2:11" ht="11.6">
      <c r="B492" s="357"/>
      <c r="C492" s="469"/>
      <c r="D492" s="488" t="s">
        <v>131</v>
      </c>
      <c r="E492" s="351"/>
      <c r="F492" s="572" t="s">
        <v>2031</v>
      </c>
      <c r="G492" s="502"/>
      <c r="H492" s="582">
        <v>1</v>
      </c>
      <c r="I492" s="875"/>
      <c r="J492" s="402"/>
      <c r="K492" s="353"/>
    </row>
    <row r="493" spans="2:11" ht="11.6">
      <c r="B493" s="357"/>
      <c r="C493" s="469">
        <v>178</v>
      </c>
      <c r="D493" s="573"/>
      <c r="E493" s="351"/>
      <c r="F493" s="501" t="s">
        <v>771</v>
      </c>
      <c r="G493" s="502" t="s">
        <v>169</v>
      </c>
      <c r="H493" s="503">
        <v>2</v>
      </c>
      <c r="I493" s="874"/>
      <c r="J493" s="402">
        <f>ROUND(I493*H493,0)</f>
        <v>0</v>
      </c>
      <c r="K493" s="353"/>
    </row>
    <row r="494" spans="2:11" ht="11.6">
      <c r="B494" s="357"/>
      <c r="C494" s="469"/>
      <c r="D494" s="488" t="s">
        <v>131</v>
      </c>
      <c r="E494" s="351"/>
      <c r="F494" s="572" t="s">
        <v>2032</v>
      </c>
      <c r="G494" s="502"/>
      <c r="H494" s="582">
        <v>2</v>
      </c>
      <c r="I494" s="875"/>
      <c r="J494" s="402"/>
      <c r="K494" s="353"/>
    </row>
    <row r="495" spans="2:11" ht="11.6">
      <c r="B495" s="357"/>
      <c r="C495" s="469">
        <v>179</v>
      </c>
      <c r="D495" s="573"/>
      <c r="E495" s="351"/>
      <c r="F495" s="501" t="s">
        <v>772</v>
      </c>
      <c r="G495" s="502" t="s">
        <v>169</v>
      </c>
      <c r="H495" s="503">
        <v>4</v>
      </c>
      <c r="I495" s="874"/>
      <c r="J495" s="402">
        <f>ROUND(I495*H495,0)</f>
        <v>0</v>
      </c>
      <c r="K495" s="353"/>
    </row>
    <row r="496" spans="2:11" ht="11.6">
      <c r="B496" s="357"/>
      <c r="C496" s="469"/>
      <c r="D496" s="488" t="s">
        <v>131</v>
      </c>
      <c r="E496" s="351"/>
      <c r="F496" s="572" t="s">
        <v>2033</v>
      </c>
      <c r="G496" s="502"/>
      <c r="H496" s="582">
        <v>4</v>
      </c>
      <c r="I496" s="875"/>
      <c r="J496" s="402"/>
      <c r="K496" s="353"/>
    </row>
    <row r="497" spans="2:11" ht="34.75">
      <c r="B497" s="357"/>
      <c r="C497" s="469">
        <v>180</v>
      </c>
      <c r="D497" s="573"/>
      <c r="E497" s="351"/>
      <c r="F497" s="501" t="s">
        <v>787</v>
      </c>
      <c r="G497" s="502" t="s">
        <v>169</v>
      </c>
      <c r="H497" s="503">
        <v>1</v>
      </c>
      <c r="I497" s="874"/>
      <c r="J497" s="402">
        <f>ROUND(I497*H497,0)</f>
        <v>0</v>
      </c>
      <c r="K497" s="353"/>
    </row>
    <row r="498" spans="2:11" ht="11.6">
      <c r="B498" s="357"/>
      <c r="C498" s="469"/>
      <c r="D498" s="488" t="s">
        <v>131</v>
      </c>
      <c r="E498" s="351"/>
      <c r="F498" s="572" t="s">
        <v>2034</v>
      </c>
      <c r="G498" s="502"/>
      <c r="H498" s="582">
        <v>1</v>
      </c>
      <c r="I498" s="875"/>
      <c r="J498" s="402"/>
      <c r="K498" s="353"/>
    </row>
    <row r="499" spans="2:11" ht="34.75">
      <c r="B499" s="357"/>
      <c r="C499" s="469">
        <v>181</v>
      </c>
      <c r="D499" s="573"/>
      <c r="E499" s="351"/>
      <c r="F499" s="501" t="s">
        <v>788</v>
      </c>
      <c r="G499" s="502" t="s">
        <v>169</v>
      </c>
      <c r="H499" s="503">
        <v>1</v>
      </c>
      <c r="I499" s="874"/>
      <c r="J499" s="402">
        <f>ROUND(I499*H499,0)</f>
        <v>0</v>
      </c>
      <c r="K499" s="353"/>
    </row>
    <row r="500" spans="2:11" ht="11.6">
      <c r="B500" s="357"/>
      <c r="C500" s="469"/>
      <c r="D500" s="488" t="s">
        <v>131</v>
      </c>
      <c r="E500" s="351"/>
      <c r="F500" s="572" t="s">
        <v>2035</v>
      </c>
      <c r="G500" s="502"/>
      <c r="H500" s="582">
        <v>1</v>
      </c>
      <c r="I500" s="875"/>
      <c r="J500" s="402"/>
      <c r="K500" s="353"/>
    </row>
    <row r="501" spans="2:11" ht="11.6">
      <c r="B501" s="357"/>
      <c r="C501" s="469">
        <v>182</v>
      </c>
      <c r="D501" s="488"/>
      <c r="E501" s="351"/>
      <c r="F501" s="501" t="s">
        <v>778</v>
      </c>
      <c r="G501" s="502" t="s">
        <v>169</v>
      </c>
      <c r="H501" s="503">
        <v>1</v>
      </c>
      <c r="I501" s="874"/>
      <c r="J501" s="402">
        <f>ROUND(I501*H501,0)</f>
        <v>0</v>
      </c>
      <c r="K501" s="353"/>
    </row>
    <row r="502" spans="2:11" ht="34.75">
      <c r="B502" s="357"/>
      <c r="C502" s="469">
        <v>183</v>
      </c>
      <c r="D502" s="488"/>
      <c r="E502" s="351"/>
      <c r="F502" s="501" t="s">
        <v>1825</v>
      </c>
      <c r="G502" s="502" t="s">
        <v>171</v>
      </c>
      <c r="H502" s="503">
        <v>8</v>
      </c>
      <c r="I502" s="874"/>
      <c r="J502" s="402">
        <f>ROUND(I502*H502,0)</f>
        <v>0</v>
      </c>
      <c r="K502" s="353"/>
    </row>
    <row r="503" spans="2:11" ht="11.6">
      <c r="B503" s="357"/>
      <c r="C503" s="469"/>
      <c r="D503" s="488" t="s">
        <v>131</v>
      </c>
      <c r="E503" s="351"/>
      <c r="F503" s="579" t="s">
        <v>2036</v>
      </c>
      <c r="G503" s="502"/>
      <c r="H503" s="582">
        <v>8</v>
      </c>
      <c r="I503" s="875"/>
      <c r="J503" s="402"/>
      <c r="K503" s="353"/>
    </row>
    <row r="504" spans="2:11" ht="11.6">
      <c r="B504" s="357"/>
      <c r="C504" s="469"/>
      <c r="D504" s="488"/>
      <c r="E504" s="527"/>
      <c r="F504" s="527"/>
      <c r="G504" s="527"/>
      <c r="H504" s="528"/>
      <c r="I504" s="880"/>
      <c r="J504" s="402"/>
      <c r="K504" s="353"/>
    </row>
    <row r="505" spans="2:11" ht="27.45" customHeight="1">
      <c r="B505" s="357"/>
      <c r="C505" s="469"/>
      <c r="D505" s="488" t="s">
        <v>71</v>
      </c>
      <c r="E505" s="129" t="s">
        <v>789</v>
      </c>
      <c r="F505" s="129" t="s">
        <v>1832</v>
      </c>
      <c r="G505" s="389"/>
      <c r="H505" s="526"/>
      <c r="I505" s="875"/>
      <c r="J505" s="300">
        <f>SUM(J506:J518)</f>
        <v>0</v>
      </c>
      <c r="K505" s="353"/>
    </row>
    <row r="506" spans="2:11" ht="11.6">
      <c r="B506" s="357"/>
      <c r="C506" s="469">
        <v>184</v>
      </c>
      <c r="D506" s="573"/>
      <c r="E506" s="351"/>
      <c r="F506" s="467" t="s">
        <v>790</v>
      </c>
      <c r="G506" s="462" t="s">
        <v>169</v>
      </c>
      <c r="H506" s="463">
        <v>1</v>
      </c>
      <c r="I506" s="881"/>
      <c r="J506" s="402">
        <f>ROUND(I506*H506,0)</f>
        <v>0</v>
      </c>
      <c r="K506" s="353"/>
    </row>
    <row r="507" spans="2:11" ht="11.6">
      <c r="B507" s="357"/>
      <c r="C507" s="469"/>
      <c r="D507" s="513" t="s">
        <v>131</v>
      </c>
      <c r="E507" s="351"/>
      <c r="F507" s="572" t="s">
        <v>2037</v>
      </c>
      <c r="G507" s="462"/>
      <c r="H507" s="582">
        <v>1</v>
      </c>
      <c r="I507" s="882"/>
      <c r="J507" s="402"/>
      <c r="K507" s="353"/>
    </row>
    <row r="508" spans="2:11" ht="11.6">
      <c r="B508" s="357"/>
      <c r="C508" s="469">
        <v>185</v>
      </c>
      <c r="D508" s="573"/>
      <c r="E508" s="351"/>
      <c r="F508" s="467" t="s">
        <v>791</v>
      </c>
      <c r="G508" s="462" t="s">
        <v>169</v>
      </c>
      <c r="H508" s="463">
        <v>2</v>
      </c>
      <c r="I508" s="881"/>
      <c r="J508" s="402">
        <f>ROUND(I508*H508,0)</f>
        <v>0</v>
      </c>
      <c r="K508" s="353"/>
    </row>
    <row r="509" spans="2:11" ht="11.6">
      <c r="B509" s="357"/>
      <c r="C509" s="469"/>
      <c r="D509" s="513" t="s">
        <v>131</v>
      </c>
      <c r="E509" s="351"/>
      <c r="F509" s="572" t="s">
        <v>2038</v>
      </c>
      <c r="G509" s="462"/>
      <c r="H509" s="582">
        <v>2</v>
      </c>
      <c r="I509" s="882"/>
      <c r="J509" s="402"/>
      <c r="K509" s="353"/>
    </row>
    <row r="510" spans="2:11" ht="11.6">
      <c r="B510" s="357"/>
      <c r="C510" s="469">
        <v>186</v>
      </c>
      <c r="D510" s="573"/>
      <c r="E510" s="351"/>
      <c r="F510" s="467" t="s">
        <v>792</v>
      </c>
      <c r="G510" s="462" t="s">
        <v>169</v>
      </c>
      <c r="H510" s="463">
        <v>2</v>
      </c>
      <c r="I510" s="881"/>
      <c r="J510" s="402">
        <f>ROUND(I510*H510,0)</f>
        <v>0</v>
      </c>
      <c r="K510" s="353"/>
    </row>
    <row r="511" spans="2:11" ht="11.6">
      <c r="B511" s="357"/>
      <c r="C511" s="469"/>
      <c r="D511" s="513" t="s">
        <v>131</v>
      </c>
      <c r="E511" s="351"/>
      <c r="F511" s="572" t="s">
        <v>2040</v>
      </c>
      <c r="G511" s="462"/>
      <c r="H511" s="582">
        <v>2</v>
      </c>
      <c r="I511" s="882"/>
      <c r="J511" s="402"/>
      <c r="K511" s="353"/>
    </row>
    <row r="512" spans="2:11" ht="11.6">
      <c r="B512" s="357"/>
      <c r="C512" s="469">
        <v>187</v>
      </c>
      <c r="D512" s="573"/>
      <c r="E512" s="351"/>
      <c r="F512" s="467" t="s">
        <v>793</v>
      </c>
      <c r="G512" s="462" t="s">
        <v>169</v>
      </c>
      <c r="H512" s="463">
        <v>1</v>
      </c>
      <c r="I512" s="881"/>
      <c r="J512" s="402">
        <f>ROUND(I512*H512,0)</f>
        <v>0</v>
      </c>
      <c r="K512" s="353"/>
    </row>
    <row r="513" spans="2:11" ht="11.6">
      <c r="B513" s="357"/>
      <c r="C513" s="469"/>
      <c r="D513" s="513" t="s">
        <v>131</v>
      </c>
      <c r="E513" s="351"/>
      <c r="F513" s="572" t="s">
        <v>2041</v>
      </c>
      <c r="G513" s="462"/>
      <c r="H513" s="582">
        <v>1</v>
      </c>
      <c r="I513" s="882"/>
      <c r="J513" s="402"/>
      <c r="K513" s="353"/>
    </row>
    <row r="514" spans="2:11" ht="11.6">
      <c r="B514" s="357"/>
      <c r="C514" s="469">
        <v>188</v>
      </c>
      <c r="D514" s="573"/>
      <c r="E514" s="351"/>
      <c r="F514" s="467" t="s">
        <v>794</v>
      </c>
      <c r="G514" s="462" t="s">
        <v>169</v>
      </c>
      <c r="H514" s="463">
        <v>1</v>
      </c>
      <c r="I514" s="881"/>
      <c r="J514" s="402">
        <f>ROUND(I514*H514,0)</f>
        <v>0</v>
      </c>
      <c r="K514" s="353"/>
    </row>
    <row r="515" spans="2:11" ht="11.6">
      <c r="B515" s="357"/>
      <c r="C515" s="469"/>
      <c r="D515" s="513" t="s">
        <v>131</v>
      </c>
      <c r="E515" s="351"/>
      <c r="F515" s="572" t="s">
        <v>2042</v>
      </c>
      <c r="G515" s="462"/>
      <c r="H515" s="582">
        <v>1</v>
      </c>
      <c r="I515" s="882"/>
      <c r="J515" s="402"/>
      <c r="K515" s="353"/>
    </row>
    <row r="516" spans="2:11" ht="11.6">
      <c r="B516" s="357"/>
      <c r="C516" s="469">
        <v>189</v>
      </c>
      <c r="D516" s="513"/>
      <c r="E516" s="351"/>
      <c r="F516" s="467" t="s">
        <v>721</v>
      </c>
      <c r="G516" s="462" t="s">
        <v>169</v>
      </c>
      <c r="H516" s="463">
        <v>1</v>
      </c>
      <c r="I516" s="881"/>
      <c r="J516" s="402">
        <f>ROUND(I516*H516,0)</f>
        <v>0</v>
      </c>
      <c r="K516" s="353"/>
    </row>
    <row r="517" spans="2:11" ht="34.75">
      <c r="B517" s="357"/>
      <c r="C517" s="469">
        <v>190</v>
      </c>
      <c r="D517" s="513"/>
      <c r="E517" s="351"/>
      <c r="F517" s="467" t="s">
        <v>795</v>
      </c>
      <c r="G517" s="462" t="s">
        <v>171</v>
      </c>
      <c r="H517" s="463">
        <v>2.5</v>
      </c>
      <c r="I517" s="881"/>
      <c r="J517" s="402">
        <f>ROUND(I517*H517,0)</f>
        <v>0</v>
      </c>
      <c r="K517" s="353"/>
    </row>
    <row r="518" spans="2:11" ht="11.6">
      <c r="B518" s="357"/>
      <c r="C518" s="469"/>
      <c r="D518" s="513" t="s">
        <v>131</v>
      </c>
      <c r="E518" s="351"/>
      <c r="F518" s="588" t="s">
        <v>2039</v>
      </c>
      <c r="G518" s="462"/>
      <c r="H518" s="582">
        <v>2.5</v>
      </c>
      <c r="I518" s="882"/>
      <c r="J518" s="402"/>
      <c r="K518" s="353"/>
    </row>
    <row r="519" spans="2:11" ht="11.6">
      <c r="B519" s="357"/>
      <c r="C519" s="469"/>
      <c r="D519" s="513"/>
      <c r="E519" s="351"/>
      <c r="F519" s="351"/>
      <c r="G519" s="351"/>
      <c r="H519" s="525"/>
      <c r="I519" s="882"/>
      <c r="J519" s="402"/>
      <c r="K519" s="353"/>
    </row>
    <row r="520" spans="2:11" ht="30.45" customHeight="1">
      <c r="B520" s="357"/>
      <c r="C520" s="469"/>
      <c r="D520" s="488" t="s">
        <v>796</v>
      </c>
      <c r="E520" s="129" t="s">
        <v>797</v>
      </c>
      <c r="F520" s="129" t="s">
        <v>1833</v>
      </c>
      <c r="G520" s="527"/>
      <c r="H520" s="528"/>
      <c r="I520" s="875"/>
      <c r="J520" s="300">
        <f>SUM(J521:J546)</f>
        <v>0</v>
      </c>
      <c r="K520" s="353"/>
    </row>
    <row r="521" spans="2:11" ht="11.6">
      <c r="B521" s="357"/>
      <c r="C521" s="469">
        <v>191</v>
      </c>
      <c r="D521" s="488"/>
      <c r="E521" s="432"/>
      <c r="F521" s="529" t="s">
        <v>798</v>
      </c>
      <c r="G521" s="462" t="s">
        <v>228</v>
      </c>
      <c r="H521" s="463">
        <v>1</v>
      </c>
      <c r="I521" s="874"/>
      <c r="J521" s="402">
        <f>ROUND(I521*H521,0)</f>
        <v>0</v>
      </c>
      <c r="K521" s="353"/>
    </row>
    <row r="522" spans="2:11" ht="23.15">
      <c r="B522" s="357"/>
      <c r="C522" s="469">
        <v>192</v>
      </c>
      <c r="D522" s="488"/>
      <c r="E522" s="432"/>
      <c r="F522" s="529" t="s">
        <v>799</v>
      </c>
      <c r="G522" s="462" t="s">
        <v>158</v>
      </c>
      <c r="H522" s="463">
        <v>55</v>
      </c>
      <c r="I522" s="874"/>
      <c r="J522" s="402">
        <f>ROUND(I522*H522,0)</f>
        <v>0</v>
      </c>
      <c r="K522" s="353"/>
    </row>
    <row r="523" spans="2:11" ht="11.6">
      <c r="B523" s="357"/>
      <c r="C523" s="469"/>
      <c r="D523" s="488" t="s">
        <v>131</v>
      </c>
      <c r="E523" s="432"/>
      <c r="F523" s="590" t="s">
        <v>2043</v>
      </c>
      <c r="G523" s="479"/>
      <c r="H523" s="582">
        <v>55</v>
      </c>
      <c r="I523" s="875"/>
      <c r="J523" s="402"/>
      <c r="K523" s="353"/>
    </row>
    <row r="524" spans="2:11" ht="11.6">
      <c r="B524" s="357"/>
      <c r="C524" s="469">
        <v>193</v>
      </c>
      <c r="D524" s="488"/>
      <c r="E524" s="432"/>
      <c r="F524" s="529" t="s">
        <v>643</v>
      </c>
      <c r="G524" s="462" t="s">
        <v>644</v>
      </c>
      <c r="H524" s="463">
        <v>110</v>
      </c>
      <c r="I524" s="874"/>
      <c r="J524" s="402">
        <f>ROUND(I524*H524,0)</f>
        <v>0</v>
      </c>
      <c r="K524" s="353"/>
    </row>
    <row r="525" spans="2:11" ht="11.6">
      <c r="B525" s="357"/>
      <c r="C525" s="469">
        <v>195</v>
      </c>
      <c r="D525" s="488"/>
      <c r="E525" s="432"/>
      <c r="F525" s="529" t="s">
        <v>1826</v>
      </c>
      <c r="G525" s="462" t="s">
        <v>158</v>
      </c>
      <c r="H525" s="463">
        <v>1500</v>
      </c>
      <c r="I525" s="874"/>
      <c r="J525" s="402">
        <f>ROUND(I525*H525,0)</f>
        <v>0</v>
      </c>
      <c r="K525" s="353"/>
    </row>
    <row r="526" spans="2:11" ht="11.6">
      <c r="B526" s="357"/>
      <c r="C526" s="469"/>
      <c r="D526" s="488" t="s">
        <v>131</v>
      </c>
      <c r="E526" s="432"/>
      <c r="F526" s="591" t="s">
        <v>2044</v>
      </c>
      <c r="G526" s="530"/>
      <c r="H526" s="589">
        <v>1500</v>
      </c>
      <c r="I526" s="875"/>
      <c r="J526" s="402"/>
      <c r="K526" s="353"/>
    </row>
    <row r="527" spans="2:11" ht="11.6">
      <c r="B527" s="357"/>
      <c r="C527" s="469">
        <v>196</v>
      </c>
      <c r="D527" s="488"/>
      <c r="E527" s="432"/>
      <c r="F527" s="529" t="s">
        <v>1827</v>
      </c>
      <c r="G527" s="462" t="s">
        <v>158</v>
      </c>
      <c r="H527" s="503">
        <v>600</v>
      </c>
      <c r="I527" s="874"/>
      <c r="J527" s="402">
        <f>ROUND(I527*H527,0)</f>
        <v>0</v>
      </c>
      <c r="K527" s="353"/>
    </row>
    <row r="528" spans="2:11" ht="11.6">
      <c r="B528" s="357"/>
      <c r="C528" s="469"/>
      <c r="D528" s="488" t="s">
        <v>131</v>
      </c>
      <c r="E528" s="432"/>
      <c r="F528" s="590" t="s">
        <v>2045</v>
      </c>
      <c r="G528" s="479"/>
      <c r="H528" s="582">
        <v>600</v>
      </c>
      <c r="I528" s="875"/>
      <c r="J528" s="402"/>
      <c r="K528" s="353"/>
    </row>
    <row r="529" spans="1:11" ht="11.6">
      <c r="B529" s="357"/>
      <c r="C529" s="469">
        <v>197</v>
      </c>
      <c r="D529" s="488"/>
      <c r="E529" s="432"/>
      <c r="F529" s="529" t="s">
        <v>1828</v>
      </c>
      <c r="G529" s="462" t="s">
        <v>169</v>
      </c>
      <c r="H529" s="463">
        <v>425</v>
      </c>
      <c r="I529" s="874"/>
      <c r="J529" s="402">
        <f t="shared" ref="J529:J539" si="1">ROUND(I529*H529,0)</f>
        <v>0</v>
      </c>
      <c r="K529" s="353"/>
    </row>
    <row r="530" spans="1:11" ht="11.6">
      <c r="B530" s="357"/>
      <c r="C530" s="469">
        <v>198</v>
      </c>
      <c r="D530" s="488"/>
      <c r="E530" s="432"/>
      <c r="F530" s="529" t="s">
        <v>1829</v>
      </c>
      <c r="G530" s="462" t="s">
        <v>169</v>
      </c>
      <c r="H530" s="463">
        <v>99</v>
      </c>
      <c r="I530" s="874"/>
      <c r="J530" s="402">
        <f t="shared" si="1"/>
        <v>0</v>
      </c>
      <c r="K530" s="353"/>
    </row>
    <row r="531" spans="1:11" ht="11.6">
      <c r="B531" s="357"/>
      <c r="C531" s="469">
        <v>199</v>
      </c>
      <c r="D531" s="488"/>
      <c r="E531" s="432"/>
      <c r="F531" s="529" t="s">
        <v>1830</v>
      </c>
      <c r="G531" s="462" t="s">
        <v>169</v>
      </c>
      <c r="H531" s="463">
        <v>68</v>
      </c>
      <c r="I531" s="874"/>
      <c r="J531" s="402">
        <f t="shared" si="1"/>
        <v>0</v>
      </c>
      <c r="K531" s="353"/>
    </row>
    <row r="532" spans="1:11" ht="11.6">
      <c r="B532" s="357"/>
      <c r="C532" s="469">
        <v>200</v>
      </c>
      <c r="D532" s="488"/>
      <c r="E532" s="432"/>
      <c r="F532" s="529" t="s">
        <v>1831</v>
      </c>
      <c r="G532" s="462" t="s">
        <v>169</v>
      </c>
      <c r="H532" s="463">
        <v>96</v>
      </c>
      <c r="I532" s="874"/>
      <c r="J532" s="402">
        <f t="shared" si="1"/>
        <v>0</v>
      </c>
      <c r="K532" s="353"/>
    </row>
    <row r="533" spans="1:11" ht="23.15">
      <c r="B533" s="357"/>
      <c r="C533" s="469">
        <v>201</v>
      </c>
      <c r="D533" s="488"/>
      <c r="E533" s="432"/>
      <c r="F533" s="529" t="s">
        <v>800</v>
      </c>
      <c r="G533" s="462" t="s">
        <v>228</v>
      </c>
      <c r="H533" s="463">
        <v>1</v>
      </c>
      <c r="I533" s="874"/>
      <c r="J533" s="402">
        <f t="shared" si="1"/>
        <v>0</v>
      </c>
      <c r="K533" s="353"/>
    </row>
    <row r="534" spans="1:11" ht="11.6">
      <c r="B534" s="357"/>
      <c r="C534" s="469">
        <v>202</v>
      </c>
      <c r="D534" s="488"/>
      <c r="E534" s="432"/>
      <c r="F534" s="529" t="s">
        <v>662</v>
      </c>
      <c r="G534" s="462" t="s">
        <v>651</v>
      </c>
      <c r="H534" s="463">
        <v>16</v>
      </c>
      <c r="I534" s="874"/>
      <c r="J534" s="402">
        <f t="shared" si="1"/>
        <v>0</v>
      </c>
      <c r="K534" s="353"/>
    </row>
    <row r="535" spans="1:11" ht="11.6">
      <c r="B535" s="357"/>
      <c r="C535" s="469">
        <v>203</v>
      </c>
      <c r="D535" s="488"/>
      <c r="E535" s="432"/>
      <c r="F535" s="529" t="s">
        <v>801</v>
      </c>
      <c r="G535" s="462" t="s">
        <v>651</v>
      </c>
      <c r="H535" s="463">
        <v>8</v>
      </c>
      <c r="I535" s="874"/>
      <c r="J535" s="402">
        <f t="shared" si="1"/>
        <v>0</v>
      </c>
      <c r="K535" s="353"/>
    </row>
    <row r="536" spans="1:11" ht="11.6">
      <c r="B536" s="357"/>
      <c r="C536" s="469">
        <v>204</v>
      </c>
      <c r="D536" s="488"/>
      <c r="E536" s="432"/>
      <c r="F536" s="529" t="s">
        <v>802</v>
      </c>
      <c r="G536" s="462" t="s">
        <v>651</v>
      </c>
      <c r="H536" s="463">
        <v>24</v>
      </c>
      <c r="I536" s="874"/>
      <c r="J536" s="402">
        <f t="shared" si="1"/>
        <v>0</v>
      </c>
      <c r="K536" s="353"/>
    </row>
    <row r="537" spans="1:11" ht="11.6">
      <c r="B537" s="357"/>
      <c r="C537" s="469">
        <v>205</v>
      </c>
      <c r="D537" s="488"/>
      <c r="E537" s="432"/>
      <c r="F537" s="529" t="s">
        <v>803</v>
      </c>
      <c r="G537" s="462" t="s">
        <v>169</v>
      </c>
      <c r="H537" s="463">
        <v>50</v>
      </c>
      <c r="I537" s="874"/>
      <c r="J537" s="402">
        <f t="shared" si="1"/>
        <v>0</v>
      </c>
      <c r="K537" s="353"/>
    </row>
    <row r="538" spans="1:11" ht="23.15">
      <c r="B538" s="357"/>
      <c r="C538" s="469">
        <v>206</v>
      </c>
      <c r="D538" s="488"/>
      <c r="E538" s="432"/>
      <c r="F538" s="529" t="s">
        <v>804</v>
      </c>
      <c r="G538" s="462" t="s">
        <v>169</v>
      </c>
      <c r="H538" s="463">
        <v>1</v>
      </c>
      <c r="I538" s="874"/>
      <c r="J538" s="402">
        <f t="shared" si="1"/>
        <v>0</v>
      </c>
      <c r="K538" s="353"/>
    </row>
    <row r="539" spans="1:11" ht="23.15">
      <c r="B539" s="357"/>
      <c r="C539" s="469">
        <v>207</v>
      </c>
      <c r="D539" s="488"/>
      <c r="E539" s="432"/>
      <c r="F539" s="529" t="s">
        <v>805</v>
      </c>
      <c r="G539" s="462" t="s">
        <v>270</v>
      </c>
      <c r="H539" s="463">
        <v>500</v>
      </c>
      <c r="I539" s="874"/>
      <c r="J539" s="402">
        <f t="shared" si="1"/>
        <v>0</v>
      </c>
      <c r="K539" s="353"/>
    </row>
    <row r="540" spans="1:11" ht="11.6">
      <c r="B540" s="357"/>
      <c r="C540" s="469"/>
      <c r="D540" s="488" t="s">
        <v>131</v>
      </c>
      <c r="E540" s="432"/>
      <c r="F540" s="590" t="s">
        <v>2046</v>
      </c>
      <c r="G540" s="479"/>
      <c r="H540" s="582">
        <v>500</v>
      </c>
      <c r="I540" s="875"/>
      <c r="J540" s="402"/>
      <c r="K540" s="353"/>
    </row>
    <row r="541" spans="1:11" ht="23.15">
      <c r="B541" s="357"/>
      <c r="C541" s="469">
        <v>208</v>
      </c>
      <c r="D541" s="488"/>
      <c r="E541" s="432"/>
      <c r="F541" s="529" t="s">
        <v>806</v>
      </c>
      <c r="G541" s="462" t="s">
        <v>158</v>
      </c>
      <c r="H541" s="463">
        <v>100</v>
      </c>
      <c r="I541" s="874"/>
      <c r="J541" s="402">
        <f>ROUND(I541*H541,0)</f>
        <v>0</v>
      </c>
      <c r="K541" s="353"/>
    </row>
    <row r="542" spans="1:11" ht="11.6">
      <c r="B542" s="357"/>
      <c r="C542" s="469"/>
      <c r="D542" s="488" t="s">
        <v>131</v>
      </c>
      <c r="E542" s="432"/>
      <c r="F542" s="590" t="s">
        <v>2047</v>
      </c>
      <c r="G542" s="479"/>
      <c r="H542" s="582">
        <v>100</v>
      </c>
      <c r="I542" s="875"/>
      <c r="J542" s="402"/>
      <c r="K542" s="353"/>
    </row>
    <row r="543" spans="1:11" ht="23.15">
      <c r="A543" s="348"/>
      <c r="B543" s="438"/>
      <c r="C543" s="469">
        <v>209</v>
      </c>
      <c r="D543" s="488"/>
      <c r="E543" s="432"/>
      <c r="F543" s="529" t="s">
        <v>807</v>
      </c>
      <c r="G543" s="462" t="s">
        <v>138</v>
      </c>
      <c r="H543" s="463">
        <v>20</v>
      </c>
      <c r="I543" s="874"/>
      <c r="J543" s="402">
        <f>ROUND(I543*H543,0)</f>
        <v>0</v>
      </c>
      <c r="K543" s="353"/>
    </row>
    <row r="544" spans="1:11" ht="15.65" customHeight="1">
      <c r="A544" s="348"/>
      <c r="B544" s="357"/>
      <c r="C544" s="469"/>
      <c r="D544" s="488" t="s">
        <v>131</v>
      </c>
      <c r="E544" s="432"/>
      <c r="F544" s="590" t="s">
        <v>2048</v>
      </c>
      <c r="G544" s="479"/>
      <c r="H544" s="582">
        <v>20</v>
      </c>
      <c r="I544" s="875"/>
      <c r="J544" s="402"/>
      <c r="K544" s="353"/>
    </row>
    <row r="545" spans="1:11" ht="11.6">
      <c r="A545" s="348"/>
      <c r="B545" s="357"/>
      <c r="C545" s="469">
        <v>210</v>
      </c>
      <c r="D545" s="488"/>
      <c r="E545" s="432"/>
      <c r="F545" s="529" t="s">
        <v>808</v>
      </c>
      <c r="G545" s="462" t="s">
        <v>228</v>
      </c>
      <c r="H545" s="463">
        <v>1</v>
      </c>
      <c r="I545" s="874"/>
      <c r="J545" s="402">
        <f>ROUND(I545*H545,0)</f>
        <v>0</v>
      </c>
      <c r="K545" s="353"/>
    </row>
    <row r="546" spans="1:11">
      <c r="B546" s="438"/>
      <c r="C546" s="674"/>
      <c r="D546" s="676"/>
      <c r="E546" s="674"/>
      <c r="F546" s="674"/>
      <c r="G546" s="674"/>
      <c r="H546" s="677"/>
      <c r="I546" s="883"/>
      <c r="J546" s="674"/>
      <c r="K546" s="678"/>
    </row>
    <row r="547" spans="1:11">
      <c r="B547" s="445"/>
      <c r="C547" s="445"/>
      <c r="D547" s="445"/>
      <c r="E547" s="445"/>
      <c r="F547" s="445"/>
      <c r="G547" s="445"/>
      <c r="H547" s="445"/>
      <c r="I547" s="884"/>
      <c r="J547" s="445"/>
      <c r="K547" s="445"/>
    </row>
    <row r="548" spans="1:11">
      <c r="C548" s="674"/>
      <c r="D548" s="674"/>
      <c r="E548" s="674"/>
      <c r="F548" s="674"/>
      <c r="G548" s="674"/>
      <c r="H548" s="674"/>
      <c r="I548" s="883"/>
      <c r="J548" s="674"/>
      <c r="K548" s="674"/>
    </row>
    <row r="549" spans="1:11">
      <c r="C549" s="674"/>
      <c r="D549" s="674"/>
      <c r="E549" s="674"/>
      <c r="F549" s="674"/>
      <c r="G549" s="674"/>
      <c r="H549" s="674"/>
      <c r="I549" s="883"/>
      <c r="J549" s="674"/>
      <c r="K549" s="674"/>
    </row>
    <row r="550" spans="1:11">
      <c r="C550" s="674"/>
      <c r="D550" s="674"/>
      <c r="E550" s="674"/>
      <c r="F550" s="674"/>
      <c r="G550" s="674"/>
      <c r="H550" s="674"/>
      <c r="I550" s="883"/>
      <c r="J550" s="674"/>
      <c r="K550" s="674"/>
    </row>
    <row r="551" spans="1:11">
      <c r="C551" s="674"/>
      <c r="D551" s="674"/>
      <c r="E551" s="674"/>
      <c r="F551" s="674"/>
      <c r="G551" s="674"/>
      <c r="H551" s="674"/>
      <c r="I551" s="883"/>
      <c r="J551" s="674"/>
      <c r="K551" s="674"/>
    </row>
    <row r="552" spans="1:11">
      <c r="C552" s="674"/>
      <c r="D552" s="674"/>
      <c r="E552" s="674"/>
      <c r="F552" s="674"/>
      <c r="G552" s="674"/>
      <c r="H552" s="674"/>
      <c r="I552" s="883"/>
      <c r="J552" s="674"/>
      <c r="K552" s="674"/>
    </row>
    <row r="553" spans="1:11">
      <c r="C553" s="674"/>
      <c r="D553" s="674"/>
      <c r="E553" s="674"/>
      <c r="F553" s="674"/>
      <c r="G553" s="674"/>
      <c r="H553" s="674"/>
      <c r="I553" s="883"/>
      <c r="J553" s="674"/>
      <c r="K553" s="674"/>
    </row>
    <row r="554" spans="1:11">
      <c r="C554" s="674"/>
      <c r="D554" s="674"/>
      <c r="E554" s="674"/>
      <c r="F554" s="674"/>
      <c r="G554" s="674"/>
      <c r="H554" s="674"/>
      <c r="I554" s="883"/>
      <c r="J554" s="674"/>
      <c r="K554" s="674"/>
    </row>
    <row r="555" spans="1:11">
      <c r="C555" s="674"/>
      <c r="D555" s="674"/>
      <c r="E555" s="674"/>
      <c r="F555" s="674"/>
      <c r="G555" s="674"/>
      <c r="H555" s="674"/>
      <c r="I555" s="883"/>
      <c r="J555" s="674"/>
      <c r="K555" s="674"/>
    </row>
    <row r="556" spans="1:11">
      <c r="C556" s="674"/>
      <c r="D556" s="674"/>
      <c r="E556" s="674"/>
      <c r="F556" s="674"/>
      <c r="G556" s="674"/>
      <c r="H556" s="674"/>
      <c r="I556" s="883"/>
      <c r="J556" s="674"/>
      <c r="K556" s="674"/>
    </row>
    <row r="557" spans="1:11">
      <c r="C557" s="674"/>
      <c r="D557" s="674"/>
      <c r="E557" s="674"/>
      <c r="F557" s="674"/>
      <c r="G557" s="674"/>
      <c r="H557" s="674"/>
      <c r="I557" s="883"/>
      <c r="J557" s="674"/>
      <c r="K557" s="674"/>
    </row>
    <row r="558" spans="1:11">
      <c r="C558" s="674"/>
      <c r="D558" s="674"/>
      <c r="E558" s="674"/>
      <c r="F558" s="674"/>
      <c r="G558" s="674"/>
      <c r="H558" s="674"/>
      <c r="I558" s="883"/>
      <c r="J558" s="674"/>
      <c r="K558" s="674"/>
    </row>
    <row r="559" spans="1:11">
      <c r="C559" s="674"/>
      <c r="D559" s="674"/>
      <c r="E559" s="674"/>
      <c r="F559" s="674"/>
      <c r="G559" s="674"/>
      <c r="H559" s="674"/>
      <c r="I559" s="883"/>
      <c r="J559" s="674"/>
      <c r="K559" s="674"/>
    </row>
    <row r="560" spans="1:11">
      <c r="C560" s="674"/>
      <c r="D560" s="674"/>
      <c r="E560" s="674"/>
      <c r="F560" s="674"/>
      <c r="G560" s="674"/>
      <c r="H560" s="674"/>
      <c r="I560" s="883"/>
      <c r="J560" s="674"/>
      <c r="K560" s="674"/>
    </row>
    <row r="561" spans="3:11">
      <c r="C561" s="674"/>
      <c r="D561" s="674"/>
      <c r="E561" s="674"/>
      <c r="F561" s="674"/>
      <c r="G561" s="674"/>
      <c r="H561" s="674"/>
      <c r="I561" s="883"/>
      <c r="J561" s="674"/>
      <c r="K561" s="674"/>
    </row>
    <row r="562" spans="3:11">
      <c r="C562" s="674"/>
      <c r="D562" s="674"/>
      <c r="E562" s="674"/>
      <c r="F562" s="674"/>
      <c r="G562" s="674"/>
      <c r="H562" s="674"/>
      <c r="I562" s="883"/>
      <c r="J562" s="674"/>
      <c r="K562" s="674"/>
    </row>
    <row r="563" spans="3:11">
      <c r="C563" s="674"/>
      <c r="D563" s="674"/>
      <c r="E563" s="674"/>
      <c r="F563" s="674"/>
      <c r="G563" s="674"/>
      <c r="H563" s="674"/>
      <c r="I563" s="883"/>
      <c r="J563" s="674"/>
      <c r="K563" s="674"/>
    </row>
    <row r="564" spans="3:11">
      <c r="C564" s="674"/>
      <c r="D564" s="674"/>
      <c r="E564" s="674"/>
      <c r="F564" s="674"/>
      <c r="G564" s="674"/>
      <c r="H564" s="674"/>
      <c r="I564" s="883"/>
      <c r="J564" s="674"/>
      <c r="K564" s="674"/>
    </row>
    <row r="565" spans="3:11">
      <c r="C565" s="674"/>
      <c r="D565" s="674"/>
      <c r="E565" s="674"/>
      <c r="F565" s="674"/>
      <c r="G565" s="674"/>
      <c r="H565" s="674"/>
      <c r="I565" s="883"/>
      <c r="J565" s="674"/>
      <c r="K565" s="674"/>
    </row>
    <row r="566" spans="3:11">
      <c r="C566" s="674"/>
      <c r="D566" s="674"/>
      <c r="E566" s="674"/>
      <c r="F566" s="674"/>
      <c r="G566" s="674"/>
      <c r="H566" s="674"/>
      <c r="I566" s="883"/>
      <c r="J566" s="674"/>
      <c r="K566" s="674"/>
    </row>
    <row r="567" spans="3:11">
      <c r="C567" s="674"/>
      <c r="D567" s="674"/>
      <c r="E567" s="674"/>
      <c r="F567" s="674"/>
      <c r="G567" s="674"/>
      <c r="H567" s="674"/>
      <c r="I567" s="883"/>
      <c r="J567" s="674"/>
      <c r="K567" s="674"/>
    </row>
    <row r="568" spans="3:11">
      <c r="C568" s="674"/>
      <c r="D568" s="674"/>
      <c r="E568" s="674"/>
      <c r="F568" s="674"/>
      <c r="G568" s="674"/>
      <c r="H568" s="674"/>
      <c r="I568" s="883"/>
      <c r="J568" s="674"/>
      <c r="K568" s="674"/>
    </row>
    <row r="569" spans="3:11">
      <c r="C569" s="674"/>
      <c r="D569" s="674"/>
      <c r="E569" s="674"/>
      <c r="F569" s="674"/>
      <c r="G569" s="674"/>
      <c r="H569" s="674"/>
      <c r="I569" s="883"/>
      <c r="J569" s="674"/>
      <c r="K569" s="674"/>
    </row>
    <row r="570" spans="3:11">
      <c r="C570" s="674"/>
      <c r="D570" s="674"/>
      <c r="E570" s="674"/>
      <c r="F570" s="674"/>
      <c r="G570" s="674"/>
      <c r="H570" s="674"/>
      <c r="I570" s="883"/>
      <c r="J570" s="674"/>
      <c r="K570" s="674"/>
    </row>
    <row r="571" spans="3:11">
      <c r="C571" s="674"/>
      <c r="D571" s="674"/>
      <c r="E571" s="674"/>
      <c r="F571" s="674"/>
      <c r="G571" s="674"/>
      <c r="H571" s="674"/>
      <c r="I571" s="883"/>
      <c r="J571" s="674"/>
      <c r="K571" s="674"/>
    </row>
    <row r="572" spans="3:11">
      <c r="C572" s="674"/>
      <c r="D572" s="674"/>
      <c r="E572" s="674"/>
      <c r="F572" s="674"/>
      <c r="G572" s="674"/>
      <c r="H572" s="674"/>
      <c r="I572" s="883"/>
      <c r="J572" s="674"/>
      <c r="K572" s="674"/>
    </row>
    <row r="573" spans="3:11">
      <c r="C573" s="674"/>
      <c r="D573" s="674"/>
      <c r="E573" s="674"/>
      <c r="F573" s="674"/>
      <c r="G573" s="674"/>
      <c r="H573" s="674"/>
      <c r="I573" s="883"/>
      <c r="J573" s="674"/>
      <c r="K573" s="674"/>
    </row>
    <row r="574" spans="3:11">
      <c r="C574" s="674"/>
      <c r="D574" s="674"/>
      <c r="E574" s="674"/>
      <c r="F574" s="674"/>
      <c r="G574" s="674"/>
      <c r="H574" s="674"/>
      <c r="I574" s="883"/>
      <c r="J574" s="674"/>
      <c r="K574" s="674"/>
    </row>
    <row r="575" spans="3:11">
      <c r="C575" s="674"/>
      <c r="D575" s="674"/>
      <c r="E575" s="674"/>
      <c r="F575" s="674"/>
      <c r="G575" s="674"/>
      <c r="H575" s="674"/>
      <c r="I575" s="883"/>
      <c r="J575" s="674"/>
      <c r="K575" s="674"/>
    </row>
    <row r="576" spans="3:11">
      <c r="C576" s="674"/>
      <c r="D576" s="674"/>
      <c r="E576" s="674"/>
      <c r="F576" s="674"/>
      <c r="G576" s="674"/>
      <c r="H576" s="674"/>
      <c r="I576" s="883"/>
      <c r="J576" s="674"/>
      <c r="K576" s="674"/>
    </row>
    <row r="577" spans="3:11">
      <c r="C577" s="674"/>
      <c r="D577" s="674"/>
      <c r="E577" s="674"/>
      <c r="F577" s="674"/>
      <c r="G577" s="674"/>
      <c r="H577" s="674"/>
      <c r="I577" s="883"/>
      <c r="J577" s="674"/>
      <c r="K577" s="674"/>
    </row>
    <row r="578" spans="3:11">
      <c r="C578" s="674"/>
      <c r="D578" s="674"/>
      <c r="E578" s="674"/>
      <c r="F578" s="674"/>
      <c r="G578" s="674"/>
      <c r="H578" s="674"/>
      <c r="I578" s="883"/>
      <c r="J578" s="674"/>
      <c r="K578" s="674"/>
    </row>
    <row r="579" spans="3:11">
      <c r="C579" s="674"/>
      <c r="D579" s="674"/>
      <c r="E579" s="674"/>
      <c r="F579" s="674"/>
      <c r="G579" s="674"/>
      <c r="H579" s="674"/>
      <c r="I579" s="883"/>
      <c r="J579" s="674"/>
      <c r="K579" s="674"/>
    </row>
    <row r="580" spans="3:11">
      <c r="C580" s="674"/>
      <c r="D580" s="674"/>
      <c r="E580" s="674"/>
      <c r="F580" s="674"/>
      <c r="G580" s="674"/>
      <c r="H580" s="674"/>
      <c r="I580" s="883"/>
      <c r="J580" s="674"/>
      <c r="K580" s="674"/>
    </row>
    <row r="581" spans="3:11">
      <c r="C581" s="674"/>
      <c r="D581" s="674"/>
      <c r="E581" s="674"/>
      <c r="F581" s="674"/>
      <c r="G581" s="674"/>
      <c r="H581" s="674"/>
      <c r="I581" s="883"/>
      <c r="J581" s="674"/>
      <c r="K581" s="674"/>
    </row>
    <row r="582" spans="3:11">
      <c r="C582" s="674"/>
      <c r="D582" s="674"/>
      <c r="E582" s="674"/>
      <c r="F582" s="674"/>
      <c r="G582" s="674"/>
      <c r="H582" s="674"/>
      <c r="I582" s="883"/>
      <c r="J582" s="674"/>
      <c r="K582" s="674"/>
    </row>
    <row r="583" spans="3:11">
      <c r="C583" s="674"/>
      <c r="D583" s="674"/>
      <c r="E583" s="674"/>
      <c r="F583" s="674"/>
      <c r="G583" s="674"/>
      <c r="H583" s="674"/>
      <c r="I583" s="883"/>
      <c r="J583" s="674"/>
      <c r="K583" s="674"/>
    </row>
    <row r="584" spans="3:11">
      <c r="C584" s="674"/>
      <c r="D584" s="674"/>
      <c r="E584" s="674"/>
      <c r="F584" s="674"/>
      <c r="G584" s="674"/>
      <c r="H584" s="674"/>
      <c r="I584" s="883"/>
      <c r="J584" s="674"/>
      <c r="K584" s="674"/>
    </row>
    <row r="585" spans="3:11">
      <c r="C585" s="674"/>
      <c r="D585" s="674"/>
      <c r="E585" s="674"/>
      <c r="F585" s="674"/>
      <c r="G585" s="674"/>
      <c r="H585" s="674"/>
      <c r="I585" s="883"/>
      <c r="J585" s="674"/>
      <c r="K585" s="674"/>
    </row>
    <row r="586" spans="3:11">
      <c r="C586" s="674"/>
      <c r="D586" s="674"/>
      <c r="E586" s="674"/>
      <c r="F586" s="674"/>
      <c r="G586" s="674"/>
      <c r="H586" s="674"/>
      <c r="I586" s="883"/>
      <c r="J586" s="674"/>
      <c r="K586" s="674"/>
    </row>
    <row r="587" spans="3:11">
      <c r="C587" s="674"/>
      <c r="D587" s="674"/>
      <c r="E587" s="674"/>
      <c r="F587" s="674"/>
      <c r="G587" s="674"/>
      <c r="H587" s="674"/>
      <c r="I587" s="883"/>
      <c r="J587" s="674"/>
      <c r="K587" s="674"/>
    </row>
    <row r="588" spans="3:11">
      <c r="C588" s="674"/>
      <c r="D588" s="674"/>
      <c r="E588" s="674"/>
      <c r="F588" s="674"/>
      <c r="G588" s="674"/>
      <c r="H588" s="674"/>
      <c r="I588" s="883"/>
      <c r="J588" s="674"/>
      <c r="K588" s="674"/>
    </row>
    <row r="589" spans="3:11">
      <c r="C589" s="674"/>
      <c r="D589" s="674"/>
      <c r="E589" s="674"/>
      <c r="F589" s="674"/>
      <c r="G589" s="674"/>
      <c r="H589" s="674"/>
      <c r="I589" s="883"/>
      <c r="J589" s="674"/>
      <c r="K589" s="674"/>
    </row>
    <row r="590" spans="3:11">
      <c r="C590" s="674"/>
      <c r="D590" s="674"/>
      <c r="E590" s="674"/>
      <c r="F590" s="674"/>
      <c r="G590" s="674"/>
      <c r="H590" s="674"/>
      <c r="I590" s="883"/>
      <c r="J590" s="674"/>
      <c r="K590" s="674"/>
    </row>
    <row r="591" spans="3:11">
      <c r="C591" s="674"/>
      <c r="D591" s="674"/>
      <c r="E591" s="674"/>
      <c r="F591" s="674"/>
      <c r="G591" s="674"/>
      <c r="H591" s="674"/>
      <c r="I591" s="883"/>
      <c r="J591" s="674"/>
      <c r="K591" s="674"/>
    </row>
    <row r="592" spans="3:11">
      <c r="C592" s="674"/>
      <c r="D592" s="674"/>
      <c r="E592" s="674"/>
      <c r="F592" s="674"/>
      <c r="G592" s="674"/>
      <c r="H592" s="674"/>
      <c r="I592" s="883"/>
      <c r="J592" s="674"/>
      <c r="K592" s="674"/>
    </row>
    <row r="593" spans="3:11">
      <c r="C593" s="674"/>
      <c r="D593" s="674"/>
      <c r="E593" s="674"/>
      <c r="F593" s="674"/>
      <c r="G593" s="674"/>
      <c r="H593" s="674"/>
      <c r="I593" s="883"/>
      <c r="J593" s="674"/>
      <c r="K593" s="674"/>
    </row>
    <row r="594" spans="3:11">
      <c r="C594" s="674"/>
      <c r="D594" s="674"/>
      <c r="E594" s="674"/>
      <c r="F594" s="674"/>
      <c r="G594" s="674"/>
      <c r="H594" s="674"/>
      <c r="I594" s="883"/>
      <c r="J594" s="674"/>
      <c r="K594" s="674"/>
    </row>
    <row r="595" spans="3:11">
      <c r="C595" s="674"/>
      <c r="D595" s="674"/>
      <c r="E595" s="674"/>
      <c r="F595" s="674"/>
      <c r="G595" s="674"/>
      <c r="H595" s="674"/>
      <c r="I595" s="883"/>
      <c r="J595" s="674"/>
      <c r="K595" s="674"/>
    </row>
    <row r="596" spans="3:11">
      <c r="C596" s="674"/>
      <c r="D596" s="674"/>
      <c r="E596" s="674"/>
      <c r="F596" s="674"/>
      <c r="G596" s="674"/>
      <c r="H596" s="674"/>
      <c r="I596" s="883"/>
      <c r="J596" s="674"/>
      <c r="K596" s="674"/>
    </row>
    <row r="597" spans="3:11">
      <c r="C597" s="674"/>
      <c r="D597" s="674"/>
      <c r="E597" s="674"/>
      <c r="F597" s="674"/>
      <c r="G597" s="674"/>
      <c r="H597" s="674"/>
      <c r="I597" s="883"/>
      <c r="J597" s="674"/>
      <c r="K597" s="674"/>
    </row>
    <row r="598" spans="3:11">
      <c r="C598" s="674"/>
      <c r="D598" s="674"/>
      <c r="E598" s="674"/>
      <c r="F598" s="674"/>
      <c r="G598" s="674"/>
      <c r="H598" s="674"/>
      <c r="I598" s="883"/>
      <c r="J598" s="674"/>
      <c r="K598" s="674"/>
    </row>
    <row r="599" spans="3:11">
      <c r="C599" s="674"/>
      <c r="D599" s="674"/>
      <c r="E599" s="674"/>
      <c r="F599" s="674"/>
      <c r="G599" s="674"/>
      <c r="H599" s="674"/>
      <c r="I599" s="883"/>
      <c r="J599" s="674"/>
      <c r="K599" s="674"/>
    </row>
    <row r="600" spans="3:11">
      <c r="C600" s="674"/>
      <c r="D600" s="674"/>
      <c r="E600" s="674"/>
      <c r="F600" s="674"/>
      <c r="G600" s="674"/>
      <c r="H600" s="674"/>
      <c r="I600" s="883"/>
      <c r="J600" s="674"/>
      <c r="K600" s="674"/>
    </row>
    <row r="601" spans="3:11">
      <c r="C601" s="674"/>
      <c r="D601" s="674"/>
      <c r="E601" s="674"/>
      <c r="F601" s="674"/>
      <c r="G601" s="674"/>
      <c r="H601" s="674"/>
      <c r="I601" s="883"/>
      <c r="J601" s="674"/>
      <c r="K601" s="674"/>
    </row>
    <row r="602" spans="3:11">
      <c r="C602" s="674"/>
      <c r="D602" s="674"/>
      <c r="E602" s="674"/>
      <c r="F602" s="674"/>
      <c r="G602" s="674"/>
      <c r="H602" s="674"/>
      <c r="I602" s="883"/>
      <c r="J602" s="674"/>
      <c r="K602" s="674"/>
    </row>
    <row r="603" spans="3:11">
      <c r="C603" s="674"/>
      <c r="D603" s="674"/>
      <c r="E603" s="674"/>
      <c r="F603" s="674"/>
      <c r="G603" s="674"/>
      <c r="H603" s="674"/>
      <c r="I603" s="883"/>
      <c r="J603" s="674"/>
      <c r="K603" s="674"/>
    </row>
    <row r="604" spans="3:11">
      <c r="C604" s="674"/>
      <c r="D604" s="674"/>
      <c r="E604" s="674"/>
      <c r="F604" s="674"/>
      <c r="G604" s="674"/>
      <c r="H604" s="674"/>
      <c r="I604" s="883"/>
      <c r="J604" s="674"/>
      <c r="K604" s="674"/>
    </row>
    <row r="605" spans="3:11">
      <c r="C605" s="674"/>
      <c r="D605" s="674"/>
      <c r="E605" s="674"/>
      <c r="F605" s="674"/>
      <c r="G605" s="674"/>
      <c r="H605" s="674"/>
      <c r="I605" s="883"/>
      <c r="J605" s="674"/>
      <c r="K605" s="674"/>
    </row>
    <row r="606" spans="3:11">
      <c r="C606" s="674"/>
      <c r="D606" s="674"/>
      <c r="E606" s="674"/>
      <c r="F606" s="674"/>
      <c r="G606" s="674"/>
      <c r="H606" s="674"/>
      <c r="I606" s="883"/>
      <c r="J606" s="674"/>
      <c r="K606" s="674"/>
    </row>
    <row r="607" spans="3:11">
      <c r="C607" s="674"/>
      <c r="D607" s="674"/>
      <c r="E607" s="674"/>
      <c r="F607" s="674"/>
      <c r="G607" s="674"/>
      <c r="H607" s="674"/>
      <c r="I607" s="883"/>
      <c r="J607" s="674"/>
      <c r="K607" s="674"/>
    </row>
    <row r="608" spans="3:11">
      <c r="C608" s="674"/>
      <c r="D608" s="674"/>
      <c r="E608" s="674"/>
      <c r="F608" s="674"/>
      <c r="G608" s="674"/>
      <c r="H608" s="674"/>
      <c r="I608" s="883"/>
      <c r="J608" s="674"/>
      <c r="K608" s="674"/>
    </row>
    <row r="609" spans="3:11">
      <c r="C609" s="674"/>
      <c r="D609" s="674"/>
      <c r="E609" s="674"/>
      <c r="F609" s="674"/>
      <c r="G609" s="674"/>
      <c r="H609" s="674"/>
      <c r="I609" s="883"/>
      <c r="J609" s="674"/>
      <c r="K609" s="674"/>
    </row>
    <row r="610" spans="3:11">
      <c r="C610" s="674"/>
      <c r="D610" s="674"/>
      <c r="E610" s="674"/>
      <c r="F610" s="674"/>
      <c r="G610" s="674"/>
      <c r="H610" s="674"/>
      <c r="I610" s="883"/>
      <c r="J610" s="674"/>
      <c r="K610" s="674"/>
    </row>
    <row r="611" spans="3:11">
      <c r="C611" s="674"/>
      <c r="D611" s="674"/>
      <c r="E611" s="674"/>
      <c r="F611" s="674"/>
      <c r="G611" s="674"/>
      <c r="H611" s="674"/>
      <c r="I611" s="883"/>
      <c r="J611" s="674"/>
      <c r="K611" s="674"/>
    </row>
    <row r="612" spans="3:11">
      <c r="C612" s="674"/>
      <c r="D612" s="674"/>
      <c r="E612" s="674"/>
      <c r="F612" s="674"/>
      <c r="G612" s="674"/>
      <c r="H612" s="674"/>
      <c r="I612" s="883"/>
      <c r="J612" s="674"/>
      <c r="K612" s="674"/>
    </row>
    <row r="613" spans="3:11">
      <c r="C613" s="674"/>
      <c r="D613" s="674"/>
      <c r="E613" s="674"/>
      <c r="F613" s="674"/>
      <c r="G613" s="674"/>
      <c r="H613" s="674"/>
      <c r="I613" s="883"/>
      <c r="J613" s="674"/>
      <c r="K613" s="674"/>
    </row>
    <row r="614" spans="3:11">
      <c r="C614" s="674"/>
      <c r="D614" s="674"/>
      <c r="E614" s="674"/>
      <c r="F614" s="674"/>
      <c r="G614" s="674"/>
      <c r="H614" s="674"/>
      <c r="I614" s="883"/>
      <c r="J614" s="674"/>
      <c r="K614" s="674"/>
    </row>
    <row r="615" spans="3:11">
      <c r="C615" s="674"/>
      <c r="D615" s="674"/>
      <c r="E615" s="674"/>
      <c r="F615" s="674"/>
      <c r="G615" s="674"/>
      <c r="H615" s="674"/>
      <c r="I615" s="883"/>
      <c r="J615" s="674"/>
      <c r="K615" s="674"/>
    </row>
    <row r="616" spans="3:11">
      <c r="C616" s="674"/>
      <c r="D616" s="674"/>
      <c r="E616" s="674"/>
      <c r="F616" s="674"/>
      <c r="G616" s="674"/>
      <c r="H616" s="674"/>
      <c r="I616" s="883"/>
      <c r="J616" s="674"/>
      <c r="K616" s="674"/>
    </row>
    <row r="617" spans="3:11">
      <c r="C617" s="674"/>
      <c r="D617" s="674"/>
      <c r="E617" s="674"/>
      <c r="F617" s="674"/>
      <c r="G617" s="674"/>
      <c r="H617" s="674"/>
      <c r="I617" s="883"/>
      <c r="J617" s="674"/>
      <c r="K617" s="674"/>
    </row>
    <row r="618" spans="3:11">
      <c r="C618" s="674"/>
      <c r="D618" s="674"/>
      <c r="E618" s="674"/>
      <c r="F618" s="674"/>
      <c r="G618" s="674"/>
      <c r="H618" s="674"/>
      <c r="I618" s="883"/>
      <c r="J618" s="674"/>
      <c r="K618" s="674"/>
    </row>
    <row r="619" spans="3:11">
      <c r="C619" s="674"/>
      <c r="D619" s="674"/>
      <c r="E619" s="674"/>
      <c r="F619" s="674"/>
      <c r="G619" s="674"/>
      <c r="H619" s="674"/>
      <c r="I619" s="883"/>
      <c r="J619" s="674"/>
      <c r="K619" s="674"/>
    </row>
    <row r="620" spans="3:11">
      <c r="C620" s="674"/>
      <c r="D620" s="674"/>
      <c r="E620" s="674"/>
      <c r="F620" s="674"/>
      <c r="G620" s="674"/>
      <c r="H620" s="674"/>
      <c r="I620" s="883"/>
      <c r="J620" s="674"/>
      <c r="K620" s="674"/>
    </row>
    <row r="621" spans="3:11">
      <c r="C621" s="674"/>
      <c r="D621" s="674"/>
      <c r="E621" s="674"/>
      <c r="F621" s="674"/>
      <c r="G621" s="674"/>
      <c r="H621" s="674"/>
      <c r="I621" s="883"/>
      <c r="J621" s="674"/>
      <c r="K621" s="674"/>
    </row>
    <row r="622" spans="3:11">
      <c r="C622" s="674"/>
      <c r="D622" s="674"/>
      <c r="E622" s="674"/>
      <c r="F622" s="674"/>
      <c r="G622" s="674"/>
      <c r="H622" s="674"/>
      <c r="I622" s="883"/>
      <c r="J622" s="674"/>
      <c r="K622" s="674"/>
    </row>
    <row r="623" spans="3:11">
      <c r="C623" s="674"/>
      <c r="D623" s="674"/>
      <c r="E623" s="674"/>
      <c r="F623" s="674"/>
      <c r="G623" s="674"/>
      <c r="H623" s="674"/>
      <c r="I623" s="883"/>
      <c r="J623" s="674"/>
      <c r="K623" s="674"/>
    </row>
    <row r="624" spans="3:11">
      <c r="C624" s="674"/>
      <c r="D624" s="674"/>
      <c r="E624" s="674"/>
      <c r="F624" s="674"/>
      <c r="G624" s="674"/>
      <c r="H624" s="674"/>
      <c r="I624" s="883"/>
      <c r="J624" s="674"/>
      <c r="K624" s="674"/>
    </row>
    <row r="625" spans="3:11">
      <c r="C625" s="674"/>
      <c r="D625" s="674"/>
      <c r="E625" s="674"/>
      <c r="F625" s="674"/>
      <c r="G625" s="674"/>
      <c r="H625" s="674"/>
      <c r="I625" s="883"/>
      <c r="J625" s="674"/>
      <c r="K625" s="674"/>
    </row>
    <row r="626" spans="3:11">
      <c r="C626" s="674"/>
      <c r="D626" s="674"/>
      <c r="E626" s="674"/>
      <c r="F626" s="674"/>
      <c r="G626" s="674"/>
      <c r="H626" s="674"/>
      <c r="I626" s="883"/>
      <c r="J626" s="674"/>
      <c r="K626" s="674"/>
    </row>
    <row r="627" spans="3:11">
      <c r="C627" s="674"/>
      <c r="D627" s="674"/>
      <c r="E627" s="674"/>
      <c r="F627" s="674"/>
      <c r="G627" s="674"/>
      <c r="H627" s="674"/>
      <c r="I627" s="883"/>
      <c r="J627" s="674"/>
      <c r="K627" s="674"/>
    </row>
    <row r="628" spans="3:11">
      <c r="C628" s="674"/>
      <c r="D628" s="674"/>
      <c r="E628" s="674"/>
      <c r="F628" s="674"/>
      <c r="G628" s="674"/>
      <c r="H628" s="674"/>
      <c r="I628" s="883"/>
      <c r="J628" s="674"/>
      <c r="K628" s="674"/>
    </row>
    <row r="629" spans="3:11">
      <c r="C629" s="674"/>
      <c r="D629" s="674"/>
      <c r="E629" s="674"/>
      <c r="F629" s="674"/>
      <c r="G629" s="674"/>
      <c r="H629" s="674"/>
      <c r="I629" s="883"/>
      <c r="J629" s="674"/>
      <c r="K629" s="674"/>
    </row>
    <row r="630" spans="3:11">
      <c r="C630" s="674"/>
      <c r="D630" s="674"/>
      <c r="E630" s="674"/>
      <c r="F630" s="674"/>
      <c r="G630" s="674"/>
      <c r="H630" s="674"/>
      <c r="I630" s="883"/>
      <c r="J630" s="674"/>
      <c r="K630" s="674"/>
    </row>
    <row r="631" spans="3:11">
      <c r="C631" s="674"/>
      <c r="D631" s="674"/>
      <c r="E631" s="674"/>
      <c r="F631" s="674"/>
      <c r="G631" s="674"/>
      <c r="H631" s="674"/>
      <c r="I631" s="883"/>
      <c r="J631" s="674"/>
      <c r="K631" s="674"/>
    </row>
    <row r="632" spans="3:11">
      <c r="C632" s="674"/>
      <c r="D632" s="674"/>
      <c r="E632" s="674"/>
      <c r="F632" s="674"/>
      <c r="G632" s="674"/>
      <c r="H632" s="674"/>
      <c r="I632" s="883"/>
      <c r="J632" s="674"/>
      <c r="K632" s="674"/>
    </row>
    <row r="633" spans="3:11">
      <c r="C633" s="674"/>
      <c r="D633" s="674"/>
      <c r="E633" s="674"/>
      <c r="F633" s="674"/>
      <c r="G633" s="674"/>
      <c r="H633" s="674"/>
      <c r="I633" s="883"/>
      <c r="J633" s="674"/>
      <c r="K633" s="674"/>
    </row>
    <row r="634" spans="3:11">
      <c r="C634" s="674"/>
      <c r="D634" s="674"/>
      <c r="E634" s="674"/>
      <c r="F634" s="674"/>
      <c r="G634" s="674"/>
      <c r="H634" s="674"/>
      <c r="I634" s="883"/>
      <c r="J634" s="674"/>
      <c r="K634" s="674"/>
    </row>
    <row r="635" spans="3:11">
      <c r="C635" s="674"/>
      <c r="D635" s="674"/>
      <c r="E635" s="674"/>
      <c r="F635" s="674"/>
      <c r="G635" s="674"/>
      <c r="H635" s="674"/>
      <c r="I635" s="883"/>
      <c r="J635" s="674"/>
      <c r="K635" s="674"/>
    </row>
    <row r="636" spans="3:11">
      <c r="C636" s="674"/>
      <c r="D636" s="674"/>
      <c r="E636" s="674"/>
      <c r="F636" s="674"/>
      <c r="G636" s="674"/>
      <c r="H636" s="674"/>
      <c r="I636" s="883"/>
      <c r="J636" s="674"/>
      <c r="K636" s="674"/>
    </row>
    <row r="637" spans="3:11">
      <c r="C637" s="674"/>
      <c r="D637" s="674"/>
      <c r="E637" s="674"/>
      <c r="F637" s="674"/>
      <c r="G637" s="674"/>
      <c r="H637" s="674"/>
      <c r="I637" s="883"/>
      <c r="J637" s="674"/>
      <c r="K637" s="674"/>
    </row>
    <row r="638" spans="3:11">
      <c r="C638" s="674"/>
      <c r="D638" s="674"/>
      <c r="E638" s="674"/>
      <c r="F638" s="674"/>
      <c r="G638" s="674"/>
      <c r="H638" s="674"/>
      <c r="I638" s="883"/>
      <c r="J638" s="674"/>
      <c r="K638" s="674"/>
    </row>
    <row r="639" spans="3:11">
      <c r="C639" s="674"/>
      <c r="D639" s="674"/>
      <c r="E639" s="674"/>
      <c r="F639" s="674"/>
      <c r="G639" s="674"/>
      <c r="H639" s="674"/>
      <c r="I639" s="883"/>
      <c r="J639" s="674"/>
      <c r="K639" s="674"/>
    </row>
    <row r="640" spans="3:11">
      <c r="C640" s="674"/>
      <c r="D640" s="674"/>
      <c r="E640" s="674"/>
      <c r="F640" s="674"/>
      <c r="G640" s="674"/>
      <c r="H640" s="674"/>
      <c r="I640" s="883"/>
      <c r="J640" s="674"/>
      <c r="K640" s="674"/>
    </row>
    <row r="641" spans="3:11">
      <c r="C641" s="674"/>
      <c r="D641" s="674"/>
      <c r="E641" s="674"/>
      <c r="F641" s="674"/>
      <c r="G641" s="674"/>
      <c r="H641" s="674"/>
      <c r="I641" s="883"/>
      <c r="J641" s="674"/>
      <c r="K641" s="674"/>
    </row>
    <row r="642" spans="3:11">
      <c r="C642" s="674"/>
      <c r="D642" s="674"/>
      <c r="E642" s="674"/>
      <c r="F642" s="674"/>
      <c r="G642" s="674"/>
      <c r="H642" s="674"/>
      <c r="I642" s="883"/>
      <c r="J642" s="674"/>
      <c r="K642" s="674"/>
    </row>
    <row r="643" spans="3:11">
      <c r="C643" s="674"/>
      <c r="D643" s="674"/>
      <c r="E643" s="674"/>
      <c r="F643" s="674"/>
      <c r="G643" s="674"/>
      <c r="H643" s="674"/>
      <c r="I643" s="883"/>
      <c r="J643" s="674"/>
      <c r="K643" s="674"/>
    </row>
    <row r="644" spans="3:11">
      <c r="C644" s="674"/>
      <c r="D644" s="674"/>
      <c r="E644" s="674"/>
      <c r="F644" s="674"/>
      <c r="G644" s="674"/>
      <c r="H644" s="674"/>
      <c r="I644" s="883"/>
      <c r="J644" s="674"/>
      <c r="K644" s="674"/>
    </row>
    <row r="645" spans="3:11">
      <c r="C645" s="674"/>
      <c r="D645" s="674"/>
      <c r="E645" s="674"/>
      <c r="F645" s="674"/>
      <c r="G645" s="674"/>
      <c r="H645" s="674"/>
      <c r="I645" s="883"/>
      <c r="J645" s="674"/>
      <c r="K645" s="674"/>
    </row>
    <row r="646" spans="3:11">
      <c r="C646" s="674"/>
      <c r="D646" s="674"/>
      <c r="E646" s="674"/>
      <c r="F646" s="674"/>
      <c r="G646" s="674"/>
      <c r="H646" s="674"/>
      <c r="I646" s="883"/>
      <c r="J646" s="674"/>
      <c r="K646" s="674"/>
    </row>
    <row r="647" spans="3:11">
      <c r="C647" s="674"/>
      <c r="D647" s="674"/>
      <c r="E647" s="674"/>
      <c r="F647" s="674"/>
      <c r="G647" s="674"/>
      <c r="H647" s="674"/>
      <c r="I647" s="883"/>
      <c r="J647" s="674"/>
      <c r="K647" s="674"/>
    </row>
    <row r="648" spans="3:11">
      <c r="C648" s="674"/>
      <c r="D648" s="674"/>
      <c r="E648" s="674"/>
      <c r="F648" s="674"/>
      <c r="G648" s="674"/>
      <c r="H648" s="674"/>
      <c r="I648" s="883"/>
      <c r="J648" s="674"/>
      <c r="K648" s="674"/>
    </row>
    <row r="649" spans="3:11">
      <c r="C649" s="674"/>
      <c r="D649" s="674"/>
      <c r="E649" s="674"/>
      <c r="F649" s="674"/>
      <c r="G649" s="674"/>
      <c r="H649" s="674"/>
      <c r="I649" s="883"/>
      <c r="J649" s="674"/>
      <c r="K649" s="674"/>
    </row>
    <row r="650" spans="3:11">
      <c r="C650" s="674"/>
      <c r="D650" s="674"/>
      <c r="E650" s="674"/>
      <c r="F650" s="674"/>
      <c r="G650" s="674"/>
      <c r="H650" s="674"/>
      <c r="I650" s="883"/>
      <c r="J650" s="674"/>
      <c r="K650" s="674"/>
    </row>
    <row r="651" spans="3:11">
      <c r="C651" s="674"/>
      <c r="D651" s="674"/>
      <c r="E651" s="674"/>
      <c r="F651" s="674"/>
      <c r="G651" s="674"/>
      <c r="H651" s="674"/>
      <c r="I651" s="883"/>
      <c r="J651" s="674"/>
      <c r="K651" s="674"/>
    </row>
    <row r="652" spans="3:11">
      <c r="C652" s="674"/>
      <c r="D652" s="674"/>
      <c r="E652" s="674"/>
      <c r="F652" s="674"/>
      <c r="G652" s="674"/>
      <c r="H652" s="674"/>
      <c r="I652" s="883"/>
      <c r="J652" s="674"/>
      <c r="K652" s="674"/>
    </row>
    <row r="653" spans="3:11">
      <c r="C653" s="674"/>
      <c r="D653" s="674"/>
      <c r="E653" s="674"/>
      <c r="F653" s="674"/>
      <c r="G653" s="674"/>
      <c r="H653" s="674"/>
      <c r="I653" s="883"/>
      <c r="J653" s="674"/>
      <c r="K653" s="674"/>
    </row>
    <row r="654" spans="3:11">
      <c r="C654" s="674"/>
      <c r="D654" s="674"/>
      <c r="E654" s="674"/>
      <c r="F654" s="674"/>
      <c r="G654" s="674"/>
      <c r="H654" s="674"/>
      <c r="I654" s="883"/>
      <c r="J654" s="674"/>
      <c r="K654" s="674"/>
    </row>
    <row r="655" spans="3:11">
      <c r="C655" s="674"/>
      <c r="D655" s="674"/>
      <c r="E655" s="674"/>
      <c r="F655" s="674"/>
      <c r="G655" s="674"/>
      <c r="H655" s="674"/>
      <c r="I655" s="883"/>
      <c r="J655" s="674"/>
      <c r="K655" s="674"/>
    </row>
    <row r="656" spans="3:11">
      <c r="C656" s="674"/>
      <c r="D656" s="674"/>
      <c r="E656" s="674"/>
      <c r="F656" s="674"/>
      <c r="G656" s="674"/>
      <c r="H656" s="674"/>
      <c r="I656" s="883"/>
      <c r="J656" s="674"/>
      <c r="K656" s="674"/>
    </row>
    <row r="657" spans="3:11">
      <c r="C657" s="674"/>
      <c r="D657" s="674"/>
      <c r="E657" s="674"/>
      <c r="F657" s="674"/>
      <c r="G657" s="674"/>
      <c r="H657" s="674"/>
      <c r="I657" s="883"/>
      <c r="J657" s="674"/>
      <c r="K657" s="674"/>
    </row>
    <row r="658" spans="3:11">
      <c r="C658" s="674"/>
      <c r="D658" s="674"/>
      <c r="E658" s="674"/>
      <c r="F658" s="674"/>
      <c r="G658" s="674"/>
      <c r="H658" s="674"/>
      <c r="I658" s="883"/>
      <c r="J658" s="674"/>
      <c r="K658" s="674"/>
    </row>
    <row r="659" spans="3:11">
      <c r="C659" s="674"/>
      <c r="D659" s="674"/>
      <c r="E659" s="674"/>
      <c r="F659" s="674"/>
      <c r="G659" s="674"/>
      <c r="H659" s="674"/>
      <c r="I659" s="883"/>
      <c r="J659" s="674"/>
      <c r="K659" s="674"/>
    </row>
    <row r="660" spans="3:11">
      <c r="C660" s="674"/>
      <c r="D660" s="674"/>
      <c r="E660" s="674"/>
      <c r="F660" s="674"/>
      <c r="G660" s="674"/>
      <c r="H660" s="674"/>
      <c r="I660" s="883"/>
      <c r="J660" s="674"/>
      <c r="K660" s="674"/>
    </row>
    <row r="661" spans="3:11">
      <c r="C661" s="674"/>
      <c r="D661" s="674"/>
      <c r="E661" s="674"/>
      <c r="F661" s="674"/>
      <c r="G661" s="674"/>
      <c r="H661" s="674"/>
      <c r="I661" s="883"/>
      <c r="J661" s="674"/>
      <c r="K661" s="674"/>
    </row>
    <row r="662" spans="3:11">
      <c r="C662" s="674"/>
      <c r="D662" s="674"/>
      <c r="E662" s="674"/>
      <c r="F662" s="674"/>
      <c r="G662" s="674"/>
      <c r="H662" s="674"/>
      <c r="I662" s="883"/>
      <c r="J662" s="674"/>
      <c r="K662" s="674"/>
    </row>
    <row r="663" spans="3:11">
      <c r="C663" s="674"/>
      <c r="D663" s="674"/>
      <c r="E663" s="674"/>
      <c r="F663" s="674"/>
      <c r="G663" s="674"/>
      <c r="H663" s="674"/>
      <c r="I663" s="883"/>
      <c r="J663" s="674"/>
      <c r="K663" s="674"/>
    </row>
    <row r="664" spans="3:11">
      <c r="C664" s="674"/>
      <c r="D664" s="674"/>
      <c r="E664" s="674"/>
      <c r="F664" s="674"/>
      <c r="G664" s="674"/>
      <c r="H664" s="674"/>
      <c r="I664" s="883"/>
      <c r="J664" s="674"/>
      <c r="K664" s="674"/>
    </row>
    <row r="665" spans="3:11">
      <c r="C665" s="674"/>
      <c r="D665" s="674"/>
      <c r="E665" s="674"/>
      <c r="F665" s="674"/>
      <c r="G665" s="674"/>
      <c r="H665" s="674"/>
      <c r="I665" s="883"/>
      <c r="J665" s="674"/>
      <c r="K665" s="674"/>
    </row>
    <row r="666" spans="3:11">
      <c r="C666" s="674"/>
      <c r="D666" s="674"/>
      <c r="E666" s="674"/>
      <c r="F666" s="674"/>
      <c r="G666" s="674"/>
      <c r="H666" s="674"/>
      <c r="I666" s="883"/>
      <c r="J666" s="674"/>
      <c r="K666" s="674"/>
    </row>
    <row r="667" spans="3:11">
      <c r="C667" s="674"/>
      <c r="D667" s="674"/>
      <c r="E667" s="674"/>
      <c r="F667" s="674"/>
      <c r="G667" s="674"/>
      <c r="H667" s="674"/>
      <c r="I667" s="883"/>
      <c r="J667" s="674"/>
      <c r="K667" s="674"/>
    </row>
    <row r="668" spans="3:11">
      <c r="C668" s="674"/>
      <c r="D668" s="674"/>
      <c r="E668" s="674"/>
      <c r="F668" s="674"/>
      <c r="G668" s="674"/>
      <c r="H668" s="674"/>
      <c r="I668" s="883"/>
      <c r="J668" s="674"/>
      <c r="K668" s="674"/>
    </row>
    <row r="669" spans="3:11">
      <c r="C669" s="674"/>
      <c r="D669" s="674"/>
      <c r="E669" s="674"/>
      <c r="F669" s="674"/>
      <c r="G669" s="674"/>
      <c r="H669" s="674"/>
      <c r="I669" s="883"/>
      <c r="J669" s="674"/>
      <c r="K669" s="674"/>
    </row>
    <row r="670" spans="3:11">
      <c r="C670" s="674"/>
      <c r="D670" s="674"/>
      <c r="E670" s="674"/>
      <c r="F670" s="674"/>
      <c r="G670" s="674"/>
      <c r="H670" s="674"/>
      <c r="I670" s="883"/>
      <c r="J670" s="674"/>
      <c r="K670" s="674"/>
    </row>
    <row r="671" spans="3:11">
      <c r="C671" s="674"/>
      <c r="D671" s="674"/>
      <c r="E671" s="674"/>
      <c r="F671" s="674"/>
      <c r="G671" s="674"/>
      <c r="H671" s="674"/>
      <c r="I671" s="883"/>
      <c r="J671" s="674"/>
      <c r="K671" s="674"/>
    </row>
    <row r="672" spans="3:11">
      <c r="C672" s="674"/>
      <c r="D672" s="674"/>
      <c r="E672" s="674"/>
      <c r="F672" s="674"/>
      <c r="G672" s="674"/>
      <c r="H672" s="674"/>
      <c r="I672" s="883"/>
      <c r="J672" s="674"/>
      <c r="K672" s="674"/>
    </row>
    <row r="673" spans="3:11">
      <c r="C673" s="674"/>
      <c r="D673" s="674"/>
      <c r="E673" s="674"/>
      <c r="F673" s="674"/>
      <c r="G673" s="674"/>
      <c r="H673" s="674"/>
      <c r="I673" s="883"/>
      <c r="J673" s="674"/>
      <c r="K673" s="674"/>
    </row>
    <row r="674" spans="3:11">
      <c r="C674" s="674"/>
      <c r="D674" s="674"/>
      <c r="E674" s="674"/>
      <c r="F674" s="674"/>
      <c r="G674" s="674"/>
      <c r="H674" s="674"/>
      <c r="I674" s="883"/>
      <c r="J674" s="674"/>
      <c r="K674" s="674"/>
    </row>
    <row r="675" spans="3:11">
      <c r="C675" s="674"/>
      <c r="D675" s="674"/>
      <c r="E675" s="674"/>
      <c r="F675" s="674"/>
      <c r="G675" s="674"/>
      <c r="H675" s="674"/>
      <c r="I675" s="883"/>
      <c r="J675" s="674"/>
      <c r="K675" s="674"/>
    </row>
    <row r="676" spans="3:11">
      <c r="C676" s="674"/>
      <c r="D676" s="674"/>
      <c r="E676" s="674"/>
      <c r="F676" s="674"/>
      <c r="G676" s="674"/>
      <c r="H676" s="674"/>
      <c r="I676" s="883"/>
      <c r="J676" s="674"/>
      <c r="K676" s="674"/>
    </row>
    <row r="677" spans="3:11">
      <c r="C677" s="674"/>
      <c r="D677" s="674"/>
      <c r="E677" s="674"/>
      <c r="F677" s="674"/>
      <c r="G677" s="674"/>
      <c r="H677" s="674"/>
      <c r="I677" s="883"/>
      <c r="J677" s="674"/>
      <c r="K677" s="674"/>
    </row>
    <row r="678" spans="3:11">
      <c r="C678" s="674"/>
      <c r="D678" s="674"/>
      <c r="E678" s="674"/>
      <c r="F678" s="674"/>
      <c r="G678" s="674"/>
      <c r="H678" s="674"/>
      <c r="I678" s="883"/>
      <c r="J678" s="674"/>
      <c r="K678" s="674"/>
    </row>
    <row r="679" spans="3:11">
      <c r="C679" s="674"/>
      <c r="D679" s="674"/>
      <c r="E679" s="674"/>
      <c r="F679" s="674"/>
      <c r="G679" s="674"/>
      <c r="H679" s="674"/>
      <c r="I679" s="883"/>
      <c r="J679" s="674"/>
      <c r="K679" s="674"/>
    </row>
    <row r="680" spans="3:11">
      <c r="C680" s="674"/>
      <c r="D680" s="674"/>
      <c r="E680" s="674"/>
      <c r="F680" s="674"/>
      <c r="G680" s="674"/>
      <c r="H680" s="674"/>
      <c r="I680" s="883"/>
      <c r="J680" s="674"/>
      <c r="K680" s="674"/>
    </row>
    <row r="681" spans="3:11">
      <c r="C681" s="674"/>
      <c r="D681" s="674"/>
      <c r="E681" s="674"/>
      <c r="F681" s="674"/>
      <c r="G681" s="674"/>
      <c r="H681" s="674"/>
      <c r="I681" s="883"/>
      <c r="J681" s="674"/>
      <c r="K681" s="674"/>
    </row>
    <row r="682" spans="3:11">
      <c r="C682" s="674"/>
      <c r="D682" s="674"/>
      <c r="E682" s="674"/>
      <c r="F682" s="674"/>
      <c r="G682" s="674"/>
      <c r="H682" s="674"/>
      <c r="I682" s="883"/>
      <c r="J682" s="674"/>
      <c r="K682" s="674"/>
    </row>
    <row r="683" spans="3:11">
      <c r="C683" s="674"/>
      <c r="D683" s="674"/>
      <c r="E683" s="674"/>
      <c r="F683" s="674"/>
      <c r="G683" s="674"/>
      <c r="H683" s="674"/>
      <c r="I683" s="883"/>
      <c r="J683" s="674"/>
      <c r="K683" s="674"/>
    </row>
    <row r="684" spans="3:11">
      <c r="C684" s="674"/>
      <c r="D684" s="674"/>
      <c r="E684" s="674"/>
      <c r="F684" s="674"/>
      <c r="G684" s="674"/>
      <c r="H684" s="674"/>
      <c r="I684" s="883"/>
      <c r="J684" s="674"/>
      <c r="K684" s="674"/>
    </row>
    <row r="685" spans="3:11">
      <c r="C685" s="674"/>
      <c r="D685" s="674"/>
      <c r="E685" s="674"/>
      <c r="F685" s="674"/>
      <c r="G685" s="674"/>
      <c r="H685" s="674"/>
      <c r="I685" s="883"/>
      <c r="J685" s="674"/>
      <c r="K685" s="674"/>
    </row>
    <row r="686" spans="3:11">
      <c r="C686" s="674"/>
      <c r="D686" s="674"/>
      <c r="E686" s="674"/>
      <c r="F686" s="674"/>
      <c r="G686" s="674"/>
      <c r="H686" s="674"/>
      <c r="I686" s="883"/>
      <c r="J686" s="674"/>
      <c r="K686" s="674"/>
    </row>
    <row r="687" spans="3:11">
      <c r="C687" s="674"/>
      <c r="D687" s="674"/>
      <c r="E687" s="674"/>
      <c r="F687" s="674"/>
      <c r="G687" s="674"/>
      <c r="H687" s="674"/>
      <c r="I687" s="883"/>
      <c r="J687" s="674"/>
      <c r="K687" s="674"/>
    </row>
    <row r="688" spans="3:11">
      <c r="C688" s="674"/>
      <c r="D688" s="674"/>
      <c r="E688" s="674"/>
      <c r="F688" s="674"/>
      <c r="G688" s="674"/>
      <c r="H688" s="674"/>
      <c r="I688" s="883"/>
      <c r="J688" s="674"/>
      <c r="K688" s="674"/>
    </row>
    <row r="689" spans="3:11">
      <c r="C689" s="674"/>
      <c r="D689" s="674"/>
      <c r="E689" s="674"/>
      <c r="F689" s="674"/>
      <c r="G689" s="674"/>
      <c r="H689" s="674"/>
      <c r="I689" s="883"/>
      <c r="J689" s="674"/>
      <c r="K689" s="674"/>
    </row>
    <row r="690" spans="3:11">
      <c r="C690" s="674"/>
      <c r="D690" s="674"/>
      <c r="E690" s="674"/>
      <c r="F690" s="674"/>
      <c r="G690" s="674"/>
      <c r="H690" s="674"/>
      <c r="I690" s="883"/>
      <c r="J690" s="674"/>
      <c r="K690" s="674"/>
    </row>
    <row r="691" spans="3:11">
      <c r="C691" s="674"/>
      <c r="D691" s="674"/>
      <c r="E691" s="674"/>
      <c r="F691" s="674"/>
      <c r="G691" s="674"/>
      <c r="H691" s="674"/>
      <c r="I691" s="883"/>
      <c r="J691" s="674"/>
      <c r="K691" s="674"/>
    </row>
    <row r="692" spans="3:11">
      <c r="C692" s="674"/>
      <c r="D692" s="674"/>
      <c r="E692" s="674"/>
      <c r="F692" s="674"/>
      <c r="G692" s="674"/>
      <c r="H692" s="674"/>
      <c r="I692" s="883"/>
      <c r="J692" s="674"/>
      <c r="K692" s="674"/>
    </row>
    <row r="693" spans="3:11">
      <c r="C693" s="674"/>
      <c r="D693" s="674"/>
      <c r="E693" s="674"/>
      <c r="F693" s="674"/>
      <c r="G693" s="674"/>
      <c r="H693" s="674"/>
      <c r="I693" s="883"/>
      <c r="J693" s="674"/>
      <c r="K693" s="674"/>
    </row>
    <row r="694" spans="3:11">
      <c r="C694" s="674"/>
      <c r="D694" s="674"/>
      <c r="E694" s="674"/>
      <c r="F694" s="674"/>
      <c r="G694" s="674"/>
      <c r="H694" s="674"/>
      <c r="I694" s="883"/>
      <c r="J694" s="674"/>
      <c r="K694" s="674"/>
    </row>
    <row r="695" spans="3:11">
      <c r="C695" s="674"/>
      <c r="D695" s="674"/>
      <c r="E695" s="674"/>
      <c r="F695" s="674"/>
      <c r="G695" s="674"/>
      <c r="H695" s="674"/>
      <c r="I695" s="883"/>
      <c r="J695" s="674"/>
      <c r="K695" s="674"/>
    </row>
    <row r="696" spans="3:11">
      <c r="C696" s="674"/>
      <c r="D696" s="674"/>
      <c r="E696" s="674"/>
      <c r="F696" s="674"/>
      <c r="G696" s="674"/>
      <c r="H696" s="674"/>
      <c r="I696" s="883"/>
      <c r="J696" s="674"/>
      <c r="K696" s="674"/>
    </row>
    <row r="697" spans="3:11">
      <c r="C697" s="674"/>
      <c r="D697" s="674"/>
      <c r="E697" s="674"/>
      <c r="F697" s="674"/>
      <c r="G697" s="674"/>
      <c r="H697" s="674"/>
      <c r="I697" s="883"/>
      <c r="J697" s="674"/>
      <c r="K697" s="674"/>
    </row>
    <row r="698" spans="3:11">
      <c r="C698" s="674"/>
      <c r="D698" s="674"/>
      <c r="E698" s="674"/>
      <c r="F698" s="674"/>
      <c r="G698" s="674"/>
      <c r="H698" s="674"/>
      <c r="I698" s="883"/>
      <c r="J698" s="674"/>
      <c r="K698" s="674"/>
    </row>
    <row r="699" spans="3:11">
      <c r="C699" s="674"/>
      <c r="D699" s="674"/>
      <c r="E699" s="674"/>
      <c r="F699" s="674"/>
      <c r="G699" s="674"/>
      <c r="H699" s="674"/>
      <c r="I699" s="883"/>
      <c r="J699" s="674"/>
      <c r="K699" s="674"/>
    </row>
    <row r="700" spans="3:11">
      <c r="C700" s="674"/>
      <c r="D700" s="674"/>
      <c r="E700" s="674"/>
      <c r="F700" s="674"/>
      <c r="G700" s="674"/>
      <c r="H700" s="674"/>
      <c r="I700" s="883"/>
      <c r="J700" s="674"/>
      <c r="K700" s="674"/>
    </row>
    <row r="701" spans="3:11">
      <c r="C701" s="674"/>
      <c r="D701" s="674"/>
      <c r="E701" s="674"/>
      <c r="F701" s="674"/>
      <c r="G701" s="674"/>
      <c r="H701" s="674"/>
      <c r="I701" s="883"/>
      <c r="J701" s="674"/>
      <c r="K701" s="674"/>
    </row>
    <row r="702" spans="3:11">
      <c r="C702" s="674"/>
      <c r="D702" s="674"/>
      <c r="E702" s="674"/>
      <c r="F702" s="674"/>
      <c r="G702" s="674"/>
      <c r="H702" s="674"/>
      <c r="I702" s="883"/>
      <c r="J702" s="674"/>
      <c r="K702" s="674"/>
    </row>
    <row r="703" spans="3:11">
      <c r="C703" s="674"/>
      <c r="D703" s="674"/>
      <c r="E703" s="674"/>
      <c r="F703" s="674"/>
      <c r="G703" s="674"/>
      <c r="H703" s="674"/>
      <c r="I703" s="883"/>
      <c r="J703" s="674"/>
      <c r="K703" s="674"/>
    </row>
    <row r="704" spans="3:11">
      <c r="C704" s="674"/>
      <c r="D704" s="674"/>
      <c r="E704" s="674"/>
      <c r="F704" s="674"/>
      <c r="G704" s="674"/>
      <c r="H704" s="674"/>
      <c r="I704" s="883"/>
      <c r="J704" s="674"/>
      <c r="K704" s="674"/>
    </row>
    <row r="705" spans="3:11">
      <c r="C705" s="674"/>
      <c r="D705" s="674"/>
      <c r="E705" s="674"/>
      <c r="F705" s="674"/>
      <c r="G705" s="674"/>
      <c r="H705" s="674"/>
      <c r="I705" s="883"/>
      <c r="J705" s="674"/>
      <c r="K705" s="674"/>
    </row>
    <row r="706" spans="3:11">
      <c r="C706" s="674"/>
      <c r="D706" s="674"/>
      <c r="E706" s="674"/>
      <c r="F706" s="674"/>
      <c r="G706" s="674"/>
      <c r="H706" s="674"/>
      <c r="I706" s="883"/>
      <c r="J706" s="674"/>
      <c r="K706" s="674"/>
    </row>
    <row r="707" spans="3:11">
      <c r="C707" s="674"/>
      <c r="D707" s="674"/>
      <c r="E707" s="674"/>
      <c r="F707" s="674"/>
      <c r="G707" s="674"/>
      <c r="H707" s="674"/>
      <c r="I707" s="883"/>
      <c r="J707" s="674"/>
      <c r="K707" s="674"/>
    </row>
    <row r="708" spans="3:11">
      <c r="C708" s="674"/>
      <c r="D708" s="674"/>
      <c r="E708" s="674"/>
      <c r="F708" s="674"/>
      <c r="G708" s="674"/>
      <c r="H708" s="674"/>
      <c r="I708" s="883"/>
      <c r="J708" s="674"/>
      <c r="K708" s="674"/>
    </row>
    <row r="709" spans="3:11">
      <c r="C709" s="674"/>
      <c r="D709" s="674"/>
      <c r="E709" s="674"/>
      <c r="F709" s="674"/>
      <c r="G709" s="674"/>
      <c r="H709" s="674"/>
      <c r="I709" s="883"/>
      <c r="J709" s="674"/>
      <c r="K709" s="674"/>
    </row>
    <row r="710" spans="3:11">
      <c r="C710" s="674"/>
      <c r="D710" s="674"/>
      <c r="E710" s="674"/>
      <c r="F710" s="674"/>
      <c r="G710" s="674"/>
      <c r="H710" s="674"/>
      <c r="I710" s="883"/>
      <c r="J710" s="674"/>
      <c r="K710" s="674"/>
    </row>
    <row r="711" spans="3:11">
      <c r="C711" s="674"/>
      <c r="D711" s="674"/>
      <c r="E711" s="674"/>
      <c r="F711" s="674"/>
      <c r="G711" s="674"/>
      <c r="H711" s="674"/>
      <c r="I711" s="883"/>
      <c r="J711" s="674"/>
      <c r="K711" s="674"/>
    </row>
    <row r="712" spans="3:11">
      <c r="C712" s="674"/>
      <c r="D712" s="674"/>
      <c r="E712" s="674"/>
      <c r="F712" s="674"/>
      <c r="G712" s="674"/>
      <c r="H712" s="674"/>
      <c r="I712" s="883"/>
      <c r="J712" s="674"/>
      <c r="K712" s="674"/>
    </row>
    <row r="713" spans="3:11">
      <c r="C713" s="674"/>
      <c r="D713" s="674"/>
      <c r="E713" s="674"/>
      <c r="F713" s="674"/>
      <c r="G713" s="674"/>
      <c r="H713" s="674"/>
      <c r="I713" s="883"/>
      <c r="J713" s="674"/>
      <c r="K713" s="674"/>
    </row>
    <row r="714" spans="3:11">
      <c r="C714" s="674"/>
      <c r="D714" s="674"/>
      <c r="E714" s="674"/>
      <c r="F714" s="674"/>
      <c r="G714" s="674"/>
      <c r="H714" s="674"/>
      <c r="I714" s="883"/>
      <c r="J714" s="674"/>
      <c r="K714" s="674"/>
    </row>
    <row r="715" spans="3:11">
      <c r="C715" s="674"/>
      <c r="D715" s="674"/>
      <c r="E715" s="674"/>
      <c r="F715" s="674"/>
      <c r="G715" s="674"/>
      <c r="H715" s="674"/>
      <c r="I715" s="883"/>
      <c r="J715" s="674"/>
      <c r="K715" s="674"/>
    </row>
    <row r="716" spans="3:11">
      <c r="C716" s="674"/>
      <c r="D716" s="674"/>
      <c r="E716" s="674"/>
      <c r="F716" s="674"/>
      <c r="G716" s="674"/>
      <c r="H716" s="674"/>
      <c r="I716" s="883"/>
      <c r="J716" s="674"/>
      <c r="K716" s="674"/>
    </row>
    <row r="717" spans="3:11">
      <c r="C717" s="674"/>
      <c r="D717" s="674"/>
      <c r="E717" s="674"/>
      <c r="F717" s="674"/>
      <c r="G717" s="674"/>
      <c r="H717" s="674"/>
      <c r="I717" s="883"/>
      <c r="J717" s="674"/>
      <c r="K717" s="674"/>
    </row>
    <row r="718" spans="3:11">
      <c r="C718" s="674"/>
      <c r="D718" s="674"/>
      <c r="E718" s="674"/>
      <c r="F718" s="674"/>
      <c r="G718" s="674"/>
      <c r="H718" s="674"/>
      <c r="I718" s="883"/>
      <c r="J718" s="674"/>
      <c r="K718" s="674"/>
    </row>
    <row r="719" spans="3:11">
      <c r="C719" s="674"/>
      <c r="D719" s="674"/>
      <c r="E719" s="674"/>
      <c r="F719" s="674"/>
      <c r="G719" s="674"/>
      <c r="H719" s="674"/>
      <c r="I719" s="883"/>
      <c r="J719" s="674"/>
      <c r="K719" s="674"/>
    </row>
    <row r="720" spans="3:11">
      <c r="C720" s="674"/>
      <c r="D720" s="674"/>
      <c r="E720" s="674"/>
      <c r="F720" s="674"/>
      <c r="G720" s="674"/>
      <c r="H720" s="674"/>
      <c r="I720" s="883"/>
      <c r="J720" s="674"/>
      <c r="K720" s="674"/>
    </row>
    <row r="721" spans="3:11">
      <c r="C721" s="674"/>
      <c r="D721" s="674"/>
      <c r="E721" s="674"/>
      <c r="F721" s="674"/>
      <c r="G721" s="674"/>
      <c r="H721" s="674"/>
      <c r="I721" s="883"/>
      <c r="J721" s="674"/>
      <c r="K721" s="674"/>
    </row>
    <row r="722" spans="3:11">
      <c r="C722" s="674"/>
      <c r="D722" s="674"/>
      <c r="E722" s="674"/>
      <c r="F722" s="674"/>
      <c r="G722" s="674"/>
      <c r="H722" s="674"/>
      <c r="I722" s="883"/>
      <c r="J722" s="674"/>
      <c r="K722" s="674"/>
    </row>
    <row r="723" spans="3:11">
      <c r="C723" s="674"/>
      <c r="D723" s="674"/>
      <c r="E723" s="674"/>
      <c r="F723" s="674"/>
      <c r="G723" s="674"/>
      <c r="H723" s="674"/>
      <c r="I723" s="883"/>
      <c r="J723" s="674"/>
      <c r="K723" s="674"/>
    </row>
    <row r="724" spans="3:11">
      <c r="C724" s="674"/>
      <c r="D724" s="674"/>
      <c r="E724" s="674"/>
      <c r="F724" s="674"/>
      <c r="G724" s="674"/>
      <c r="H724" s="674"/>
      <c r="I724" s="883"/>
      <c r="J724" s="674"/>
      <c r="K724" s="674"/>
    </row>
    <row r="725" spans="3:11">
      <c r="C725" s="674"/>
      <c r="D725" s="674"/>
      <c r="E725" s="674"/>
      <c r="F725" s="674"/>
      <c r="G725" s="674"/>
      <c r="H725" s="674"/>
      <c r="I725" s="883"/>
      <c r="J725" s="674"/>
      <c r="K725" s="674"/>
    </row>
    <row r="726" spans="3:11">
      <c r="C726" s="674"/>
      <c r="D726" s="674"/>
      <c r="E726" s="674"/>
      <c r="F726" s="674"/>
      <c r="G726" s="674"/>
      <c r="H726" s="674"/>
      <c r="I726" s="883"/>
      <c r="J726" s="674"/>
      <c r="K726" s="674"/>
    </row>
    <row r="727" spans="3:11">
      <c r="C727" s="674"/>
      <c r="D727" s="674"/>
      <c r="E727" s="674"/>
      <c r="F727" s="674"/>
      <c r="G727" s="674"/>
      <c r="H727" s="674"/>
      <c r="I727" s="883"/>
      <c r="J727" s="674"/>
      <c r="K727" s="674"/>
    </row>
    <row r="728" spans="3:11">
      <c r="C728" s="674"/>
      <c r="D728" s="674"/>
      <c r="E728" s="674"/>
      <c r="F728" s="674"/>
      <c r="G728" s="674"/>
      <c r="H728" s="674"/>
      <c r="I728" s="883"/>
      <c r="J728" s="674"/>
      <c r="K728" s="674"/>
    </row>
    <row r="729" spans="3:11">
      <c r="C729" s="674"/>
      <c r="D729" s="674"/>
      <c r="E729" s="674"/>
      <c r="F729" s="674"/>
      <c r="G729" s="674"/>
      <c r="H729" s="674"/>
      <c r="I729" s="883"/>
      <c r="J729" s="674"/>
      <c r="K729" s="674"/>
    </row>
    <row r="730" spans="3:11">
      <c r="C730" s="674"/>
      <c r="D730" s="674"/>
      <c r="E730" s="674"/>
      <c r="F730" s="674"/>
      <c r="G730" s="674"/>
      <c r="H730" s="674"/>
      <c r="I730" s="883"/>
      <c r="J730" s="674"/>
      <c r="K730" s="674"/>
    </row>
    <row r="731" spans="3:11">
      <c r="C731" s="674"/>
      <c r="D731" s="674"/>
      <c r="E731" s="674"/>
      <c r="F731" s="674"/>
      <c r="G731" s="674"/>
      <c r="H731" s="674"/>
      <c r="I731" s="883"/>
      <c r="J731" s="674"/>
      <c r="K731" s="674"/>
    </row>
    <row r="732" spans="3:11">
      <c r="C732" s="674"/>
      <c r="D732" s="674"/>
      <c r="E732" s="674"/>
      <c r="F732" s="674"/>
      <c r="G732" s="674"/>
      <c r="H732" s="674"/>
      <c r="I732" s="883"/>
      <c r="J732" s="674"/>
      <c r="K732" s="674"/>
    </row>
    <row r="733" spans="3:11">
      <c r="C733" s="674"/>
      <c r="D733" s="674"/>
      <c r="E733" s="674"/>
      <c r="F733" s="674"/>
      <c r="G733" s="674"/>
      <c r="H733" s="674"/>
      <c r="I733" s="883"/>
      <c r="J733" s="674"/>
      <c r="K733" s="674"/>
    </row>
    <row r="734" spans="3:11">
      <c r="C734" s="674"/>
      <c r="D734" s="674"/>
      <c r="E734" s="674"/>
      <c r="F734" s="674"/>
      <c r="G734" s="674"/>
      <c r="H734" s="674"/>
      <c r="I734" s="883"/>
      <c r="J734" s="674"/>
      <c r="K734" s="674"/>
    </row>
    <row r="735" spans="3:11">
      <c r="C735" s="674"/>
      <c r="D735" s="674"/>
      <c r="E735" s="674"/>
      <c r="F735" s="674"/>
      <c r="G735" s="674"/>
      <c r="H735" s="674"/>
      <c r="I735" s="883"/>
      <c r="J735" s="674"/>
      <c r="K735" s="674"/>
    </row>
    <row r="736" spans="3:11">
      <c r="C736" s="674"/>
      <c r="D736" s="674"/>
      <c r="E736" s="674"/>
      <c r="F736" s="674"/>
      <c r="G736" s="674"/>
      <c r="H736" s="674"/>
      <c r="I736" s="883"/>
      <c r="J736" s="674"/>
      <c r="K736" s="674"/>
    </row>
    <row r="737" spans="3:11">
      <c r="C737" s="674"/>
      <c r="D737" s="674"/>
      <c r="E737" s="674"/>
      <c r="F737" s="674"/>
      <c r="G737" s="674"/>
      <c r="H737" s="674"/>
      <c r="I737" s="883"/>
      <c r="J737" s="674"/>
      <c r="K737" s="674"/>
    </row>
    <row r="738" spans="3:11">
      <c r="C738" s="674"/>
      <c r="D738" s="674"/>
      <c r="E738" s="674"/>
      <c r="F738" s="674"/>
      <c r="G738" s="674"/>
      <c r="H738" s="674"/>
      <c r="I738" s="883"/>
      <c r="J738" s="674"/>
      <c r="K738" s="674"/>
    </row>
    <row r="739" spans="3:11">
      <c r="C739" s="674"/>
      <c r="D739" s="674"/>
      <c r="E739" s="674"/>
      <c r="F739" s="674"/>
      <c r="G739" s="674"/>
      <c r="H739" s="674"/>
      <c r="I739" s="883"/>
      <c r="J739" s="674"/>
      <c r="K739" s="674"/>
    </row>
    <row r="740" spans="3:11">
      <c r="C740" s="674"/>
      <c r="D740" s="674"/>
      <c r="E740" s="674"/>
      <c r="F740" s="674"/>
      <c r="G740" s="674"/>
      <c r="H740" s="674"/>
      <c r="I740" s="883"/>
      <c r="J740" s="674"/>
      <c r="K740" s="674"/>
    </row>
    <row r="741" spans="3:11">
      <c r="C741" s="674"/>
      <c r="D741" s="674"/>
      <c r="E741" s="674"/>
      <c r="F741" s="674"/>
      <c r="G741" s="674"/>
      <c r="H741" s="674"/>
      <c r="I741" s="883"/>
      <c r="J741" s="674"/>
      <c r="K741" s="674"/>
    </row>
    <row r="742" spans="3:11">
      <c r="C742" s="674"/>
      <c r="D742" s="674"/>
      <c r="E742" s="674"/>
      <c r="F742" s="674"/>
      <c r="G742" s="674"/>
      <c r="H742" s="674"/>
      <c r="I742" s="883"/>
      <c r="J742" s="674"/>
      <c r="K742" s="674"/>
    </row>
    <row r="743" spans="3:11">
      <c r="C743" s="674"/>
      <c r="D743" s="674"/>
      <c r="E743" s="674"/>
      <c r="F743" s="674"/>
      <c r="G743" s="674"/>
      <c r="H743" s="674"/>
      <c r="I743" s="883"/>
      <c r="J743" s="674"/>
      <c r="K743" s="674"/>
    </row>
    <row r="744" spans="3:11">
      <c r="C744" s="674"/>
      <c r="D744" s="674"/>
      <c r="E744" s="674"/>
      <c r="F744" s="674"/>
      <c r="G744" s="674"/>
      <c r="H744" s="674"/>
      <c r="I744" s="883"/>
      <c r="J744" s="674"/>
      <c r="K744" s="674"/>
    </row>
    <row r="745" spans="3:11">
      <c r="C745" s="674"/>
      <c r="D745" s="674"/>
      <c r="E745" s="674"/>
      <c r="F745" s="674"/>
      <c r="G745" s="674"/>
      <c r="H745" s="674"/>
      <c r="I745" s="883"/>
      <c r="J745" s="674"/>
      <c r="K745" s="674"/>
    </row>
    <row r="746" spans="3:11">
      <c r="C746" s="674"/>
      <c r="D746" s="674"/>
      <c r="E746" s="674"/>
      <c r="F746" s="674"/>
      <c r="G746" s="674"/>
      <c r="H746" s="674"/>
      <c r="I746" s="883"/>
      <c r="J746" s="674"/>
      <c r="K746" s="674"/>
    </row>
    <row r="747" spans="3:11">
      <c r="C747" s="674"/>
      <c r="D747" s="674"/>
      <c r="E747" s="674"/>
      <c r="F747" s="674"/>
      <c r="G747" s="674"/>
      <c r="H747" s="674"/>
      <c r="I747" s="883"/>
      <c r="J747" s="674"/>
      <c r="K747" s="674"/>
    </row>
    <row r="748" spans="3:11">
      <c r="C748" s="674"/>
      <c r="D748" s="674"/>
      <c r="E748" s="674"/>
      <c r="F748" s="674"/>
      <c r="G748" s="674"/>
      <c r="H748" s="674"/>
      <c r="I748" s="883"/>
      <c r="J748" s="674"/>
      <c r="K748" s="674"/>
    </row>
    <row r="749" spans="3:11">
      <c r="C749" s="674"/>
      <c r="D749" s="674"/>
      <c r="E749" s="674"/>
      <c r="F749" s="674"/>
      <c r="G749" s="674"/>
      <c r="H749" s="674"/>
      <c r="I749" s="883"/>
      <c r="J749" s="674"/>
      <c r="K749" s="674"/>
    </row>
    <row r="750" spans="3:11">
      <c r="C750" s="674"/>
      <c r="D750" s="674"/>
      <c r="E750" s="674"/>
      <c r="F750" s="674"/>
      <c r="G750" s="674"/>
      <c r="H750" s="674"/>
      <c r="I750" s="883"/>
      <c r="J750" s="674"/>
      <c r="K750" s="674"/>
    </row>
    <row r="751" spans="3:11">
      <c r="C751" s="674"/>
      <c r="D751" s="674"/>
      <c r="E751" s="674"/>
      <c r="F751" s="674"/>
      <c r="G751" s="674"/>
      <c r="H751" s="674"/>
      <c r="I751" s="883"/>
      <c r="J751" s="674"/>
      <c r="K751" s="674"/>
    </row>
    <row r="752" spans="3:11">
      <c r="C752" s="674"/>
      <c r="D752" s="674"/>
      <c r="E752" s="674"/>
      <c r="F752" s="674"/>
      <c r="G752" s="674"/>
      <c r="H752" s="674"/>
      <c r="I752" s="883"/>
      <c r="J752" s="674"/>
      <c r="K752" s="674"/>
    </row>
    <row r="753" spans="3:11">
      <c r="C753" s="674"/>
      <c r="D753" s="674"/>
      <c r="E753" s="674"/>
      <c r="F753" s="674"/>
      <c r="G753" s="674"/>
      <c r="H753" s="674"/>
      <c r="I753" s="883"/>
      <c r="J753" s="674"/>
      <c r="K753" s="674"/>
    </row>
    <row r="754" spans="3:11">
      <c r="C754" s="674"/>
      <c r="D754" s="674"/>
      <c r="E754" s="674"/>
      <c r="F754" s="674"/>
      <c r="G754" s="674"/>
      <c r="H754" s="674"/>
      <c r="I754" s="883"/>
      <c r="J754" s="674"/>
      <c r="K754" s="674"/>
    </row>
    <row r="755" spans="3:11">
      <c r="C755" s="674"/>
      <c r="D755" s="674"/>
      <c r="E755" s="674"/>
      <c r="F755" s="674"/>
      <c r="G755" s="674"/>
      <c r="H755" s="674"/>
      <c r="I755" s="883"/>
      <c r="J755" s="674"/>
      <c r="K755" s="674"/>
    </row>
    <row r="756" spans="3:11">
      <c r="C756" s="674"/>
      <c r="D756" s="674"/>
      <c r="E756" s="674"/>
      <c r="F756" s="674"/>
      <c r="G756" s="674"/>
      <c r="H756" s="674"/>
      <c r="I756" s="883"/>
      <c r="J756" s="674"/>
      <c r="K756" s="674"/>
    </row>
    <row r="757" spans="3:11">
      <c r="C757" s="674"/>
      <c r="D757" s="674"/>
      <c r="E757" s="674"/>
      <c r="F757" s="674"/>
      <c r="G757" s="674"/>
      <c r="H757" s="674"/>
      <c r="I757" s="883"/>
      <c r="J757" s="674"/>
      <c r="K757" s="674"/>
    </row>
    <row r="758" spans="3:11">
      <c r="C758" s="674"/>
      <c r="D758" s="674"/>
      <c r="E758" s="674"/>
      <c r="F758" s="674"/>
      <c r="G758" s="674"/>
      <c r="H758" s="674"/>
      <c r="I758" s="883"/>
      <c r="J758" s="674"/>
      <c r="K758" s="674"/>
    </row>
    <row r="759" spans="3:11">
      <c r="C759" s="674"/>
      <c r="D759" s="674"/>
      <c r="E759" s="674"/>
      <c r="F759" s="674"/>
      <c r="G759" s="674"/>
      <c r="H759" s="674"/>
      <c r="I759" s="883"/>
      <c r="J759" s="674"/>
      <c r="K759" s="674"/>
    </row>
    <row r="760" spans="3:11">
      <c r="C760" s="674"/>
      <c r="D760" s="674"/>
      <c r="E760" s="674"/>
      <c r="F760" s="674"/>
      <c r="G760" s="674"/>
      <c r="H760" s="674"/>
      <c r="I760" s="883"/>
      <c r="J760" s="674"/>
      <c r="K760" s="674"/>
    </row>
    <row r="761" spans="3:11">
      <c r="C761" s="674"/>
      <c r="D761" s="674"/>
      <c r="E761" s="674"/>
      <c r="F761" s="674"/>
      <c r="G761" s="674"/>
      <c r="H761" s="674"/>
      <c r="I761" s="883"/>
      <c r="J761" s="674"/>
      <c r="K761" s="674"/>
    </row>
    <row r="762" spans="3:11">
      <c r="C762" s="674"/>
      <c r="D762" s="674"/>
      <c r="E762" s="674"/>
      <c r="F762" s="674"/>
      <c r="G762" s="674"/>
      <c r="H762" s="674"/>
      <c r="I762" s="883"/>
      <c r="J762" s="674"/>
      <c r="K762" s="674"/>
    </row>
    <row r="763" spans="3:11">
      <c r="C763" s="674"/>
      <c r="D763" s="674"/>
      <c r="E763" s="674"/>
      <c r="F763" s="674"/>
      <c r="G763" s="674"/>
      <c r="H763" s="674"/>
      <c r="I763" s="883"/>
      <c r="J763" s="674"/>
      <c r="K763" s="674"/>
    </row>
    <row r="764" spans="3:11">
      <c r="C764" s="674"/>
      <c r="D764" s="674"/>
      <c r="E764" s="674"/>
      <c r="F764" s="674"/>
      <c r="G764" s="674"/>
      <c r="H764" s="674"/>
      <c r="I764" s="883"/>
      <c r="J764" s="674"/>
      <c r="K764" s="674"/>
    </row>
    <row r="765" spans="3:11">
      <c r="C765" s="674"/>
      <c r="D765" s="674"/>
      <c r="E765" s="674"/>
      <c r="F765" s="674"/>
      <c r="G765" s="674"/>
      <c r="H765" s="674"/>
      <c r="I765" s="883"/>
      <c r="J765" s="674"/>
      <c r="K765" s="674"/>
    </row>
  </sheetData>
  <sheetProtection algorithmName="SHA-512" hashValue="b/ccl5vsSjotFDtAm5QhvuDJlFOGhBwr03YL2IygaZ8Oi3wnYWIN6fL/HTKX/NWsCo1AOIpS47wxfhlYwCtg2w==" saltValue="ERWqEj9U1OZ87lerWkADXg==" spinCount="100000" sheet="1" objects="1" scenarios="1" selectLockedCells="1"/>
  <autoFilter ref="C127:K166" xr:uid="{00000000-0009-0000-0000-000007000000}"/>
  <mergeCells count="9">
    <mergeCell ref="E87:H87"/>
    <mergeCell ref="E118:H118"/>
    <mergeCell ref="E120:H120"/>
    <mergeCell ref="L2:V2"/>
    <mergeCell ref="E7:H7"/>
    <mergeCell ref="E9:H9"/>
    <mergeCell ref="E18:H18"/>
    <mergeCell ref="E27:H27"/>
    <mergeCell ref="E85:H85"/>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6A54D-24FF-4FC2-83B2-02DCB48C4819}">
  <sheetPr>
    <pageSetUpPr fitToPage="1"/>
  </sheetPr>
  <dimension ref="A2:BM798"/>
  <sheetViews>
    <sheetView showGridLines="0" topLeftCell="A122" zoomScaleNormal="100" workbookViewId="0">
      <selection activeCell="I133" sqref="I133"/>
    </sheetView>
  </sheetViews>
  <sheetFormatPr defaultColWidth="9.36328125" defaultRowHeight="10.3"/>
  <cols>
    <col min="1" max="1" width="8.36328125" style="257" customWidth="1"/>
    <col min="2" max="2" width="1.1796875" style="257" customWidth="1"/>
    <col min="3" max="3" width="4.1796875" style="257" customWidth="1"/>
    <col min="4" max="4" width="4.36328125" style="257" customWidth="1"/>
    <col min="5" max="5" width="14.453125" style="257" customWidth="1"/>
    <col min="6" max="6" width="50.81640625" style="257" customWidth="1"/>
    <col min="7" max="7" width="7.453125" style="257" customWidth="1"/>
    <col min="8" max="8" width="14" style="257" customWidth="1"/>
    <col min="9" max="9" width="15.81640625" style="845" customWidth="1"/>
    <col min="10" max="11" width="22.36328125" style="257" customWidth="1"/>
    <col min="12" max="12" width="9.36328125" style="257" customWidth="1"/>
    <col min="13" max="13" width="10.81640625" style="727" customWidth="1"/>
    <col min="14" max="14" width="9.36328125" style="727"/>
    <col min="15" max="20" width="14.1796875" style="727" customWidth="1"/>
    <col min="21" max="21" width="16.36328125" style="727" customWidth="1"/>
    <col min="22" max="22" width="12.36328125" style="727" customWidth="1"/>
    <col min="23" max="23" width="16.36328125" style="727" customWidth="1"/>
    <col min="24" max="24" width="12.36328125" style="257" customWidth="1"/>
    <col min="25" max="25" width="15" style="257" customWidth="1"/>
    <col min="26" max="26" width="11" style="257" customWidth="1"/>
    <col min="27" max="27" width="15" style="257" customWidth="1"/>
    <col min="28" max="28" width="16.36328125" style="257" customWidth="1"/>
    <col min="29" max="29" width="11" style="257" customWidth="1"/>
    <col min="30" max="30" width="15" style="257" customWidth="1"/>
    <col min="31" max="31" width="16.36328125" style="257" customWidth="1"/>
    <col min="32" max="16384" width="9.36328125" style="257"/>
  </cols>
  <sheetData>
    <row r="2" spans="2:46" ht="37" customHeight="1">
      <c r="L2" s="894"/>
      <c r="M2" s="895"/>
      <c r="N2" s="895"/>
      <c r="O2" s="895"/>
      <c r="P2" s="895"/>
      <c r="Q2" s="895"/>
      <c r="R2" s="895"/>
      <c r="S2" s="895"/>
      <c r="T2" s="895"/>
      <c r="U2" s="895"/>
      <c r="V2" s="895"/>
      <c r="AT2" s="277"/>
    </row>
    <row r="3" spans="2:46" ht="7" customHeight="1">
      <c r="B3" s="13"/>
      <c r="C3" s="14"/>
      <c r="D3" s="14"/>
      <c r="E3" s="14"/>
      <c r="F3" s="14"/>
      <c r="G3" s="14"/>
      <c r="H3" s="14"/>
      <c r="I3" s="846"/>
      <c r="J3" s="14"/>
      <c r="K3" s="14"/>
      <c r="L3" s="15"/>
      <c r="AT3" s="277"/>
    </row>
    <row r="4" spans="2:46" ht="25" customHeight="1">
      <c r="B4" s="15"/>
      <c r="D4" s="16" t="s">
        <v>110</v>
      </c>
      <c r="L4" s="15"/>
      <c r="M4" s="728"/>
      <c r="AT4" s="277"/>
    </row>
    <row r="5" spans="2:46" ht="7" customHeight="1">
      <c r="B5" s="15"/>
      <c r="L5" s="15"/>
    </row>
    <row r="6" spans="2:46" ht="12" customHeight="1">
      <c r="B6" s="15"/>
      <c r="D6" s="269" t="s">
        <v>16</v>
      </c>
      <c r="L6" s="15"/>
    </row>
    <row r="7" spans="2:46" ht="16.5" customHeight="1">
      <c r="B7" s="15"/>
      <c r="E7" s="940" t="s">
        <v>4078</v>
      </c>
      <c r="F7" s="941"/>
      <c r="G7" s="941"/>
      <c r="H7" s="941"/>
      <c r="L7" s="15"/>
    </row>
    <row r="8" spans="2:46" s="2" customFormat="1" ht="12" customHeight="1">
      <c r="B8" s="34"/>
      <c r="D8" s="269" t="s">
        <v>111</v>
      </c>
      <c r="I8" s="308"/>
      <c r="L8" s="34"/>
      <c r="M8" s="729"/>
      <c r="N8" s="729"/>
      <c r="O8" s="729"/>
      <c r="P8" s="729"/>
      <c r="Q8" s="729"/>
      <c r="R8" s="729"/>
      <c r="S8" s="729"/>
      <c r="T8" s="729"/>
      <c r="U8" s="729"/>
      <c r="V8" s="729"/>
      <c r="W8" s="729"/>
    </row>
    <row r="9" spans="2:46" s="2" customFormat="1" ht="16.5" customHeight="1">
      <c r="B9" s="34"/>
      <c r="E9" s="911" t="s">
        <v>7006</v>
      </c>
      <c r="F9" s="939"/>
      <c r="G9" s="939"/>
      <c r="H9" s="939"/>
      <c r="I9" s="308"/>
      <c r="L9" s="34"/>
      <c r="M9" s="729"/>
      <c r="N9" s="729"/>
      <c r="O9" s="729"/>
      <c r="P9" s="729"/>
      <c r="Q9" s="729"/>
      <c r="R9" s="729"/>
      <c r="S9" s="729"/>
      <c r="T9" s="729"/>
      <c r="U9" s="729"/>
      <c r="V9" s="729"/>
      <c r="W9" s="729"/>
    </row>
    <row r="10" spans="2:46" s="2" customFormat="1">
      <c r="B10" s="34"/>
      <c r="I10" s="308"/>
      <c r="L10" s="34"/>
      <c r="M10" s="729"/>
      <c r="N10" s="729"/>
      <c r="O10" s="729"/>
      <c r="P10" s="729"/>
      <c r="Q10" s="729"/>
      <c r="R10" s="729"/>
      <c r="S10" s="729"/>
      <c r="T10" s="729"/>
      <c r="U10" s="729"/>
      <c r="V10" s="729"/>
      <c r="W10" s="729"/>
    </row>
    <row r="11" spans="2:46" s="2" customFormat="1" ht="12" customHeight="1">
      <c r="B11" s="34"/>
      <c r="D11" s="269" t="s">
        <v>17</v>
      </c>
      <c r="F11" s="262" t="s">
        <v>1</v>
      </c>
      <c r="I11" s="847" t="s">
        <v>18</v>
      </c>
      <c r="J11" s="262" t="s">
        <v>1</v>
      </c>
      <c r="L11" s="34"/>
      <c r="M11" s="729"/>
      <c r="N11" s="729"/>
      <c r="O11" s="729"/>
      <c r="P11" s="729"/>
      <c r="Q11" s="729"/>
      <c r="R11" s="729"/>
      <c r="S11" s="729"/>
      <c r="T11" s="729"/>
      <c r="U11" s="729"/>
      <c r="V11" s="729"/>
      <c r="W11" s="729"/>
    </row>
    <row r="12" spans="2:46" s="2" customFormat="1" ht="12" customHeight="1">
      <c r="B12" s="34"/>
      <c r="D12" s="269" t="s">
        <v>19</v>
      </c>
      <c r="F12" s="791" t="s">
        <v>2933</v>
      </c>
      <c r="I12" s="847" t="s">
        <v>20</v>
      </c>
      <c r="J12" s="789">
        <f>'Rekapitulace stavby'!AN8</f>
        <v>44757</v>
      </c>
      <c r="L12" s="34"/>
      <c r="M12" s="729"/>
      <c r="N12" s="729"/>
      <c r="O12" s="729"/>
      <c r="P12" s="729"/>
      <c r="Q12" s="729"/>
      <c r="R12" s="729"/>
      <c r="S12" s="729"/>
      <c r="T12" s="729"/>
      <c r="U12" s="729"/>
      <c r="V12" s="729"/>
      <c r="W12" s="729"/>
    </row>
    <row r="13" spans="2:46" s="2" customFormat="1" ht="10.95" customHeight="1">
      <c r="B13" s="34"/>
      <c r="I13" s="308"/>
      <c r="L13" s="34"/>
      <c r="M13" s="729"/>
      <c r="N13" s="729"/>
      <c r="O13" s="729"/>
      <c r="P13" s="729"/>
      <c r="Q13" s="729"/>
      <c r="R13" s="729"/>
      <c r="S13" s="729"/>
      <c r="T13" s="729"/>
      <c r="U13" s="729"/>
      <c r="V13" s="729"/>
      <c r="W13" s="729"/>
    </row>
    <row r="14" spans="2:46" s="2" customFormat="1" ht="12" customHeight="1">
      <c r="B14" s="34"/>
      <c r="D14" s="269" t="s">
        <v>21</v>
      </c>
      <c r="I14" s="847" t="s">
        <v>22</v>
      </c>
      <c r="J14" s="262" t="s">
        <v>1</v>
      </c>
      <c r="L14" s="34"/>
      <c r="M14" s="729"/>
      <c r="N14" s="729"/>
      <c r="O14" s="729"/>
      <c r="P14" s="729"/>
      <c r="Q14" s="729"/>
      <c r="R14" s="729"/>
      <c r="S14" s="729"/>
      <c r="T14" s="729"/>
      <c r="U14" s="729"/>
      <c r="V14" s="729"/>
      <c r="W14" s="729"/>
    </row>
    <row r="15" spans="2:46" s="2" customFormat="1" ht="18" customHeight="1">
      <c r="B15" s="34"/>
      <c r="E15" s="791" t="s">
        <v>2932</v>
      </c>
      <c r="I15" s="847" t="s">
        <v>23</v>
      </c>
      <c r="J15" s="262" t="s">
        <v>1</v>
      </c>
      <c r="L15" s="34"/>
      <c r="M15" s="729"/>
      <c r="N15" s="729"/>
      <c r="O15" s="729"/>
      <c r="P15" s="729"/>
      <c r="Q15" s="729"/>
      <c r="R15" s="729"/>
      <c r="S15" s="729"/>
      <c r="T15" s="729"/>
      <c r="U15" s="729"/>
      <c r="V15" s="729"/>
      <c r="W15" s="729"/>
    </row>
    <row r="16" spans="2:46" s="2" customFormat="1" ht="7" customHeight="1">
      <c r="B16" s="34"/>
      <c r="I16" s="308"/>
      <c r="L16" s="34"/>
      <c r="M16" s="729"/>
      <c r="N16" s="729"/>
      <c r="O16" s="729"/>
      <c r="P16" s="729"/>
      <c r="Q16" s="729"/>
      <c r="R16" s="729"/>
      <c r="S16" s="729"/>
      <c r="T16" s="729"/>
      <c r="U16" s="729"/>
      <c r="V16" s="729"/>
      <c r="W16" s="729"/>
    </row>
    <row r="17" spans="2:23" s="2" customFormat="1" ht="12" customHeight="1">
      <c r="B17" s="34"/>
      <c r="D17" s="269" t="s">
        <v>24</v>
      </c>
      <c r="I17" s="847" t="s">
        <v>22</v>
      </c>
      <c r="J17" s="792" t="str">
        <f>'Rekapitulace stavby'!AN13</f>
        <v>Vyplň údaj</v>
      </c>
      <c r="L17" s="34"/>
      <c r="M17" s="729"/>
      <c r="N17" s="729"/>
      <c r="O17" s="729"/>
      <c r="P17" s="729"/>
      <c r="Q17" s="729"/>
      <c r="R17" s="729"/>
      <c r="S17" s="729"/>
      <c r="T17" s="729"/>
      <c r="U17" s="729"/>
      <c r="V17" s="729"/>
      <c r="W17" s="729"/>
    </row>
    <row r="18" spans="2:23" s="2" customFormat="1" ht="18" customHeight="1">
      <c r="B18" s="34"/>
      <c r="E18" s="901" t="str">
        <f>'Rekapitulace stavby'!E14</f>
        <v>Vyplň údaj</v>
      </c>
      <c r="F18" s="896"/>
      <c r="G18" s="896"/>
      <c r="H18" s="896"/>
      <c r="I18" s="847" t="s">
        <v>23</v>
      </c>
      <c r="J18" s="792" t="str">
        <f>'Rekapitulace stavby'!AN14</f>
        <v>Vyplň údaj</v>
      </c>
      <c r="L18" s="34"/>
      <c r="M18" s="729"/>
      <c r="N18" s="729"/>
      <c r="O18" s="729"/>
      <c r="P18" s="729"/>
      <c r="Q18" s="729"/>
      <c r="R18" s="729"/>
      <c r="S18" s="729"/>
      <c r="T18" s="729"/>
      <c r="U18" s="729"/>
      <c r="V18" s="729"/>
      <c r="W18" s="729"/>
    </row>
    <row r="19" spans="2:23" s="2" customFormat="1" ht="7" customHeight="1">
      <c r="B19" s="34"/>
      <c r="I19" s="308"/>
      <c r="L19" s="34"/>
      <c r="M19" s="729"/>
      <c r="N19" s="729"/>
      <c r="O19" s="729"/>
      <c r="P19" s="729"/>
      <c r="Q19" s="729"/>
      <c r="R19" s="729"/>
      <c r="S19" s="729"/>
      <c r="T19" s="729"/>
      <c r="U19" s="729"/>
      <c r="V19" s="729"/>
      <c r="W19" s="729"/>
    </row>
    <row r="20" spans="2:23" s="2" customFormat="1" ht="12" customHeight="1">
      <c r="B20" s="34"/>
      <c r="D20" s="269" t="s">
        <v>26</v>
      </c>
      <c r="I20" s="847" t="s">
        <v>22</v>
      </c>
      <c r="J20" s="262" t="s">
        <v>1</v>
      </c>
      <c r="L20" s="34"/>
      <c r="M20" s="729"/>
      <c r="N20" s="729"/>
      <c r="O20" s="729"/>
      <c r="P20" s="729"/>
      <c r="Q20" s="729"/>
      <c r="R20" s="729"/>
      <c r="S20" s="729"/>
      <c r="T20" s="729"/>
      <c r="U20" s="729"/>
      <c r="V20" s="729"/>
      <c r="W20" s="729"/>
    </row>
    <row r="21" spans="2:23" s="2" customFormat="1" ht="18" customHeight="1">
      <c r="B21" s="34"/>
      <c r="E21" s="262" t="s">
        <v>27</v>
      </c>
      <c r="I21" s="847" t="s">
        <v>23</v>
      </c>
      <c r="J21" s="262" t="s">
        <v>1</v>
      </c>
      <c r="L21" s="34"/>
      <c r="M21" s="729"/>
      <c r="N21" s="729"/>
      <c r="O21" s="729"/>
      <c r="P21" s="729"/>
      <c r="Q21" s="729"/>
      <c r="R21" s="729"/>
      <c r="S21" s="729"/>
      <c r="T21" s="729"/>
      <c r="U21" s="729"/>
      <c r="V21" s="729"/>
      <c r="W21" s="729"/>
    </row>
    <row r="22" spans="2:23" s="2" customFormat="1" ht="7" customHeight="1">
      <c r="B22" s="34"/>
      <c r="I22" s="308"/>
      <c r="L22" s="34"/>
      <c r="M22" s="729"/>
      <c r="N22" s="729"/>
      <c r="O22" s="729"/>
      <c r="P22" s="729"/>
      <c r="Q22" s="729"/>
      <c r="R22" s="729"/>
      <c r="S22" s="729"/>
      <c r="T22" s="729"/>
      <c r="U22" s="729"/>
      <c r="V22" s="729"/>
      <c r="W22" s="729"/>
    </row>
    <row r="23" spans="2:23" s="2" customFormat="1" ht="12" customHeight="1">
      <c r="B23" s="34"/>
      <c r="D23" s="269" t="s">
        <v>29</v>
      </c>
      <c r="I23" s="847" t="s">
        <v>22</v>
      </c>
      <c r="J23" s="262" t="s">
        <v>1</v>
      </c>
      <c r="L23" s="34"/>
      <c r="M23" s="729"/>
      <c r="N23" s="729"/>
      <c r="O23" s="729"/>
      <c r="P23" s="729"/>
      <c r="Q23" s="729"/>
      <c r="R23" s="729"/>
      <c r="S23" s="729"/>
      <c r="T23" s="729"/>
      <c r="U23" s="729"/>
      <c r="V23" s="729"/>
      <c r="W23" s="729"/>
    </row>
    <row r="24" spans="2:23" s="2" customFormat="1" ht="18" customHeight="1">
      <c r="B24" s="34"/>
      <c r="E24" s="262"/>
      <c r="I24" s="847" t="s">
        <v>23</v>
      </c>
      <c r="J24" s="262" t="s">
        <v>1</v>
      </c>
      <c r="L24" s="34"/>
      <c r="M24" s="729"/>
      <c r="N24" s="729"/>
      <c r="O24" s="729"/>
      <c r="P24" s="729"/>
      <c r="Q24" s="729"/>
      <c r="R24" s="729"/>
      <c r="S24" s="729"/>
      <c r="T24" s="729"/>
      <c r="U24" s="729"/>
      <c r="V24" s="729"/>
      <c r="W24" s="729"/>
    </row>
    <row r="25" spans="2:23" s="2" customFormat="1" ht="7" customHeight="1">
      <c r="B25" s="34"/>
      <c r="I25" s="308"/>
      <c r="L25" s="34"/>
      <c r="M25" s="729"/>
      <c r="N25" s="729"/>
      <c r="O25" s="729"/>
      <c r="P25" s="729"/>
      <c r="Q25" s="729"/>
      <c r="R25" s="729"/>
      <c r="S25" s="729"/>
      <c r="T25" s="729"/>
      <c r="U25" s="729"/>
      <c r="V25" s="729"/>
      <c r="W25" s="729"/>
    </row>
    <row r="26" spans="2:23" s="2" customFormat="1" ht="12" customHeight="1">
      <c r="B26" s="34"/>
      <c r="D26" s="269" t="s">
        <v>31</v>
      </c>
      <c r="I26" s="308"/>
      <c r="L26" s="34"/>
      <c r="M26" s="729"/>
      <c r="N26" s="729"/>
      <c r="O26" s="729"/>
      <c r="P26" s="729"/>
      <c r="Q26" s="729"/>
      <c r="R26" s="729"/>
      <c r="S26" s="729"/>
      <c r="T26" s="729"/>
      <c r="U26" s="729"/>
      <c r="V26" s="729"/>
      <c r="W26" s="729"/>
    </row>
    <row r="27" spans="2:23" s="5" customFormat="1" ht="16.5" customHeight="1">
      <c r="B27" s="87"/>
      <c r="E27" s="903" t="s">
        <v>1</v>
      </c>
      <c r="F27" s="903"/>
      <c r="G27" s="903"/>
      <c r="H27" s="903"/>
      <c r="I27" s="861"/>
      <c r="L27" s="87"/>
      <c r="M27" s="730"/>
      <c r="N27" s="730"/>
      <c r="O27" s="730"/>
      <c r="P27" s="730"/>
      <c r="Q27" s="730"/>
      <c r="R27" s="730"/>
      <c r="S27" s="730"/>
      <c r="T27" s="730"/>
      <c r="U27" s="730"/>
      <c r="V27" s="730"/>
      <c r="W27" s="730"/>
    </row>
    <row r="28" spans="2:23" s="2" customFormat="1" ht="7" customHeight="1">
      <c r="B28" s="34"/>
      <c r="I28" s="308"/>
      <c r="L28" s="34"/>
      <c r="M28" s="729"/>
      <c r="N28" s="729"/>
      <c r="O28" s="729"/>
      <c r="P28" s="729"/>
      <c r="Q28" s="729"/>
      <c r="R28" s="729"/>
      <c r="S28" s="729"/>
      <c r="T28" s="729"/>
      <c r="U28" s="729"/>
      <c r="V28" s="729"/>
      <c r="W28" s="729"/>
    </row>
    <row r="29" spans="2:23" s="2" customFormat="1" ht="7" customHeight="1">
      <c r="B29" s="34"/>
      <c r="D29" s="48"/>
      <c r="E29" s="48"/>
      <c r="F29" s="48"/>
      <c r="G29" s="48"/>
      <c r="H29" s="48"/>
      <c r="I29" s="862"/>
      <c r="J29" s="48"/>
      <c r="K29" s="48"/>
      <c r="L29" s="34"/>
      <c r="M29" s="729"/>
      <c r="N29" s="729"/>
      <c r="O29" s="729"/>
      <c r="P29" s="729"/>
      <c r="Q29" s="729"/>
      <c r="R29" s="729"/>
      <c r="S29" s="729"/>
      <c r="T29" s="729"/>
      <c r="U29" s="729"/>
      <c r="V29" s="729"/>
      <c r="W29" s="729"/>
    </row>
    <row r="30" spans="2:23" s="2" customFormat="1" ht="25.4" customHeight="1">
      <c r="B30" s="34"/>
      <c r="D30" s="88" t="s">
        <v>32</v>
      </c>
      <c r="I30" s="308"/>
      <c r="J30" s="254">
        <f>ROUND(J130, 0)</f>
        <v>0</v>
      </c>
      <c r="L30" s="34"/>
      <c r="M30" s="729"/>
      <c r="N30" s="729"/>
      <c r="O30" s="729"/>
      <c r="P30" s="729"/>
      <c r="Q30" s="729"/>
      <c r="R30" s="729"/>
      <c r="S30" s="729"/>
      <c r="T30" s="729"/>
      <c r="U30" s="729"/>
      <c r="V30" s="729"/>
      <c r="W30" s="729"/>
    </row>
    <row r="31" spans="2:23" s="2" customFormat="1" ht="7" customHeight="1">
      <c r="B31" s="34"/>
      <c r="D31" s="48"/>
      <c r="E31" s="48"/>
      <c r="F31" s="48"/>
      <c r="G31" s="48"/>
      <c r="H31" s="48"/>
      <c r="I31" s="862"/>
      <c r="J31" s="48"/>
      <c r="K31" s="48"/>
      <c r="L31" s="34"/>
      <c r="M31" s="729"/>
      <c r="N31" s="729"/>
      <c r="O31" s="729"/>
      <c r="P31" s="729"/>
      <c r="Q31" s="729"/>
      <c r="R31" s="729"/>
      <c r="S31" s="729"/>
      <c r="T31" s="729"/>
      <c r="U31" s="729"/>
      <c r="V31" s="729"/>
      <c r="W31" s="729"/>
    </row>
    <row r="32" spans="2:23" s="2" customFormat="1" ht="14.5" customHeight="1">
      <c r="B32" s="34"/>
      <c r="F32" s="266" t="s">
        <v>34</v>
      </c>
      <c r="I32" s="850" t="s">
        <v>33</v>
      </c>
      <c r="J32" s="266" t="s">
        <v>35</v>
      </c>
      <c r="L32" s="34"/>
      <c r="M32" s="729"/>
      <c r="N32" s="729"/>
      <c r="O32" s="729"/>
      <c r="P32" s="729"/>
      <c r="Q32" s="729"/>
      <c r="R32" s="729"/>
      <c r="S32" s="729"/>
      <c r="T32" s="729"/>
      <c r="U32" s="729"/>
      <c r="V32" s="729"/>
      <c r="W32" s="729"/>
    </row>
    <row r="33" spans="2:23" s="2" customFormat="1" ht="14.5" customHeight="1">
      <c r="B33" s="34"/>
      <c r="D33" s="89" t="s">
        <v>36</v>
      </c>
      <c r="E33" s="269" t="s">
        <v>37</v>
      </c>
      <c r="F33" s="90">
        <f>J30</f>
        <v>0</v>
      </c>
      <c r="I33" s="850">
        <v>0.21</v>
      </c>
      <c r="J33" s="90">
        <f>ROUND((F33*I33),  0)</f>
        <v>0</v>
      </c>
      <c r="L33" s="34"/>
      <c r="M33" s="729"/>
      <c r="N33" s="729"/>
      <c r="O33" s="729"/>
      <c r="P33" s="729"/>
      <c r="Q33" s="729"/>
      <c r="R33" s="729"/>
      <c r="S33" s="729"/>
      <c r="T33" s="729"/>
      <c r="U33" s="729"/>
      <c r="V33" s="729"/>
      <c r="W33" s="729"/>
    </row>
    <row r="34" spans="2:23" s="2" customFormat="1" ht="14.5" customHeight="1">
      <c r="B34" s="34"/>
      <c r="E34" s="269" t="s">
        <v>38</v>
      </c>
      <c r="F34" s="90">
        <v>0</v>
      </c>
      <c r="I34" s="850">
        <v>0.15</v>
      </c>
      <c r="J34" s="90">
        <f>ROUND((F34*I34),  0)</f>
        <v>0</v>
      </c>
      <c r="L34" s="34"/>
      <c r="M34" s="729"/>
      <c r="N34" s="729"/>
      <c r="O34" s="729"/>
      <c r="P34" s="729"/>
      <c r="Q34" s="729"/>
      <c r="R34" s="729"/>
      <c r="S34" s="729"/>
      <c r="T34" s="729"/>
      <c r="U34" s="729"/>
      <c r="V34" s="729"/>
      <c r="W34" s="729"/>
    </row>
    <row r="35" spans="2:23" s="2" customFormat="1" ht="14.5" hidden="1" customHeight="1">
      <c r="B35" s="34"/>
      <c r="E35" s="269" t="s">
        <v>39</v>
      </c>
      <c r="F35" s="90">
        <f>ROUND((SUM(BG130:BG489)),  0)</f>
        <v>0</v>
      </c>
      <c r="I35" s="850">
        <v>0.21</v>
      </c>
      <c r="J35" s="90">
        <f>0</f>
        <v>0</v>
      </c>
      <c r="L35" s="34"/>
      <c r="M35" s="729"/>
      <c r="N35" s="729"/>
      <c r="O35" s="729"/>
      <c r="P35" s="729"/>
      <c r="Q35" s="729"/>
      <c r="R35" s="729"/>
      <c r="S35" s="729"/>
      <c r="T35" s="729"/>
      <c r="U35" s="729"/>
      <c r="V35" s="729"/>
      <c r="W35" s="729"/>
    </row>
    <row r="36" spans="2:23" s="2" customFormat="1" ht="14.5" hidden="1" customHeight="1">
      <c r="B36" s="34"/>
      <c r="E36" s="269" t="s">
        <v>40</v>
      </c>
      <c r="F36" s="90">
        <f>ROUND((SUM(BH130:BH489)),  0)</f>
        <v>0</v>
      </c>
      <c r="I36" s="850">
        <v>0.15</v>
      </c>
      <c r="J36" s="90">
        <f>0</f>
        <v>0</v>
      </c>
      <c r="L36" s="34"/>
      <c r="M36" s="729"/>
      <c r="N36" s="729"/>
      <c r="O36" s="729"/>
      <c r="P36" s="729"/>
      <c r="Q36" s="729"/>
      <c r="R36" s="729"/>
      <c r="S36" s="729"/>
      <c r="T36" s="729"/>
      <c r="U36" s="729"/>
      <c r="V36" s="729"/>
      <c r="W36" s="729"/>
    </row>
    <row r="37" spans="2:23" s="2" customFormat="1" ht="14.5" hidden="1" customHeight="1">
      <c r="B37" s="34"/>
      <c r="E37" s="269" t="s">
        <v>41</v>
      </c>
      <c r="F37" s="90">
        <f>ROUND((SUM(BI130:BI489)),  0)</f>
        <v>0</v>
      </c>
      <c r="I37" s="850">
        <v>0</v>
      </c>
      <c r="J37" s="90">
        <f>0</f>
        <v>0</v>
      </c>
      <c r="L37" s="34"/>
      <c r="M37" s="729"/>
      <c r="N37" s="729"/>
      <c r="O37" s="729"/>
      <c r="P37" s="729"/>
      <c r="Q37" s="729"/>
      <c r="R37" s="729"/>
      <c r="S37" s="729"/>
      <c r="T37" s="729"/>
      <c r="U37" s="729"/>
      <c r="V37" s="729"/>
      <c r="W37" s="729"/>
    </row>
    <row r="38" spans="2:23" s="2" customFormat="1" ht="7" customHeight="1">
      <c r="B38" s="34"/>
      <c r="I38" s="308"/>
      <c r="L38" s="34"/>
      <c r="M38" s="729"/>
      <c r="N38" s="729"/>
      <c r="O38" s="729"/>
      <c r="P38" s="729"/>
      <c r="Q38" s="729"/>
      <c r="R38" s="729"/>
      <c r="S38" s="729"/>
      <c r="T38" s="729"/>
      <c r="U38" s="729"/>
      <c r="V38" s="729"/>
      <c r="W38" s="729"/>
    </row>
    <row r="39" spans="2:23" s="2" customFormat="1" ht="25.4" customHeight="1">
      <c r="B39" s="34"/>
      <c r="C39" s="279"/>
      <c r="D39" s="93" t="s">
        <v>42</v>
      </c>
      <c r="E39" s="280"/>
      <c r="F39" s="280"/>
      <c r="G39" s="94" t="s">
        <v>43</v>
      </c>
      <c r="H39" s="95" t="s">
        <v>44</v>
      </c>
      <c r="I39" s="863"/>
      <c r="J39" s="96">
        <f>SUM(J30:J37)</f>
        <v>0</v>
      </c>
      <c r="K39" s="281"/>
      <c r="L39" s="34"/>
      <c r="M39" s="729"/>
      <c r="N39" s="729"/>
      <c r="O39" s="729"/>
      <c r="P39" s="729"/>
      <c r="Q39" s="729"/>
      <c r="R39" s="729"/>
      <c r="S39" s="729"/>
      <c r="T39" s="729"/>
      <c r="U39" s="729"/>
      <c r="V39" s="729"/>
      <c r="W39" s="729"/>
    </row>
    <row r="40" spans="2:23" s="2" customFormat="1" ht="14.5" customHeight="1">
      <c r="B40" s="34"/>
      <c r="I40" s="308"/>
      <c r="L40" s="34"/>
      <c r="M40" s="729"/>
      <c r="N40" s="729"/>
      <c r="O40" s="729"/>
      <c r="P40" s="729"/>
      <c r="Q40" s="729"/>
      <c r="R40" s="729"/>
      <c r="S40" s="729"/>
      <c r="T40" s="729"/>
      <c r="U40" s="729"/>
      <c r="V40" s="729"/>
      <c r="W40" s="729"/>
    </row>
    <row r="41" spans="2:23" ht="14.5" customHeight="1">
      <c r="B41" s="15"/>
      <c r="L41" s="15"/>
    </row>
    <row r="42" spans="2:23" ht="14.5" customHeight="1">
      <c r="B42" s="15"/>
      <c r="L42" s="15"/>
    </row>
    <row r="43" spans="2:23" ht="14.5" customHeight="1">
      <c r="B43" s="15"/>
      <c r="L43" s="15"/>
    </row>
    <row r="44" spans="2:23" ht="14.5" customHeight="1">
      <c r="B44" s="15"/>
      <c r="L44" s="15"/>
    </row>
    <row r="45" spans="2:23" ht="14.5" customHeight="1">
      <c r="B45" s="15"/>
      <c r="L45" s="15"/>
    </row>
    <row r="46" spans="2:23" ht="14.5" customHeight="1">
      <c r="B46" s="15"/>
      <c r="L46" s="15"/>
    </row>
    <row r="47" spans="2:23" ht="14.5" customHeight="1">
      <c r="B47" s="15"/>
      <c r="L47" s="15"/>
    </row>
    <row r="48" spans="2:23" ht="14.5" customHeight="1">
      <c r="B48" s="15"/>
      <c r="L48" s="15"/>
    </row>
    <row r="49" spans="2:23" ht="14.5" customHeight="1">
      <c r="B49" s="15"/>
      <c r="L49" s="15"/>
    </row>
    <row r="50" spans="2:23" s="2" customFormat="1" ht="14.5" customHeight="1">
      <c r="B50" s="34"/>
      <c r="D50" s="35" t="s">
        <v>45</v>
      </c>
      <c r="E50" s="36"/>
      <c r="F50" s="36"/>
      <c r="G50" s="35" t="s">
        <v>46</v>
      </c>
      <c r="H50" s="36"/>
      <c r="I50" s="852"/>
      <c r="J50" s="36"/>
      <c r="K50" s="36"/>
      <c r="L50" s="34"/>
      <c r="M50" s="729"/>
      <c r="N50" s="729"/>
      <c r="O50" s="729"/>
      <c r="P50" s="729"/>
      <c r="Q50" s="729"/>
      <c r="R50" s="729"/>
      <c r="S50" s="729"/>
      <c r="T50" s="729"/>
      <c r="U50" s="729"/>
      <c r="V50" s="729"/>
      <c r="W50" s="729"/>
    </row>
    <row r="51" spans="2:23">
      <c r="B51" s="15"/>
      <c r="L51" s="15"/>
    </row>
    <row r="52" spans="2:23">
      <c r="B52" s="15"/>
      <c r="L52" s="15"/>
    </row>
    <row r="53" spans="2:23">
      <c r="B53" s="15"/>
      <c r="L53" s="15"/>
    </row>
    <row r="54" spans="2:23">
      <c r="B54" s="15"/>
      <c r="L54" s="15"/>
    </row>
    <row r="55" spans="2:23">
      <c r="B55" s="15"/>
      <c r="L55" s="15"/>
    </row>
    <row r="56" spans="2:23">
      <c r="B56" s="15"/>
      <c r="L56" s="15"/>
    </row>
    <row r="57" spans="2:23">
      <c r="B57" s="15"/>
      <c r="L57" s="15"/>
    </row>
    <row r="58" spans="2:23">
      <c r="B58" s="15"/>
      <c r="L58" s="15"/>
    </row>
    <row r="59" spans="2:23">
      <c r="B59" s="15"/>
      <c r="L59" s="15"/>
    </row>
    <row r="60" spans="2:23">
      <c r="B60" s="15"/>
      <c r="L60" s="15"/>
    </row>
    <row r="61" spans="2:23" s="2" customFormat="1" ht="12.45">
      <c r="B61" s="34"/>
      <c r="D61" s="37" t="s">
        <v>47</v>
      </c>
      <c r="E61" s="282"/>
      <c r="F61" s="98" t="s">
        <v>48</v>
      </c>
      <c r="G61" s="37" t="s">
        <v>47</v>
      </c>
      <c r="H61" s="282"/>
      <c r="I61" s="864"/>
      <c r="J61" s="99" t="s">
        <v>48</v>
      </c>
      <c r="K61" s="282"/>
      <c r="L61" s="34"/>
      <c r="M61" s="729"/>
      <c r="N61" s="729"/>
      <c r="O61" s="729"/>
      <c r="P61" s="729"/>
      <c r="Q61" s="729"/>
      <c r="R61" s="729"/>
      <c r="S61" s="729"/>
      <c r="T61" s="729"/>
      <c r="U61" s="729"/>
      <c r="V61" s="729"/>
      <c r="W61" s="729"/>
    </row>
    <row r="62" spans="2:23">
      <c r="B62" s="15"/>
      <c r="L62" s="15"/>
    </row>
    <row r="63" spans="2:23">
      <c r="B63" s="15"/>
      <c r="L63" s="15"/>
    </row>
    <row r="64" spans="2:23">
      <c r="B64" s="15"/>
      <c r="L64" s="15"/>
    </row>
    <row r="65" spans="2:23" s="2" customFormat="1" ht="12.45">
      <c r="B65" s="34"/>
      <c r="D65" s="35" t="s">
        <v>49</v>
      </c>
      <c r="E65" s="36"/>
      <c r="F65" s="36"/>
      <c r="G65" s="35" t="s">
        <v>50</v>
      </c>
      <c r="H65" s="36"/>
      <c r="I65" s="852"/>
      <c r="J65" s="36"/>
      <c r="K65" s="36"/>
      <c r="L65" s="34"/>
      <c r="M65" s="729"/>
      <c r="N65" s="729"/>
      <c r="O65" s="729"/>
      <c r="P65" s="729"/>
      <c r="Q65" s="729"/>
      <c r="R65" s="729"/>
      <c r="S65" s="729"/>
      <c r="T65" s="729"/>
      <c r="U65" s="729"/>
      <c r="V65" s="729"/>
      <c r="W65" s="729"/>
    </row>
    <row r="66" spans="2:23">
      <c r="B66" s="15"/>
      <c r="L66" s="15"/>
    </row>
    <row r="67" spans="2:23">
      <c r="B67" s="15"/>
      <c r="L67" s="15"/>
    </row>
    <row r="68" spans="2:23">
      <c r="B68" s="15"/>
      <c r="L68" s="15"/>
    </row>
    <row r="69" spans="2:23">
      <c r="B69" s="15"/>
      <c r="L69" s="15"/>
    </row>
    <row r="70" spans="2:23">
      <c r="B70" s="15"/>
      <c r="L70" s="15"/>
    </row>
    <row r="71" spans="2:23">
      <c r="B71" s="15"/>
      <c r="L71" s="15"/>
    </row>
    <row r="72" spans="2:23">
      <c r="B72" s="15"/>
      <c r="L72" s="15"/>
    </row>
    <row r="73" spans="2:23">
      <c r="B73" s="15"/>
      <c r="L73" s="15"/>
    </row>
    <row r="74" spans="2:23">
      <c r="B74" s="15"/>
      <c r="L74" s="15"/>
    </row>
    <row r="75" spans="2:23">
      <c r="B75" s="15"/>
      <c r="L75" s="15"/>
    </row>
    <row r="76" spans="2:23" s="2" customFormat="1" ht="12.45">
      <c r="B76" s="34"/>
      <c r="D76" s="37" t="s">
        <v>47</v>
      </c>
      <c r="E76" s="282"/>
      <c r="F76" s="98" t="s">
        <v>48</v>
      </c>
      <c r="G76" s="37" t="s">
        <v>47</v>
      </c>
      <c r="H76" s="282"/>
      <c r="I76" s="864"/>
      <c r="J76" s="99" t="s">
        <v>48</v>
      </c>
      <c r="K76" s="282"/>
      <c r="L76" s="34"/>
      <c r="M76" s="729"/>
      <c r="N76" s="729"/>
      <c r="O76" s="729"/>
      <c r="P76" s="729"/>
      <c r="Q76" s="729"/>
      <c r="R76" s="729"/>
      <c r="S76" s="729"/>
      <c r="T76" s="729"/>
      <c r="U76" s="729"/>
      <c r="V76" s="729"/>
      <c r="W76" s="729"/>
    </row>
    <row r="77" spans="2:23" s="2" customFormat="1" ht="14.5" customHeight="1">
      <c r="B77" s="283"/>
      <c r="C77" s="284"/>
      <c r="D77" s="284"/>
      <c r="E77" s="284"/>
      <c r="F77" s="284"/>
      <c r="G77" s="284"/>
      <c r="H77" s="284"/>
      <c r="I77" s="865"/>
      <c r="J77" s="284"/>
      <c r="K77" s="284"/>
      <c r="L77" s="34"/>
      <c r="M77" s="729"/>
      <c r="N77" s="729"/>
      <c r="O77" s="729"/>
      <c r="P77" s="729"/>
      <c r="Q77" s="729"/>
      <c r="R77" s="729"/>
      <c r="S77" s="729"/>
      <c r="T77" s="729"/>
      <c r="U77" s="729"/>
      <c r="V77" s="729"/>
      <c r="W77" s="729"/>
    </row>
    <row r="81" spans="2:47" s="2" customFormat="1" ht="7" customHeight="1">
      <c r="B81" s="285"/>
      <c r="C81" s="286"/>
      <c r="D81" s="286"/>
      <c r="E81" s="286"/>
      <c r="F81" s="286"/>
      <c r="G81" s="286"/>
      <c r="H81" s="286"/>
      <c r="I81" s="866"/>
      <c r="J81" s="286"/>
      <c r="K81" s="286"/>
      <c r="L81" s="34"/>
      <c r="M81" s="729"/>
      <c r="N81" s="729"/>
      <c r="O81" s="729"/>
      <c r="P81" s="729"/>
      <c r="Q81" s="729"/>
      <c r="R81" s="729"/>
      <c r="S81" s="729"/>
      <c r="T81" s="729"/>
      <c r="U81" s="729"/>
      <c r="V81" s="729"/>
      <c r="W81" s="729"/>
    </row>
    <row r="82" spans="2:47" s="2" customFormat="1" ht="25" customHeight="1">
      <c r="B82" s="34"/>
      <c r="C82" s="16" t="s">
        <v>112</v>
      </c>
      <c r="I82" s="308"/>
      <c r="L82" s="34"/>
      <c r="M82" s="729"/>
      <c r="N82" s="729"/>
      <c r="O82" s="729"/>
      <c r="P82" s="729"/>
      <c r="Q82" s="729"/>
      <c r="R82" s="729"/>
      <c r="S82" s="729"/>
      <c r="T82" s="729"/>
      <c r="U82" s="729"/>
      <c r="V82" s="729"/>
      <c r="W82" s="729"/>
    </row>
    <row r="83" spans="2:47" s="2" customFormat="1" ht="7" customHeight="1">
      <c r="B83" s="34"/>
      <c r="I83" s="308"/>
      <c r="L83" s="34"/>
      <c r="M83" s="729"/>
      <c r="N83" s="729"/>
      <c r="O83" s="729"/>
      <c r="P83" s="729"/>
      <c r="Q83" s="729"/>
      <c r="R83" s="729"/>
      <c r="S83" s="729"/>
      <c r="T83" s="729"/>
      <c r="U83" s="729"/>
      <c r="V83" s="729"/>
      <c r="W83" s="729"/>
    </row>
    <row r="84" spans="2:47" s="2" customFormat="1" ht="12" customHeight="1">
      <c r="B84" s="34"/>
      <c r="C84" s="269" t="s">
        <v>16</v>
      </c>
      <c r="I84" s="308"/>
      <c r="L84" s="34"/>
      <c r="M84" s="729"/>
      <c r="N84" s="729"/>
      <c r="O84" s="729"/>
      <c r="P84" s="729"/>
      <c r="Q84" s="729"/>
      <c r="R84" s="729"/>
      <c r="S84" s="729"/>
      <c r="T84" s="729"/>
      <c r="U84" s="729"/>
      <c r="V84" s="729"/>
      <c r="W84" s="729"/>
    </row>
    <row r="85" spans="2:47" s="2" customFormat="1" ht="16.5" customHeight="1">
      <c r="B85" s="34"/>
      <c r="E85" s="940" t="str">
        <f>E7</f>
        <v>Přístavba a rekonstrukce sportovní haly Chrudim, I.etapa</v>
      </c>
      <c r="F85" s="941"/>
      <c r="G85" s="941"/>
      <c r="H85" s="941"/>
      <c r="I85" s="308"/>
      <c r="L85" s="34"/>
      <c r="M85" s="729"/>
      <c r="N85" s="729"/>
      <c r="O85" s="729"/>
      <c r="P85" s="729"/>
      <c r="Q85" s="729"/>
      <c r="R85" s="729"/>
      <c r="S85" s="729"/>
      <c r="T85" s="729"/>
      <c r="U85" s="729"/>
      <c r="V85" s="729"/>
      <c r="W85" s="729"/>
    </row>
    <row r="86" spans="2:47" s="2" customFormat="1" ht="12" customHeight="1">
      <c r="B86" s="34"/>
      <c r="C86" s="269" t="s">
        <v>111</v>
      </c>
      <c r="I86" s="308"/>
      <c r="L86" s="34"/>
      <c r="M86" s="729"/>
      <c r="N86" s="729"/>
      <c r="O86" s="729"/>
      <c r="P86" s="729"/>
      <c r="Q86" s="729"/>
      <c r="R86" s="729"/>
      <c r="S86" s="729"/>
      <c r="T86" s="729"/>
      <c r="U86" s="729"/>
      <c r="V86" s="729"/>
      <c r="W86" s="729"/>
    </row>
    <row r="87" spans="2:47" s="2" customFormat="1" ht="16.5" customHeight="1">
      <c r="B87" s="34"/>
      <c r="E87" s="911" t="str">
        <f>E9</f>
        <v>45 - Silnoproud materiál a montáž</v>
      </c>
      <c r="F87" s="939"/>
      <c r="G87" s="939"/>
      <c r="H87" s="939"/>
      <c r="I87" s="308"/>
      <c r="L87" s="34"/>
      <c r="M87" s="729"/>
      <c r="N87" s="729"/>
      <c r="O87" s="729"/>
      <c r="P87" s="729"/>
      <c r="Q87" s="729"/>
      <c r="R87" s="729"/>
      <c r="S87" s="729"/>
      <c r="T87" s="729"/>
      <c r="U87" s="729"/>
      <c r="V87" s="729"/>
      <c r="W87" s="729"/>
    </row>
    <row r="88" spans="2:47" s="2" customFormat="1" ht="7" customHeight="1">
      <c r="B88" s="34"/>
      <c r="I88" s="308"/>
      <c r="L88" s="34"/>
      <c r="M88" s="729"/>
      <c r="N88" s="729"/>
      <c r="O88" s="729"/>
      <c r="P88" s="729"/>
      <c r="Q88" s="729"/>
      <c r="R88" s="729"/>
      <c r="S88" s="729"/>
      <c r="T88" s="729"/>
      <c r="U88" s="729"/>
      <c r="V88" s="729"/>
      <c r="W88" s="729"/>
    </row>
    <row r="89" spans="2:47" s="2" customFormat="1" ht="12" customHeight="1">
      <c r="B89" s="34"/>
      <c r="C89" s="269" t="s">
        <v>19</v>
      </c>
      <c r="F89" s="262" t="str">
        <f>F12</f>
        <v>Chrudim</v>
      </c>
      <c r="I89" s="847" t="s">
        <v>20</v>
      </c>
      <c r="J89" s="260">
        <f>IF(J12="","",J12)</f>
        <v>44757</v>
      </c>
      <c r="L89" s="34"/>
      <c r="M89" s="729"/>
      <c r="N89" s="729"/>
      <c r="O89" s="729"/>
      <c r="P89" s="729"/>
      <c r="Q89" s="729"/>
      <c r="R89" s="729"/>
      <c r="S89" s="729"/>
      <c r="T89" s="729"/>
      <c r="U89" s="729"/>
      <c r="V89" s="729"/>
      <c r="W89" s="729"/>
    </row>
    <row r="90" spans="2:47" s="2" customFormat="1" ht="7" customHeight="1">
      <c r="B90" s="34"/>
      <c r="I90" s="308"/>
      <c r="L90" s="34"/>
      <c r="M90" s="729"/>
      <c r="N90" s="729"/>
      <c r="O90" s="729"/>
      <c r="P90" s="729"/>
      <c r="Q90" s="729"/>
      <c r="R90" s="729"/>
      <c r="S90" s="729"/>
      <c r="T90" s="729"/>
      <c r="U90" s="729"/>
      <c r="V90" s="729"/>
      <c r="W90" s="729"/>
    </row>
    <row r="91" spans="2:47" s="2" customFormat="1" ht="25.75" customHeight="1">
      <c r="B91" s="34"/>
      <c r="C91" s="269" t="s">
        <v>21</v>
      </c>
      <c r="F91" s="262" t="str">
        <f>E15</f>
        <v xml:space="preserve">Město Chrudim, Resselovo nám.77, Chrudim </v>
      </c>
      <c r="I91" s="847" t="s">
        <v>26</v>
      </c>
      <c r="J91" s="264" t="str">
        <f>E21</f>
        <v>Projekce CZ s.r.o., Tovární 290, Chrudim</v>
      </c>
      <c r="L91" s="34"/>
      <c r="M91" s="729"/>
      <c r="N91" s="729"/>
      <c r="O91" s="729"/>
      <c r="P91" s="729"/>
      <c r="Q91" s="729"/>
      <c r="R91" s="729"/>
      <c r="S91" s="729"/>
      <c r="T91" s="729"/>
      <c r="U91" s="729"/>
      <c r="V91" s="729"/>
      <c r="W91" s="729"/>
    </row>
    <row r="92" spans="2:47" s="2" customFormat="1" ht="15.25" customHeight="1">
      <c r="B92" s="34"/>
      <c r="C92" s="269" t="s">
        <v>24</v>
      </c>
      <c r="F92" s="262" t="str">
        <f>IF(E18="","",E18)</f>
        <v>Vyplň údaj</v>
      </c>
      <c r="I92" s="847" t="s">
        <v>29</v>
      </c>
      <c r="J92" s="264">
        <f>E24</f>
        <v>0</v>
      </c>
      <c r="L92" s="34"/>
      <c r="M92" s="729"/>
      <c r="N92" s="729"/>
      <c r="O92" s="729"/>
      <c r="P92" s="729"/>
      <c r="Q92" s="729"/>
      <c r="R92" s="729"/>
      <c r="S92" s="729"/>
      <c r="T92" s="729"/>
      <c r="U92" s="729"/>
      <c r="V92" s="729"/>
      <c r="W92" s="729"/>
    </row>
    <row r="93" spans="2:47" s="2" customFormat="1" ht="10.4" customHeight="1">
      <c r="B93" s="34"/>
      <c r="I93" s="308"/>
      <c r="L93" s="34"/>
      <c r="M93" s="729"/>
      <c r="N93" s="729"/>
      <c r="O93" s="729"/>
      <c r="P93" s="729"/>
      <c r="Q93" s="729"/>
      <c r="R93" s="729"/>
      <c r="S93" s="729"/>
      <c r="T93" s="729"/>
      <c r="U93" s="729"/>
      <c r="V93" s="729"/>
      <c r="W93" s="729"/>
    </row>
    <row r="94" spans="2:47" s="2" customFormat="1" ht="29.25" customHeight="1">
      <c r="B94" s="34"/>
      <c r="C94" s="100" t="s">
        <v>113</v>
      </c>
      <c r="D94" s="279"/>
      <c r="E94" s="279"/>
      <c r="F94" s="279"/>
      <c r="G94" s="279"/>
      <c r="H94" s="279"/>
      <c r="I94" s="867"/>
      <c r="J94" s="101" t="s">
        <v>114</v>
      </c>
      <c r="K94" s="279"/>
      <c r="L94" s="34"/>
      <c r="M94" s="729"/>
      <c r="N94" s="729"/>
      <c r="O94" s="729"/>
      <c r="P94" s="729"/>
      <c r="Q94" s="729"/>
      <c r="R94" s="729"/>
      <c r="S94" s="729"/>
      <c r="T94" s="729"/>
      <c r="U94" s="729"/>
      <c r="V94" s="729"/>
      <c r="W94" s="729"/>
    </row>
    <row r="95" spans="2:47" s="2" customFormat="1" ht="10.4" customHeight="1">
      <c r="B95" s="34"/>
      <c r="I95" s="308"/>
      <c r="L95" s="34"/>
      <c r="M95" s="729"/>
      <c r="N95" s="729"/>
      <c r="O95" s="729"/>
      <c r="P95" s="729"/>
      <c r="Q95" s="729"/>
      <c r="R95" s="729"/>
      <c r="S95" s="729"/>
      <c r="T95" s="729"/>
      <c r="U95" s="729"/>
      <c r="V95" s="729"/>
      <c r="W95" s="729"/>
    </row>
    <row r="96" spans="2:47" s="2" customFormat="1" ht="22.95" customHeight="1">
      <c r="B96" s="34"/>
      <c r="C96" s="102" t="s">
        <v>115</v>
      </c>
      <c r="I96" s="308"/>
      <c r="J96" s="254">
        <f>J130</f>
        <v>0</v>
      </c>
      <c r="L96" s="34"/>
      <c r="M96" s="729"/>
      <c r="N96" s="729"/>
      <c r="O96" s="729"/>
      <c r="P96" s="729"/>
      <c r="Q96" s="729"/>
      <c r="R96" s="729"/>
      <c r="S96" s="729"/>
      <c r="T96" s="729"/>
      <c r="U96" s="729"/>
      <c r="V96" s="729"/>
      <c r="W96" s="729"/>
      <c r="AU96" s="277"/>
    </row>
    <row r="97" spans="2:23" s="6" customFormat="1" ht="25" customHeight="1">
      <c r="B97" s="103"/>
      <c r="D97" s="104" t="s">
        <v>966</v>
      </c>
      <c r="E97" s="105"/>
      <c r="F97" s="105"/>
      <c r="G97" s="105"/>
      <c r="H97" s="105"/>
      <c r="I97" s="106"/>
      <c r="J97" s="106">
        <f>SUM(J98,J99,J110,J111)</f>
        <v>0</v>
      </c>
      <c r="L97" s="103"/>
      <c r="M97" s="731"/>
      <c r="N97" s="731"/>
      <c r="O97" s="731"/>
      <c r="P97" s="731"/>
      <c r="Q97" s="731"/>
      <c r="R97" s="731"/>
      <c r="S97" s="731"/>
      <c r="T97" s="731"/>
      <c r="U97" s="731"/>
      <c r="V97" s="731"/>
      <c r="W97" s="731"/>
    </row>
    <row r="98" spans="2:23" s="259" customFormat="1" ht="19.95" customHeight="1">
      <c r="B98" s="107"/>
      <c r="D98" s="108" t="s">
        <v>2788</v>
      </c>
      <c r="E98" s="109"/>
      <c r="F98" s="109"/>
      <c r="G98" s="109"/>
      <c r="H98" s="109"/>
      <c r="I98" s="110"/>
      <c r="J98" s="110">
        <f>J132</f>
        <v>0</v>
      </c>
      <c r="L98" s="107"/>
      <c r="M98" s="732"/>
      <c r="N98" s="732"/>
      <c r="O98" s="732"/>
      <c r="P98" s="732"/>
      <c r="Q98" s="732"/>
      <c r="R98" s="732"/>
      <c r="S98" s="732"/>
      <c r="T98" s="732"/>
      <c r="U98" s="732"/>
      <c r="V98" s="732"/>
      <c r="W98" s="732"/>
    </row>
    <row r="99" spans="2:23" s="259" customFormat="1" ht="19.95" customHeight="1">
      <c r="B99" s="107"/>
      <c r="D99" s="108" t="s">
        <v>2789</v>
      </c>
      <c r="E99" s="109"/>
      <c r="F99" s="109"/>
      <c r="G99" s="109"/>
      <c r="H99" s="109"/>
      <c r="I99" s="110"/>
      <c r="J99" s="110">
        <f>SUM(J488)</f>
        <v>0</v>
      </c>
      <c r="L99" s="107"/>
      <c r="M99" s="732"/>
      <c r="N99" s="732"/>
      <c r="O99" s="732"/>
      <c r="P99" s="732"/>
      <c r="Q99" s="732"/>
      <c r="R99" s="732"/>
      <c r="S99" s="732"/>
      <c r="T99" s="732"/>
      <c r="U99" s="732"/>
      <c r="V99" s="732"/>
      <c r="W99" s="732"/>
    </row>
    <row r="100" spans="2:23" s="654" customFormat="1" ht="19.95" customHeight="1">
      <c r="B100" s="107"/>
      <c r="D100" s="108" t="s">
        <v>2792</v>
      </c>
      <c r="E100" s="109"/>
      <c r="F100" s="109"/>
      <c r="G100" s="109"/>
      <c r="H100" s="109"/>
      <c r="I100" s="110"/>
      <c r="J100" s="110">
        <f>SUM(J489)</f>
        <v>0</v>
      </c>
      <c r="L100" s="107"/>
      <c r="M100" s="732"/>
      <c r="N100" s="732"/>
      <c r="O100" s="732"/>
      <c r="P100" s="732"/>
      <c r="Q100" s="732"/>
      <c r="R100" s="732"/>
      <c r="S100" s="732"/>
      <c r="T100" s="732"/>
      <c r="U100" s="732"/>
      <c r="V100" s="732"/>
      <c r="W100" s="732"/>
    </row>
    <row r="101" spans="2:23" s="654" customFormat="1" ht="19.95" customHeight="1">
      <c r="B101" s="107"/>
      <c r="D101" s="108" t="s">
        <v>2793</v>
      </c>
      <c r="E101" s="109"/>
      <c r="F101" s="109"/>
      <c r="G101" s="109"/>
      <c r="H101" s="109"/>
      <c r="I101" s="110"/>
      <c r="J101" s="110">
        <f>SUM(J492)</f>
        <v>0</v>
      </c>
      <c r="L101" s="107"/>
      <c r="M101" s="732"/>
      <c r="N101" s="732"/>
      <c r="O101" s="732"/>
      <c r="P101" s="732"/>
      <c r="Q101" s="732"/>
      <c r="R101" s="732"/>
      <c r="S101" s="732"/>
      <c r="T101" s="732"/>
      <c r="U101" s="732"/>
      <c r="V101" s="732"/>
      <c r="W101" s="732"/>
    </row>
    <row r="102" spans="2:23" s="654" customFormat="1" ht="19.95" customHeight="1">
      <c r="B102" s="107"/>
      <c r="D102" s="108" t="s">
        <v>2794</v>
      </c>
      <c r="E102" s="109"/>
      <c r="F102" s="109"/>
      <c r="G102" s="109"/>
      <c r="H102" s="109"/>
      <c r="I102" s="110"/>
      <c r="J102" s="110">
        <f>SUM(J495)</f>
        <v>0</v>
      </c>
      <c r="L102" s="107"/>
      <c r="M102" s="732"/>
      <c r="N102" s="732"/>
      <c r="O102" s="732"/>
      <c r="P102" s="732"/>
      <c r="Q102" s="732"/>
      <c r="R102" s="732"/>
      <c r="S102" s="732"/>
      <c r="T102" s="732"/>
      <c r="U102" s="732"/>
      <c r="V102" s="732"/>
      <c r="W102" s="732"/>
    </row>
    <row r="103" spans="2:23" s="654" customFormat="1" ht="19.95" customHeight="1">
      <c r="B103" s="107"/>
      <c r="D103" s="108" t="s">
        <v>2795</v>
      </c>
      <c r="E103" s="109"/>
      <c r="F103" s="109"/>
      <c r="G103" s="109"/>
      <c r="H103" s="109"/>
      <c r="I103" s="110"/>
      <c r="J103" s="110">
        <f>SUM(J570)</f>
        <v>0</v>
      </c>
      <c r="L103" s="107"/>
      <c r="M103" s="732"/>
      <c r="N103" s="732"/>
      <c r="O103" s="732"/>
      <c r="P103" s="732"/>
      <c r="Q103" s="732"/>
      <c r="R103" s="732"/>
      <c r="S103" s="732"/>
      <c r="T103" s="732"/>
      <c r="U103" s="732"/>
      <c r="V103" s="732"/>
      <c r="W103" s="732"/>
    </row>
    <row r="104" spans="2:23" s="654" customFormat="1" ht="19.95" customHeight="1">
      <c r="B104" s="107"/>
      <c r="D104" s="108" t="s">
        <v>2796</v>
      </c>
      <c r="E104" s="109"/>
      <c r="F104" s="109"/>
      <c r="G104" s="109"/>
      <c r="H104" s="109"/>
      <c r="I104" s="110"/>
      <c r="J104" s="110">
        <f>SUM(J598)</f>
        <v>0</v>
      </c>
      <c r="L104" s="107"/>
      <c r="M104" s="732"/>
      <c r="N104" s="732"/>
      <c r="O104" s="732"/>
      <c r="P104" s="732"/>
      <c r="Q104" s="732"/>
      <c r="R104" s="732"/>
      <c r="S104" s="732"/>
      <c r="T104" s="732"/>
      <c r="U104" s="732"/>
      <c r="V104" s="732"/>
      <c r="W104" s="732"/>
    </row>
    <row r="105" spans="2:23" s="654" customFormat="1" ht="19.95" customHeight="1">
      <c r="B105" s="107"/>
      <c r="D105" s="108" t="s">
        <v>2803</v>
      </c>
      <c r="E105" s="109"/>
      <c r="F105" s="109"/>
      <c r="G105" s="109"/>
      <c r="H105" s="109"/>
      <c r="I105" s="110"/>
      <c r="J105" s="110">
        <f>SUM(J622)</f>
        <v>0</v>
      </c>
      <c r="L105" s="107"/>
      <c r="M105" s="732"/>
      <c r="N105" s="732"/>
      <c r="O105" s="732"/>
      <c r="P105" s="732"/>
      <c r="Q105" s="732"/>
      <c r="R105" s="732"/>
      <c r="S105" s="732"/>
      <c r="T105" s="732"/>
      <c r="U105" s="732"/>
      <c r="V105" s="732"/>
      <c r="W105" s="732"/>
    </row>
    <row r="106" spans="2:23" s="654" customFormat="1" ht="19.95" customHeight="1">
      <c r="B106" s="107"/>
      <c r="D106" s="108" t="s">
        <v>2797</v>
      </c>
      <c r="E106" s="109"/>
      <c r="F106" s="109"/>
      <c r="G106" s="109"/>
      <c r="H106" s="109"/>
      <c r="I106" s="110"/>
      <c r="J106" s="110">
        <f>SUM(J657)</f>
        <v>0</v>
      </c>
      <c r="L106" s="107"/>
      <c r="M106" s="732"/>
      <c r="N106" s="732"/>
      <c r="O106" s="732"/>
      <c r="P106" s="732"/>
      <c r="Q106" s="732"/>
      <c r="R106" s="732"/>
      <c r="S106" s="732"/>
      <c r="T106" s="732"/>
      <c r="U106" s="732"/>
      <c r="V106" s="732"/>
      <c r="W106" s="732"/>
    </row>
    <row r="107" spans="2:23" s="654" customFormat="1" ht="19.95" customHeight="1">
      <c r="B107" s="107"/>
      <c r="D107" s="108" t="s">
        <v>2798</v>
      </c>
      <c r="E107" s="109"/>
      <c r="F107" s="109"/>
      <c r="G107" s="109"/>
      <c r="H107" s="109"/>
      <c r="I107" s="110"/>
      <c r="J107" s="110">
        <f>SUM(J679)</f>
        <v>0</v>
      </c>
      <c r="L107" s="107"/>
      <c r="M107" s="732"/>
      <c r="N107" s="732"/>
      <c r="O107" s="732"/>
      <c r="P107" s="732"/>
      <c r="Q107" s="732"/>
      <c r="R107" s="732"/>
      <c r="S107" s="732"/>
      <c r="T107" s="732"/>
      <c r="U107" s="732"/>
      <c r="V107" s="732"/>
      <c r="W107" s="732"/>
    </row>
    <row r="108" spans="2:23" s="654" customFormat="1" ht="19.95" customHeight="1">
      <c r="B108" s="107"/>
      <c r="D108" s="108" t="s">
        <v>2801</v>
      </c>
      <c r="E108" s="109"/>
      <c r="F108" s="109"/>
      <c r="G108" s="109"/>
      <c r="H108" s="109"/>
      <c r="I108" s="110"/>
      <c r="J108" s="110">
        <f>SUM(J699)</f>
        <v>0</v>
      </c>
      <c r="L108" s="107"/>
      <c r="M108" s="732"/>
      <c r="N108" s="732"/>
      <c r="O108" s="732"/>
      <c r="P108" s="732"/>
      <c r="Q108" s="732"/>
      <c r="R108" s="732"/>
      <c r="S108" s="732"/>
      <c r="T108" s="732"/>
      <c r="U108" s="732"/>
      <c r="V108" s="732"/>
      <c r="W108" s="732"/>
    </row>
    <row r="109" spans="2:23" s="654" customFormat="1" ht="19.95" customHeight="1">
      <c r="B109" s="107"/>
      <c r="D109" s="108" t="s">
        <v>2802</v>
      </c>
      <c r="E109" s="109"/>
      <c r="F109" s="109"/>
      <c r="G109" s="109"/>
      <c r="H109" s="109"/>
      <c r="I109" s="110"/>
      <c r="J109" s="110">
        <f>SUM(J708)</f>
        <v>0</v>
      </c>
      <c r="L109" s="107"/>
      <c r="M109" s="732"/>
      <c r="N109" s="732"/>
      <c r="O109" s="732"/>
      <c r="P109" s="732"/>
      <c r="Q109" s="732"/>
      <c r="R109" s="732"/>
      <c r="S109" s="732"/>
      <c r="T109" s="732"/>
      <c r="U109" s="732"/>
      <c r="V109" s="732"/>
      <c r="W109" s="732"/>
    </row>
    <row r="110" spans="2:23" s="259" customFormat="1" ht="19.95" customHeight="1">
      <c r="B110" s="107"/>
      <c r="D110" s="108" t="s">
        <v>2790</v>
      </c>
      <c r="E110" s="109"/>
      <c r="F110" s="109"/>
      <c r="G110" s="109"/>
      <c r="H110" s="109"/>
      <c r="I110" s="110"/>
      <c r="J110" s="110">
        <f>SUM(J717)</f>
        <v>0</v>
      </c>
      <c r="L110" s="107"/>
      <c r="M110" s="732"/>
      <c r="N110" s="732"/>
      <c r="O110" s="732"/>
      <c r="P110" s="732"/>
      <c r="Q110" s="732"/>
      <c r="R110" s="732"/>
      <c r="S110" s="732"/>
      <c r="T110" s="732"/>
      <c r="U110" s="732"/>
      <c r="V110" s="732"/>
      <c r="W110" s="732"/>
    </row>
    <row r="111" spans="2:23" s="259" customFormat="1" ht="19.95" customHeight="1">
      <c r="B111" s="107"/>
      <c r="D111" s="181" t="s">
        <v>2791</v>
      </c>
      <c r="E111" s="182"/>
      <c r="F111" s="182"/>
      <c r="G111" s="182"/>
      <c r="H111" s="182"/>
      <c r="I111" s="183"/>
      <c r="J111" s="183">
        <f>SUM(J763)</f>
        <v>0</v>
      </c>
      <c r="L111" s="107"/>
      <c r="M111" s="732"/>
      <c r="N111" s="732"/>
      <c r="O111" s="732"/>
      <c r="P111" s="732"/>
      <c r="Q111" s="732"/>
      <c r="R111" s="732"/>
      <c r="S111" s="732"/>
      <c r="T111" s="732"/>
      <c r="U111" s="732"/>
      <c r="V111" s="732"/>
      <c r="W111" s="732"/>
    </row>
    <row r="112" spans="2:23" s="2" customFormat="1" ht="7" customHeight="1">
      <c r="B112" s="283"/>
      <c r="C112" s="284"/>
      <c r="D112" s="284"/>
      <c r="E112" s="284"/>
      <c r="F112" s="284"/>
      <c r="G112" s="284"/>
      <c r="H112" s="284"/>
      <c r="I112" s="865"/>
      <c r="J112" s="284"/>
      <c r="K112" s="284"/>
      <c r="L112" s="34"/>
      <c r="M112" s="729"/>
      <c r="N112" s="729"/>
      <c r="O112" s="729"/>
      <c r="P112" s="729"/>
      <c r="Q112" s="729"/>
      <c r="R112" s="729"/>
      <c r="S112" s="729"/>
      <c r="T112" s="729"/>
      <c r="U112" s="729"/>
      <c r="V112" s="729"/>
      <c r="W112" s="729"/>
    </row>
    <row r="116" spans="2:23" s="2" customFormat="1" ht="7" customHeight="1">
      <c r="B116" s="285"/>
      <c r="C116" s="286"/>
      <c r="D116" s="286"/>
      <c r="E116" s="286"/>
      <c r="F116" s="286"/>
      <c r="G116" s="286"/>
      <c r="H116" s="286"/>
      <c r="I116" s="866"/>
      <c r="J116" s="286"/>
      <c r="K116" s="286"/>
      <c r="L116" s="34"/>
      <c r="M116" s="729"/>
      <c r="N116" s="729"/>
      <c r="O116" s="729"/>
      <c r="P116" s="729"/>
      <c r="Q116" s="729"/>
      <c r="R116" s="729"/>
      <c r="S116" s="729"/>
      <c r="T116" s="729"/>
      <c r="U116" s="729"/>
      <c r="V116" s="729"/>
      <c r="W116" s="729"/>
    </row>
    <row r="117" spans="2:23" s="2" customFormat="1" ht="25" customHeight="1">
      <c r="B117" s="34"/>
      <c r="C117" s="16" t="s">
        <v>117</v>
      </c>
      <c r="I117" s="308"/>
      <c r="L117" s="34"/>
      <c r="M117" s="729"/>
      <c r="N117" s="729"/>
      <c r="O117" s="729"/>
      <c r="P117" s="729"/>
      <c r="Q117" s="729"/>
      <c r="R117" s="729"/>
      <c r="S117" s="729"/>
      <c r="T117" s="729"/>
      <c r="U117" s="729"/>
      <c r="V117" s="729"/>
      <c r="W117" s="729"/>
    </row>
    <row r="118" spans="2:23" s="2" customFormat="1" ht="7" customHeight="1">
      <c r="B118" s="34"/>
      <c r="I118" s="308"/>
      <c r="L118" s="34"/>
      <c r="M118" s="729"/>
      <c r="N118" s="729"/>
      <c r="O118" s="729"/>
      <c r="P118" s="729"/>
      <c r="Q118" s="729"/>
      <c r="R118" s="729"/>
      <c r="S118" s="729"/>
      <c r="T118" s="729"/>
      <c r="U118" s="729"/>
      <c r="V118" s="729"/>
      <c r="W118" s="729"/>
    </row>
    <row r="119" spans="2:23" s="2" customFormat="1" ht="12" customHeight="1">
      <c r="B119" s="34"/>
      <c r="C119" s="269" t="s">
        <v>16</v>
      </c>
      <c r="I119" s="308"/>
      <c r="L119" s="34"/>
      <c r="M119" s="729"/>
      <c r="N119" s="729"/>
      <c r="O119" s="729"/>
      <c r="P119" s="729"/>
      <c r="Q119" s="729"/>
      <c r="R119" s="729"/>
      <c r="S119" s="729"/>
      <c r="T119" s="729"/>
      <c r="U119" s="729"/>
      <c r="V119" s="729"/>
      <c r="W119" s="729"/>
    </row>
    <row r="120" spans="2:23" s="2" customFormat="1" ht="16.5" customHeight="1">
      <c r="B120" s="34"/>
      <c r="E120" s="940" t="str">
        <f>E7</f>
        <v>Přístavba a rekonstrukce sportovní haly Chrudim, I.etapa</v>
      </c>
      <c r="F120" s="941"/>
      <c r="G120" s="941"/>
      <c r="H120" s="941"/>
      <c r="I120" s="308"/>
      <c r="L120" s="34"/>
      <c r="M120" s="729"/>
      <c r="N120" s="729"/>
      <c r="O120" s="729"/>
      <c r="P120" s="729"/>
      <c r="Q120" s="729"/>
      <c r="R120" s="729"/>
      <c r="S120" s="729"/>
      <c r="T120" s="729"/>
      <c r="U120" s="729"/>
      <c r="V120" s="729"/>
      <c r="W120" s="729"/>
    </row>
    <row r="121" spans="2:23" s="2" customFormat="1" ht="12" customHeight="1">
      <c r="B121" s="34"/>
      <c r="C121" s="269" t="s">
        <v>111</v>
      </c>
      <c r="I121" s="308"/>
      <c r="L121" s="34"/>
      <c r="M121" s="729"/>
      <c r="N121" s="729"/>
      <c r="O121" s="729"/>
      <c r="P121" s="729"/>
      <c r="Q121" s="729"/>
      <c r="R121" s="729"/>
      <c r="S121" s="729"/>
      <c r="T121" s="729"/>
      <c r="U121" s="729"/>
      <c r="V121" s="729"/>
      <c r="W121" s="729"/>
    </row>
    <row r="122" spans="2:23" s="2" customFormat="1" ht="16.5" customHeight="1">
      <c r="B122" s="34"/>
      <c r="E122" s="911" t="str">
        <f>E9</f>
        <v>45 - Silnoproud materiál a montáž</v>
      </c>
      <c r="F122" s="939"/>
      <c r="G122" s="939"/>
      <c r="H122" s="939"/>
      <c r="I122" s="308"/>
      <c r="L122" s="34"/>
      <c r="M122" s="729"/>
      <c r="N122" s="729"/>
      <c r="O122" s="729"/>
      <c r="P122" s="729"/>
      <c r="Q122" s="729"/>
      <c r="R122" s="729"/>
      <c r="S122" s="729"/>
      <c r="T122" s="729"/>
      <c r="U122" s="729"/>
      <c r="V122" s="729"/>
      <c r="W122" s="729"/>
    </row>
    <row r="123" spans="2:23" s="2" customFormat="1" ht="7" customHeight="1">
      <c r="B123" s="34"/>
      <c r="I123" s="308"/>
      <c r="L123" s="34"/>
      <c r="M123" s="729"/>
      <c r="N123" s="729"/>
      <c r="O123" s="729"/>
      <c r="P123" s="729"/>
      <c r="Q123" s="729"/>
      <c r="R123" s="729"/>
      <c r="S123" s="729"/>
      <c r="T123" s="729"/>
      <c r="U123" s="729"/>
      <c r="V123" s="729"/>
      <c r="W123" s="729"/>
    </row>
    <row r="124" spans="2:23" s="2" customFormat="1" ht="12" customHeight="1">
      <c r="B124" s="34"/>
      <c r="C124" s="269" t="s">
        <v>19</v>
      </c>
      <c r="F124" s="262" t="str">
        <f>F12</f>
        <v>Chrudim</v>
      </c>
      <c r="I124" s="847" t="s">
        <v>20</v>
      </c>
      <c r="J124" s="260">
        <f>IF(J12="","",J12)</f>
        <v>44757</v>
      </c>
      <c r="L124" s="34"/>
      <c r="M124" s="729"/>
      <c r="N124" s="729"/>
      <c r="O124" s="729"/>
      <c r="P124" s="729"/>
      <c r="Q124" s="729"/>
      <c r="R124" s="729"/>
      <c r="S124" s="729"/>
      <c r="T124" s="729"/>
      <c r="U124" s="729"/>
      <c r="V124" s="729"/>
      <c r="W124" s="729"/>
    </row>
    <row r="125" spans="2:23" s="2" customFormat="1" ht="7" customHeight="1">
      <c r="B125" s="34"/>
      <c r="I125" s="308"/>
      <c r="L125" s="34"/>
      <c r="M125" s="729"/>
      <c r="N125" s="729"/>
      <c r="O125" s="729"/>
      <c r="P125" s="729"/>
      <c r="Q125" s="729"/>
      <c r="R125" s="729"/>
      <c r="S125" s="729"/>
      <c r="T125" s="729"/>
      <c r="U125" s="729"/>
      <c r="V125" s="729"/>
      <c r="W125" s="729"/>
    </row>
    <row r="126" spans="2:23" s="2" customFormat="1" ht="25.75" customHeight="1">
      <c r="B126" s="34"/>
      <c r="C126" s="269" t="s">
        <v>21</v>
      </c>
      <c r="F126" s="262" t="str">
        <f>E15</f>
        <v xml:space="preserve">Město Chrudim, Resselovo nám.77, Chrudim </v>
      </c>
      <c r="I126" s="847" t="s">
        <v>26</v>
      </c>
      <c r="J126" s="264" t="str">
        <f>E21</f>
        <v>Projekce CZ s.r.o., Tovární 290, Chrudim</v>
      </c>
      <c r="L126" s="34"/>
      <c r="M126" s="729"/>
      <c r="N126" s="729"/>
      <c r="O126" s="729"/>
      <c r="P126" s="729"/>
      <c r="Q126" s="729"/>
      <c r="R126" s="729"/>
      <c r="S126" s="729"/>
      <c r="T126" s="729"/>
      <c r="U126" s="729"/>
      <c r="V126" s="729"/>
      <c r="W126" s="729"/>
    </row>
    <row r="127" spans="2:23" s="2" customFormat="1" ht="15.25" customHeight="1">
      <c r="B127" s="34"/>
      <c r="C127" s="269" t="s">
        <v>24</v>
      </c>
      <c r="F127" s="262" t="str">
        <f>IF(E18="","",E18)</f>
        <v>Vyplň údaj</v>
      </c>
      <c r="I127" s="847" t="s">
        <v>29</v>
      </c>
      <c r="J127" s="264"/>
      <c r="L127" s="34"/>
      <c r="M127" s="729"/>
      <c r="N127" s="729"/>
      <c r="O127" s="729"/>
      <c r="P127" s="729"/>
      <c r="Q127" s="729"/>
      <c r="R127" s="729"/>
      <c r="S127" s="729"/>
      <c r="T127" s="729"/>
      <c r="U127" s="729"/>
      <c r="V127" s="729"/>
      <c r="W127" s="729"/>
    </row>
    <row r="128" spans="2:23" s="2" customFormat="1" ht="10.4" customHeight="1">
      <c r="B128" s="34"/>
      <c r="I128" s="308"/>
      <c r="L128" s="34"/>
      <c r="M128" s="729"/>
      <c r="N128" s="729"/>
      <c r="O128" s="729"/>
      <c r="P128" s="729"/>
      <c r="Q128" s="729"/>
      <c r="R128" s="729"/>
      <c r="S128" s="729"/>
      <c r="T128" s="729"/>
      <c r="U128" s="729"/>
      <c r="V128" s="729"/>
      <c r="W128" s="729"/>
    </row>
    <row r="129" spans="2:65" s="8" customFormat="1" ht="29.25" customHeight="1">
      <c r="B129" s="116"/>
      <c r="C129" s="113" t="s">
        <v>118</v>
      </c>
      <c r="D129" s="114" t="s">
        <v>57</v>
      </c>
      <c r="E129" s="114" t="s">
        <v>53</v>
      </c>
      <c r="F129" s="114" t="s">
        <v>54</v>
      </c>
      <c r="G129" s="114" t="s">
        <v>119</v>
      </c>
      <c r="H129" s="114" t="s">
        <v>120</v>
      </c>
      <c r="I129" s="858" t="s">
        <v>121</v>
      </c>
      <c r="J129" s="114" t="s">
        <v>114</v>
      </c>
      <c r="K129" s="115" t="s">
        <v>122</v>
      </c>
      <c r="L129" s="116"/>
      <c r="M129" s="733"/>
      <c r="N129" s="733"/>
      <c r="O129" s="733"/>
      <c r="P129" s="733"/>
      <c r="Q129" s="733"/>
      <c r="R129" s="733"/>
      <c r="S129" s="733"/>
      <c r="T129" s="733"/>
      <c r="U129" s="762"/>
      <c r="V129" s="762"/>
      <c r="W129" s="762"/>
    </row>
    <row r="130" spans="2:65" s="2" customFormat="1" ht="22.95" customHeight="1">
      <c r="B130" s="34"/>
      <c r="C130" s="61" t="s">
        <v>129</v>
      </c>
      <c r="I130" s="308"/>
      <c r="J130" s="288">
        <f>J131</f>
        <v>0</v>
      </c>
      <c r="L130" s="34"/>
      <c r="M130" s="729"/>
      <c r="N130" s="729"/>
      <c r="O130" s="729"/>
      <c r="P130" s="779"/>
      <c r="Q130" s="729"/>
      <c r="R130" s="779"/>
      <c r="S130" s="729"/>
      <c r="T130" s="779"/>
      <c r="U130" s="729"/>
      <c r="V130" s="729"/>
      <c r="W130" s="729"/>
      <c r="AT130" s="277"/>
      <c r="AU130" s="277"/>
      <c r="BK130" s="118"/>
    </row>
    <row r="131" spans="2:65" s="292" customFormat="1" ht="25.95" customHeight="1">
      <c r="B131" s="293"/>
      <c r="D131" s="120" t="s">
        <v>71</v>
      </c>
      <c r="E131" s="121" t="s">
        <v>164</v>
      </c>
      <c r="F131" s="121" t="s">
        <v>971</v>
      </c>
      <c r="I131" s="299"/>
      <c r="J131" s="295">
        <f>SUM(J98,J99,J110,J111)</f>
        <v>0</v>
      </c>
      <c r="L131" s="293"/>
      <c r="M131" s="780"/>
      <c r="N131" s="780"/>
      <c r="O131" s="780"/>
      <c r="P131" s="781"/>
      <c r="Q131" s="780"/>
      <c r="R131" s="781"/>
      <c r="S131" s="780"/>
      <c r="T131" s="781"/>
      <c r="U131" s="780"/>
      <c r="V131" s="780"/>
      <c r="W131" s="780"/>
      <c r="AR131" s="120"/>
      <c r="AT131" s="127"/>
      <c r="AU131" s="127"/>
      <c r="AY131" s="120"/>
      <c r="BK131" s="128"/>
    </row>
    <row r="132" spans="2:65" s="292" customFormat="1" ht="22.95" customHeight="1">
      <c r="B132" s="293"/>
      <c r="D132" s="120" t="s">
        <v>71</v>
      </c>
      <c r="E132" s="129" t="s">
        <v>170</v>
      </c>
      <c r="F132" s="129" t="s">
        <v>2322</v>
      </c>
      <c r="I132" s="299"/>
      <c r="J132" s="300">
        <f>SUM(J133:J487)</f>
        <v>0</v>
      </c>
      <c r="L132" s="293"/>
      <c r="M132" s="780"/>
      <c r="N132" s="780"/>
      <c r="O132" s="780"/>
      <c r="P132" s="781"/>
      <c r="Q132" s="780"/>
      <c r="R132" s="781"/>
      <c r="S132" s="780"/>
      <c r="T132" s="781"/>
      <c r="U132" s="780"/>
      <c r="V132" s="780"/>
      <c r="W132" s="780"/>
      <c r="AR132" s="120"/>
      <c r="AT132" s="127"/>
      <c r="AU132" s="127"/>
      <c r="AY132" s="120"/>
      <c r="BK132" s="128"/>
    </row>
    <row r="133" spans="2:65" s="2" customFormat="1" ht="24.25" customHeight="1">
      <c r="B133" s="301"/>
      <c r="C133" s="145" t="s">
        <v>8</v>
      </c>
      <c r="D133" s="145"/>
      <c r="E133" s="549" t="s">
        <v>1446</v>
      </c>
      <c r="F133" s="147" t="s">
        <v>1447</v>
      </c>
      <c r="G133" s="148" t="s">
        <v>158</v>
      </c>
      <c r="H133" s="149">
        <v>773</v>
      </c>
      <c r="I133" s="150"/>
      <c r="J133" s="151">
        <f>ROUND(I133*H133,0)</f>
        <v>0</v>
      </c>
      <c r="K133" s="147" t="s">
        <v>1</v>
      </c>
      <c r="L133" s="152"/>
      <c r="M133" s="736"/>
      <c r="N133" s="737"/>
      <c r="O133" s="729"/>
      <c r="P133" s="757"/>
      <c r="Q133" s="757"/>
      <c r="R133" s="757"/>
      <c r="S133" s="757"/>
      <c r="T133" s="757"/>
      <c r="U133" s="729"/>
      <c r="V133" s="729"/>
      <c r="W133" s="729"/>
      <c r="AR133" s="134"/>
      <c r="AT133" s="134"/>
      <c r="AU133" s="134"/>
      <c r="AY133" s="277"/>
      <c r="BE133" s="308"/>
      <c r="BF133" s="308"/>
      <c r="BG133" s="308"/>
      <c r="BH133" s="308"/>
      <c r="BI133" s="308"/>
      <c r="BJ133" s="277"/>
      <c r="BK133" s="308"/>
      <c r="BL133" s="277"/>
      <c r="BM133" s="134"/>
    </row>
    <row r="134" spans="2:65" s="10" customFormat="1">
      <c r="B134" s="136"/>
      <c r="D134" s="137" t="s">
        <v>131</v>
      </c>
      <c r="E134" s="550" t="s">
        <v>1</v>
      </c>
      <c r="F134" s="139" t="s">
        <v>2222</v>
      </c>
      <c r="H134" s="140">
        <v>773</v>
      </c>
      <c r="I134" s="860"/>
      <c r="L134" s="136"/>
      <c r="M134" s="738"/>
      <c r="N134" s="738"/>
      <c r="O134" s="738"/>
      <c r="P134" s="738"/>
      <c r="Q134" s="738"/>
      <c r="R134" s="738"/>
      <c r="S134" s="738"/>
      <c r="T134" s="738"/>
      <c r="U134" s="738"/>
      <c r="V134" s="738"/>
      <c r="W134" s="738"/>
      <c r="AT134" s="138"/>
      <c r="AU134" s="138"/>
      <c r="AY134" s="138"/>
    </row>
    <row r="135" spans="2:65" s="2" customFormat="1" ht="24.25" customHeight="1">
      <c r="B135" s="301"/>
      <c r="C135" s="145" t="s">
        <v>78</v>
      </c>
      <c r="D135" s="145"/>
      <c r="E135" s="549" t="s">
        <v>1448</v>
      </c>
      <c r="F135" s="147" t="s">
        <v>1449</v>
      </c>
      <c r="G135" s="148" t="s">
        <v>158</v>
      </c>
      <c r="H135" s="149">
        <v>764</v>
      </c>
      <c r="I135" s="150"/>
      <c r="J135" s="151">
        <f>ROUND(I135*H135,0)</f>
        <v>0</v>
      </c>
      <c r="K135" s="147" t="s">
        <v>1</v>
      </c>
      <c r="L135" s="152"/>
      <c r="M135" s="736"/>
      <c r="N135" s="737"/>
      <c r="O135" s="729"/>
      <c r="P135" s="757"/>
      <c r="Q135" s="757"/>
      <c r="R135" s="757"/>
      <c r="S135" s="757"/>
      <c r="T135" s="757"/>
      <c r="U135" s="729"/>
      <c r="V135" s="729"/>
      <c r="W135" s="729"/>
      <c r="AR135" s="134"/>
      <c r="AT135" s="134"/>
      <c r="AU135" s="134"/>
      <c r="AY135" s="277"/>
      <c r="BE135" s="308"/>
      <c r="BF135" s="308"/>
      <c r="BG135" s="308"/>
      <c r="BH135" s="308"/>
      <c r="BI135" s="308"/>
      <c r="BJ135" s="277"/>
      <c r="BK135" s="308"/>
      <c r="BL135" s="277"/>
      <c r="BM135" s="134"/>
    </row>
    <row r="136" spans="2:65" s="10" customFormat="1">
      <c r="B136" s="136"/>
      <c r="D136" s="137" t="s">
        <v>131</v>
      </c>
      <c r="E136" s="550" t="s">
        <v>1</v>
      </c>
      <c r="F136" s="139" t="s">
        <v>2221</v>
      </c>
      <c r="H136" s="140">
        <v>764</v>
      </c>
      <c r="I136" s="860"/>
      <c r="L136" s="136"/>
      <c r="M136" s="738"/>
      <c r="N136" s="738"/>
      <c r="O136" s="738"/>
      <c r="P136" s="738"/>
      <c r="Q136" s="738"/>
      <c r="R136" s="738"/>
      <c r="S136" s="738"/>
      <c r="T136" s="738"/>
      <c r="U136" s="738"/>
      <c r="V136" s="738"/>
      <c r="W136" s="738"/>
      <c r="AT136" s="138"/>
      <c r="AU136" s="138"/>
      <c r="AY136" s="138"/>
    </row>
    <row r="137" spans="2:65" s="2" customFormat="1" ht="24.25" customHeight="1">
      <c r="B137" s="301"/>
      <c r="C137" s="145" t="s">
        <v>132</v>
      </c>
      <c r="D137" s="145"/>
      <c r="E137" s="549" t="s">
        <v>1450</v>
      </c>
      <c r="F137" s="147" t="s">
        <v>1451</v>
      </c>
      <c r="G137" s="148" t="s">
        <v>158</v>
      </c>
      <c r="H137" s="149">
        <v>3011</v>
      </c>
      <c r="I137" s="150"/>
      <c r="J137" s="151">
        <f>ROUND(I137*H137,0)</f>
        <v>0</v>
      </c>
      <c r="K137" s="147" t="s">
        <v>1</v>
      </c>
      <c r="L137" s="152"/>
      <c r="M137" s="736"/>
      <c r="N137" s="737"/>
      <c r="O137" s="729"/>
      <c r="P137" s="757"/>
      <c r="Q137" s="757"/>
      <c r="R137" s="757"/>
      <c r="S137" s="757"/>
      <c r="T137" s="757"/>
      <c r="U137" s="729"/>
      <c r="V137" s="729"/>
      <c r="W137" s="729"/>
      <c r="AR137" s="134"/>
      <c r="AT137" s="134"/>
      <c r="AU137" s="134"/>
      <c r="AY137" s="277"/>
      <c r="BE137" s="308"/>
      <c r="BF137" s="308"/>
      <c r="BG137" s="308"/>
      <c r="BH137" s="308"/>
      <c r="BI137" s="308"/>
      <c r="BJ137" s="277"/>
      <c r="BK137" s="308"/>
      <c r="BL137" s="277"/>
      <c r="BM137" s="134"/>
    </row>
    <row r="138" spans="2:65" s="10" customFormat="1">
      <c r="B138" s="136"/>
      <c r="D138" s="137" t="s">
        <v>131</v>
      </c>
      <c r="E138" s="550" t="s">
        <v>1</v>
      </c>
      <c r="F138" s="139" t="s">
        <v>2220</v>
      </c>
      <c r="H138" s="140">
        <v>3011</v>
      </c>
      <c r="I138" s="860"/>
      <c r="L138" s="136"/>
      <c r="M138" s="738"/>
      <c r="N138" s="738"/>
      <c r="O138" s="738"/>
      <c r="P138" s="738"/>
      <c r="Q138" s="738"/>
      <c r="R138" s="738"/>
      <c r="S138" s="738"/>
      <c r="T138" s="738"/>
      <c r="U138" s="738"/>
      <c r="V138" s="738"/>
      <c r="W138" s="738"/>
      <c r="AT138" s="138"/>
      <c r="AU138" s="138"/>
      <c r="AY138" s="138"/>
    </row>
    <row r="139" spans="2:65" s="2" customFormat="1" ht="24.25" customHeight="1">
      <c r="B139" s="301"/>
      <c r="C139" s="145" t="s">
        <v>103</v>
      </c>
      <c r="D139" s="145"/>
      <c r="E139" s="549" t="s">
        <v>1452</v>
      </c>
      <c r="F139" s="147" t="s">
        <v>1453</v>
      </c>
      <c r="G139" s="148" t="s">
        <v>158</v>
      </c>
      <c r="H139" s="149">
        <v>4297</v>
      </c>
      <c r="I139" s="150"/>
      <c r="J139" s="151">
        <f>ROUND(I139*H139,0)</f>
        <v>0</v>
      </c>
      <c r="K139" s="147" t="s">
        <v>1</v>
      </c>
      <c r="L139" s="152"/>
      <c r="M139" s="736"/>
      <c r="N139" s="737"/>
      <c r="O139" s="729"/>
      <c r="P139" s="757"/>
      <c r="Q139" s="757"/>
      <c r="R139" s="757"/>
      <c r="S139" s="757"/>
      <c r="T139" s="757"/>
      <c r="U139" s="729"/>
      <c r="V139" s="729"/>
      <c r="W139" s="729"/>
      <c r="AR139" s="134"/>
      <c r="AT139" s="134"/>
      <c r="AU139" s="134"/>
      <c r="AY139" s="277"/>
      <c r="BE139" s="308"/>
      <c r="BF139" s="308"/>
      <c r="BG139" s="308"/>
      <c r="BH139" s="308"/>
      <c r="BI139" s="308"/>
      <c r="BJ139" s="277"/>
      <c r="BK139" s="308"/>
      <c r="BL139" s="277"/>
      <c r="BM139" s="134"/>
    </row>
    <row r="140" spans="2:65" s="10" customFormat="1">
      <c r="B140" s="136"/>
      <c r="D140" s="137" t="s">
        <v>131</v>
      </c>
      <c r="E140" s="550" t="s">
        <v>1</v>
      </c>
      <c r="F140" s="139" t="s">
        <v>2219</v>
      </c>
      <c r="H140" s="140">
        <v>4297</v>
      </c>
      <c r="I140" s="860"/>
      <c r="L140" s="136"/>
      <c r="M140" s="738"/>
      <c r="N140" s="738"/>
      <c r="O140" s="738"/>
      <c r="P140" s="738"/>
      <c r="Q140" s="738"/>
      <c r="R140" s="738"/>
      <c r="S140" s="738"/>
      <c r="T140" s="738"/>
      <c r="U140" s="738"/>
      <c r="V140" s="738"/>
      <c r="W140" s="738"/>
      <c r="AT140" s="138"/>
      <c r="AU140" s="138"/>
      <c r="AY140" s="138"/>
    </row>
    <row r="141" spans="2:65" s="2" customFormat="1" ht="24.25" customHeight="1">
      <c r="B141" s="301"/>
      <c r="C141" s="145" t="s">
        <v>133</v>
      </c>
      <c r="D141" s="145"/>
      <c r="E141" s="549" t="s">
        <v>1454</v>
      </c>
      <c r="F141" s="147" t="s">
        <v>1455</v>
      </c>
      <c r="G141" s="148" t="s">
        <v>158</v>
      </c>
      <c r="H141" s="149">
        <v>2038</v>
      </c>
      <c r="I141" s="150"/>
      <c r="J141" s="151">
        <f>ROUND(I141*H141,0)</f>
        <v>0</v>
      </c>
      <c r="K141" s="147" t="s">
        <v>1</v>
      </c>
      <c r="L141" s="152"/>
      <c r="M141" s="736"/>
      <c r="N141" s="737"/>
      <c r="O141" s="729"/>
      <c r="P141" s="757"/>
      <c r="Q141" s="757"/>
      <c r="R141" s="757"/>
      <c r="S141" s="757"/>
      <c r="T141" s="757"/>
      <c r="U141" s="729"/>
      <c r="V141" s="729"/>
      <c r="W141" s="729"/>
      <c r="AR141" s="134"/>
      <c r="AT141" s="134"/>
      <c r="AU141" s="134"/>
      <c r="AY141" s="277"/>
      <c r="BE141" s="308"/>
      <c r="BF141" s="308"/>
      <c r="BG141" s="308"/>
      <c r="BH141" s="308"/>
      <c r="BI141" s="308"/>
      <c r="BJ141" s="277"/>
      <c r="BK141" s="308"/>
      <c r="BL141" s="277"/>
      <c r="BM141" s="134"/>
    </row>
    <row r="142" spans="2:65" s="10" customFormat="1">
      <c r="B142" s="136"/>
      <c r="D142" s="137" t="s">
        <v>131</v>
      </c>
      <c r="E142" s="550" t="s">
        <v>1</v>
      </c>
      <c r="F142" s="139" t="s">
        <v>2218</v>
      </c>
      <c r="H142" s="140">
        <v>2038</v>
      </c>
      <c r="I142" s="860"/>
      <c r="L142" s="136"/>
      <c r="M142" s="738"/>
      <c r="N142" s="738"/>
      <c r="O142" s="738"/>
      <c r="P142" s="738"/>
      <c r="Q142" s="738"/>
      <c r="R142" s="738"/>
      <c r="S142" s="738"/>
      <c r="T142" s="738"/>
      <c r="U142" s="738"/>
      <c r="V142" s="738"/>
      <c r="W142" s="738"/>
      <c r="AT142" s="138"/>
      <c r="AU142" s="138"/>
      <c r="AY142" s="138"/>
    </row>
    <row r="143" spans="2:65" s="2" customFormat="1" ht="24.25" customHeight="1">
      <c r="B143" s="301"/>
      <c r="C143" s="145" t="s">
        <v>107</v>
      </c>
      <c r="D143" s="145"/>
      <c r="E143" s="549" t="s">
        <v>1456</v>
      </c>
      <c r="F143" s="147" t="s">
        <v>1457</v>
      </c>
      <c r="G143" s="148" t="s">
        <v>158</v>
      </c>
      <c r="H143" s="149">
        <v>20</v>
      </c>
      <c r="I143" s="150"/>
      <c r="J143" s="151">
        <f>ROUND(I143*H143,0)</f>
        <v>0</v>
      </c>
      <c r="K143" s="147" t="s">
        <v>1</v>
      </c>
      <c r="L143" s="152"/>
      <c r="M143" s="736"/>
      <c r="N143" s="737"/>
      <c r="O143" s="729"/>
      <c r="P143" s="757"/>
      <c r="Q143" s="757"/>
      <c r="R143" s="757"/>
      <c r="S143" s="757"/>
      <c r="T143" s="757"/>
      <c r="U143" s="729"/>
      <c r="V143" s="729"/>
      <c r="W143" s="729"/>
      <c r="AR143" s="134"/>
      <c r="AT143" s="134"/>
      <c r="AU143" s="134"/>
      <c r="AY143" s="277"/>
      <c r="BE143" s="308"/>
      <c r="BF143" s="308"/>
      <c r="BG143" s="308"/>
      <c r="BH143" s="308"/>
      <c r="BI143" s="308"/>
      <c r="BJ143" s="277"/>
      <c r="BK143" s="308"/>
      <c r="BL143" s="277"/>
      <c r="BM143" s="134"/>
    </row>
    <row r="144" spans="2:65" s="10" customFormat="1">
      <c r="B144" s="136"/>
      <c r="D144" s="137" t="s">
        <v>131</v>
      </c>
      <c r="E144" s="550" t="s">
        <v>1</v>
      </c>
      <c r="F144" s="139" t="s">
        <v>2217</v>
      </c>
      <c r="H144" s="140">
        <v>20</v>
      </c>
      <c r="I144" s="860"/>
      <c r="L144" s="136"/>
      <c r="M144" s="738"/>
      <c r="N144" s="738"/>
      <c r="O144" s="738"/>
      <c r="P144" s="738"/>
      <c r="Q144" s="738"/>
      <c r="R144" s="738"/>
      <c r="S144" s="738"/>
      <c r="T144" s="738"/>
      <c r="U144" s="738"/>
      <c r="V144" s="738"/>
      <c r="W144" s="738"/>
      <c r="AT144" s="138"/>
      <c r="AU144" s="138"/>
      <c r="AY144" s="138"/>
    </row>
    <row r="145" spans="2:65" s="2" customFormat="1" ht="24.25" customHeight="1">
      <c r="B145" s="301"/>
      <c r="C145" s="145" t="s">
        <v>134</v>
      </c>
      <c r="D145" s="145"/>
      <c r="E145" s="549" t="s">
        <v>1458</v>
      </c>
      <c r="F145" s="147" t="s">
        <v>1459</v>
      </c>
      <c r="G145" s="148" t="s">
        <v>158</v>
      </c>
      <c r="H145" s="149">
        <v>1039</v>
      </c>
      <c r="I145" s="150"/>
      <c r="J145" s="151">
        <f>ROUND(I145*H145,0)</f>
        <v>0</v>
      </c>
      <c r="K145" s="147" t="s">
        <v>1</v>
      </c>
      <c r="L145" s="152"/>
      <c r="M145" s="736"/>
      <c r="N145" s="737"/>
      <c r="O145" s="729"/>
      <c r="P145" s="757"/>
      <c r="Q145" s="757"/>
      <c r="R145" s="757"/>
      <c r="S145" s="757"/>
      <c r="T145" s="757"/>
      <c r="U145" s="729"/>
      <c r="V145" s="729"/>
      <c r="W145" s="729"/>
      <c r="AR145" s="134"/>
      <c r="AT145" s="134"/>
      <c r="AU145" s="134"/>
      <c r="AY145" s="277"/>
      <c r="BE145" s="308"/>
      <c r="BF145" s="308"/>
      <c r="BG145" s="308"/>
      <c r="BH145" s="308"/>
      <c r="BI145" s="308"/>
      <c r="BJ145" s="277"/>
      <c r="BK145" s="308"/>
      <c r="BL145" s="277"/>
      <c r="BM145" s="134"/>
    </row>
    <row r="146" spans="2:65" s="10" customFormat="1">
      <c r="B146" s="136"/>
      <c r="D146" s="137" t="s">
        <v>131</v>
      </c>
      <c r="E146" s="550" t="s">
        <v>1</v>
      </c>
      <c r="F146" s="139" t="s">
        <v>2223</v>
      </c>
      <c r="H146" s="140">
        <v>1039</v>
      </c>
      <c r="I146" s="860"/>
      <c r="L146" s="136"/>
      <c r="M146" s="738"/>
      <c r="N146" s="738"/>
      <c r="O146" s="738"/>
      <c r="P146" s="738"/>
      <c r="Q146" s="738"/>
      <c r="R146" s="738"/>
      <c r="S146" s="738"/>
      <c r="T146" s="738"/>
      <c r="U146" s="738"/>
      <c r="V146" s="738"/>
      <c r="W146" s="738"/>
      <c r="AT146" s="138"/>
      <c r="AU146" s="138"/>
      <c r="AY146" s="138"/>
    </row>
    <row r="147" spans="2:65" s="2" customFormat="1" ht="24.25" customHeight="1">
      <c r="B147" s="301"/>
      <c r="C147" s="145" t="s">
        <v>135</v>
      </c>
      <c r="D147" s="145"/>
      <c r="E147" s="549" t="s">
        <v>1460</v>
      </c>
      <c r="F147" s="147" t="s">
        <v>1461</v>
      </c>
      <c r="G147" s="148" t="s">
        <v>158</v>
      </c>
      <c r="H147" s="149">
        <v>481</v>
      </c>
      <c r="I147" s="150"/>
      <c r="J147" s="151">
        <f>ROUND(I147*H147,0)</f>
        <v>0</v>
      </c>
      <c r="K147" s="147" t="s">
        <v>1</v>
      </c>
      <c r="L147" s="152"/>
      <c r="M147" s="736"/>
      <c r="N147" s="737"/>
      <c r="O147" s="729"/>
      <c r="P147" s="757"/>
      <c r="Q147" s="757"/>
      <c r="R147" s="757"/>
      <c r="S147" s="757"/>
      <c r="T147" s="757"/>
      <c r="U147" s="729"/>
      <c r="V147" s="729"/>
      <c r="W147" s="729"/>
      <c r="AR147" s="134"/>
      <c r="AT147" s="134"/>
      <c r="AU147" s="134"/>
      <c r="AY147" s="277"/>
      <c r="BE147" s="308"/>
      <c r="BF147" s="308"/>
      <c r="BG147" s="308"/>
      <c r="BH147" s="308"/>
      <c r="BI147" s="308"/>
      <c r="BJ147" s="277"/>
      <c r="BK147" s="308"/>
      <c r="BL147" s="277"/>
      <c r="BM147" s="134"/>
    </row>
    <row r="148" spans="2:65" s="10" customFormat="1">
      <c r="B148" s="136"/>
      <c r="D148" s="137" t="s">
        <v>131</v>
      </c>
      <c r="E148" s="550" t="s">
        <v>1</v>
      </c>
      <c r="F148" s="139" t="s">
        <v>2224</v>
      </c>
      <c r="H148" s="140">
        <v>481</v>
      </c>
      <c r="I148" s="860"/>
      <c r="L148" s="136"/>
      <c r="M148" s="738"/>
      <c r="N148" s="738"/>
      <c r="O148" s="738"/>
      <c r="P148" s="738"/>
      <c r="Q148" s="738"/>
      <c r="R148" s="738"/>
      <c r="S148" s="738"/>
      <c r="T148" s="738"/>
      <c r="U148" s="738"/>
      <c r="V148" s="738"/>
      <c r="W148" s="738"/>
      <c r="AT148" s="138"/>
      <c r="AU148" s="138"/>
      <c r="AY148" s="138"/>
    </row>
    <row r="149" spans="2:65" s="2" customFormat="1" ht="24.25" customHeight="1">
      <c r="B149" s="301"/>
      <c r="C149" s="145" t="s">
        <v>136</v>
      </c>
      <c r="D149" s="145"/>
      <c r="E149" s="549" t="s">
        <v>1462</v>
      </c>
      <c r="F149" s="147" t="s">
        <v>1463</v>
      </c>
      <c r="G149" s="148" t="s">
        <v>158</v>
      </c>
      <c r="H149" s="149">
        <v>525</v>
      </c>
      <c r="I149" s="150"/>
      <c r="J149" s="151">
        <f>ROUND(I149*H149,0)</f>
        <v>0</v>
      </c>
      <c r="K149" s="147" t="s">
        <v>1</v>
      </c>
      <c r="L149" s="152"/>
      <c r="M149" s="736"/>
      <c r="N149" s="737"/>
      <c r="O149" s="729"/>
      <c r="P149" s="757"/>
      <c r="Q149" s="757"/>
      <c r="R149" s="757"/>
      <c r="S149" s="757"/>
      <c r="T149" s="757"/>
      <c r="U149" s="729"/>
      <c r="V149" s="729"/>
      <c r="W149" s="729"/>
      <c r="AR149" s="134"/>
      <c r="AT149" s="134"/>
      <c r="AU149" s="134"/>
      <c r="AY149" s="277"/>
      <c r="BE149" s="308"/>
      <c r="BF149" s="308"/>
      <c r="BG149" s="308"/>
      <c r="BH149" s="308"/>
      <c r="BI149" s="308"/>
      <c r="BJ149" s="277"/>
      <c r="BK149" s="308"/>
      <c r="BL149" s="277"/>
      <c r="BM149" s="134"/>
    </row>
    <row r="150" spans="2:65" s="10" customFormat="1">
      <c r="B150" s="136"/>
      <c r="D150" s="137" t="s">
        <v>131</v>
      </c>
      <c r="E150" s="550" t="s">
        <v>1</v>
      </c>
      <c r="F150" s="139" t="s">
        <v>2225</v>
      </c>
      <c r="H150" s="140">
        <v>525</v>
      </c>
      <c r="I150" s="860"/>
      <c r="L150" s="136"/>
      <c r="M150" s="738"/>
      <c r="N150" s="738"/>
      <c r="O150" s="738"/>
      <c r="P150" s="738"/>
      <c r="Q150" s="738"/>
      <c r="R150" s="738"/>
      <c r="S150" s="738"/>
      <c r="T150" s="738"/>
      <c r="U150" s="738"/>
      <c r="V150" s="738"/>
      <c r="W150" s="738"/>
      <c r="AT150" s="138"/>
      <c r="AU150" s="138"/>
      <c r="AY150" s="138"/>
    </row>
    <row r="151" spans="2:65" s="2" customFormat="1" ht="22.5" customHeight="1">
      <c r="B151" s="301"/>
      <c r="C151" s="145" t="s">
        <v>137</v>
      </c>
      <c r="D151" s="145"/>
      <c r="E151" s="549" t="s">
        <v>1464</v>
      </c>
      <c r="F151" s="147" t="s">
        <v>1465</v>
      </c>
      <c r="G151" s="148" t="s">
        <v>158</v>
      </c>
      <c r="H151" s="149">
        <v>501</v>
      </c>
      <c r="I151" s="150"/>
      <c r="J151" s="151">
        <f>ROUND(I151*H151,0)</f>
        <v>0</v>
      </c>
      <c r="K151" s="147" t="s">
        <v>1</v>
      </c>
      <c r="L151" s="152"/>
      <c r="M151" s="736"/>
      <c r="N151" s="737"/>
      <c r="O151" s="729"/>
      <c r="P151" s="757"/>
      <c r="Q151" s="757"/>
      <c r="R151" s="757"/>
      <c r="S151" s="757"/>
      <c r="T151" s="757"/>
      <c r="U151" s="729"/>
      <c r="V151" s="729"/>
      <c r="W151" s="729"/>
      <c r="AR151" s="134"/>
      <c r="AT151" s="134"/>
      <c r="AU151" s="134"/>
      <c r="AY151" s="277"/>
      <c r="BE151" s="308"/>
      <c r="BF151" s="308"/>
      <c r="BG151" s="308"/>
      <c r="BH151" s="308"/>
      <c r="BI151" s="308"/>
      <c r="BJ151" s="277"/>
      <c r="BK151" s="308"/>
      <c r="BL151" s="277"/>
      <c r="BM151" s="134"/>
    </row>
    <row r="152" spans="2:65" s="10" customFormat="1">
      <c r="B152" s="136"/>
      <c r="D152" s="137" t="s">
        <v>131</v>
      </c>
      <c r="E152" s="550" t="s">
        <v>1</v>
      </c>
      <c r="F152" s="139" t="s">
        <v>2226</v>
      </c>
      <c r="H152" s="140">
        <v>501</v>
      </c>
      <c r="I152" s="860"/>
      <c r="L152" s="136"/>
      <c r="M152" s="738"/>
      <c r="N152" s="738"/>
      <c r="O152" s="738"/>
      <c r="P152" s="738"/>
      <c r="Q152" s="738"/>
      <c r="R152" s="738"/>
      <c r="S152" s="738"/>
      <c r="T152" s="738"/>
      <c r="U152" s="738"/>
      <c r="V152" s="738"/>
      <c r="W152" s="738"/>
      <c r="AT152" s="138"/>
      <c r="AU152" s="138"/>
      <c r="AY152" s="138"/>
    </row>
    <row r="153" spans="2:65" s="2" customFormat="1" ht="24.25" customHeight="1">
      <c r="B153" s="301"/>
      <c r="C153" s="145" t="s">
        <v>139</v>
      </c>
      <c r="D153" s="145"/>
      <c r="E153" s="549" t="s">
        <v>1466</v>
      </c>
      <c r="F153" s="147" t="s">
        <v>1467</v>
      </c>
      <c r="G153" s="148" t="s">
        <v>158</v>
      </c>
      <c r="H153" s="149">
        <v>614</v>
      </c>
      <c r="I153" s="150"/>
      <c r="J153" s="151">
        <f>ROUND(I153*H153,0)</f>
        <v>0</v>
      </c>
      <c r="K153" s="147" t="s">
        <v>1</v>
      </c>
      <c r="L153" s="152"/>
      <c r="M153" s="736"/>
      <c r="N153" s="737"/>
      <c r="O153" s="729"/>
      <c r="P153" s="757"/>
      <c r="Q153" s="757"/>
      <c r="R153" s="757"/>
      <c r="S153" s="757"/>
      <c r="T153" s="757"/>
      <c r="U153" s="729"/>
      <c r="V153" s="729"/>
      <c r="W153" s="729"/>
      <c r="AR153" s="134"/>
      <c r="AT153" s="134"/>
      <c r="AU153" s="134"/>
      <c r="AY153" s="277"/>
      <c r="BE153" s="308"/>
      <c r="BF153" s="308"/>
      <c r="BG153" s="308"/>
      <c r="BH153" s="308"/>
      <c r="BI153" s="308"/>
      <c r="BJ153" s="277"/>
      <c r="BK153" s="308"/>
      <c r="BL153" s="277"/>
      <c r="BM153" s="134"/>
    </row>
    <row r="154" spans="2:65" s="10" customFormat="1">
      <c r="B154" s="136"/>
      <c r="D154" s="137" t="s">
        <v>131</v>
      </c>
      <c r="E154" s="550" t="s">
        <v>1</v>
      </c>
      <c r="F154" s="139" t="s">
        <v>2227</v>
      </c>
      <c r="H154" s="140">
        <v>614</v>
      </c>
      <c r="I154" s="860"/>
      <c r="L154" s="136"/>
      <c r="M154" s="738"/>
      <c r="N154" s="738"/>
      <c r="O154" s="738"/>
      <c r="P154" s="738"/>
      <c r="Q154" s="738"/>
      <c r="R154" s="738"/>
      <c r="S154" s="738"/>
      <c r="T154" s="738"/>
      <c r="U154" s="738"/>
      <c r="V154" s="738"/>
      <c r="W154" s="738"/>
      <c r="AT154" s="138"/>
      <c r="AU154" s="138"/>
      <c r="AY154" s="138"/>
    </row>
    <row r="155" spans="2:65" s="2" customFormat="1" ht="24.25" customHeight="1">
      <c r="B155" s="301"/>
      <c r="C155" s="145" t="s">
        <v>140</v>
      </c>
      <c r="D155" s="145"/>
      <c r="E155" s="549" t="s">
        <v>1466</v>
      </c>
      <c r="F155" s="147" t="s">
        <v>1468</v>
      </c>
      <c r="G155" s="148" t="s">
        <v>158</v>
      </c>
      <c r="H155" s="149">
        <v>143</v>
      </c>
      <c r="I155" s="150"/>
      <c r="J155" s="151">
        <f>ROUND(I155*H155,0)</f>
        <v>0</v>
      </c>
      <c r="K155" s="147" t="s">
        <v>1</v>
      </c>
      <c r="L155" s="152"/>
      <c r="M155" s="736"/>
      <c r="N155" s="737"/>
      <c r="O155" s="729"/>
      <c r="P155" s="757"/>
      <c r="Q155" s="757"/>
      <c r="R155" s="757"/>
      <c r="S155" s="757"/>
      <c r="T155" s="757"/>
      <c r="U155" s="729"/>
      <c r="V155" s="729"/>
      <c r="W155" s="729"/>
      <c r="AR155" s="134"/>
      <c r="AT155" s="134"/>
      <c r="AU155" s="134"/>
      <c r="AY155" s="277"/>
      <c r="BE155" s="308"/>
      <c r="BF155" s="308"/>
      <c r="BG155" s="308"/>
      <c r="BH155" s="308"/>
      <c r="BI155" s="308"/>
      <c r="BJ155" s="277"/>
      <c r="BK155" s="308"/>
      <c r="BL155" s="277"/>
      <c r="BM155" s="134"/>
    </row>
    <row r="156" spans="2:65" s="10" customFormat="1">
      <c r="B156" s="136"/>
      <c r="D156" s="137" t="s">
        <v>131</v>
      </c>
      <c r="E156" s="550" t="s">
        <v>1</v>
      </c>
      <c r="F156" s="139" t="s">
        <v>2228</v>
      </c>
      <c r="H156" s="140">
        <v>143</v>
      </c>
      <c r="I156" s="860"/>
      <c r="L156" s="136"/>
      <c r="M156" s="738"/>
      <c r="N156" s="738"/>
      <c r="O156" s="738"/>
      <c r="P156" s="738"/>
      <c r="Q156" s="738"/>
      <c r="R156" s="738"/>
      <c r="S156" s="738"/>
      <c r="T156" s="738"/>
      <c r="U156" s="738"/>
      <c r="V156" s="738"/>
      <c r="W156" s="738"/>
      <c r="AT156" s="138"/>
      <c r="AU156" s="138"/>
      <c r="AY156" s="138"/>
    </row>
    <row r="157" spans="2:65" s="2" customFormat="1" ht="24.25" customHeight="1">
      <c r="B157" s="301"/>
      <c r="C157" s="145" t="s">
        <v>141</v>
      </c>
      <c r="D157" s="145"/>
      <c r="E157" s="549" t="s">
        <v>1469</v>
      </c>
      <c r="F157" s="147" t="s">
        <v>1470</v>
      </c>
      <c r="G157" s="148" t="s">
        <v>158</v>
      </c>
      <c r="H157" s="149">
        <v>70</v>
      </c>
      <c r="I157" s="150"/>
      <c r="J157" s="151">
        <f>ROUND(I157*H157,0)</f>
        <v>0</v>
      </c>
      <c r="K157" s="147" t="s">
        <v>1</v>
      </c>
      <c r="L157" s="152"/>
      <c r="M157" s="736"/>
      <c r="N157" s="737"/>
      <c r="O157" s="729"/>
      <c r="P157" s="757"/>
      <c r="Q157" s="757"/>
      <c r="R157" s="757"/>
      <c r="S157" s="757"/>
      <c r="T157" s="757"/>
      <c r="U157" s="729"/>
      <c r="V157" s="729"/>
      <c r="W157" s="729"/>
      <c r="AR157" s="134"/>
      <c r="AT157" s="134"/>
      <c r="AU157" s="134"/>
      <c r="AY157" s="277"/>
      <c r="BE157" s="308"/>
      <c r="BF157" s="308"/>
      <c r="BG157" s="308"/>
      <c r="BH157" s="308"/>
      <c r="BI157" s="308"/>
      <c r="BJ157" s="277"/>
      <c r="BK157" s="308"/>
      <c r="BL157" s="277"/>
      <c r="BM157" s="134"/>
    </row>
    <row r="158" spans="2:65" s="10" customFormat="1">
      <c r="B158" s="136"/>
      <c r="D158" s="137" t="s">
        <v>131</v>
      </c>
      <c r="E158" s="550" t="s">
        <v>1</v>
      </c>
      <c r="F158" s="139" t="s">
        <v>2229</v>
      </c>
      <c r="H158" s="140">
        <v>70</v>
      </c>
      <c r="I158" s="860"/>
      <c r="L158" s="136"/>
      <c r="M158" s="738"/>
      <c r="N158" s="738"/>
      <c r="O158" s="738"/>
      <c r="P158" s="738"/>
      <c r="Q158" s="738"/>
      <c r="R158" s="738"/>
      <c r="S158" s="738"/>
      <c r="T158" s="738"/>
      <c r="U158" s="738"/>
      <c r="V158" s="738"/>
      <c r="W158" s="738"/>
      <c r="AT158" s="138"/>
      <c r="AU158" s="138"/>
      <c r="AY158" s="138"/>
    </row>
    <row r="159" spans="2:65" s="2" customFormat="1" ht="24.25" customHeight="1">
      <c r="B159" s="301"/>
      <c r="C159" s="145" t="s">
        <v>142</v>
      </c>
      <c r="D159" s="145"/>
      <c r="E159" s="549" t="s">
        <v>1471</v>
      </c>
      <c r="F159" s="147" t="s">
        <v>1472</v>
      </c>
      <c r="G159" s="148" t="s">
        <v>158</v>
      </c>
      <c r="H159" s="149">
        <v>305</v>
      </c>
      <c r="I159" s="150"/>
      <c r="J159" s="151">
        <f>ROUND(I159*H159,0)</f>
        <v>0</v>
      </c>
      <c r="K159" s="147" t="s">
        <v>1</v>
      </c>
      <c r="L159" s="152"/>
      <c r="M159" s="736"/>
      <c r="N159" s="737"/>
      <c r="O159" s="729"/>
      <c r="P159" s="757"/>
      <c r="Q159" s="757"/>
      <c r="R159" s="757"/>
      <c r="S159" s="757"/>
      <c r="T159" s="757"/>
      <c r="U159" s="729"/>
      <c r="V159" s="729"/>
      <c r="W159" s="729"/>
      <c r="AR159" s="134"/>
      <c r="AT159" s="134"/>
      <c r="AU159" s="134"/>
      <c r="AY159" s="277"/>
      <c r="BE159" s="308"/>
      <c r="BF159" s="308"/>
      <c r="BG159" s="308"/>
      <c r="BH159" s="308"/>
      <c r="BI159" s="308"/>
      <c r="BJ159" s="277"/>
      <c r="BK159" s="308"/>
      <c r="BL159" s="277"/>
      <c r="BM159" s="134"/>
    </row>
    <row r="160" spans="2:65" s="10" customFormat="1">
      <c r="B160" s="136"/>
      <c r="D160" s="137" t="s">
        <v>131</v>
      </c>
      <c r="E160" s="550" t="s">
        <v>1</v>
      </c>
      <c r="F160" s="139" t="s">
        <v>2230</v>
      </c>
      <c r="H160" s="140">
        <v>305</v>
      </c>
      <c r="I160" s="860"/>
      <c r="L160" s="136"/>
      <c r="M160" s="738"/>
      <c r="N160" s="738"/>
      <c r="O160" s="738"/>
      <c r="P160" s="738"/>
      <c r="Q160" s="738"/>
      <c r="R160" s="738"/>
      <c r="S160" s="738"/>
      <c r="T160" s="738"/>
      <c r="U160" s="738"/>
      <c r="V160" s="738"/>
      <c r="W160" s="738"/>
      <c r="AT160" s="138"/>
      <c r="AU160" s="138"/>
      <c r="AY160" s="138"/>
    </row>
    <row r="161" spans="2:65" s="2" customFormat="1" ht="24.25" customHeight="1">
      <c r="B161" s="301"/>
      <c r="C161" s="145" t="s">
        <v>9</v>
      </c>
      <c r="D161" s="145"/>
      <c r="E161" s="549" t="s">
        <v>1473</v>
      </c>
      <c r="F161" s="147" t="s">
        <v>1474</v>
      </c>
      <c r="G161" s="148" t="s">
        <v>158</v>
      </c>
      <c r="H161" s="149">
        <v>23</v>
      </c>
      <c r="I161" s="150"/>
      <c r="J161" s="151">
        <f>ROUND(I161*H161,0)</f>
        <v>0</v>
      </c>
      <c r="K161" s="147" t="s">
        <v>1</v>
      </c>
      <c r="L161" s="152"/>
      <c r="M161" s="736"/>
      <c r="N161" s="737"/>
      <c r="O161" s="729"/>
      <c r="P161" s="757"/>
      <c r="Q161" s="757"/>
      <c r="R161" s="757"/>
      <c r="S161" s="757"/>
      <c r="T161" s="757"/>
      <c r="U161" s="729"/>
      <c r="V161" s="729"/>
      <c r="W161" s="729"/>
      <c r="AR161" s="134"/>
      <c r="AT161" s="134"/>
      <c r="AU161" s="134"/>
      <c r="AY161" s="277"/>
      <c r="BE161" s="308"/>
      <c r="BF161" s="308"/>
      <c r="BG161" s="308"/>
      <c r="BH161" s="308"/>
      <c r="BI161" s="308"/>
      <c r="BJ161" s="277"/>
      <c r="BK161" s="308"/>
      <c r="BL161" s="277"/>
      <c r="BM161" s="134"/>
    </row>
    <row r="162" spans="2:65" s="10" customFormat="1">
      <c r="B162" s="136"/>
      <c r="D162" s="137" t="s">
        <v>131</v>
      </c>
      <c r="E162" s="550" t="s">
        <v>1</v>
      </c>
      <c r="F162" s="139" t="s">
        <v>2231</v>
      </c>
      <c r="H162" s="140">
        <v>23</v>
      </c>
      <c r="I162" s="860"/>
      <c r="L162" s="136"/>
      <c r="M162" s="738"/>
      <c r="N162" s="738"/>
      <c r="O162" s="738"/>
      <c r="P162" s="738"/>
      <c r="Q162" s="738"/>
      <c r="R162" s="738"/>
      <c r="S162" s="738"/>
      <c r="T162" s="738"/>
      <c r="U162" s="738"/>
      <c r="V162" s="738"/>
      <c r="W162" s="738"/>
      <c r="AT162" s="138"/>
      <c r="AU162" s="138"/>
      <c r="AY162" s="138"/>
    </row>
    <row r="163" spans="2:65" s="2" customFormat="1" ht="24.25" customHeight="1">
      <c r="B163" s="301"/>
      <c r="C163" s="145" t="s">
        <v>143</v>
      </c>
      <c r="D163" s="145"/>
      <c r="E163" s="549" t="s">
        <v>1475</v>
      </c>
      <c r="F163" s="147" t="s">
        <v>1476</v>
      </c>
      <c r="G163" s="148" t="s">
        <v>158</v>
      </c>
      <c r="H163" s="149">
        <v>23</v>
      </c>
      <c r="I163" s="150"/>
      <c r="J163" s="151">
        <f>ROUND(I163*H163,0)</f>
        <v>0</v>
      </c>
      <c r="K163" s="147" t="s">
        <v>1</v>
      </c>
      <c r="L163" s="152"/>
      <c r="M163" s="736"/>
      <c r="N163" s="737"/>
      <c r="O163" s="729"/>
      <c r="P163" s="757"/>
      <c r="Q163" s="757"/>
      <c r="R163" s="757"/>
      <c r="S163" s="757"/>
      <c r="T163" s="757"/>
      <c r="U163" s="729"/>
      <c r="V163" s="729"/>
      <c r="W163" s="729"/>
      <c r="AR163" s="134"/>
      <c r="AT163" s="134"/>
      <c r="AU163" s="134"/>
      <c r="AY163" s="277"/>
      <c r="BE163" s="308"/>
      <c r="BF163" s="308"/>
      <c r="BG163" s="308"/>
      <c r="BH163" s="308"/>
      <c r="BI163" s="308"/>
      <c r="BJ163" s="277"/>
      <c r="BK163" s="308"/>
      <c r="BL163" s="277"/>
      <c r="BM163" s="134"/>
    </row>
    <row r="164" spans="2:65" s="10" customFormat="1">
      <c r="B164" s="136"/>
      <c r="D164" s="137" t="s">
        <v>131</v>
      </c>
      <c r="E164" s="550" t="s">
        <v>1</v>
      </c>
      <c r="F164" s="139" t="s">
        <v>2231</v>
      </c>
      <c r="H164" s="140">
        <v>23</v>
      </c>
      <c r="I164" s="860"/>
      <c r="L164" s="136"/>
      <c r="M164" s="738"/>
      <c r="N164" s="738"/>
      <c r="O164" s="738"/>
      <c r="P164" s="738"/>
      <c r="Q164" s="738"/>
      <c r="R164" s="738"/>
      <c r="S164" s="738"/>
      <c r="T164" s="738"/>
      <c r="U164" s="738"/>
      <c r="V164" s="738"/>
      <c r="W164" s="738"/>
      <c r="AT164" s="138"/>
      <c r="AU164" s="138"/>
      <c r="AY164" s="138"/>
    </row>
    <row r="165" spans="2:65" s="2" customFormat="1" ht="24.25" customHeight="1">
      <c r="B165" s="301"/>
      <c r="C165" s="145" t="s">
        <v>144</v>
      </c>
      <c r="D165" s="145"/>
      <c r="E165" s="549" t="s">
        <v>973</v>
      </c>
      <c r="F165" s="147" t="s">
        <v>1477</v>
      </c>
      <c r="G165" s="148" t="s">
        <v>158</v>
      </c>
      <c r="H165" s="149">
        <v>1634</v>
      </c>
      <c r="I165" s="150"/>
      <c r="J165" s="151">
        <f>ROUND(I165*H165,0)</f>
        <v>0</v>
      </c>
      <c r="K165" s="147" t="s">
        <v>1</v>
      </c>
      <c r="L165" s="152"/>
      <c r="M165" s="736"/>
      <c r="N165" s="737"/>
      <c r="O165" s="729"/>
      <c r="P165" s="757"/>
      <c r="Q165" s="757"/>
      <c r="R165" s="757"/>
      <c r="S165" s="757"/>
      <c r="T165" s="757"/>
      <c r="U165" s="729"/>
      <c r="V165" s="729"/>
      <c r="W165" s="729"/>
      <c r="AR165" s="134"/>
      <c r="AT165" s="134"/>
      <c r="AU165" s="134"/>
      <c r="AY165" s="277"/>
      <c r="BE165" s="308"/>
      <c r="BF165" s="308"/>
      <c r="BG165" s="308"/>
      <c r="BH165" s="308"/>
      <c r="BI165" s="308"/>
      <c r="BJ165" s="277"/>
      <c r="BK165" s="308"/>
      <c r="BL165" s="277"/>
      <c r="BM165" s="134"/>
    </row>
    <row r="166" spans="2:65" s="10" customFormat="1">
      <c r="B166" s="136"/>
      <c r="D166" s="137" t="s">
        <v>131</v>
      </c>
      <c r="E166" s="550" t="s">
        <v>1</v>
      </c>
      <c r="F166" s="139" t="s">
        <v>2232</v>
      </c>
      <c r="H166" s="140">
        <v>1634</v>
      </c>
      <c r="I166" s="860"/>
      <c r="L166" s="136"/>
      <c r="M166" s="738"/>
      <c r="N166" s="738"/>
      <c r="O166" s="738"/>
      <c r="P166" s="738"/>
      <c r="Q166" s="738"/>
      <c r="R166" s="738"/>
      <c r="S166" s="738"/>
      <c r="T166" s="738"/>
      <c r="U166" s="738"/>
      <c r="V166" s="738"/>
      <c r="W166" s="738"/>
      <c r="AT166" s="138"/>
      <c r="AU166" s="138"/>
      <c r="AY166" s="138"/>
    </row>
    <row r="167" spans="2:65" s="2" customFormat="1" ht="24.25" customHeight="1">
      <c r="B167" s="301"/>
      <c r="C167" s="145" t="s">
        <v>145</v>
      </c>
      <c r="D167" s="145"/>
      <c r="E167" s="549" t="s">
        <v>973</v>
      </c>
      <c r="F167" s="147" t="s">
        <v>1478</v>
      </c>
      <c r="G167" s="148" t="s">
        <v>158</v>
      </c>
      <c r="H167" s="149">
        <v>467</v>
      </c>
      <c r="I167" s="150"/>
      <c r="J167" s="151">
        <f>ROUND(I167*H167,0)</f>
        <v>0</v>
      </c>
      <c r="K167" s="147" t="s">
        <v>1</v>
      </c>
      <c r="L167" s="152"/>
      <c r="M167" s="736"/>
      <c r="N167" s="737"/>
      <c r="O167" s="729"/>
      <c r="P167" s="757"/>
      <c r="Q167" s="757"/>
      <c r="R167" s="757"/>
      <c r="S167" s="757"/>
      <c r="T167" s="757"/>
      <c r="U167" s="729"/>
      <c r="V167" s="729"/>
      <c r="W167" s="729"/>
      <c r="AR167" s="134"/>
      <c r="AT167" s="134"/>
      <c r="AU167" s="134"/>
      <c r="AY167" s="277"/>
      <c r="BE167" s="308"/>
      <c r="BF167" s="308"/>
      <c r="BG167" s="308"/>
      <c r="BH167" s="308"/>
      <c r="BI167" s="308"/>
      <c r="BJ167" s="277"/>
      <c r="BK167" s="308"/>
      <c r="BL167" s="277"/>
      <c r="BM167" s="134"/>
    </row>
    <row r="168" spans="2:65" s="10" customFormat="1">
      <c r="B168" s="136"/>
      <c r="D168" s="137" t="s">
        <v>131</v>
      </c>
      <c r="E168" s="550" t="s">
        <v>1</v>
      </c>
      <c r="F168" s="139" t="s">
        <v>2233</v>
      </c>
      <c r="H168" s="140">
        <v>467</v>
      </c>
      <c r="I168" s="860"/>
      <c r="L168" s="136"/>
      <c r="M168" s="738"/>
      <c r="N168" s="738"/>
      <c r="O168" s="738"/>
      <c r="P168" s="738"/>
      <c r="Q168" s="738"/>
      <c r="R168" s="738"/>
      <c r="S168" s="738"/>
      <c r="T168" s="738"/>
      <c r="U168" s="738"/>
      <c r="V168" s="738"/>
      <c r="W168" s="738"/>
      <c r="AT168" s="138"/>
      <c r="AU168" s="138"/>
      <c r="AY168" s="138"/>
    </row>
    <row r="169" spans="2:65" s="2" customFormat="1" ht="24.25" customHeight="1">
      <c r="B169" s="301"/>
      <c r="C169" s="145" t="s">
        <v>146</v>
      </c>
      <c r="D169" s="145"/>
      <c r="E169" s="549" t="s">
        <v>973</v>
      </c>
      <c r="F169" s="147" t="s">
        <v>1479</v>
      </c>
      <c r="G169" s="148" t="s">
        <v>158</v>
      </c>
      <c r="H169" s="149">
        <v>134</v>
      </c>
      <c r="I169" s="150"/>
      <c r="J169" s="151">
        <f>ROUND(I169*H169,0)</f>
        <v>0</v>
      </c>
      <c r="K169" s="147" t="s">
        <v>1</v>
      </c>
      <c r="L169" s="152"/>
      <c r="M169" s="736"/>
      <c r="N169" s="737"/>
      <c r="O169" s="729"/>
      <c r="P169" s="757"/>
      <c r="Q169" s="757"/>
      <c r="R169" s="757"/>
      <c r="S169" s="757"/>
      <c r="T169" s="757"/>
      <c r="U169" s="729"/>
      <c r="V169" s="729"/>
      <c r="W169" s="729"/>
      <c r="AR169" s="134"/>
      <c r="AT169" s="134"/>
      <c r="AU169" s="134"/>
      <c r="AY169" s="277"/>
      <c r="BE169" s="308"/>
      <c r="BF169" s="308"/>
      <c r="BG169" s="308"/>
      <c r="BH169" s="308"/>
      <c r="BI169" s="308"/>
      <c r="BJ169" s="277"/>
      <c r="BK169" s="308"/>
      <c r="BL169" s="277"/>
      <c r="BM169" s="134"/>
    </row>
    <row r="170" spans="2:65" s="10" customFormat="1">
      <c r="B170" s="136"/>
      <c r="D170" s="137" t="s">
        <v>131</v>
      </c>
      <c r="E170" s="550" t="s">
        <v>1</v>
      </c>
      <c r="F170" s="139" t="s">
        <v>2234</v>
      </c>
      <c r="H170" s="140">
        <v>134</v>
      </c>
      <c r="I170" s="860"/>
      <c r="L170" s="136"/>
      <c r="M170" s="738"/>
      <c r="N170" s="738"/>
      <c r="O170" s="738"/>
      <c r="P170" s="738"/>
      <c r="Q170" s="738"/>
      <c r="R170" s="738"/>
      <c r="S170" s="738"/>
      <c r="T170" s="738"/>
      <c r="U170" s="738"/>
      <c r="V170" s="738"/>
      <c r="W170" s="738"/>
      <c r="AT170" s="138"/>
      <c r="AU170" s="138"/>
      <c r="AY170" s="138"/>
    </row>
    <row r="171" spans="2:65" s="2" customFormat="1" ht="24.25" customHeight="1">
      <c r="B171" s="301"/>
      <c r="C171" s="145" t="s">
        <v>147</v>
      </c>
      <c r="D171" s="145"/>
      <c r="E171" s="549" t="s">
        <v>973</v>
      </c>
      <c r="F171" s="147" t="s">
        <v>1480</v>
      </c>
      <c r="G171" s="148" t="s">
        <v>158</v>
      </c>
      <c r="H171" s="149">
        <v>52</v>
      </c>
      <c r="I171" s="150"/>
      <c r="J171" s="151">
        <f>ROUND(I171*H171,0)</f>
        <v>0</v>
      </c>
      <c r="K171" s="147" t="s">
        <v>1</v>
      </c>
      <c r="L171" s="152"/>
      <c r="M171" s="736"/>
      <c r="N171" s="737"/>
      <c r="O171" s="729"/>
      <c r="P171" s="757"/>
      <c r="Q171" s="757"/>
      <c r="R171" s="757"/>
      <c r="S171" s="757"/>
      <c r="T171" s="757"/>
      <c r="U171" s="729"/>
      <c r="V171" s="729"/>
      <c r="W171" s="729"/>
      <c r="AR171" s="134"/>
      <c r="AT171" s="134"/>
      <c r="AU171" s="134"/>
      <c r="AY171" s="277"/>
      <c r="BE171" s="308"/>
      <c r="BF171" s="308"/>
      <c r="BG171" s="308"/>
      <c r="BH171" s="308"/>
      <c r="BI171" s="308"/>
      <c r="BJ171" s="277"/>
      <c r="BK171" s="308"/>
      <c r="BL171" s="277"/>
      <c r="BM171" s="134"/>
    </row>
    <row r="172" spans="2:65" s="10" customFormat="1">
      <c r="B172" s="136"/>
      <c r="D172" s="137" t="s">
        <v>131</v>
      </c>
      <c r="E172" s="550" t="s">
        <v>1</v>
      </c>
      <c r="F172" s="139" t="s">
        <v>2237</v>
      </c>
      <c r="H172" s="140">
        <v>52</v>
      </c>
      <c r="I172" s="860"/>
      <c r="L172" s="136"/>
      <c r="M172" s="738"/>
      <c r="N172" s="738"/>
      <c r="O172" s="738"/>
      <c r="P172" s="738"/>
      <c r="Q172" s="738"/>
      <c r="R172" s="738"/>
      <c r="S172" s="738"/>
      <c r="T172" s="738"/>
      <c r="U172" s="738"/>
      <c r="V172" s="738"/>
      <c r="W172" s="738"/>
      <c r="AT172" s="138"/>
      <c r="AU172" s="138"/>
      <c r="AY172" s="138"/>
    </row>
    <row r="173" spans="2:65" s="2" customFormat="1" ht="24.25" customHeight="1">
      <c r="B173" s="301"/>
      <c r="C173" s="145" t="s">
        <v>7</v>
      </c>
      <c r="D173" s="145"/>
      <c r="E173" s="549" t="s">
        <v>973</v>
      </c>
      <c r="F173" s="147" t="s">
        <v>1481</v>
      </c>
      <c r="G173" s="148" t="s">
        <v>158</v>
      </c>
      <c r="H173" s="149">
        <v>58</v>
      </c>
      <c r="I173" s="150"/>
      <c r="J173" s="151">
        <f>ROUND(I173*H173,0)</f>
        <v>0</v>
      </c>
      <c r="K173" s="147" t="s">
        <v>1</v>
      </c>
      <c r="L173" s="152"/>
      <c r="M173" s="736"/>
      <c r="N173" s="737"/>
      <c r="O173" s="729"/>
      <c r="P173" s="757"/>
      <c r="Q173" s="757"/>
      <c r="R173" s="757"/>
      <c r="S173" s="757"/>
      <c r="T173" s="757"/>
      <c r="U173" s="729"/>
      <c r="V173" s="729"/>
      <c r="W173" s="729"/>
      <c r="AR173" s="134"/>
      <c r="AT173" s="134"/>
      <c r="AU173" s="134"/>
      <c r="AY173" s="277"/>
      <c r="BE173" s="308"/>
      <c r="BF173" s="308"/>
      <c r="BG173" s="308"/>
      <c r="BH173" s="308"/>
      <c r="BI173" s="308"/>
      <c r="BJ173" s="277"/>
      <c r="BK173" s="308"/>
      <c r="BL173" s="277"/>
      <c r="BM173" s="134"/>
    </row>
    <row r="174" spans="2:65" s="652" customFormat="1" ht="14.15" customHeight="1">
      <c r="B174" s="301"/>
      <c r="C174" s="10"/>
      <c r="D174" s="137" t="s">
        <v>131</v>
      </c>
      <c r="E174" s="550" t="s">
        <v>1</v>
      </c>
      <c r="F174" s="139" t="s">
        <v>2238</v>
      </c>
      <c r="G174" s="10"/>
      <c r="H174" s="140">
        <v>58</v>
      </c>
      <c r="I174" s="860"/>
      <c r="J174" s="10"/>
      <c r="K174" s="10"/>
      <c r="L174" s="152"/>
      <c r="M174" s="736"/>
      <c r="N174" s="737"/>
      <c r="O174" s="729"/>
      <c r="P174" s="757"/>
      <c r="Q174" s="757"/>
      <c r="R174" s="757"/>
      <c r="S174" s="757"/>
      <c r="T174" s="757"/>
      <c r="U174" s="729"/>
      <c r="V174" s="729"/>
      <c r="W174" s="729"/>
      <c r="AR174" s="134"/>
      <c r="AT174" s="134"/>
      <c r="AU174" s="134"/>
      <c r="AY174" s="277"/>
      <c r="BE174" s="308"/>
      <c r="BF174" s="308"/>
      <c r="BG174" s="308"/>
      <c r="BH174" s="308"/>
      <c r="BI174" s="308"/>
      <c r="BJ174" s="277"/>
      <c r="BK174" s="308"/>
      <c r="BL174" s="277"/>
      <c r="BM174" s="134"/>
    </row>
    <row r="175" spans="2:65" s="2" customFormat="1" ht="24.25" customHeight="1">
      <c r="B175" s="301"/>
      <c r="C175" s="145" t="s">
        <v>148</v>
      </c>
      <c r="D175" s="145"/>
      <c r="E175" s="549" t="s">
        <v>973</v>
      </c>
      <c r="F175" s="147" t="s">
        <v>1482</v>
      </c>
      <c r="G175" s="148" t="s">
        <v>158</v>
      </c>
      <c r="H175" s="149">
        <v>83</v>
      </c>
      <c r="I175" s="150"/>
      <c r="J175" s="151">
        <f>ROUND(I175*H175,0)</f>
        <v>0</v>
      </c>
      <c r="K175" s="147" t="s">
        <v>1</v>
      </c>
      <c r="L175" s="152"/>
      <c r="M175" s="736"/>
      <c r="N175" s="737"/>
      <c r="O175" s="729"/>
      <c r="P175" s="757"/>
      <c r="Q175" s="757"/>
      <c r="R175" s="757"/>
      <c r="S175" s="757"/>
      <c r="T175" s="757"/>
      <c r="U175" s="729"/>
      <c r="V175" s="729"/>
      <c r="W175" s="729"/>
      <c r="AR175" s="134"/>
      <c r="AT175" s="134"/>
      <c r="AU175" s="134"/>
      <c r="AY175" s="277"/>
      <c r="BE175" s="308"/>
      <c r="BF175" s="308"/>
      <c r="BG175" s="308"/>
      <c r="BH175" s="308"/>
      <c r="BI175" s="308"/>
      <c r="BJ175" s="277"/>
      <c r="BK175" s="308"/>
      <c r="BL175" s="277"/>
      <c r="BM175" s="134"/>
    </row>
    <row r="176" spans="2:65" s="652" customFormat="1" ht="15.65" customHeight="1">
      <c r="B176" s="301"/>
      <c r="C176" s="10"/>
      <c r="D176" s="137" t="s">
        <v>131</v>
      </c>
      <c r="E176" s="550" t="s">
        <v>1</v>
      </c>
      <c r="F176" s="139" t="s">
        <v>2235</v>
      </c>
      <c r="G176" s="10"/>
      <c r="H176" s="140">
        <v>83</v>
      </c>
      <c r="I176" s="860"/>
      <c r="J176" s="10"/>
      <c r="K176" s="10"/>
      <c r="L176" s="152"/>
      <c r="M176" s="736"/>
      <c r="N176" s="737"/>
      <c r="O176" s="729"/>
      <c r="P176" s="757"/>
      <c r="Q176" s="757"/>
      <c r="R176" s="757"/>
      <c r="S176" s="757"/>
      <c r="T176" s="757"/>
      <c r="U176" s="729"/>
      <c r="V176" s="729"/>
      <c r="W176" s="729"/>
      <c r="AR176" s="134"/>
      <c r="AT176" s="134"/>
      <c r="AU176" s="134"/>
      <c r="AY176" s="277"/>
      <c r="BE176" s="308"/>
      <c r="BF176" s="308"/>
      <c r="BG176" s="308"/>
      <c r="BH176" s="308"/>
      <c r="BI176" s="308"/>
      <c r="BJ176" s="277"/>
      <c r="BK176" s="308"/>
      <c r="BL176" s="277"/>
      <c r="BM176" s="134"/>
    </row>
    <row r="177" spans="2:65" s="2" customFormat="1" ht="24.25" customHeight="1">
      <c r="B177" s="301"/>
      <c r="C177" s="145" t="s">
        <v>149</v>
      </c>
      <c r="D177" s="145"/>
      <c r="E177" s="549" t="s">
        <v>973</v>
      </c>
      <c r="F177" s="147" t="s">
        <v>1483</v>
      </c>
      <c r="G177" s="148" t="s">
        <v>158</v>
      </c>
      <c r="H177" s="149">
        <v>108</v>
      </c>
      <c r="I177" s="150"/>
      <c r="J177" s="151">
        <f>ROUND(I177*H177,0)</f>
        <v>0</v>
      </c>
      <c r="K177" s="147" t="s">
        <v>1</v>
      </c>
      <c r="L177" s="152"/>
      <c r="M177" s="736"/>
      <c r="N177" s="737"/>
      <c r="O177" s="729"/>
      <c r="P177" s="757"/>
      <c r="Q177" s="757"/>
      <c r="R177" s="757"/>
      <c r="S177" s="757"/>
      <c r="T177" s="757"/>
      <c r="U177" s="729"/>
      <c r="V177" s="729"/>
      <c r="W177" s="729"/>
      <c r="AR177" s="134"/>
      <c r="AT177" s="134"/>
      <c r="AU177" s="134"/>
      <c r="AY177" s="277"/>
      <c r="BE177" s="308"/>
      <c r="BF177" s="308"/>
      <c r="BG177" s="308"/>
      <c r="BH177" s="308"/>
      <c r="BI177" s="308"/>
      <c r="BJ177" s="277"/>
      <c r="BK177" s="308"/>
      <c r="BL177" s="277"/>
      <c r="BM177" s="134"/>
    </row>
    <row r="178" spans="2:65" s="652" customFormat="1" ht="15" customHeight="1">
      <c r="B178" s="301"/>
      <c r="C178" s="10"/>
      <c r="D178" s="137" t="s">
        <v>131</v>
      </c>
      <c r="E178" s="550" t="s">
        <v>1</v>
      </c>
      <c r="F178" s="139" t="s">
        <v>2239</v>
      </c>
      <c r="G178" s="10"/>
      <c r="H178" s="140">
        <v>108</v>
      </c>
      <c r="I178" s="860"/>
      <c r="J178" s="10"/>
      <c r="K178" s="10"/>
      <c r="L178" s="152"/>
      <c r="M178" s="736"/>
      <c r="N178" s="737"/>
      <c r="O178" s="729"/>
      <c r="P178" s="757"/>
      <c r="Q178" s="757"/>
      <c r="R178" s="757"/>
      <c r="S178" s="757"/>
      <c r="T178" s="757"/>
      <c r="U178" s="729"/>
      <c r="V178" s="729"/>
      <c r="W178" s="729"/>
      <c r="AR178" s="134"/>
      <c r="AT178" s="134"/>
      <c r="AU178" s="134"/>
      <c r="AY178" s="277"/>
      <c r="BE178" s="308"/>
      <c r="BF178" s="308"/>
      <c r="BG178" s="308"/>
      <c r="BH178" s="308"/>
      <c r="BI178" s="308"/>
      <c r="BJ178" s="277"/>
      <c r="BK178" s="308"/>
      <c r="BL178" s="277"/>
      <c r="BM178" s="134"/>
    </row>
    <row r="179" spans="2:65" s="2" customFormat="1" ht="24.25" customHeight="1">
      <c r="B179" s="301"/>
      <c r="C179" s="145" t="s">
        <v>150</v>
      </c>
      <c r="D179" s="551"/>
      <c r="E179" s="549" t="s">
        <v>1484</v>
      </c>
      <c r="F179" s="147" t="s">
        <v>1134</v>
      </c>
      <c r="G179" s="148" t="s">
        <v>158</v>
      </c>
      <c r="H179" s="149">
        <v>1</v>
      </c>
      <c r="I179" s="553"/>
      <c r="J179" s="151">
        <f>ROUND(I179*H179,0)</f>
        <v>0</v>
      </c>
      <c r="K179" s="552" t="s">
        <v>1</v>
      </c>
      <c r="L179" s="34"/>
      <c r="M179" s="782"/>
      <c r="N179" s="783"/>
      <c r="O179" s="729"/>
      <c r="P179" s="757"/>
      <c r="Q179" s="757"/>
      <c r="R179" s="757"/>
      <c r="S179" s="757"/>
      <c r="T179" s="757"/>
      <c r="U179" s="729"/>
      <c r="V179" s="729"/>
      <c r="W179" s="729"/>
      <c r="AR179" s="134"/>
      <c r="AT179" s="134"/>
      <c r="AU179" s="134"/>
      <c r="AY179" s="277"/>
      <c r="BE179" s="308"/>
      <c r="BF179" s="308"/>
      <c r="BG179" s="308"/>
      <c r="BH179" s="308"/>
      <c r="BI179" s="308"/>
      <c r="BJ179" s="277"/>
      <c r="BK179" s="308"/>
      <c r="BL179" s="277"/>
      <c r="BM179" s="134"/>
    </row>
    <row r="180" spans="2:65" s="10" customFormat="1" ht="11.6">
      <c r="B180" s="136"/>
      <c r="D180" s="137" t="s">
        <v>131</v>
      </c>
      <c r="E180" s="550" t="s">
        <v>1</v>
      </c>
      <c r="F180" s="139" t="s">
        <v>2236</v>
      </c>
      <c r="H180" s="140">
        <v>1</v>
      </c>
      <c r="I180" s="860"/>
      <c r="J180" s="151"/>
      <c r="L180" s="136"/>
      <c r="M180" s="738"/>
      <c r="N180" s="738"/>
      <c r="O180" s="738"/>
      <c r="P180" s="738"/>
      <c r="Q180" s="738"/>
      <c r="R180" s="738"/>
      <c r="S180" s="738"/>
      <c r="T180" s="738"/>
      <c r="U180" s="738"/>
      <c r="V180" s="738"/>
      <c r="W180" s="738"/>
      <c r="AT180" s="138"/>
      <c r="AU180" s="138"/>
      <c r="AY180" s="138"/>
    </row>
    <row r="181" spans="2:65" s="2" customFormat="1" ht="24.25" customHeight="1">
      <c r="B181" s="301"/>
      <c r="C181" s="145" t="s">
        <v>1004</v>
      </c>
      <c r="D181" s="551"/>
      <c r="E181" s="549" t="s">
        <v>973</v>
      </c>
      <c r="F181" s="147" t="s">
        <v>983</v>
      </c>
      <c r="G181" s="148" t="s">
        <v>158</v>
      </c>
      <c r="H181" s="149">
        <v>146</v>
      </c>
      <c r="I181" s="553"/>
      <c r="J181" s="151">
        <f>ROUND(I181*H181,0)</f>
        <v>0</v>
      </c>
      <c r="K181" s="552" t="s">
        <v>1</v>
      </c>
      <c r="L181" s="34"/>
      <c r="M181" s="782"/>
      <c r="N181" s="783"/>
      <c r="O181" s="729"/>
      <c r="P181" s="757"/>
      <c r="Q181" s="757"/>
      <c r="R181" s="757"/>
      <c r="S181" s="757"/>
      <c r="T181" s="757"/>
      <c r="U181" s="729"/>
      <c r="V181" s="729"/>
      <c r="W181" s="729"/>
      <c r="AR181" s="134"/>
      <c r="AT181" s="134"/>
      <c r="AU181" s="134"/>
      <c r="AY181" s="277"/>
      <c r="BE181" s="308"/>
      <c r="BF181" s="308"/>
      <c r="BG181" s="308"/>
      <c r="BH181" s="308"/>
      <c r="BI181" s="308"/>
      <c r="BJ181" s="277"/>
      <c r="BK181" s="308"/>
      <c r="BL181" s="277"/>
      <c r="BM181" s="134"/>
    </row>
    <row r="182" spans="2:65" s="10" customFormat="1" ht="11.6">
      <c r="B182" s="136"/>
      <c r="C182" s="145"/>
      <c r="D182" s="137" t="s">
        <v>131</v>
      </c>
      <c r="E182" s="550" t="s">
        <v>1</v>
      </c>
      <c r="F182" s="139" t="s">
        <v>2240</v>
      </c>
      <c r="H182" s="140">
        <v>146</v>
      </c>
      <c r="I182" s="860"/>
      <c r="J182" s="151"/>
      <c r="L182" s="136"/>
      <c r="M182" s="738"/>
      <c r="N182" s="738"/>
      <c r="O182" s="738"/>
      <c r="P182" s="738"/>
      <c r="Q182" s="738"/>
      <c r="R182" s="738"/>
      <c r="S182" s="738"/>
      <c r="T182" s="738"/>
      <c r="U182" s="738"/>
      <c r="V182" s="738"/>
      <c r="W182" s="738"/>
      <c r="AT182" s="138"/>
      <c r="AU182" s="138"/>
      <c r="AY182" s="138"/>
    </row>
    <row r="183" spans="2:65" s="2" customFormat="1" ht="24.25" customHeight="1">
      <c r="B183" s="301"/>
      <c r="C183" s="145" t="s">
        <v>151</v>
      </c>
      <c r="D183" s="551"/>
      <c r="E183" s="549" t="s">
        <v>973</v>
      </c>
      <c r="F183" s="147" t="s">
        <v>1485</v>
      </c>
      <c r="G183" s="148" t="s">
        <v>158</v>
      </c>
      <c r="H183" s="149">
        <v>118</v>
      </c>
      <c r="I183" s="553"/>
      <c r="J183" s="151">
        <f>ROUND(I183*H183,0)</f>
        <v>0</v>
      </c>
      <c r="K183" s="552" t="s">
        <v>1</v>
      </c>
      <c r="L183" s="34"/>
      <c r="M183" s="782"/>
      <c r="N183" s="783"/>
      <c r="O183" s="729"/>
      <c r="P183" s="757"/>
      <c r="Q183" s="757"/>
      <c r="R183" s="757"/>
      <c r="S183" s="757"/>
      <c r="T183" s="757"/>
      <c r="U183" s="729"/>
      <c r="V183" s="729"/>
      <c r="W183" s="729"/>
      <c r="AR183" s="134"/>
      <c r="AT183" s="134"/>
      <c r="AU183" s="134"/>
      <c r="AY183" s="277"/>
      <c r="BE183" s="308"/>
      <c r="BF183" s="308"/>
      <c r="BG183" s="308"/>
      <c r="BH183" s="308"/>
      <c r="BI183" s="308"/>
      <c r="BJ183" s="277"/>
      <c r="BK183" s="308"/>
      <c r="BL183" s="277"/>
      <c r="BM183" s="134"/>
    </row>
    <row r="184" spans="2:65" s="10" customFormat="1" ht="11.6">
      <c r="B184" s="136"/>
      <c r="C184" s="145"/>
      <c r="D184" s="137" t="s">
        <v>131</v>
      </c>
      <c r="E184" s="550" t="s">
        <v>1</v>
      </c>
      <c r="F184" s="139" t="s">
        <v>2242</v>
      </c>
      <c r="H184" s="140">
        <v>118</v>
      </c>
      <c r="I184" s="860"/>
      <c r="J184" s="151"/>
      <c r="L184" s="136"/>
      <c r="M184" s="738"/>
      <c r="N184" s="738"/>
      <c r="O184" s="738"/>
      <c r="P184" s="738"/>
      <c r="Q184" s="738"/>
      <c r="R184" s="738"/>
      <c r="S184" s="738"/>
      <c r="T184" s="738"/>
      <c r="U184" s="738"/>
      <c r="V184" s="738"/>
      <c r="W184" s="738"/>
      <c r="AT184" s="138"/>
      <c r="AU184" s="138"/>
      <c r="AY184" s="138"/>
    </row>
    <row r="185" spans="2:65" s="2" customFormat="1" ht="24.25" customHeight="1">
      <c r="B185" s="301"/>
      <c r="C185" s="145" t="s">
        <v>1011</v>
      </c>
      <c r="D185" s="551"/>
      <c r="E185" s="549" t="s">
        <v>1486</v>
      </c>
      <c r="F185" s="147" t="s">
        <v>1487</v>
      </c>
      <c r="G185" s="148" t="s">
        <v>158</v>
      </c>
      <c r="H185" s="149">
        <v>76</v>
      </c>
      <c r="I185" s="553"/>
      <c r="J185" s="151">
        <f>ROUND(I185*H185,0)</f>
        <v>0</v>
      </c>
      <c r="K185" s="552" t="s">
        <v>1</v>
      </c>
      <c r="L185" s="34"/>
      <c r="M185" s="782"/>
      <c r="N185" s="783"/>
      <c r="O185" s="729"/>
      <c r="P185" s="757"/>
      <c r="Q185" s="757"/>
      <c r="R185" s="757"/>
      <c r="S185" s="757"/>
      <c r="T185" s="757"/>
      <c r="U185" s="729"/>
      <c r="V185" s="729"/>
      <c r="W185" s="729"/>
      <c r="AR185" s="134"/>
      <c r="AT185" s="134"/>
      <c r="AU185" s="134"/>
      <c r="AY185" s="277"/>
      <c r="BE185" s="308"/>
      <c r="BF185" s="308"/>
      <c r="BG185" s="308"/>
      <c r="BH185" s="308"/>
      <c r="BI185" s="308"/>
      <c r="BJ185" s="277"/>
      <c r="BK185" s="308"/>
      <c r="BL185" s="277"/>
      <c r="BM185" s="134"/>
    </row>
    <row r="186" spans="2:65" s="10" customFormat="1" ht="11.6">
      <c r="B186" s="136"/>
      <c r="C186" s="145"/>
      <c r="D186" s="137" t="s">
        <v>131</v>
      </c>
      <c r="E186" s="550" t="s">
        <v>1</v>
      </c>
      <c r="F186" s="139" t="s">
        <v>2241</v>
      </c>
      <c r="H186" s="140">
        <v>76</v>
      </c>
      <c r="I186" s="860"/>
      <c r="J186" s="151"/>
      <c r="L186" s="136"/>
      <c r="M186" s="738"/>
      <c r="N186" s="738"/>
      <c r="O186" s="738"/>
      <c r="P186" s="738"/>
      <c r="Q186" s="738"/>
      <c r="R186" s="738"/>
      <c r="S186" s="738"/>
      <c r="T186" s="738"/>
      <c r="U186" s="738"/>
      <c r="V186" s="738"/>
      <c r="W186" s="738"/>
      <c r="AT186" s="138"/>
      <c r="AU186" s="138"/>
      <c r="AY186" s="138"/>
    </row>
    <row r="187" spans="2:65" s="2" customFormat="1" ht="24.25" customHeight="1">
      <c r="B187" s="301"/>
      <c r="C187" s="145" t="s">
        <v>152</v>
      </c>
      <c r="D187" s="551"/>
      <c r="E187" s="549" t="s">
        <v>1488</v>
      </c>
      <c r="F187" s="147" t="s">
        <v>1489</v>
      </c>
      <c r="G187" s="148" t="s">
        <v>158</v>
      </c>
      <c r="H187" s="149">
        <v>42</v>
      </c>
      <c r="I187" s="553"/>
      <c r="J187" s="151">
        <f>ROUND(I187*H187,0)</f>
        <v>0</v>
      </c>
      <c r="K187" s="552" t="s">
        <v>1</v>
      </c>
      <c r="L187" s="34"/>
      <c r="M187" s="782"/>
      <c r="N187" s="783"/>
      <c r="O187" s="729"/>
      <c r="P187" s="757"/>
      <c r="Q187" s="757"/>
      <c r="R187" s="757"/>
      <c r="S187" s="757"/>
      <c r="T187" s="757"/>
      <c r="U187" s="729"/>
      <c r="V187" s="729"/>
      <c r="W187" s="729"/>
      <c r="AR187" s="134"/>
      <c r="AT187" s="134"/>
      <c r="AU187" s="134"/>
      <c r="AY187" s="277"/>
      <c r="BE187" s="308"/>
      <c r="BF187" s="308"/>
      <c r="BG187" s="308"/>
      <c r="BH187" s="308"/>
      <c r="BI187" s="308"/>
      <c r="BJ187" s="277"/>
      <c r="BK187" s="308"/>
      <c r="BL187" s="277"/>
      <c r="BM187" s="134"/>
    </row>
    <row r="188" spans="2:65" s="10" customFormat="1" ht="11.6">
      <c r="B188" s="136"/>
      <c r="C188" s="145"/>
      <c r="D188" s="137" t="s">
        <v>131</v>
      </c>
      <c r="E188" s="550" t="s">
        <v>1</v>
      </c>
      <c r="F188" s="139" t="s">
        <v>2243</v>
      </c>
      <c r="H188" s="140">
        <v>42</v>
      </c>
      <c r="I188" s="860"/>
      <c r="J188" s="151"/>
      <c r="L188" s="136"/>
      <c r="M188" s="738"/>
      <c r="N188" s="738"/>
      <c r="O188" s="738"/>
      <c r="P188" s="738"/>
      <c r="Q188" s="738"/>
      <c r="R188" s="738"/>
      <c r="S188" s="738"/>
      <c r="T188" s="738"/>
      <c r="U188" s="738"/>
      <c r="V188" s="738"/>
      <c r="W188" s="738"/>
      <c r="AT188" s="138"/>
      <c r="AU188" s="138"/>
      <c r="AY188" s="138"/>
    </row>
    <row r="189" spans="2:65" s="2" customFormat="1" ht="24.25" customHeight="1">
      <c r="B189" s="301"/>
      <c r="C189" s="145" t="s">
        <v>1018</v>
      </c>
      <c r="D189" s="551"/>
      <c r="E189" s="549" t="s">
        <v>1490</v>
      </c>
      <c r="F189" s="147" t="s">
        <v>1491</v>
      </c>
      <c r="G189" s="148" t="s">
        <v>158</v>
      </c>
      <c r="H189" s="149">
        <v>51</v>
      </c>
      <c r="I189" s="553"/>
      <c r="J189" s="151">
        <f>ROUND(I189*H189,0)</f>
        <v>0</v>
      </c>
      <c r="K189" s="552" t="s">
        <v>1</v>
      </c>
      <c r="L189" s="34"/>
      <c r="M189" s="782"/>
      <c r="N189" s="783"/>
      <c r="O189" s="729"/>
      <c r="P189" s="757"/>
      <c r="Q189" s="757"/>
      <c r="R189" s="757"/>
      <c r="S189" s="757"/>
      <c r="T189" s="757"/>
      <c r="U189" s="729"/>
      <c r="V189" s="729"/>
      <c r="W189" s="729"/>
      <c r="AR189" s="134"/>
      <c r="AT189" s="134"/>
      <c r="AU189" s="134"/>
      <c r="AY189" s="277"/>
      <c r="BE189" s="308"/>
      <c r="BF189" s="308"/>
      <c r="BG189" s="308"/>
      <c r="BH189" s="308"/>
      <c r="BI189" s="308"/>
      <c r="BJ189" s="277"/>
      <c r="BK189" s="308"/>
      <c r="BL189" s="277"/>
      <c r="BM189" s="134"/>
    </row>
    <row r="190" spans="2:65" s="10" customFormat="1" ht="11.6">
      <c r="B190" s="136"/>
      <c r="C190" s="145"/>
      <c r="D190" s="137" t="s">
        <v>131</v>
      </c>
      <c r="E190" s="550" t="s">
        <v>1</v>
      </c>
      <c r="F190" s="139" t="s">
        <v>2244</v>
      </c>
      <c r="H190" s="140">
        <v>51</v>
      </c>
      <c r="I190" s="860"/>
      <c r="J190" s="151"/>
      <c r="L190" s="136"/>
      <c r="M190" s="738"/>
      <c r="N190" s="738"/>
      <c r="O190" s="738"/>
      <c r="P190" s="738"/>
      <c r="Q190" s="738"/>
      <c r="R190" s="738"/>
      <c r="S190" s="738"/>
      <c r="T190" s="738"/>
      <c r="U190" s="738"/>
      <c r="V190" s="738"/>
      <c r="W190" s="738"/>
      <c r="AT190" s="138"/>
      <c r="AU190" s="138"/>
      <c r="AY190" s="138"/>
    </row>
    <row r="191" spans="2:65" s="2" customFormat="1" ht="24.25" customHeight="1">
      <c r="B191" s="301"/>
      <c r="C191" s="145" t="s">
        <v>153</v>
      </c>
      <c r="D191" s="551"/>
      <c r="E191" s="549" t="s">
        <v>1492</v>
      </c>
      <c r="F191" s="147" t="s">
        <v>1493</v>
      </c>
      <c r="G191" s="148" t="s">
        <v>158</v>
      </c>
      <c r="H191" s="149">
        <v>30</v>
      </c>
      <c r="I191" s="553"/>
      <c r="J191" s="151">
        <f>ROUND(I191*H191,0)</f>
        <v>0</v>
      </c>
      <c r="K191" s="552" t="s">
        <v>1</v>
      </c>
      <c r="L191" s="34"/>
      <c r="M191" s="782"/>
      <c r="N191" s="783"/>
      <c r="O191" s="729"/>
      <c r="P191" s="757"/>
      <c r="Q191" s="757"/>
      <c r="R191" s="757"/>
      <c r="S191" s="757"/>
      <c r="T191" s="757"/>
      <c r="U191" s="729"/>
      <c r="V191" s="729"/>
      <c r="W191" s="729"/>
      <c r="AR191" s="134"/>
      <c r="AT191" s="134"/>
      <c r="AU191" s="134"/>
      <c r="AY191" s="277"/>
      <c r="BE191" s="308"/>
      <c r="BF191" s="308"/>
      <c r="BG191" s="308"/>
      <c r="BH191" s="308"/>
      <c r="BI191" s="308"/>
      <c r="BJ191" s="277"/>
      <c r="BK191" s="308"/>
      <c r="BL191" s="277"/>
      <c r="BM191" s="134"/>
    </row>
    <row r="192" spans="2:65" s="10" customFormat="1" ht="11.6">
      <c r="B192" s="136"/>
      <c r="C192" s="145"/>
      <c r="D192" s="137" t="s">
        <v>131</v>
      </c>
      <c r="E192" s="550" t="s">
        <v>1</v>
      </c>
      <c r="F192" s="139" t="s">
        <v>2245</v>
      </c>
      <c r="H192" s="140">
        <v>30</v>
      </c>
      <c r="I192" s="860"/>
      <c r="J192" s="151"/>
      <c r="L192" s="136"/>
      <c r="M192" s="738"/>
      <c r="N192" s="738"/>
      <c r="O192" s="738"/>
      <c r="P192" s="738"/>
      <c r="Q192" s="738"/>
      <c r="R192" s="738"/>
      <c r="S192" s="738"/>
      <c r="T192" s="738"/>
      <c r="U192" s="738"/>
      <c r="V192" s="738"/>
      <c r="W192" s="738"/>
      <c r="AT192" s="138"/>
      <c r="AU192" s="138"/>
      <c r="AY192" s="138"/>
    </row>
    <row r="193" spans="2:65" s="2" customFormat="1" ht="24.25" customHeight="1">
      <c r="B193" s="301"/>
      <c r="C193" s="145" t="s">
        <v>1025</v>
      </c>
      <c r="D193" s="551"/>
      <c r="E193" s="549" t="s">
        <v>1494</v>
      </c>
      <c r="F193" s="147" t="s">
        <v>1495</v>
      </c>
      <c r="G193" s="148" t="s">
        <v>158</v>
      </c>
      <c r="H193" s="149">
        <v>28</v>
      </c>
      <c r="I193" s="553"/>
      <c r="J193" s="151">
        <f>ROUND(I193*H193,0)</f>
        <v>0</v>
      </c>
      <c r="K193" s="552" t="s">
        <v>1</v>
      </c>
      <c r="L193" s="34"/>
      <c r="M193" s="782"/>
      <c r="N193" s="783"/>
      <c r="O193" s="729"/>
      <c r="P193" s="757"/>
      <c r="Q193" s="757"/>
      <c r="R193" s="757"/>
      <c r="S193" s="757"/>
      <c r="T193" s="757"/>
      <c r="U193" s="729"/>
      <c r="V193" s="729"/>
      <c r="W193" s="729"/>
      <c r="AR193" s="134"/>
      <c r="AT193" s="134"/>
      <c r="AU193" s="134"/>
      <c r="AY193" s="277"/>
      <c r="BE193" s="308"/>
      <c r="BF193" s="308"/>
      <c r="BG193" s="308"/>
      <c r="BH193" s="308"/>
      <c r="BI193" s="308"/>
      <c r="BJ193" s="277"/>
      <c r="BK193" s="308"/>
      <c r="BL193" s="277"/>
      <c r="BM193" s="134"/>
    </row>
    <row r="194" spans="2:65" s="10" customFormat="1" ht="11.6">
      <c r="B194" s="136"/>
      <c r="C194" s="145"/>
      <c r="D194" s="137" t="s">
        <v>131</v>
      </c>
      <c r="E194" s="550" t="s">
        <v>1</v>
      </c>
      <c r="F194" s="139" t="s">
        <v>2246</v>
      </c>
      <c r="H194" s="140">
        <v>28</v>
      </c>
      <c r="I194" s="860"/>
      <c r="J194" s="151"/>
      <c r="L194" s="136"/>
      <c r="M194" s="738"/>
      <c r="N194" s="738"/>
      <c r="O194" s="738"/>
      <c r="P194" s="738"/>
      <c r="Q194" s="738"/>
      <c r="R194" s="738"/>
      <c r="S194" s="738"/>
      <c r="T194" s="738"/>
      <c r="U194" s="738"/>
      <c r="V194" s="738"/>
      <c r="W194" s="738"/>
      <c r="AT194" s="138"/>
      <c r="AU194" s="138"/>
      <c r="AY194" s="138"/>
    </row>
    <row r="195" spans="2:65" s="2" customFormat="1" ht="24.25" customHeight="1">
      <c r="B195" s="301"/>
      <c r="C195" s="145" t="s">
        <v>154</v>
      </c>
      <c r="D195" s="551"/>
      <c r="E195" s="549" t="s">
        <v>1496</v>
      </c>
      <c r="F195" s="147" t="s">
        <v>1497</v>
      </c>
      <c r="G195" s="148" t="s">
        <v>158</v>
      </c>
      <c r="H195" s="149">
        <v>18</v>
      </c>
      <c r="I195" s="553"/>
      <c r="J195" s="151">
        <f>ROUND(I195*H195,0)</f>
        <v>0</v>
      </c>
      <c r="K195" s="552" t="s">
        <v>1</v>
      </c>
      <c r="L195" s="34"/>
      <c r="M195" s="782"/>
      <c r="N195" s="783"/>
      <c r="O195" s="729"/>
      <c r="P195" s="757"/>
      <c r="Q195" s="757"/>
      <c r="R195" s="757"/>
      <c r="S195" s="757"/>
      <c r="T195" s="757"/>
      <c r="U195" s="729"/>
      <c r="V195" s="729"/>
      <c r="W195" s="729"/>
      <c r="AR195" s="134"/>
      <c r="AT195" s="134"/>
      <c r="AU195" s="134"/>
      <c r="AY195" s="277"/>
      <c r="BE195" s="308"/>
      <c r="BF195" s="308"/>
      <c r="BG195" s="308"/>
      <c r="BH195" s="308"/>
      <c r="BI195" s="308"/>
      <c r="BJ195" s="277"/>
      <c r="BK195" s="308"/>
      <c r="BL195" s="277"/>
      <c r="BM195" s="134"/>
    </row>
    <row r="196" spans="2:65" s="10" customFormat="1" ht="11.6">
      <c r="B196" s="136"/>
      <c r="C196" s="145"/>
      <c r="D196" s="137" t="s">
        <v>131</v>
      </c>
      <c r="E196" s="550" t="s">
        <v>1</v>
      </c>
      <c r="F196" s="139" t="s">
        <v>2247</v>
      </c>
      <c r="H196" s="140">
        <v>18</v>
      </c>
      <c r="I196" s="860"/>
      <c r="J196" s="151"/>
      <c r="L196" s="136"/>
      <c r="M196" s="738"/>
      <c r="N196" s="738"/>
      <c r="O196" s="738"/>
      <c r="P196" s="738"/>
      <c r="Q196" s="738"/>
      <c r="R196" s="738"/>
      <c r="S196" s="738"/>
      <c r="T196" s="738"/>
      <c r="U196" s="738"/>
      <c r="V196" s="738"/>
      <c r="W196" s="738"/>
      <c r="AT196" s="138"/>
      <c r="AU196" s="138"/>
      <c r="AY196" s="138"/>
    </row>
    <row r="197" spans="2:65" s="2" customFormat="1" ht="24.25" customHeight="1">
      <c r="B197" s="301"/>
      <c r="C197" s="145" t="s">
        <v>1030</v>
      </c>
      <c r="D197" s="551"/>
      <c r="E197" s="549" t="s">
        <v>1498</v>
      </c>
      <c r="F197" s="147" t="s">
        <v>1499</v>
      </c>
      <c r="G197" s="148" t="s">
        <v>158</v>
      </c>
      <c r="H197" s="149">
        <v>318</v>
      </c>
      <c r="I197" s="553"/>
      <c r="J197" s="151">
        <f>ROUND(I197*H197,0)</f>
        <v>0</v>
      </c>
      <c r="K197" s="552" t="s">
        <v>1</v>
      </c>
      <c r="L197" s="34"/>
      <c r="M197" s="782"/>
      <c r="N197" s="783"/>
      <c r="O197" s="729"/>
      <c r="P197" s="757"/>
      <c r="Q197" s="757"/>
      <c r="R197" s="757"/>
      <c r="S197" s="757"/>
      <c r="T197" s="757"/>
      <c r="U197" s="729"/>
      <c r="V197" s="729"/>
      <c r="W197" s="729"/>
      <c r="AR197" s="134"/>
      <c r="AT197" s="134"/>
      <c r="AU197" s="134"/>
      <c r="AY197" s="277"/>
      <c r="BE197" s="308"/>
      <c r="BF197" s="308"/>
      <c r="BG197" s="308"/>
      <c r="BH197" s="308"/>
      <c r="BI197" s="308"/>
      <c r="BJ197" s="277"/>
      <c r="BK197" s="308"/>
      <c r="BL197" s="277"/>
      <c r="BM197" s="134"/>
    </row>
    <row r="198" spans="2:65" s="10" customFormat="1" ht="11.6">
      <c r="B198" s="136"/>
      <c r="C198" s="145"/>
      <c r="D198" s="137" t="s">
        <v>131</v>
      </c>
      <c r="E198" s="550" t="s">
        <v>1</v>
      </c>
      <c r="F198" s="139" t="s">
        <v>2248</v>
      </c>
      <c r="H198" s="140">
        <v>318</v>
      </c>
      <c r="I198" s="860"/>
      <c r="J198" s="151"/>
      <c r="L198" s="136"/>
      <c r="M198" s="738"/>
      <c r="N198" s="738"/>
      <c r="O198" s="738"/>
      <c r="P198" s="738"/>
      <c r="Q198" s="738"/>
      <c r="R198" s="738"/>
      <c r="S198" s="738"/>
      <c r="T198" s="738"/>
      <c r="U198" s="738"/>
      <c r="V198" s="738"/>
      <c r="W198" s="738"/>
      <c r="AT198" s="138"/>
      <c r="AU198" s="138"/>
      <c r="AY198" s="138"/>
    </row>
    <row r="199" spans="2:65" s="2" customFormat="1" ht="24.25" customHeight="1">
      <c r="B199" s="301"/>
      <c r="C199" s="145" t="s">
        <v>155</v>
      </c>
      <c r="D199" s="551"/>
      <c r="E199" s="549" t="s">
        <v>1500</v>
      </c>
      <c r="F199" s="147" t="s">
        <v>1501</v>
      </c>
      <c r="G199" s="148" t="s">
        <v>158</v>
      </c>
      <c r="H199" s="149">
        <v>105</v>
      </c>
      <c r="I199" s="553"/>
      <c r="J199" s="151">
        <f>ROUND(I199*H199,0)</f>
        <v>0</v>
      </c>
      <c r="K199" s="552" t="s">
        <v>1</v>
      </c>
      <c r="L199" s="34"/>
      <c r="M199" s="782"/>
      <c r="N199" s="783"/>
      <c r="O199" s="729"/>
      <c r="P199" s="757"/>
      <c r="Q199" s="757"/>
      <c r="R199" s="757"/>
      <c r="S199" s="757"/>
      <c r="T199" s="757"/>
      <c r="U199" s="729"/>
      <c r="V199" s="729"/>
      <c r="W199" s="729"/>
      <c r="AR199" s="134"/>
      <c r="AT199" s="134"/>
      <c r="AU199" s="134"/>
      <c r="AY199" s="277"/>
      <c r="BE199" s="308"/>
      <c r="BF199" s="308"/>
      <c r="BG199" s="308"/>
      <c r="BH199" s="308"/>
      <c r="BI199" s="308"/>
      <c r="BJ199" s="277"/>
      <c r="BK199" s="308"/>
      <c r="BL199" s="277"/>
      <c r="BM199" s="134"/>
    </row>
    <row r="200" spans="2:65" s="10" customFormat="1" ht="11.6">
      <c r="B200" s="136"/>
      <c r="C200" s="145"/>
      <c r="D200" s="137" t="s">
        <v>131</v>
      </c>
      <c r="E200" s="550" t="s">
        <v>1</v>
      </c>
      <c r="F200" s="139" t="s">
        <v>2249</v>
      </c>
      <c r="H200" s="140">
        <v>105</v>
      </c>
      <c r="I200" s="860"/>
      <c r="J200" s="151"/>
      <c r="L200" s="136"/>
      <c r="M200" s="738"/>
      <c r="N200" s="738"/>
      <c r="O200" s="738"/>
      <c r="P200" s="738"/>
      <c r="Q200" s="738"/>
      <c r="R200" s="738"/>
      <c r="S200" s="738"/>
      <c r="T200" s="738"/>
      <c r="U200" s="738"/>
      <c r="V200" s="738"/>
      <c r="W200" s="738"/>
      <c r="AT200" s="138"/>
      <c r="AU200" s="138"/>
      <c r="AY200" s="138"/>
    </row>
    <row r="201" spans="2:65" s="2" customFormat="1" ht="24.25" customHeight="1">
      <c r="B201" s="301"/>
      <c r="C201" s="145" t="s">
        <v>1035</v>
      </c>
      <c r="D201" s="551"/>
      <c r="E201" s="549" t="s">
        <v>1502</v>
      </c>
      <c r="F201" s="147" t="s">
        <v>1503</v>
      </c>
      <c r="G201" s="148" t="s">
        <v>158</v>
      </c>
      <c r="H201" s="149">
        <v>282</v>
      </c>
      <c r="I201" s="553"/>
      <c r="J201" s="151">
        <f>ROUND(I201*H201,0)</f>
        <v>0</v>
      </c>
      <c r="K201" s="552" t="s">
        <v>1</v>
      </c>
      <c r="L201" s="34"/>
      <c r="M201" s="782"/>
      <c r="N201" s="783"/>
      <c r="O201" s="729"/>
      <c r="P201" s="757"/>
      <c r="Q201" s="757"/>
      <c r="R201" s="757"/>
      <c r="S201" s="757"/>
      <c r="T201" s="757"/>
      <c r="U201" s="729"/>
      <c r="V201" s="729"/>
      <c r="W201" s="729"/>
      <c r="AR201" s="134"/>
      <c r="AT201" s="134"/>
      <c r="AU201" s="134"/>
      <c r="AY201" s="277"/>
      <c r="BE201" s="308"/>
      <c r="BF201" s="308"/>
      <c r="BG201" s="308"/>
      <c r="BH201" s="308"/>
      <c r="BI201" s="308"/>
      <c r="BJ201" s="277"/>
      <c r="BK201" s="308"/>
      <c r="BL201" s="277"/>
      <c r="BM201" s="134"/>
    </row>
    <row r="202" spans="2:65" s="10" customFormat="1" ht="11.6">
      <c r="B202" s="136"/>
      <c r="C202" s="145"/>
      <c r="D202" s="137" t="s">
        <v>131</v>
      </c>
      <c r="E202" s="550" t="s">
        <v>1</v>
      </c>
      <c r="F202" s="139" t="s">
        <v>2250</v>
      </c>
      <c r="H202" s="140">
        <v>282</v>
      </c>
      <c r="I202" s="860"/>
      <c r="J202" s="151"/>
      <c r="L202" s="136"/>
      <c r="M202" s="738"/>
      <c r="N202" s="738"/>
      <c r="O202" s="738"/>
      <c r="P202" s="738"/>
      <c r="Q202" s="738"/>
      <c r="R202" s="738"/>
      <c r="S202" s="738"/>
      <c r="T202" s="738"/>
      <c r="U202" s="738"/>
      <c r="V202" s="738"/>
      <c r="W202" s="738"/>
      <c r="AT202" s="138"/>
      <c r="AU202" s="138"/>
      <c r="AY202" s="138"/>
    </row>
    <row r="203" spans="2:65" s="2" customFormat="1" ht="24.25" customHeight="1">
      <c r="B203" s="301"/>
      <c r="C203" s="145" t="s">
        <v>156</v>
      </c>
      <c r="D203" s="551"/>
      <c r="E203" s="549" t="s">
        <v>1504</v>
      </c>
      <c r="F203" s="147" t="s">
        <v>1505</v>
      </c>
      <c r="G203" s="148" t="s">
        <v>158</v>
      </c>
      <c r="H203" s="149">
        <v>394</v>
      </c>
      <c r="I203" s="553"/>
      <c r="J203" s="151">
        <f>ROUND(I203*H203,0)</f>
        <v>0</v>
      </c>
      <c r="K203" s="552" t="s">
        <v>1</v>
      </c>
      <c r="L203" s="34"/>
      <c r="M203" s="782"/>
      <c r="N203" s="783"/>
      <c r="O203" s="729"/>
      <c r="P203" s="757"/>
      <c r="Q203" s="757"/>
      <c r="R203" s="757"/>
      <c r="S203" s="757"/>
      <c r="T203" s="757"/>
      <c r="U203" s="729"/>
      <c r="V203" s="729"/>
      <c r="W203" s="729"/>
      <c r="AR203" s="134"/>
      <c r="AT203" s="134"/>
      <c r="AU203" s="134"/>
      <c r="AY203" s="277"/>
      <c r="BE203" s="308"/>
      <c r="BF203" s="308"/>
      <c r="BG203" s="308"/>
      <c r="BH203" s="308"/>
      <c r="BI203" s="308"/>
      <c r="BJ203" s="277"/>
      <c r="BK203" s="308"/>
      <c r="BL203" s="277"/>
      <c r="BM203" s="134"/>
    </row>
    <row r="204" spans="2:65" s="10" customFormat="1" ht="11.6">
      <c r="B204" s="136"/>
      <c r="C204" s="145"/>
      <c r="D204" s="137" t="s">
        <v>131</v>
      </c>
      <c r="E204" s="550" t="s">
        <v>1</v>
      </c>
      <c r="F204" s="139" t="s">
        <v>2251</v>
      </c>
      <c r="H204" s="140">
        <v>394</v>
      </c>
      <c r="I204" s="860"/>
      <c r="J204" s="151"/>
      <c r="L204" s="136"/>
      <c r="M204" s="738"/>
      <c r="N204" s="738"/>
      <c r="O204" s="738"/>
      <c r="P204" s="738"/>
      <c r="Q204" s="738"/>
      <c r="R204" s="738"/>
      <c r="S204" s="738"/>
      <c r="T204" s="738"/>
      <c r="U204" s="738"/>
      <c r="V204" s="738"/>
      <c r="W204" s="738"/>
      <c r="AT204" s="138"/>
      <c r="AU204" s="138"/>
      <c r="AY204" s="138"/>
    </row>
    <row r="205" spans="2:65" s="2" customFormat="1" ht="24.25" customHeight="1">
      <c r="B205" s="301"/>
      <c r="C205" s="145" t="s">
        <v>97</v>
      </c>
      <c r="D205" s="551"/>
      <c r="E205" s="549" t="s">
        <v>1506</v>
      </c>
      <c r="F205" s="147" t="s">
        <v>1507</v>
      </c>
      <c r="G205" s="148" t="s">
        <v>158</v>
      </c>
      <c r="H205" s="149">
        <v>65</v>
      </c>
      <c r="I205" s="553"/>
      <c r="J205" s="151">
        <f>ROUND(I205*H205,0)</f>
        <v>0</v>
      </c>
      <c r="K205" s="552" t="s">
        <v>1</v>
      </c>
      <c r="L205" s="34"/>
      <c r="M205" s="782"/>
      <c r="N205" s="783"/>
      <c r="O205" s="729"/>
      <c r="P205" s="757"/>
      <c r="Q205" s="757"/>
      <c r="R205" s="757"/>
      <c r="S205" s="757"/>
      <c r="T205" s="757"/>
      <c r="U205" s="729"/>
      <c r="V205" s="729"/>
      <c r="W205" s="729"/>
      <c r="AR205" s="134"/>
      <c r="AT205" s="134"/>
      <c r="AU205" s="134"/>
      <c r="AY205" s="277"/>
      <c r="BE205" s="308"/>
      <c r="BF205" s="308"/>
      <c r="BG205" s="308"/>
      <c r="BH205" s="308"/>
      <c r="BI205" s="308"/>
      <c r="BJ205" s="277"/>
      <c r="BK205" s="308"/>
      <c r="BL205" s="277"/>
      <c r="BM205" s="134"/>
    </row>
    <row r="206" spans="2:65" s="10" customFormat="1" ht="11.6">
      <c r="B206" s="136"/>
      <c r="C206" s="145"/>
      <c r="D206" s="137" t="s">
        <v>131</v>
      </c>
      <c r="E206" s="550" t="s">
        <v>1</v>
      </c>
      <c r="F206" s="139" t="s">
        <v>2252</v>
      </c>
      <c r="H206" s="140">
        <v>65</v>
      </c>
      <c r="I206" s="860"/>
      <c r="J206" s="151"/>
      <c r="L206" s="136"/>
      <c r="M206" s="738"/>
      <c r="N206" s="738"/>
      <c r="O206" s="738"/>
      <c r="P206" s="738"/>
      <c r="Q206" s="738"/>
      <c r="R206" s="738"/>
      <c r="S206" s="738"/>
      <c r="T206" s="738"/>
      <c r="U206" s="738"/>
      <c r="V206" s="738"/>
      <c r="W206" s="738"/>
      <c r="AT206" s="138"/>
      <c r="AU206" s="138"/>
      <c r="AY206" s="138"/>
    </row>
    <row r="207" spans="2:65" s="2" customFormat="1" ht="24.25" customHeight="1">
      <c r="B207" s="301"/>
      <c r="C207" s="145" t="s">
        <v>99</v>
      </c>
      <c r="D207" s="551"/>
      <c r="E207" s="549" t="s">
        <v>973</v>
      </c>
      <c r="F207" s="147" t="s">
        <v>985</v>
      </c>
      <c r="G207" s="148" t="s">
        <v>169</v>
      </c>
      <c r="H207" s="149">
        <v>6</v>
      </c>
      <c r="I207" s="553"/>
      <c r="J207" s="151">
        <f>ROUND(I207*H207,0)</f>
        <v>0</v>
      </c>
      <c r="K207" s="552" t="s">
        <v>1</v>
      </c>
      <c r="L207" s="34"/>
      <c r="M207" s="782"/>
      <c r="N207" s="783"/>
      <c r="O207" s="729"/>
      <c r="P207" s="757"/>
      <c r="Q207" s="757"/>
      <c r="R207" s="757"/>
      <c r="S207" s="757"/>
      <c r="T207" s="757"/>
      <c r="U207" s="729"/>
      <c r="V207" s="729"/>
      <c r="W207" s="729"/>
      <c r="AR207" s="134"/>
      <c r="AT207" s="134"/>
      <c r="AU207" s="134"/>
      <c r="AY207" s="277"/>
      <c r="BE207" s="308"/>
      <c r="BF207" s="308"/>
      <c r="BG207" s="308"/>
      <c r="BH207" s="308"/>
      <c r="BI207" s="308"/>
      <c r="BJ207" s="277"/>
      <c r="BK207" s="308"/>
      <c r="BL207" s="277"/>
      <c r="BM207" s="134"/>
    </row>
    <row r="208" spans="2:65" s="2" customFormat="1" ht="24.25" customHeight="1">
      <c r="B208" s="301"/>
      <c r="C208" s="145" t="s">
        <v>101</v>
      </c>
      <c r="D208" s="551"/>
      <c r="E208" s="549" t="s">
        <v>1508</v>
      </c>
      <c r="F208" s="147" t="s">
        <v>1509</v>
      </c>
      <c r="G208" s="148" t="s">
        <v>169</v>
      </c>
      <c r="H208" s="149">
        <v>14</v>
      </c>
      <c r="I208" s="553"/>
      <c r="J208" s="151">
        <f>ROUND(I208*H208,0)</f>
        <v>0</v>
      </c>
      <c r="K208" s="552" t="s">
        <v>1</v>
      </c>
      <c r="L208" s="34"/>
      <c r="M208" s="782"/>
      <c r="N208" s="783"/>
      <c r="O208" s="729"/>
      <c r="P208" s="757"/>
      <c r="Q208" s="757"/>
      <c r="R208" s="757"/>
      <c r="S208" s="757"/>
      <c r="T208" s="757"/>
      <c r="U208" s="729"/>
      <c r="V208" s="729"/>
      <c r="W208" s="729"/>
      <c r="AR208" s="134"/>
      <c r="AT208" s="134"/>
      <c r="AU208" s="134"/>
      <c r="AY208" s="277"/>
      <c r="BE208" s="308"/>
      <c r="BF208" s="308"/>
      <c r="BG208" s="308"/>
      <c r="BH208" s="308"/>
      <c r="BI208" s="308"/>
      <c r="BJ208" s="277"/>
      <c r="BK208" s="308"/>
      <c r="BL208" s="277"/>
      <c r="BM208" s="134"/>
    </row>
    <row r="209" spans="2:65" s="2" customFormat="1" ht="24.25" customHeight="1">
      <c r="B209" s="301"/>
      <c r="C209" s="145" t="s">
        <v>157</v>
      </c>
      <c r="D209" s="551"/>
      <c r="E209" s="549" t="s">
        <v>1510</v>
      </c>
      <c r="F209" s="147" t="s">
        <v>1511</v>
      </c>
      <c r="G209" s="148" t="s">
        <v>169</v>
      </c>
      <c r="H209" s="149">
        <v>22</v>
      </c>
      <c r="I209" s="553"/>
      <c r="J209" s="151">
        <f>ROUND(I209*H209,0)</f>
        <v>0</v>
      </c>
      <c r="K209" s="552" t="s">
        <v>1</v>
      </c>
      <c r="L209" s="34"/>
      <c r="M209" s="782"/>
      <c r="N209" s="783"/>
      <c r="O209" s="729"/>
      <c r="P209" s="757"/>
      <c r="Q209" s="757"/>
      <c r="R209" s="757"/>
      <c r="S209" s="757"/>
      <c r="T209" s="757"/>
      <c r="U209" s="729"/>
      <c r="V209" s="729"/>
      <c r="W209" s="729"/>
      <c r="AR209" s="134"/>
      <c r="AT209" s="134"/>
      <c r="AU209" s="134"/>
      <c r="AY209" s="277"/>
      <c r="BE209" s="308"/>
      <c r="BF209" s="308"/>
      <c r="BG209" s="308"/>
      <c r="BH209" s="308"/>
      <c r="BI209" s="308"/>
      <c r="BJ209" s="277"/>
      <c r="BK209" s="308"/>
      <c r="BL209" s="277"/>
      <c r="BM209" s="134"/>
    </row>
    <row r="210" spans="2:65" s="2" customFormat="1" ht="24.25" customHeight="1">
      <c r="B210" s="301"/>
      <c r="C210" s="145" t="s">
        <v>1050</v>
      </c>
      <c r="D210" s="551"/>
      <c r="E210" s="549" t="s">
        <v>1512</v>
      </c>
      <c r="F210" s="147" t="s">
        <v>1513</v>
      </c>
      <c r="G210" s="148" t="s">
        <v>169</v>
      </c>
      <c r="H210" s="149">
        <v>14</v>
      </c>
      <c r="I210" s="553"/>
      <c r="J210" s="151">
        <f>ROUND(I210*H210,0)</f>
        <v>0</v>
      </c>
      <c r="K210" s="552" t="s">
        <v>1</v>
      </c>
      <c r="L210" s="34"/>
      <c r="M210" s="782"/>
      <c r="N210" s="783"/>
      <c r="O210" s="729"/>
      <c r="P210" s="757"/>
      <c r="Q210" s="757"/>
      <c r="R210" s="757"/>
      <c r="S210" s="757"/>
      <c r="T210" s="757"/>
      <c r="U210" s="729"/>
      <c r="V210" s="729"/>
      <c r="W210" s="729"/>
      <c r="AR210" s="134"/>
      <c r="AT210" s="134"/>
      <c r="AU210" s="134"/>
      <c r="AY210" s="277"/>
      <c r="BE210" s="308"/>
      <c r="BF210" s="308"/>
      <c r="BG210" s="308"/>
      <c r="BH210" s="308"/>
      <c r="BI210" s="308"/>
      <c r="BJ210" s="277"/>
      <c r="BK210" s="308"/>
      <c r="BL210" s="277"/>
      <c r="BM210" s="134"/>
    </row>
    <row r="211" spans="2:65" s="2" customFormat="1" ht="24.25" customHeight="1">
      <c r="B211" s="301"/>
      <c r="C211" s="145" t="s">
        <v>159</v>
      </c>
      <c r="D211" s="551"/>
      <c r="E211" s="549" t="s">
        <v>1514</v>
      </c>
      <c r="F211" s="147" t="s">
        <v>1515</v>
      </c>
      <c r="G211" s="148" t="s">
        <v>169</v>
      </c>
      <c r="H211" s="149">
        <v>6</v>
      </c>
      <c r="I211" s="553"/>
      <c r="J211" s="151">
        <f>ROUND(I211*H211,0)</f>
        <v>0</v>
      </c>
      <c r="K211" s="552" t="s">
        <v>1</v>
      </c>
      <c r="L211" s="34"/>
      <c r="M211" s="782"/>
      <c r="N211" s="783"/>
      <c r="O211" s="729"/>
      <c r="P211" s="757"/>
      <c r="Q211" s="757"/>
      <c r="R211" s="757"/>
      <c r="S211" s="757"/>
      <c r="T211" s="757"/>
      <c r="U211" s="729"/>
      <c r="V211" s="729"/>
      <c r="W211" s="729"/>
      <c r="AR211" s="134"/>
      <c r="AT211" s="134"/>
      <c r="AU211" s="134"/>
      <c r="AY211" s="277"/>
      <c r="BE211" s="308"/>
      <c r="BF211" s="308"/>
      <c r="BG211" s="308"/>
      <c r="BH211" s="308"/>
      <c r="BI211" s="308"/>
      <c r="BJ211" s="277"/>
      <c r="BK211" s="308"/>
      <c r="BL211" s="277"/>
      <c r="BM211" s="134"/>
    </row>
    <row r="212" spans="2:65" s="2" customFormat="1" ht="24.25" customHeight="1">
      <c r="B212" s="301"/>
      <c r="C212" s="145" t="s">
        <v>1055</v>
      </c>
      <c r="D212" s="551"/>
      <c r="E212" s="549" t="s">
        <v>1516</v>
      </c>
      <c r="F212" s="147" t="s">
        <v>1517</v>
      </c>
      <c r="G212" s="148" t="s">
        <v>169</v>
      </c>
      <c r="H212" s="149">
        <v>4</v>
      </c>
      <c r="I212" s="553"/>
      <c r="J212" s="151">
        <f t="shared" ref="J212:J227" si="0">ROUND(I212*H212,0)</f>
        <v>0</v>
      </c>
      <c r="K212" s="552" t="s">
        <v>1</v>
      </c>
      <c r="L212" s="34"/>
      <c r="M212" s="782"/>
      <c r="N212" s="783"/>
      <c r="O212" s="729"/>
      <c r="P212" s="757"/>
      <c r="Q212" s="757"/>
      <c r="R212" s="757"/>
      <c r="S212" s="757"/>
      <c r="T212" s="757"/>
      <c r="U212" s="729"/>
      <c r="V212" s="729"/>
      <c r="W212" s="729"/>
      <c r="AR212" s="134"/>
      <c r="AT212" s="134"/>
      <c r="AU212" s="134"/>
      <c r="AY212" s="277"/>
      <c r="BE212" s="308"/>
      <c r="BF212" s="308"/>
      <c r="BG212" s="308"/>
      <c r="BH212" s="308"/>
      <c r="BI212" s="308"/>
      <c r="BJ212" s="277"/>
      <c r="BK212" s="308"/>
      <c r="BL212" s="277"/>
      <c r="BM212" s="134"/>
    </row>
    <row r="213" spans="2:65" s="2" customFormat="1" ht="24.25" customHeight="1">
      <c r="B213" s="301"/>
      <c r="C213" s="145" t="s">
        <v>160</v>
      </c>
      <c r="D213" s="551"/>
      <c r="E213" s="549" t="s">
        <v>1518</v>
      </c>
      <c r="F213" s="147" t="s">
        <v>1519</v>
      </c>
      <c r="G213" s="148" t="s">
        <v>169</v>
      </c>
      <c r="H213" s="149">
        <v>242</v>
      </c>
      <c r="I213" s="553"/>
      <c r="J213" s="151">
        <f t="shared" si="0"/>
        <v>0</v>
      </c>
      <c r="K213" s="552" t="s">
        <v>1</v>
      </c>
      <c r="L213" s="34"/>
      <c r="M213" s="782"/>
      <c r="N213" s="783"/>
      <c r="O213" s="729"/>
      <c r="P213" s="757"/>
      <c r="Q213" s="757"/>
      <c r="R213" s="757"/>
      <c r="S213" s="757"/>
      <c r="T213" s="757"/>
      <c r="U213" s="729"/>
      <c r="V213" s="729"/>
      <c r="W213" s="729"/>
      <c r="AR213" s="134"/>
      <c r="AT213" s="134"/>
      <c r="AU213" s="134"/>
      <c r="AY213" s="277"/>
      <c r="BE213" s="308"/>
      <c r="BF213" s="308"/>
      <c r="BG213" s="308"/>
      <c r="BH213" s="308"/>
      <c r="BI213" s="308"/>
      <c r="BJ213" s="277"/>
      <c r="BK213" s="308"/>
      <c r="BL213" s="277"/>
      <c r="BM213" s="134"/>
    </row>
    <row r="214" spans="2:65" s="2" customFormat="1" ht="16.5" customHeight="1">
      <c r="B214" s="301"/>
      <c r="C214" s="145" t="s">
        <v>1061</v>
      </c>
      <c r="D214" s="551"/>
      <c r="E214" s="549" t="s">
        <v>1520</v>
      </c>
      <c r="F214" s="147" t="s">
        <v>1521</v>
      </c>
      <c r="G214" s="148" t="s">
        <v>169</v>
      </c>
      <c r="H214" s="149">
        <v>138</v>
      </c>
      <c r="I214" s="553"/>
      <c r="J214" s="151">
        <f t="shared" si="0"/>
        <v>0</v>
      </c>
      <c r="K214" s="552" t="s">
        <v>1</v>
      </c>
      <c r="L214" s="34"/>
      <c r="M214" s="782"/>
      <c r="N214" s="783"/>
      <c r="O214" s="729"/>
      <c r="P214" s="757"/>
      <c r="Q214" s="757"/>
      <c r="R214" s="757"/>
      <c r="S214" s="757"/>
      <c r="T214" s="757"/>
      <c r="U214" s="729"/>
      <c r="V214" s="729"/>
      <c r="W214" s="729"/>
      <c r="AR214" s="134"/>
      <c r="AT214" s="134"/>
      <c r="AU214" s="134"/>
      <c r="AY214" s="277"/>
      <c r="BE214" s="308"/>
      <c r="BF214" s="308"/>
      <c r="BG214" s="308"/>
      <c r="BH214" s="308"/>
      <c r="BI214" s="308"/>
      <c r="BJ214" s="277"/>
      <c r="BK214" s="308"/>
      <c r="BL214" s="277"/>
      <c r="BM214" s="134"/>
    </row>
    <row r="215" spans="2:65" s="2" customFormat="1" ht="16.5" customHeight="1">
      <c r="B215" s="301"/>
      <c r="C215" s="145" t="s">
        <v>161</v>
      </c>
      <c r="D215" s="551"/>
      <c r="E215" s="549" t="s">
        <v>1522</v>
      </c>
      <c r="F215" s="147" t="s">
        <v>1523</v>
      </c>
      <c r="G215" s="148" t="s">
        <v>169</v>
      </c>
      <c r="H215" s="149">
        <v>12</v>
      </c>
      <c r="I215" s="553"/>
      <c r="J215" s="151">
        <f t="shared" si="0"/>
        <v>0</v>
      </c>
      <c r="K215" s="552" t="s">
        <v>1</v>
      </c>
      <c r="L215" s="34"/>
      <c r="M215" s="782"/>
      <c r="N215" s="783"/>
      <c r="O215" s="729"/>
      <c r="P215" s="757"/>
      <c r="Q215" s="757"/>
      <c r="R215" s="757"/>
      <c r="S215" s="757"/>
      <c r="T215" s="757"/>
      <c r="U215" s="729"/>
      <c r="V215" s="729"/>
      <c r="W215" s="729"/>
      <c r="AR215" s="134"/>
      <c r="AT215" s="134"/>
      <c r="AU215" s="134"/>
      <c r="AY215" s="277"/>
      <c r="BE215" s="308"/>
      <c r="BF215" s="308"/>
      <c r="BG215" s="308"/>
      <c r="BH215" s="308"/>
      <c r="BI215" s="308"/>
      <c r="BJ215" s="277"/>
      <c r="BK215" s="308"/>
      <c r="BL215" s="277"/>
      <c r="BM215" s="134"/>
    </row>
    <row r="216" spans="2:65" s="2" customFormat="1" ht="16.5" customHeight="1">
      <c r="B216" s="301"/>
      <c r="C216" s="145" t="s">
        <v>1066</v>
      </c>
      <c r="D216" s="551"/>
      <c r="E216" s="549" t="s">
        <v>1524</v>
      </c>
      <c r="F216" s="147" t="s">
        <v>1525</v>
      </c>
      <c r="G216" s="148" t="s">
        <v>169</v>
      </c>
      <c r="H216" s="149">
        <v>8</v>
      </c>
      <c r="I216" s="553"/>
      <c r="J216" s="151">
        <f t="shared" si="0"/>
        <v>0</v>
      </c>
      <c r="K216" s="552" t="s">
        <v>1</v>
      </c>
      <c r="L216" s="34"/>
      <c r="M216" s="782"/>
      <c r="N216" s="783"/>
      <c r="O216" s="729"/>
      <c r="P216" s="757"/>
      <c r="Q216" s="757"/>
      <c r="R216" s="757"/>
      <c r="S216" s="757"/>
      <c r="T216" s="757"/>
      <c r="U216" s="729"/>
      <c r="V216" s="729"/>
      <c r="W216" s="729"/>
      <c r="AR216" s="134"/>
      <c r="AT216" s="134"/>
      <c r="AU216" s="134"/>
      <c r="AY216" s="277"/>
      <c r="BE216" s="308"/>
      <c r="BF216" s="308"/>
      <c r="BG216" s="308"/>
      <c r="BH216" s="308"/>
      <c r="BI216" s="308"/>
      <c r="BJ216" s="277"/>
      <c r="BK216" s="308"/>
      <c r="BL216" s="277"/>
      <c r="BM216" s="134"/>
    </row>
    <row r="217" spans="2:65" s="2" customFormat="1" ht="16.5" customHeight="1">
      <c r="B217" s="301"/>
      <c r="C217" s="145" t="s">
        <v>162</v>
      </c>
      <c r="D217" s="551"/>
      <c r="E217" s="549" t="s">
        <v>1526</v>
      </c>
      <c r="F217" s="147" t="s">
        <v>1527</v>
      </c>
      <c r="G217" s="148" t="s">
        <v>169</v>
      </c>
      <c r="H217" s="149">
        <v>6</v>
      </c>
      <c r="I217" s="553"/>
      <c r="J217" s="151">
        <f t="shared" si="0"/>
        <v>0</v>
      </c>
      <c r="K217" s="552" t="s">
        <v>1</v>
      </c>
      <c r="L217" s="34"/>
      <c r="M217" s="782"/>
      <c r="N217" s="783"/>
      <c r="O217" s="729"/>
      <c r="P217" s="757"/>
      <c r="Q217" s="757"/>
      <c r="R217" s="757"/>
      <c r="S217" s="757"/>
      <c r="T217" s="757"/>
      <c r="U217" s="729"/>
      <c r="V217" s="729"/>
      <c r="W217" s="729"/>
      <c r="AR217" s="134"/>
      <c r="AT217" s="134"/>
      <c r="AU217" s="134"/>
      <c r="AY217" s="277"/>
      <c r="BE217" s="308"/>
      <c r="BF217" s="308"/>
      <c r="BG217" s="308"/>
      <c r="BH217" s="308"/>
      <c r="BI217" s="308"/>
      <c r="BJ217" s="277"/>
      <c r="BK217" s="308"/>
      <c r="BL217" s="277"/>
      <c r="BM217" s="134"/>
    </row>
    <row r="218" spans="2:65" s="2" customFormat="1" ht="16.5" customHeight="1">
      <c r="B218" s="301"/>
      <c r="C218" s="145" t="s">
        <v>1072</v>
      </c>
      <c r="D218" s="551"/>
      <c r="E218" s="549" t="s">
        <v>1528</v>
      </c>
      <c r="F218" s="147" t="s">
        <v>1529</v>
      </c>
      <c r="G218" s="148" t="s">
        <v>169</v>
      </c>
      <c r="H218" s="149">
        <v>10</v>
      </c>
      <c r="I218" s="553"/>
      <c r="J218" s="151">
        <f t="shared" si="0"/>
        <v>0</v>
      </c>
      <c r="K218" s="552" t="s">
        <v>1</v>
      </c>
      <c r="L218" s="34"/>
      <c r="M218" s="782"/>
      <c r="N218" s="783"/>
      <c r="O218" s="729"/>
      <c r="P218" s="757"/>
      <c r="Q218" s="757"/>
      <c r="R218" s="757"/>
      <c r="S218" s="757"/>
      <c r="T218" s="757"/>
      <c r="U218" s="729"/>
      <c r="V218" s="729"/>
      <c r="W218" s="729"/>
      <c r="AR218" s="134"/>
      <c r="AT218" s="134"/>
      <c r="AU218" s="134"/>
      <c r="AY218" s="277"/>
      <c r="BE218" s="308"/>
      <c r="BF218" s="308"/>
      <c r="BG218" s="308"/>
      <c r="BH218" s="308"/>
      <c r="BI218" s="308"/>
      <c r="BJ218" s="277"/>
      <c r="BK218" s="308"/>
      <c r="BL218" s="277"/>
      <c r="BM218" s="134"/>
    </row>
    <row r="219" spans="2:65" s="2" customFormat="1" ht="16.5" customHeight="1">
      <c r="B219" s="301"/>
      <c r="C219" s="145" t="s">
        <v>163</v>
      </c>
      <c r="D219" s="551"/>
      <c r="E219" s="549" t="s">
        <v>1530</v>
      </c>
      <c r="F219" s="147" t="s">
        <v>1531</v>
      </c>
      <c r="G219" s="148" t="s">
        <v>169</v>
      </c>
      <c r="H219" s="149">
        <v>2</v>
      </c>
      <c r="I219" s="553"/>
      <c r="J219" s="151">
        <f t="shared" si="0"/>
        <v>0</v>
      </c>
      <c r="K219" s="552" t="s">
        <v>1</v>
      </c>
      <c r="L219" s="34"/>
      <c r="M219" s="782"/>
      <c r="N219" s="783"/>
      <c r="O219" s="729"/>
      <c r="P219" s="757"/>
      <c r="Q219" s="757"/>
      <c r="R219" s="757"/>
      <c r="S219" s="757"/>
      <c r="T219" s="757"/>
      <c r="U219" s="729"/>
      <c r="V219" s="729"/>
      <c r="W219" s="729"/>
      <c r="AR219" s="134"/>
      <c r="AT219" s="134"/>
      <c r="AU219" s="134"/>
      <c r="AY219" s="277"/>
      <c r="BE219" s="308"/>
      <c r="BF219" s="308"/>
      <c r="BG219" s="308"/>
      <c r="BH219" s="308"/>
      <c r="BI219" s="308"/>
      <c r="BJ219" s="277"/>
      <c r="BK219" s="308"/>
      <c r="BL219" s="277"/>
      <c r="BM219" s="134"/>
    </row>
    <row r="220" spans="2:65" s="652" customFormat="1" ht="24.25" customHeight="1">
      <c r="B220" s="301"/>
      <c r="C220" s="145" t="s">
        <v>105</v>
      </c>
      <c r="D220" s="551"/>
      <c r="E220" s="549" t="s">
        <v>973</v>
      </c>
      <c r="F220" s="147" t="s">
        <v>1532</v>
      </c>
      <c r="G220" s="148" t="s">
        <v>169</v>
      </c>
      <c r="H220" s="149">
        <v>2</v>
      </c>
      <c r="I220" s="553"/>
      <c r="J220" s="151">
        <f t="shared" si="0"/>
        <v>0</v>
      </c>
      <c r="K220" s="552" t="s">
        <v>1</v>
      </c>
      <c r="L220" s="34"/>
      <c r="M220" s="782"/>
      <c r="N220" s="783"/>
      <c r="O220" s="729"/>
      <c r="P220" s="757"/>
      <c r="Q220" s="757"/>
      <c r="R220" s="757"/>
      <c r="S220" s="757"/>
      <c r="T220" s="757"/>
      <c r="U220" s="729"/>
      <c r="V220" s="729"/>
      <c r="W220" s="729"/>
      <c r="AR220" s="134"/>
      <c r="AT220" s="134"/>
      <c r="AU220" s="134"/>
      <c r="AY220" s="277"/>
      <c r="BE220" s="308"/>
      <c r="BF220" s="308"/>
      <c r="BG220" s="308"/>
      <c r="BH220" s="308"/>
      <c r="BI220" s="308"/>
      <c r="BJ220" s="277"/>
      <c r="BK220" s="308"/>
      <c r="BL220" s="277"/>
      <c r="BM220" s="134"/>
    </row>
    <row r="221" spans="2:65" s="652" customFormat="1" ht="24.25" customHeight="1">
      <c r="B221" s="301"/>
      <c r="C221" s="145" t="s">
        <v>891</v>
      </c>
      <c r="D221" s="551"/>
      <c r="E221" s="549" t="s">
        <v>1533</v>
      </c>
      <c r="F221" s="147" t="s">
        <v>1534</v>
      </c>
      <c r="G221" s="148" t="s">
        <v>169</v>
      </c>
      <c r="H221" s="149">
        <v>9</v>
      </c>
      <c r="I221" s="553"/>
      <c r="J221" s="151">
        <f t="shared" si="0"/>
        <v>0</v>
      </c>
      <c r="K221" s="552" t="s">
        <v>1</v>
      </c>
      <c r="L221" s="34"/>
      <c r="M221" s="782"/>
      <c r="N221" s="783"/>
      <c r="O221" s="729"/>
      <c r="P221" s="757"/>
      <c r="Q221" s="757"/>
      <c r="R221" s="757"/>
      <c r="S221" s="757"/>
      <c r="T221" s="757"/>
      <c r="U221" s="729"/>
      <c r="V221" s="729"/>
      <c r="W221" s="729"/>
      <c r="AR221" s="134"/>
      <c r="AT221" s="134"/>
      <c r="AU221" s="134"/>
      <c r="AY221" s="277"/>
      <c r="BE221" s="308"/>
      <c r="BF221" s="308"/>
      <c r="BG221" s="308"/>
      <c r="BH221" s="308"/>
      <c r="BI221" s="308"/>
      <c r="BJ221" s="277"/>
      <c r="BK221" s="308"/>
      <c r="BL221" s="277"/>
      <c r="BM221" s="134"/>
    </row>
    <row r="222" spans="2:65" s="10" customFormat="1" ht="11.6">
      <c r="B222" s="136"/>
      <c r="C222" s="145"/>
      <c r="D222" s="137" t="s">
        <v>131</v>
      </c>
      <c r="E222" s="550" t="s">
        <v>1</v>
      </c>
      <c r="F222" s="139" t="s">
        <v>2254</v>
      </c>
      <c r="H222" s="140">
        <v>9</v>
      </c>
      <c r="I222" s="860"/>
      <c r="J222" s="151"/>
      <c r="L222" s="136"/>
      <c r="M222" s="738"/>
      <c r="N222" s="738"/>
      <c r="O222" s="738"/>
      <c r="P222" s="738"/>
      <c r="Q222" s="738"/>
      <c r="R222" s="738"/>
      <c r="S222" s="738"/>
      <c r="T222" s="738"/>
      <c r="U222" s="738"/>
      <c r="V222" s="738"/>
      <c r="W222" s="738"/>
      <c r="AT222" s="138"/>
      <c r="AU222" s="138"/>
      <c r="AY222" s="138"/>
    </row>
    <row r="223" spans="2:65" s="652" customFormat="1" ht="24.25" customHeight="1">
      <c r="B223" s="301"/>
      <c r="C223" s="145" t="s">
        <v>1082</v>
      </c>
      <c r="D223" s="551"/>
      <c r="E223" s="549" t="s">
        <v>1535</v>
      </c>
      <c r="F223" s="147" t="s">
        <v>1536</v>
      </c>
      <c r="G223" s="148" t="s">
        <v>169</v>
      </c>
      <c r="H223" s="149">
        <v>36</v>
      </c>
      <c r="I223" s="553"/>
      <c r="J223" s="151">
        <f t="shared" si="0"/>
        <v>0</v>
      </c>
      <c r="K223" s="552" t="s">
        <v>1</v>
      </c>
      <c r="L223" s="34"/>
      <c r="M223" s="782"/>
      <c r="N223" s="783"/>
      <c r="O223" s="729"/>
      <c r="P223" s="757"/>
      <c r="Q223" s="757"/>
      <c r="R223" s="757"/>
      <c r="S223" s="757"/>
      <c r="T223" s="757"/>
      <c r="U223" s="729"/>
      <c r="V223" s="729"/>
      <c r="W223" s="729"/>
      <c r="AR223" s="134"/>
      <c r="AT223" s="134"/>
      <c r="AU223" s="134"/>
      <c r="AY223" s="277"/>
      <c r="BE223" s="308"/>
      <c r="BF223" s="308"/>
      <c r="BG223" s="308"/>
      <c r="BH223" s="308"/>
      <c r="BI223" s="308"/>
      <c r="BJ223" s="277"/>
      <c r="BK223" s="308"/>
      <c r="BL223" s="277"/>
      <c r="BM223" s="134"/>
    </row>
    <row r="224" spans="2:65" s="10" customFormat="1" ht="11.6">
      <c r="B224" s="136"/>
      <c r="C224" s="145"/>
      <c r="D224" s="137" t="s">
        <v>131</v>
      </c>
      <c r="E224" s="550" t="s">
        <v>1</v>
      </c>
      <c r="F224" s="139" t="s">
        <v>2255</v>
      </c>
      <c r="H224" s="140">
        <v>36</v>
      </c>
      <c r="I224" s="860"/>
      <c r="J224" s="151"/>
      <c r="L224" s="136"/>
      <c r="M224" s="738"/>
      <c r="N224" s="738"/>
      <c r="O224" s="738"/>
      <c r="P224" s="738"/>
      <c r="Q224" s="738"/>
      <c r="R224" s="738"/>
      <c r="S224" s="738"/>
      <c r="T224" s="738"/>
      <c r="U224" s="738"/>
      <c r="V224" s="738"/>
      <c r="W224" s="738"/>
      <c r="AT224" s="138"/>
      <c r="AU224" s="138"/>
      <c r="AY224" s="138"/>
    </row>
    <row r="225" spans="2:65" s="652" customFormat="1" ht="24.25" customHeight="1">
      <c r="B225" s="301"/>
      <c r="C225" s="145" t="s">
        <v>893</v>
      </c>
      <c r="D225" s="551"/>
      <c r="E225" s="549" t="s">
        <v>1537</v>
      </c>
      <c r="F225" s="147" t="s">
        <v>1538</v>
      </c>
      <c r="G225" s="148" t="s">
        <v>169</v>
      </c>
      <c r="H225" s="149">
        <v>20</v>
      </c>
      <c r="I225" s="553"/>
      <c r="J225" s="151">
        <f t="shared" si="0"/>
        <v>0</v>
      </c>
      <c r="K225" s="552" t="s">
        <v>1</v>
      </c>
      <c r="L225" s="34"/>
      <c r="M225" s="782"/>
      <c r="N225" s="783"/>
      <c r="O225" s="729"/>
      <c r="P225" s="757"/>
      <c r="Q225" s="757"/>
      <c r="R225" s="757"/>
      <c r="S225" s="757"/>
      <c r="T225" s="757"/>
      <c r="U225" s="729"/>
      <c r="V225" s="729"/>
      <c r="W225" s="729"/>
      <c r="AR225" s="134"/>
      <c r="AT225" s="134"/>
      <c r="AU225" s="134"/>
      <c r="AY225" s="277"/>
      <c r="BE225" s="308"/>
      <c r="BF225" s="308"/>
      <c r="BG225" s="308"/>
      <c r="BH225" s="308"/>
      <c r="BI225" s="308"/>
      <c r="BJ225" s="277"/>
      <c r="BK225" s="308"/>
      <c r="BL225" s="277"/>
      <c r="BM225" s="134"/>
    </row>
    <row r="226" spans="2:65" s="10" customFormat="1" ht="11.6">
      <c r="B226" s="136"/>
      <c r="C226" s="145"/>
      <c r="D226" s="137" t="s">
        <v>131</v>
      </c>
      <c r="E226" s="550" t="s">
        <v>1</v>
      </c>
      <c r="F226" s="139" t="s">
        <v>2256</v>
      </c>
      <c r="H226" s="140">
        <v>20</v>
      </c>
      <c r="I226" s="860"/>
      <c r="J226" s="151"/>
      <c r="L226" s="136"/>
      <c r="M226" s="738"/>
      <c r="N226" s="738"/>
      <c r="O226" s="738"/>
      <c r="P226" s="738"/>
      <c r="Q226" s="738"/>
      <c r="R226" s="738"/>
      <c r="S226" s="738"/>
      <c r="T226" s="738"/>
      <c r="U226" s="738"/>
      <c r="V226" s="738"/>
      <c r="W226" s="738"/>
      <c r="AT226" s="138"/>
      <c r="AU226" s="138"/>
      <c r="AY226" s="138"/>
    </row>
    <row r="227" spans="2:65" s="652" customFormat="1" ht="24.25" customHeight="1">
      <c r="B227" s="301"/>
      <c r="C227" s="145" t="s">
        <v>1088</v>
      </c>
      <c r="D227" s="551"/>
      <c r="E227" s="549" t="s">
        <v>1539</v>
      </c>
      <c r="F227" s="147" t="s">
        <v>1540</v>
      </c>
      <c r="G227" s="148" t="s">
        <v>169</v>
      </c>
      <c r="H227" s="149">
        <v>8</v>
      </c>
      <c r="I227" s="553"/>
      <c r="J227" s="151">
        <f t="shared" si="0"/>
        <v>0</v>
      </c>
      <c r="K227" s="552" t="s">
        <v>1</v>
      </c>
      <c r="L227" s="34"/>
      <c r="M227" s="782"/>
      <c r="N227" s="783"/>
      <c r="O227" s="729"/>
      <c r="P227" s="757"/>
      <c r="Q227" s="757"/>
      <c r="R227" s="757"/>
      <c r="S227" s="757"/>
      <c r="T227" s="757"/>
      <c r="U227" s="729"/>
      <c r="V227" s="729"/>
      <c r="W227" s="729"/>
      <c r="AR227" s="134"/>
      <c r="AT227" s="134"/>
      <c r="AU227" s="134"/>
      <c r="AY227" s="277"/>
      <c r="BE227" s="308"/>
      <c r="BF227" s="308"/>
      <c r="BG227" s="308"/>
      <c r="BH227" s="308"/>
      <c r="BI227" s="308"/>
      <c r="BJ227" s="277"/>
      <c r="BK227" s="308"/>
      <c r="BL227" s="277"/>
      <c r="BM227" s="134"/>
    </row>
    <row r="228" spans="2:65" s="10" customFormat="1" ht="11.6">
      <c r="B228" s="136"/>
      <c r="C228" s="145"/>
      <c r="D228" s="137" t="s">
        <v>131</v>
      </c>
      <c r="E228" s="550" t="s">
        <v>1</v>
      </c>
      <c r="F228" s="139" t="s">
        <v>2257</v>
      </c>
      <c r="H228" s="140">
        <v>8</v>
      </c>
      <c r="I228" s="860"/>
      <c r="J228" s="151"/>
      <c r="L228" s="136"/>
      <c r="M228" s="738"/>
      <c r="N228" s="738"/>
      <c r="O228" s="738"/>
      <c r="P228" s="738"/>
      <c r="Q228" s="738"/>
      <c r="R228" s="738"/>
      <c r="S228" s="738"/>
      <c r="T228" s="738"/>
      <c r="U228" s="738"/>
      <c r="V228" s="738"/>
      <c r="W228" s="738"/>
      <c r="AT228" s="138"/>
      <c r="AU228" s="138"/>
      <c r="AY228" s="138"/>
    </row>
    <row r="229" spans="2:65" s="652" customFormat="1" ht="24.25" customHeight="1">
      <c r="B229" s="301"/>
      <c r="C229" s="145" t="s">
        <v>895</v>
      </c>
      <c r="D229" s="551"/>
      <c r="E229" s="549" t="s">
        <v>1541</v>
      </c>
      <c r="F229" s="147" t="s">
        <v>1542</v>
      </c>
      <c r="G229" s="148" t="s">
        <v>169</v>
      </c>
      <c r="H229" s="149">
        <v>3</v>
      </c>
      <c r="I229" s="553"/>
      <c r="J229" s="151">
        <f>ROUND(I229*H229,0)</f>
        <v>0</v>
      </c>
      <c r="K229" s="552" t="s">
        <v>1</v>
      </c>
      <c r="L229" s="34"/>
      <c r="M229" s="782"/>
      <c r="N229" s="783"/>
      <c r="O229" s="729"/>
      <c r="P229" s="757"/>
      <c r="Q229" s="757"/>
      <c r="R229" s="757"/>
      <c r="S229" s="757"/>
      <c r="T229" s="757"/>
      <c r="U229" s="729"/>
      <c r="V229" s="729"/>
      <c r="W229" s="729"/>
      <c r="AR229" s="134"/>
      <c r="AT229" s="134"/>
      <c r="AU229" s="134"/>
      <c r="AY229" s="277"/>
      <c r="BE229" s="308"/>
      <c r="BF229" s="308"/>
      <c r="BG229" s="308"/>
      <c r="BH229" s="308"/>
      <c r="BI229" s="308"/>
      <c r="BJ229" s="277"/>
      <c r="BK229" s="308"/>
      <c r="BL229" s="277"/>
      <c r="BM229" s="134"/>
    </row>
    <row r="230" spans="2:65" s="10" customFormat="1" ht="11.6">
      <c r="B230" s="136"/>
      <c r="C230" s="145"/>
      <c r="D230" s="137" t="s">
        <v>131</v>
      </c>
      <c r="E230" s="550" t="s">
        <v>1</v>
      </c>
      <c r="F230" s="139" t="s">
        <v>2258</v>
      </c>
      <c r="H230" s="140">
        <v>3</v>
      </c>
      <c r="I230" s="860"/>
      <c r="J230" s="151"/>
      <c r="L230" s="136"/>
      <c r="M230" s="738"/>
      <c r="N230" s="738"/>
      <c r="O230" s="738"/>
      <c r="P230" s="738"/>
      <c r="Q230" s="738"/>
      <c r="R230" s="738"/>
      <c r="S230" s="738"/>
      <c r="T230" s="738"/>
      <c r="U230" s="738"/>
      <c r="V230" s="738"/>
      <c r="W230" s="738"/>
      <c r="AT230" s="138"/>
      <c r="AU230" s="138"/>
      <c r="AY230" s="138"/>
    </row>
    <row r="231" spans="2:65" s="652" customFormat="1" ht="24.25" customHeight="1">
      <c r="B231" s="301"/>
      <c r="C231" s="145" t="s">
        <v>1093</v>
      </c>
      <c r="D231" s="551"/>
      <c r="E231" s="549" t="s">
        <v>1543</v>
      </c>
      <c r="F231" s="147" t="s">
        <v>1544</v>
      </c>
      <c r="G231" s="148" t="s">
        <v>169</v>
      </c>
      <c r="H231" s="149">
        <v>2</v>
      </c>
      <c r="I231" s="553"/>
      <c r="J231" s="151">
        <f>ROUND(I231*H231,0)</f>
        <v>0</v>
      </c>
      <c r="K231" s="552" t="s">
        <v>1</v>
      </c>
      <c r="L231" s="34"/>
      <c r="M231" s="782"/>
      <c r="N231" s="783"/>
      <c r="O231" s="729"/>
      <c r="P231" s="757"/>
      <c r="Q231" s="757"/>
      <c r="R231" s="757"/>
      <c r="S231" s="757"/>
      <c r="T231" s="757"/>
      <c r="U231" s="729"/>
      <c r="V231" s="729"/>
      <c r="W231" s="729"/>
      <c r="AR231" s="134"/>
      <c r="AT231" s="134"/>
      <c r="AU231" s="134"/>
      <c r="AY231" s="277"/>
      <c r="BE231" s="308"/>
      <c r="BF231" s="308"/>
      <c r="BG231" s="308"/>
      <c r="BH231" s="308"/>
      <c r="BI231" s="308"/>
      <c r="BJ231" s="277"/>
      <c r="BK231" s="308"/>
      <c r="BL231" s="277"/>
      <c r="BM231" s="134"/>
    </row>
    <row r="232" spans="2:65" s="10" customFormat="1" ht="11.6">
      <c r="B232" s="136"/>
      <c r="C232" s="145"/>
      <c r="D232" s="137" t="s">
        <v>131</v>
      </c>
      <c r="E232" s="550" t="s">
        <v>1</v>
      </c>
      <c r="F232" s="139" t="s">
        <v>2259</v>
      </c>
      <c r="H232" s="140">
        <v>2</v>
      </c>
      <c r="I232" s="860"/>
      <c r="J232" s="151"/>
      <c r="L232" s="136"/>
      <c r="M232" s="738"/>
      <c r="N232" s="738"/>
      <c r="O232" s="738"/>
      <c r="P232" s="738"/>
      <c r="Q232" s="738"/>
      <c r="R232" s="738"/>
      <c r="S232" s="738"/>
      <c r="T232" s="738"/>
      <c r="U232" s="738"/>
      <c r="V232" s="738"/>
      <c r="W232" s="738"/>
      <c r="AT232" s="138"/>
      <c r="AU232" s="138"/>
      <c r="AY232" s="138"/>
    </row>
    <row r="233" spans="2:65" s="652" customFormat="1" ht="24.25" customHeight="1">
      <c r="B233" s="301"/>
      <c r="C233" s="145" t="s">
        <v>897</v>
      </c>
      <c r="D233" s="551"/>
      <c r="E233" s="549" t="s">
        <v>1545</v>
      </c>
      <c r="F233" s="147" t="s">
        <v>1546</v>
      </c>
      <c r="G233" s="148" t="s">
        <v>169</v>
      </c>
      <c r="H233" s="149">
        <v>171</v>
      </c>
      <c r="I233" s="553"/>
      <c r="J233" s="151">
        <f>ROUND(I233*H233,0)</f>
        <v>0</v>
      </c>
      <c r="K233" s="552" t="s">
        <v>1</v>
      </c>
      <c r="L233" s="34"/>
      <c r="M233" s="782"/>
      <c r="N233" s="783"/>
      <c r="O233" s="729"/>
      <c r="P233" s="757"/>
      <c r="Q233" s="757"/>
      <c r="R233" s="757"/>
      <c r="S233" s="757"/>
      <c r="T233" s="757"/>
      <c r="U233" s="729"/>
      <c r="V233" s="729"/>
      <c r="W233" s="729"/>
      <c r="AR233" s="134"/>
      <c r="AT233" s="134"/>
      <c r="AU233" s="134"/>
      <c r="AY233" s="277"/>
      <c r="BE233" s="308"/>
      <c r="BF233" s="308"/>
      <c r="BG233" s="308"/>
      <c r="BH233" s="308"/>
      <c r="BI233" s="308"/>
      <c r="BJ233" s="277"/>
      <c r="BK233" s="308"/>
      <c r="BL233" s="277"/>
      <c r="BM233" s="134"/>
    </row>
    <row r="234" spans="2:65" s="10" customFormat="1" ht="11.6">
      <c r="B234" s="136"/>
      <c r="C234" s="145"/>
      <c r="D234" s="137" t="s">
        <v>131</v>
      </c>
      <c r="E234" s="550" t="s">
        <v>1</v>
      </c>
      <c r="F234" s="139" t="s">
        <v>2260</v>
      </c>
      <c r="H234" s="140">
        <v>171</v>
      </c>
      <c r="I234" s="860"/>
      <c r="J234" s="151"/>
      <c r="L234" s="136"/>
      <c r="M234" s="738"/>
      <c r="N234" s="738"/>
      <c r="O234" s="738"/>
      <c r="P234" s="738"/>
      <c r="Q234" s="738"/>
      <c r="R234" s="738"/>
      <c r="S234" s="738"/>
      <c r="T234" s="738"/>
      <c r="U234" s="738"/>
      <c r="V234" s="738"/>
      <c r="W234" s="738"/>
      <c r="AT234" s="138"/>
      <c r="AU234" s="138"/>
      <c r="AY234" s="138"/>
    </row>
    <row r="235" spans="2:65" s="652" customFormat="1" ht="24.25" customHeight="1">
      <c r="B235" s="301"/>
      <c r="C235" s="145" t="s">
        <v>1099</v>
      </c>
      <c r="D235" s="551"/>
      <c r="E235" s="549" t="s">
        <v>1547</v>
      </c>
      <c r="F235" s="147" t="s">
        <v>1548</v>
      </c>
      <c r="G235" s="148" t="s">
        <v>169</v>
      </c>
      <c r="H235" s="149">
        <v>38</v>
      </c>
      <c r="I235" s="553"/>
      <c r="J235" s="151">
        <f t="shared" ref="J235:J354" si="1">ROUND(I235*H235,0)</f>
        <v>0</v>
      </c>
      <c r="K235" s="552" t="s">
        <v>1</v>
      </c>
      <c r="L235" s="34"/>
      <c r="M235" s="782"/>
      <c r="N235" s="783"/>
      <c r="O235" s="729"/>
      <c r="P235" s="757"/>
      <c r="Q235" s="757"/>
      <c r="R235" s="757"/>
      <c r="S235" s="757"/>
      <c r="T235" s="757"/>
      <c r="U235" s="729"/>
      <c r="V235" s="729"/>
      <c r="W235" s="729"/>
      <c r="AR235" s="134"/>
      <c r="AT235" s="134"/>
      <c r="AU235" s="134"/>
      <c r="AY235" s="277"/>
      <c r="BE235" s="308"/>
      <c r="BF235" s="308"/>
      <c r="BG235" s="308"/>
      <c r="BH235" s="308"/>
      <c r="BI235" s="308"/>
      <c r="BJ235" s="277"/>
      <c r="BK235" s="308"/>
      <c r="BL235" s="277"/>
      <c r="BM235" s="134"/>
    </row>
    <row r="236" spans="2:65" s="10" customFormat="1" ht="11.6">
      <c r="B236" s="136"/>
      <c r="C236" s="145"/>
      <c r="D236" s="137" t="s">
        <v>131</v>
      </c>
      <c r="E236" s="550" t="s">
        <v>1</v>
      </c>
      <c r="F236" s="139" t="s">
        <v>2261</v>
      </c>
      <c r="H236" s="140">
        <v>38</v>
      </c>
      <c r="I236" s="860"/>
      <c r="J236" s="151"/>
      <c r="L236" s="136"/>
      <c r="M236" s="738"/>
      <c r="N236" s="738"/>
      <c r="O236" s="738"/>
      <c r="P236" s="738"/>
      <c r="Q236" s="738"/>
      <c r="R236" s="738"/>
      <c r="S236" s="738"/>
      <c r="T236" s="738"/>
      <c r="U236" s="738"/>
      <c r="V236" s="738"/>
      <c r="W236" s="738"/>
      <c r="AT236" s="138"/>
      <c r="AU236" s="138"/>
      <c r="AY236" s="138"/>
    </row>
    <row r="237" spans="2:65" s="652" customFormat="1" ht="24.25" customHeight="1">
      <c r="B237" s="301"/>
      <c r="C237" s="145" t="s">
        <v>1087</v>
      </c>
      <c r="D237" s="551"/>
      <c r="E237" s="549" t="s">
        <v>1549</v>
      </c>
      <c r="F237" s="147" t="s">
        <v>1550</v>
      </c>
      <c r="G237" s="148" t="s">
        <v>169</v>
      </c>
      <c r="H237" s="149">
        <v>9</v>
      </c>
      <c r="I237" s="553"/>
      <c r="J237" s="151">
        <f t="shared" si="1"/>
        <v>0</v>
      </c>
      <c r="K237" s="552" t="s">
        <v>1</v>
      </c>
      <c r="L237" s="34"/>
      <c r="M237" s="782"/>
      <c r="N237" s="783"/>
      <c r="O237" s="729"/>
      <c r="P237" s="757"/>
      <c r="Q237" s="757"/>
      <c r="R237" s="757"/>
      <c r="S237" s="757"/>
      <c r="T237" s="757"/>
      <c r="U237" s="729"/>
      <c r="V237" s="729"/>
      <c r="W237" s="729"/>
      <c r="AR237" s="134"/>
      <c r="AT237" s="134"/>
      <c r="AU237" s="134"/>
      <c r="AY237" s="277"/>
      <c r="BE237" s="308"/>
      <c r="BF237" s="308"/>
      <c r="BG237" s="308"/>
      <c r="BH237" s="308"/>
      <c r="BI237" s="308"/>
      <c r="BJ237" s="277"/>
      <c r="BK237" s="308"/>
      <c r="BL237" s="277"/>
      <c r="BM237" s="134"/>
    </row>
    <row r="238" spans="2:65" s="10" customFormat="1" ht="11.6">
      <c r="B238" s="136"/>
      <c r="C238" s="145"/>
      <c r="D238" s="137" t="s">
        <v>131</v>
      </c>
      <c r="E238" s="550" t="s">
        <v>1</v>
      </c>
      <c r="F238" s="139" t="s">
        <v>2254</v>
      </c>
      <c r="H238" s="140">
        <v>9</v>
      </c>
      <c r="I238" s="860"/>
      <c r="J238" s="151"/>
      <c r="L238" s="136"/>
      <c r="M238" s="738"/>
      <c r="N238" s="738"/>
      <c r="O238" s="738"/>
      <c r="P238" s="738"/>
      <c r="Q238" s="738"/>
      <c r="R238" s="738"/>
      <c r="S238" s="738"/>
      <c r="T238" s="738"/>
      <c r="U238" s="738"/>
      <c r="V238" s="738"/>
      <c r="W238" s="738"/>
      <c r="AT238" s="138"/>
      <c r="AU238" s="138"/>
      <c r="AY238" s="138"/>
    </row>
    <row r="239" spans="2:65" s="652" customFormat="1" ht="24.25" customHeight="1">
      <c r="B239" s="301"/>
      <c r="C239" s="145" t="s">
        <v>1104</v>
      </c>
      <c r="D239" s="551"/>
      <c r="E239" s="549" t="s">
        <v>1549</v>
      </c>
      <c r="F239" s="147" t="s">
        <v>1551</v>
      </c>
      <c r="G239" s="148" t="s">
        <v>169</v>
      </c>
      <c r="H239" s="149">
        <v>2</v>
      </c>
      <c r="I239" s="553"/>
      <c r="J239" s="151">
        <f t="shared" si="1"/>
        <v>0</v>
      </c>
      <c r="K239" s="552" t="s">
        <v>1</v>
      </c>
      <c r="L239" s="34"/>
      <c r="M239" s="782"/>
      <c r="N239" s="783"/>
      <c r="O239" s="729"/>
      <c r="P239" s="757"/>
      <c r="Q239" s="757"/>
      <c r="R239" s="757"/>
      <c r="S239" s="757"/>
      <c r="T239" s="757"/>
      <c r="U239" s="729"/>
      <c r="V239" s="729"/>
      <c r="W239" s="729"/>
      <c r="AR239" s="134"/>
      <c r="AT239" s="134"/>
      <c r="AU239" s="134"/>
      <c r="AY239" s="277"/>
      <c r="BE239" s="308"/>
      <c r="BF239" s="308"/>
      <c r="BG239" s="308"/>
      <c r="BH239" s="308"/>
      <c r="BI239" s="308"/>
      <c r="BJ239" s="277"/>
      <c r="BK239" s="308"/>
      <c r="BL239" s="277"/>
      <c r="BM239" s="134"/>
    </row>
    <row r="240" spans="2:65" s="10" customFormat="1" ht="11.6">
      <c r="B240" s="136"/>
      <c r="C240" s="145"/>
      <c r="D240" s="137" t="s">
        <v>131</v>
      </c>
      <c r="E240" s="550" t="s">
        <v>1</v>
      </c>
      <c r="F240" s="139" t="s">
        <v>2259</v>
      </c>
      <c r="H240" s="140">
        <v>2</v>
      </c>
      <c r="I240" s="860"/>
      <c r="J240" s="151"/>
      <c r="L240" s="136"/>
      <c r="M240" s="738"/>
      <c r="N240" s="738"/>
      <c r="O240" s="738"/>
      <c r="P240" s="738"/>
      <c r="Q240" s="738"/>
      <c r="R240" s="738"/>
      <c r="S240" s="738"/>
      <c r="T240" s="738"/>
      <c r="U240" s="738"/>
      <c r="V240" s="738"/>
      <c r="W240" s="738"/>
      <c r="AT240" s="138"/>
      <c r="AU240" s="138"/>
      <c r="AY240" s="138"/>
    </row>
    <row r="241" spans="2:65" s="652" customFormat="1" ht="24.25" customHeight="1">
      <c r="B241" s="301"/>
      <c r="C241" s="145" t="s">
        <v>1090</v>
      </c>
      <c r="D241" s="551"/>
      <c r="E241" s="549" t="s">
        <v>1552</v>
      </c>
      <c r="F241" s="147" t="s">
        <v>1553</v>
      </c>
      <c r="G241" s="148" t="s">
        <v>169</v>
      </c>
      <c r="H241" s="149">
        <v>194</v>
      </c>
      <c r="I241" s="553"/>
      <c r="J241" s="151">
        <f t="shared" si="1"/>
        <v>0</v>
      </c>
      <c r="K241" s="552" t="s">
        <v>1</v>
      </c>
      <c r="L241" s="34"/>
      <c r="M241" s="782"/>
      <c r="N241" s="783"/>
      <c r="O241" s="729"/>
      <c r="P241" s="757"/>
      <c r="Q241" s="757"/>
      <c r="R241" s="757"/>
      <c r="S241" s="757"/>
      <c r="T241" s="757"/>
      <c r="U241" s="729"/>
      <c r="V241" s="729"/>
      <c r="W241" s="729"/>
      <c r="AR241" s="134"/>
      <c r="AT241" s="134"/>
      <c r="AU241" s="134"/>
      <c r="AY241" s="277"/>
      <c r="BE241" s="308"/>
      <c r="BF241" s="308"/>
      <c r="BG241" s="308"/>
      <c r="BH241" s="308"/>
      <c r="BI241" s="308"/>
      <c r="BJ241" s="277"/>
      <c r="BK241" s="308"/>
      <c r="BL241" s="277"/>
      <c r="BM241" s="134"/>
    </row>
    <row r="242" spans="2:65" s="10" customFormat="1" ht="11.6">
      <c r="B242" s="136"/>
      <c r="C242" s="145"/>
      <c r="D242" s="137" t="s">
        <v>131</v>
      </c>
      <c r="E242" s="550" t="s">
        <v>1</v>
      </c>
      <c r="F242" s="139" t="s">
        <v>2262</v>
      </c>
      <c r="H242" s="140">
        <v>194</v>
      </c>
      <c r="I242" s="860"/>
      <c r="J242" s="151"/>
      <c r="L242" s="136"/>
      <c r="M242" s="738"/>
      <c r="N242" s="738"/>
      <c r="O242" s="738"/>
      <c r="P242" s="738"/>
      <c r="Q242" s="738"/>
      <c r="R242" s="738"/>
      <c r="S242" s="738"/>
      <c r="T242" s="738"/>
      <c r="U242" s="738"/>
      <c r="V242" s="738"/>
      <c r="W242" s="738"/>
      <c r="AT242" s="138"/>
      <c r="AU242" s="138"/>
      <c r="AY242" s="138"/>
    </row>
    <row r="243" spans="2:65" s="652" customFormat="1" ht="24.25" customHeight="1">
      <c r="B243" s="301"/>
      <c r="C243" s="145" t="s">
        <v>1108</v>
      </c>
      <c r="D243" s="551"/>
      <c r="E243" s="549" t="s">
        <v>1554</v>
      </c>
      <c r="F243" s="147" t="s">
        <v>1555</v>
      </c>
      <c r="G243" s="148" t="s">
        <v>169</v>
      </c>
      <c r="H243" s="149">
        <v>42</v>
      </c>
      <c r="I243" s="553"/>
      <c r="J243" s="151">
        <f t="shared" si="1"/>
        <v>0</v>
      </c>
      <c r="K243" s="552" t="s">
        <v>1</v>
      </c>
      <c r="L243" s="34"/>
      <c r="M243" s="782"/>
      <c r="N243" s="783"/>
      <c r="O243" s="729"/>
      <c r="P243" s="757"/>
      <c r="Q243" s="757"/>
      <c r="R243" s="757"/>
      <c r="S243" s="757"/>
      <c r="T243" s="757"/>
      <c r="U243" s="729"/>
      <c r="V243" s="729"/>
      <c r="W243" s="729"/>
      <c r="AR243" s="134"/>
      <c r="AT243" s="134"/>
      <c r="AU243" s="134"/>
      <c r="AY243" s="277"/>
      <c r="BE243" s="308"/>
      <c r="BF243" s="308"/>
      <c r="BG243" s="308"/>
      <c r="BH243" s="308"/>
      <c r="BI243" s="308"/>
      <c r="BJ243" s="277"/>
      <c r="BK243" s="308"/>
      <c r="BL243" s="277"/>
      <c r="BM243" s="134"/>
    </row>
    <row r="244" spans="2:65" s="10" customFormat="1" ht="11.6">
      <c r="B244" s="136"/>
      <c r="C244" s="145"/>
      <c r="D244" s="137" t="s">
        <v>131</v>
      </c>
      <c r="E244" s="550" t="s">
        <v>1</v>
      </c>
      <c r="F244" s="139" t="s">
        <v>2263</v>
      </c>
      <c r="H244" s="140">
        <v>42</v>
      </c>
      <c r="I244" s="860"/>
      <c r="J244" s="151"/>
      <c r="L244" s="136"/>
      <c r="M244" s="738"/>
      <c r="N244" s="738"/>
      <c r="O244" s="738"/>
      <c r="P244" s="738"/>
      <c r="Q244" s="738"/>
      <c r="R244" s="738"/>
      <c r="S244" s="738"/>
      <c r="T244" s="738"/>
      <c r="U244" s="738"/>
      <c r="V244" s="738"/>
      <c r="W244" s="738"/>
      <c r="AT244" s="138"/>
      <c r="AU244" s="138"/>
      <c r="AY244" s="138"/>
    </row>
    <row r="245" spans="2:65" s="652" customFormat="1" ht="24.25" customHeight="1">
      <c r="B245" s="301"/>
      <c r="C245" s="145" t="s">
        <v>1092</v>
      </c>
      <c r="D245" s="551"/>
      <c r="E245" s="549" t="s">
        <v>1556</v>
      </c>
      <c r="F245" s="147" t="s">
        <v>1557</v>
      </c>
      <c r="G245" s="148" t="s">
        <v>169</v>
      </c>
      <c r="H245" s="149">
        <v>8</v>
      </c>
      <c r="I245" s="553"/>
      <c r="J245" s="151">
        <f t="shared" si="1"/>
        <v>0</v>
      </c>
      <c r="K245" s="552" t="s">
        <v>1</v>
      </c>
      <c r="L245" s="34"/>
      <c r="M245" s="782"/>
      <c r="N245" s="783"/>
      <c r="O245" s="729"/>
      <c r="P245" s="757"/>
      <c r="Q245" s="757"/>
      <c r="R245" s="757"/>
      <c r="S245" s="757"/>
      <c r="T245" s="757"/>
      <c r="U245" s="729"/>
      <c r="V245" s="729"/>
      <c r="W245" s="729"/>
      <c r="AR245" s="134"/>
      <c r="AT245" s="134"/>
      <c r="AU245" s="134"/>
      <c r="AY245" s="277"/>
      <c r="BE245" s="308"/>
      <c r="BF245" s="308"/>
      <c r="BG245" s="308"/>
      <c r="BH245" s="308"/>
      <c r="BI245" s="308"/>
      <c r="BJ245" s="277"/>
      <c r="BK245" s="308"/>
      <c r="BL245" s="277"/>
      <c r="BM245" s="134"/>
    </row>
    <row r="246" spans="2:65" s="10" customFormat="1" ht="11.6">
      <c r="B246" s="136"/>
      <c r="C246" s="145"/>
      <c r="D246" s="137" t="s">
        <v>131</v>
      </c>
      <c r="E246" s="550" t="s">
        <v>1</v>
      </c>
      <c r="F246" s="139" t="s">
        <v>2257</v>
      </c>
      <c r="H246" s="140">
        <v>8</v>
      </c>
      <c r="I246" s="860"/>
      <c r="J246" s="151"/>
      <c r="L246" s="136"/>
      <c r="M246" s="738"/>
      <c r="N246" s="738"/>
      <c r="O246" s="738"/>
      <c r="P246" s="738"/>
      <c r="Q246" s="738"/>
      <c r="R246" s="738"/>
      <c r="S246" s="738"/>
      <c r="T246" s="738"/>
      <c r="U246" s="738"/>
      <c r="V246" s="738"/>
      <c r="W246" s="738"/>
      <c r="AT246" s="138"/>
      <c r="AU246" s="138"/>
      <c r="AY246" s="138"/>
    </row>
    <row r="247" spans="2:65" s="652" customFormat="1" ht="37" customHeight="1">
      <c r="B247" s="301"/>
      <c r="C247" s="145" t="s">
        <v>1109</v>
      </c>
      <c r="D247" s="551"/>
      <c r="E247" s="549" t="s">
        <v>973</v>
      </c>
      <c r="F247" s="147" t="s">
        <v>1558</v>
      </c>
      <c r="G247" s="148" t="s">
        <v>169</v>
      </c>
      <c r="H247" s="149">
        <v>66</v>
      </c>
      <c r="I247" s="553"/>
      <c r="J247" s="151">
        <f t="shared" si="1"/>
        <v>0</v>
      </c>
      <c r="K247" s="552" t="s">
        <v>1</v>
      </c>
      <c r="L247" s="34"/>
      <c r="M247" s="782"/>
      <c r="N247" s="783"/>
      <c r="O247" s="729"/>
      <c r="P247" s="757"/>
      <c r="Q247" s="757"/>
      <c r="R247" s="757"/>
      <c r="S247" s="757"/>
      <c r="T247" s="757"/>
      <c r="U247" s="729"/>
      <c r="V247" s="729"/>
      <c r="W247" s="729"/>
      <c r="AR247" s="134"/>
      <c r="AT247" s="134"/>
      <c r="AU247" s="134"/>
      <c r="AY247" s="277"/>
      <c r="BE247" s="308"/>
      <c r="BF247" s="308"/>
      <c r="BG247" s="308"/>
      <c r="BH247" s="308"/>
      <c r="BI247" s="308"/>
      <c r="BJ247" s="277"/>
      <c r="BK247" s="308"/>
      <c r="BL247" s="277"/>
      <c r="BM247" s="134"/>
    </row>
    <row r="248" spans="2:65" s="10" customFormat="1" ht="11.6">
      <c r="B248" s="136"/>
      <c r="C248" s="145"/>
      <c r="D248" s="137" t="s">
        <v>131</v>
      </c>
      <c r="E248" s="550" t="s">
        <v>1</v>
      </c>
      <c r="F248" s="139" t="s">
        <v>2264</v>
      </c>
      <c r="H248" s="140">
        <v>66</v>
      </c>
      <c r="I248" s="860"/>
      <c r="J248" s="151"/>
      <c r="L248" s="136"/>
      <c r="M248" s="738"/>
      <c r="N248" s="738"/>
      <c r="O248" s="738"/>
      <c r="P248" s="738"/>
      <c r="Q248" s="738"/>
      <c r="R248" s="738"/>
      <c r="S248" s="738"/>
      <c r="T248" s="738"/>
      <c r="U248" s="738"/>
      <c r="V248" s="738"/>
      <c r="W248" s="738"/>
      <c r="AT248" s="138"/>
      <c r="AU248" s="138"/>
      <c r="AY248" s="138"/>
    </row>
    <row r="249" spans="2:65" s="652" customFormat="1" ht="24" customHeight="1">
      <c r="B249" s="301"/>
      <c r="C249" s="145" t="s">
        <v>1095</v>
      </c>
      <c r="D249" s="551"/>
      <c r="E249" s="549" t="s">
        <v>973</v>
      </c>
      <c r="F249" s="147" t="s">
        <v>1559</v>
      </c>
      <c r="G249" s="148" t="s">
        <v>169</v>
      </c>
      <c r="H249" s="149">
        <v>1</v>
      </c>
      <c r="I249" s="553"/>
      <c r="J249" s="151">
        <f t="shared" si="1"/>
        <v>0</v>
      </c>
      <c r="K249" s="552" t="s">
        <v>1</v>
      </c>
      <c r="L249" s="34"/>
      <c r="M249" s="782"/>
      <c r="N249" s="783"/>
      <c r="O249" s="729"/>
      <c r="P249" s="757"/>
      <c r="Q249" s="757"/>
      <c r="R249" s="757"/>
      <c r="S249" s="757"/>
      <c r="T249" s="757"/>
      <c r="U249" s="729"/>
      <c r="V249" s="729"/>
      <c r="W249" s="729"/>
      <c r="AR249" s="134"/>
      <c r="AT249" s="134"/>
      <c r="AU249" s="134"/>
      <c r="AY249" s="277"/>
      <c r="BE249" s="308"/>
      <c r="BF249" s="308"/>
      <c r="BG249" s="308"/>
      <c r="BH249" s="308"/>
      <c r="BI249" s="308"/>
      <c r="BJ249" s="277"/>
      <c r="BK249" s="308"/>
      <c r="BL249" s="277"/>
      <c r="BM249" s="134"/>
    </row>
    <row r="250" spans="2:65" s="10" customFormat="1" ht="11.6">
      <c r="B250" s="136"/>
      <c r="C250" s="145"/>
      <c r="D250" s="137" t="s">
        <v>131</v>
      </c>
      <c r="E250" s="550" t="s">
        <v>1</v>
      </c>
      <c r="F250" s="139" t="s">
        <v>2265</v>
      </c>
      <c r="H250" s="140">
        <v>1</v>
      </c>
      <c r="I250" s="860"/>
      <c r="J250" s="151"/>
      <c r="L250" s="136"/>
      <c r="M250" s="738"/>
      <c r="N250" s="738"/>
      <c r="O250" s="738"/>
      <c r="P250" s="738"/>
      <c r="Q250" s="738"/>
      <c r="R250" s="738"/>
      <c r="S250" s="738"/>
      <c r="T250" s="738"/>
      <c r="U250" s="738"/>
      <c r="V250" s="738"/>
      <c r="W250" s="738"/>
      <c r="AT250" s="138"/>
      <c r="AU250" s="138"/>
      <c r="AY250" s="138"/>
    </row>
    <row r="251" spans="2:65" s="652" customFormat="1" ht="24.25" customHeight="1">
      <c r="B251" s="301"/>
      <c r="C251" s="145" t="s">
        <v>1111</v>
      </c>
      <c r="D251" s="551"/>
      <c r="E251" s="549" t="s">
        <v>973</v>
      </c>
      <c r="F251" s="147" t="s">
        <v>1560</v>
      </c>
      <c r="G251" s="148" t="s">
        <v>169</v>
      </c>
      <c r="H251" s="149">
        <v>9</v>
      </c>
      <c r="I251" s="553"/>
      <c r="J251" s="151">
        <f t="shared" si="1"/>
        <v>0</v>
      </c>
      <c r="K251" s="552" t="s">
        <v>1</v>
      </c>
      <c r="L251" s="34"/>
      <c r="M251" s="782"/>
      <c r="N251" s="783"/>
      <c r="O251" s="729"/>
      <c r="P251" s="757"/>
      <c r="Q251" s="757"/>
      <c r="R251" s="757"/>
      <c r="S251" s="757"/>
      <c r="T251" s="757"/>
      <c r="U251" s="729"/>
      <c r="V251" s="729"/>
      <c r="W251" s="729"/>
      <c r="AR251" s="134"/>
      <c r="AT251" s="134"/>
      <c r="AU251" s="134"/>
      <c r="AY251" s="277"/>
      <c r="BE251" s="308"/>
      <c r="BF251" s="308"/>
      <c r="BG251" s="308"/>
      <c r="BH251" s="308"/>
      <c r="BI251" s="308"/>
      <c r="BJ251" s="277"/>
      <c r="BK251" s="308"/>
      <c r="BL251" s="277"/>
      <c r="BM251" s="134"/>
    </row>
    <row r="252" spans="2:65" s="10" customFormat="1" ht="11.6">
      <c r="B252" s="136"/>
      <c r="C252" s="145"/>
      <c r="D252" s="137" t="s">
        <v>131</v>
      </c>
      <c r="E252" s="550" t="s">
        <v>1</v>
      </c>
      <c r="F252" s="139" t="s">
        <v>2254</v>
      </c>
      <c r="H252" s="140">
        <v>9</v>
      </c>
      <c r="I252" s="860"/>
      <c r="J252" s="151"/>
      <c r="L252" s="136"/>
      <c r="M252" s="738"/>
      <c r="N252" s="738"/>
      <c r="O252" s="738"/>
      <c r="P252" s="738"/>
      <c r="Q252" s="738"/>
      <c r="R252" s="738"/>
      <c r="S252" s="738"/>
      <c r="T252" s="738"/>
      <c r="U252" s="738"/>
      <c r="V252" s="738"/>
      <c r="W252" s="738"/>
      <c r="AT252" s="138"/>
      <c r="AU252" s="138"/>
      <c r="AY252" s="138"/>
    </row>
    <row r="253" spans="2:65" s="652" customFormat="1" ht="24.25" customHeight="1">
      <c r="B253" s="301"/>
      <c r="C253" s="145" t="s">
        <v>1098</v>
      </c>
      <c r="D253" s="551"/>
      <c r="E253" s="549" t="s">
        <v>973</v>
      </c>
      <c r="F253" s="147" t="s">
        <v>1561</v>
      </c>
      <c r="G253" s="148" t="s">
        <v>169</v>
      </c>
      <c r="H253" s="149">
        <v>7</v>
      </c>
      <c r="I253" s="553"/>
      <c r="J253" s="151">
        <f t="shared" si="1"/>
        <v>0</v>
      </c>
      <c r="K253" s="552" t="s">
        <v>1</v>
      </c>
      <c r="L253" s="34"/>
      <c r="M253" s="782"/>
      <c r="N253" s="783"/>
      <c r="O253" s="729"/>
      <c r="P253" s="757"/>
      <c r="Q253" s="757"/>
      <c r="R253" s="757"/>
      <c r="S253" s="757"/>
      <c r="T253" s="757"/>
      <c r="U253" s="729"/>
      <c r="V253" s="729"/>
      <c r="W253" s="729"/>
      <c r="AR253" s="134"/>
      <c r="AT253" s="134"/>
      <c r="AU253" s="134"/>
      <c r="AY253" s="277"/>
      <c r="BE253" s="308"/>
      <c r="BF253" s="308"/>
      <c r="BG253" s="308"/>
      <c r="BH253" s="308"/>
      <c r="BI253" s="308"/>
      <c r="BJ253" s="277"/>
      <c r="BK253" s="308"/>
      <c r="BL253" s="277"/>
      <c r="BM253" s="134"/>
    </row>
    <row r="254" spans="2:65" s="10" customFormat="1" ht="11.6">
      <c r="B254" s="136"/>
      <c r="C254" s="145"/>
      <c r="D254" s="137" t="s">
        <v>131</v>
      </c>
      <c r="E254" s="550" t="s">
        <v>1</v>
      </c>
      <c r="F254" s="139" t="s">
        <v>2266</v>
      </c>
      <c r="H254" s="140">
        <v>7</v>
      </c>
      <c r="I254" s="860"/>
      <c r="J254" s="151"/>
      <c r="L254" s="136"/>
      <c r="M254" s="738"/>
      <c r="N254" s="738"/>
      <c r="O254" s="738"/>
      <c r="P254" s="738"/>
      <c r="Q254" s="738"/>
      <c r="R254" s="738"/>
      <c r="S254" s="738"/>
      <c r="T254" s="738"/>
      <c r="U254" s="738"/>
      <c r="V254" s="738"/>
      <c r="W254" s="738"/>
      <c r="AT254" s="138"/>
      <c r="AU254" s="138"/>
      <c r="AY254" s="138"/>
    </row>
    <row r="255" spans="2:65" s="652" customFormat="1" ht="24.25" customHeight="1">
      <c r="B255" s="301"/>
      <c r="C255" s="145" t="s">
        <v>1115</v>
      </c>
      <c r="D255" s="551"/>
      <c r="E255" s="549" t="s">
        <v>973</v>
      </c>
      <c r="F255" s="147" t="s">
        <v>1562</v>
      </c>
      <c r="G255" s="148" t="s">
        <v>169</v>
      </c>
      <c r="H255" s="149">
        <v>1</v>
      </c>
      <c r="I255" s="553"/>
      <c r="J255" s="151">
        <f t="shared" si="1"/>
        <v>0</v>
      </c>
      <c r="K255" s="552" t="s">
        <v>1</v>
      </c>
      <c r="L255" s="34"/>
      <c r="M255" s="782"/>
      <c r="N255" s="783"/>
      <c r="O255" s="729"/>
      <c r="P255" s="757"/>
      <c r="Q255" s="757"/>
      <c r="R255" s="757"/>
      <c r="S255" s="757"/>
      <c r="T255" s="757"/>
      <c r="U255" s="729"/>
      <c r="V255" s="729"/>
      <c r="W255" s="729"/>
      <c r="AR255" s="134"/>
      <c r="AT255" s="134"/>
      <c r="AU255" s="134"/>
      <c r="AY255" s="277"/>
      <c r="BE255" s="308"/>
      <c r="BF255" s="308"/>
      <c r="BG255" s="308"/>
      <c r="BH255" s="308"/>
      <c r="BI255" s="308"/>
      <c r="BJ255" s="277"/>
      <c r="BK255" s="308"/>
      <c r="BL255" s="277"/>
      <c r="BM255" s="134"/>
    </row>
    <row r="256" spans="2:65" s="10" customFormat="1" ht="11.6">
      <c r="B256" s="136"/>
      <c r="C256" s="145"/>
      <c r="D256" s="137" t="s">
        <v>131</v>
      </c>
      <c r="E256" s="550" t="s">
        <v>1</v>
      </c>
      <c r="F256" s="139" t="s">
        <v>2265</v>
      </c>
      <c r="H256" s="140">
        <v>1</v>
      </c>
      <c r="I256" s="860"/>
      <c r="J256" s="151"/>
      <c r="L256" s="136"/>
      <c r="M256" s="738"/>
      <c r="N256" s="738"/>
      <c r="O256" s="738"/>
      <c r="P256" s="738"/>
      <c r="Q256" s="738"/>
      <c r="R256" s="738"/>
      <c r="S256" s="738"/>
      <c r="T256" s="738"/>
      <c r="U256" s="738"/>
      <c r="V256" s="738"/>
      <c r="W256" s="738"/>
      <c r="AT256" s="138"/>
      <c r="AU256" s="138"/>
      <c r="AY256" s="138"/>
    </row>
    <row r="257" spans="2:65" s="652" customFormat="1" ht="24.25" customHeight="1">
      <c r="B257" s="301"/>
      <c r="C257" s="145" t="s">
        <v>1101</v>
      </c>
      <c r="D257" s="551"/>
      <c r="E257" s="549" t="s">
        <v>973</v>
      </c>
      <c r="F257" s="147" t="s">
        <v>1563</v>
      </c>
      <c r="G257" s="148" t="s">
        <v>169</v>
      </c>
      <c r="H257" s="149">
        <v>6</v>
      </c>
      <c r="I257" s="553"/>
      <c r="J257" s="151">
        <f t="shared" si="1"/>
        <v>0</v>
      </c>
      <c r="K257" s="552" t="s">
        <v>1</v>
      </c>
      <c r="L257" s="34"/>
      <c r="M257" s="782"/>
      <c r="N257" s="783"/>
      <c r="O257" s="729"/>
      <c r="P257" s="757"/>
      <c r="Q257" s="757"/>
      <c r="R257" s="757"/>
      <c r="S257" s="757"/>
      <c r="T257" s="757"/>
      <c r="U257" s="729"/>
      <c r="V257" s="729"/>
      <c r="W257" s="729"/>
      <c r="AR257" s="134"/>
      <c r="AT257" s="134"/>
      <c r="AU257" s="134"/>
      <c r="AY257" s="277"/>
      <c r="BE257" s="308"/>
      <c r="BF257" s="308"/>
      <c r="BG257" s="308"/>
      <c r="BH257" s="308"/>
      <c r="BI257" s="308"/>
      <c r="BJ257" s="277"/>
      <c r="BK257" s="308"/>
      <c r="BL257" s="277"/>
      <c r="BM257" s="134"/>
    </row>
    <row r="258" spans="2:65" s="10" customFormat="1" ht="11.6">
      <c r="B258" s="136"/>
      <c r="C258" s="145"/>
      <c r="D258" s="137" t="s">
        <v>131</v>
      </c>
      <c r="E258" s="550" t="s">
        <v>1</v>
      </c>
      <c r="F258" s="139" t="s">
        <v>2267</v>
      </c>
      <c r="H258" s="140">
        <v>6</v>
      </c>
      <c r="I258" s="860"/>
      <c r="J258" s="151"/>
      <c r="L258" s="136"/>
      <c r="M258" s="738"/>
      <c r="N258" s="738"/>
      <c r="O258" s="738"/>
      <c r="P258" s="738"/>
      <c r="Q258" s="738"/>
      <c r="R258" s="738"/>
      <c r="S258" s="738"/>
      <c r="T258" s="738"/>
      <c r="U258" s="738"/>
      <c r="V258" s="738"/>
      <c r="W258" s="738"/>
      <c r="AT258" s="138"/>
      <c r="AU258" s="138"/>
      <c r="AY258" s="138"/>
    </row>
    <row r="259" spans="2:65" s="652" customFormat="1" ht="24.25" customHeight="1">
      <c r="B259" s="301"/>
      <c r="C259" s="145" t="s">
        <v>1120</v>
      </c>
      <c r="D259" s="551"/>
      <c r="E259" s="549" t="s">
        <v>973</v>
      </c>
      <c r="F259" s="147" t="s">
        <v>1564</v>
      </c>
      <c r="G259" s="148" t="s">
        <v>169</v>
      </c>
      <c r="H259" s="149">
        <v>4</v>
      </c>
      <c r="I259" s="553"/>
      <c r="J259" s="151">
        <f t="shared" si="1"/>
        <v>0</v>
      </c>
      <c r="K259" s="552" t="s">
        <v>1</v>
      </c>
      <c r="L259" s="34"/>
      <c r="M259" s="782"/>
      <c r="N259" s="783"/>
      <c r="O259" s="729"/>
      <c r="P259" s="757"/>
      <c r="Q259" s="757"/>
      <c r="R259" s="757"/>
      <c r="S259" s="757"/>
      <c r="T259" s="757"/>
      <c r="U259" s="729"/>
      <c r="V259" s="729"/>
      <c r="W259" s="729"/>
      <c r="AR259" s="134"/>
      <c r="AT259" s="134"/>
      <c r="AU259" s="134"/>
      <c r="AY259" s="277"/>
      <c r="BE259" s="308"/>
      <c r="BF259" s="308"/>
      <c r="BG259" s="308"/>
      <c r="BH259" s="308"/>
      <c r="BI259" s="308"/>
      <c r="BJ259" s="277"/>
      <c r="BK259" s="308"/>
      <c r="BL259" s="277"/>
      <c r="BM259" s="134"/>
    </row>
    <row r="260" spans="2:65" s="10" customFormat="1" ht="11.6">
      <c r="B260" s="136"/>
      <c r="C260" s="145"/>
      <c r="D260" s="137" t="s">
        <v>131</v>
      </c>
      <c r="E260" s="550" t="s">
        <v>1</v>
      </c>
      <c r="F260" s="139" t="s">
        <v>2268</v>
      </c>
      <c r="H260" s="140">
        <v>4</v>
      </c>
      <c r="I260" s="860"/>
      <c r="J260" s="151"/>
      <c r="L260" s="136"/>
      <c r="M260" s="738"/>
      <c r="N260" s="738"/>
      <c r="O260" s="738"/>
      <c r="P260" s="738"/>
      <c r="Q260" s="738"/>
      <c r="R260" s="738"/>
      <c r="S260" s="738"/>
      <c r="T260" s="738"/>
      <c r="U260" s="738"/>
      <c r="V260" s="738"/>
      <c r="W260" s="738"/>
      <c r="AT260" s="138"/>
      <c r="AU260" s="138"/>
      <c r="AY260" s="138"/>
    </row>
    <row r="261" spans="2:65" s="652" customFormat="1" ht="24.25" customHeight="1">
      <c r="B261" s="301"/>
      <c r="C261" s="145" t="s">
        <v>1103</v>
      </c>
      <c r="D261" s="551"/>
      <c r="E261" s="549" t="s">
        <v>973</v>
      </c>
      <c r="F261" s="147" t="s">
        <v>1565</v>
      </c>
      <c r="G261" s="148" t="s">
        <v>169</v>
      </c>
      <c r="H261" s="149">
        <v>24</v>
      </c>
      <c r="I261" s="553"/>
      <c r="J261" s="151">
        <f t="shared" si="1"/>
        <v>0</v>
      </c>
      <c r="K261" s="552" t="s">
        <v>1</v>
      </c>
      <c r="L261" s="34"/>
      <c r="M261" s="782"/>
      <c r="N261" s="783"/>
      <c r="O261" s="729"/>
      <c r="P261" s="757"/>
      <c r="Q261" s="757"/>
      <c r="R261" s="757"/>
      <c r="S261" s="757"/>
      <c r="T261" s="757"/>
      <c r="U261" s="729"/>
      <c r="V261" s="729"/>
      <c r="W261" s="729"/>
      <c r="AR261" s="134"/>
      <c r="AT261" s="134"/>
      <c r="AU261" s="134"/>
      <c r="AY261" s="277"/>
      <c r="BE261" s="308"/>
      <c r="BF261" s="308"/>
      <c r="BG261" s="308"/>
      <c r="BH261" s="308"/>
      <c r="BI261" s="308"/>
      <c r="BJ261" s="277"/>
      <c r="BK261" s="308"/>
      <c r="BL261" s="277"/>
      <c r="BM261" s="134"/>
    </row>
    <row r="262" spans="2:65" s="10" customFormat="1" ht="11.6">
      <c r="B262" s="136"/>
      <c r="C262" s="145"/>
      <c r="D262" s="137" t="s">
        <v>131</v>
      </c>
      <c r="E262" s="550" t="s">
        <v>1</v>
      </c>
      <c r="F262" s="139" t="s">
        <v>2269</v>
      </c>
      <c r="H262" s="140">
        <v>24</v>
      </c>
      <c r="I262" s="860"/>
      <c r="J262" s="151"/>
      <c r="L262" s="136"/>
      <c r="M262" s="738"/>
      <c r="N262" s="738"/>
      <c r="O262" s="738"/>
      <c r="P262" s="738"/>
      <c r="Q262" s="738"/>
      <c r="R262" s="738"/>
      <c r="S262" s="738"/>
      <c r="T262" s="738"/>
      <c r="U262" s="738"/>
      <c r="V262" s="738"/>
      <c r="W262" s="738"/>
      <c r="AT262" s="138"/>
      <c r="AU262" s="138"/>
      <c r="AY262" s="138"/>
    </row>
    <row r="263" spans="2:65" s="652" customFormat="1" ht="24.25" customHeight="1">
      <c r="B263" s="301"/>
      <c r="C263" s="145" t="s">
        <v>1127</v>
      </c>
      <c r="D263" s="551"/>
      <c r="E263" s="549" t="s">
        <v>973</v>
      </c>
      <c r="F263" s="147" t="s">
        <v>1566</v>
      </c>
      <c r="G263" s="148" t="s">
        <v>169</v>
      </c>
      <c r="H263" s="149">
        <v>8</v>
      </c>
      <c r="I263" s="553"/>
      <c r="J263" s="151">
        <f t="shared" si="1"/>
        <v>0</v>
      </c>
      <c r="K263" s="552" t="s">
        <v>1</v>
      </c>
      <c r="L263" s="34"/>
      <c r="M263" s="782"/>
      <c r="N263" s="783"/>
      <c r="O263" s="729"/>
      <c r="P263" s="757"/>
      <c r="Q263" s="757"/>
      <c r="R263" s="757"/>
      <c r="S263" s="757"/>
      <c r="T263" s="757"/>
      <c r="U263" s="729"/>
      <c r="V263" s="729"/>
      <c r="W263" s="729"/>
      <c r="AR263" s="134"/>
      <c r="AT263" s="134"/>
      <c r="AU263" s="134"/>
      <c r="AY263" s="277"/>
      <c r="BE263" s="308"/>
      <c r="BF263" s="308"/>
      <c r="BG263" s="308"/>
      <c r="BH263" s="308"/>
      <c r="BI263" s="308"/>
      <c r="BJ263" s="277"/>
      <c r="BK263" s="308"/>
      <c r="BL263" s="277"/>
      <c r="BM263" s="134"/>
    </row>
    <row r="264" spans="2:65" s="10" customFormat="1" ht="11.6">
      <c r="B264" s="136"/>
      <c r="C264" s="145"/>
      <c r="D264" s="137" t="s">
        <v>131</v>
      </c>
      <c r="E264" s="550" t="s">
        <v>1</v>
      </c>
      <c r="F264" s="139" t="s">
        <v>2257</v>
      </c>
      <c r="H264" s="140">
        <v>8</v>
      </c>
      <c r="I264" s="860"/>
      <c r="J264" s="151"/>
      <c r="L264" s="136"/>
      <c r="M264" s="738"/>
      <c r="N264" s="738"/>
      <c r="O264" s="738"/>
      <c r="P264" s="738"/>
      <c r="Q264" s="738"/>
      <c r="R264" s="738"/>
      <c r="S264" s="738"/>
      <c r="T264" s="738"/>
      <c r="U264" s="738"/>
      <c r="V264" s="738"/>
      <c r="W264" s="738"/>
      <c r="AT264" s="138"/>
      <c r="AU264" s="138"/>
      <c r="AY264" s="138"/>
    </row>
    <row r="265" spans="2:65" s="652" customFormat="1" ht="24.25" customHeight="1">
      <c r="B265" s="301"/>
      <c r="C265" s="145" t="s">
        <v>1105</v>
      </c>
      <c r="D265" s="551"/>
      <c r="E265" s="549" t="s">
        <v>973</v>
      </c>
      <c r="F265" s="147" t="s">
        <v>1567</v>
      </c>
      <c r="G265" s="148" t="s">
        <v>169</v>
      </c>
      <c r="H265" s="149">
        <v>2</v>
      </c>
      <c r="I265" s="553"/>
      <c r="J265" s="151">
        <f t="shared" si="1"/>
        <v>0</v>
      </c>
      <c r="K265" s="552" t="s">
        <v>1</v>
      </c>
      <c r="L265" s="34"/>
      <c r="M265" s="782"/>
      <c r="N265" s="783"/>
      <c r="O265" s="729"/>
      <c r="P265" s="757"/>
      <c r="Q265" s="757"/>
      <c r="R265" s="757"/>
      <c r="S265" s="757"/>
      <c r="T265" s="757"/>
      <c r="U265" s="729"/>
      <c r="V265" s="729"/>
      <c r="W265" s="729"/>
      <c r="AR265" s="134"/>
      <c r="AT265" s="134"/>
      <c r="AU265" s="134"/>
      <c r="AY265" s="277"/>
      <c r="BE265" s="308"/>
      <c r="BF265" s="308"/>
      <c r="BG265" s="308"/>
      <c r="BH265" s="308"/>
      <c r="BI265" s="308"/>
      <c r="BJ265" s="277"/>
      <c r="BK265" s="308"/>
      <c r="BL265" s="277"/>
      <c r="BM265" s="134"/>
    </row>
    <row r="266" spans="2:65" s="10" customFormat="1" ht="11.6">
      <c r="B266" s="136"/>
      <c r="C266" s="145"/>
      <c r="D266" s="137" t="s">
        <v>131</v>
      </c>
      <c r="E266" s="550" t="s">
        <v>1</v>
      </c>
      <c r="F266" s="139" t="s">
        <v>2259</v>
      </c>
      <c r="H266" s="140">
        <v>2</v>
      </c>
      <c r="I266" s="860"/>
      <c r="J266" s="151"/>
      <c r="L266" s="136"/>
      <c r="M266" s="738"/>
      <c r="N266" s="738"/>
      <c r="O266" s="738"/>
      <c r="P266" s="738"/>
      <c r="Q266" s="738"/>
      <c r="R266" s="738"/>
      <c r="S266" s="738"/>
      <c r="T266" s="738"/>
      <c r="U266" s="738"/>
      <c r="V266" s="738"/>
      <c r="W266" s="738"/>
      <c r="AT266" s="138"/>
      <c r="AU266" s="138"/>
      <c r="AY266" s="138"/>
    </row>
    <row r="267" spans="2:65" s="652" customFormat="1" ht="24.25" customHeight="1">
      <c r="B267" s="301"/>
      <c r="C267" s="145" t="s">
        <v>1133</v>
      </c>
      <c r="D267" s="551"/>
      <c r="E267" s="549" t="s">
        <v>973</v>
      </c>
      <c r="F267" s="147" t="s">
        <v>1568</v>
      </c>
      <c r="G267" s="148" t="s">
        <v>169</v>
      </c>
      <c r="H267" s="149">
        <v>2</v>
      </c>
      <c r="I267" s="553"/>
      <c r="J267" s="151">
        <f t="shared" si="1"/>
        <v>0</v>
      </c>
      <c r="K267" s="552" t="s">
        <v>1</v>
      </c>
      <c r="L267" s="34"/>
      <c r="M267" s="782"/>
      <c r="N267" s="783"/>
      <c r="O267" s="729"/>
      <c r="P267" s="757"/>
      <c r="Q267" s="757"/>
      <c r="R267" s="757"/>
      <c r="S267" s="757"/>
      <c r="T267" s="757"/>
      <c r="U267" s="729"/>
      <c r="V267" s="729"/>
      <c r="W267" s="729"/>
      <c r="AR267" s="134"/>
      <c r="AT267" s="134"/>
      <c r="AU267" s="134"/>
      <c r="AY267" s="277"/>
      <c r="BE267" s="308"/>
      <c r="BF267" s="308"/>
      <c r="BG267" s="308"/>
      <c r="BH267" s="308"/>
      <c r="BI267" s="308"/>
      <c r="BJ267" s="277"/>
      <c r="BK267" s="308"/>
      <c r="BL267" s="277"/>
      <c r="BM267" s="134"/>
    </row>
    <row r="268" spans="2:65" s="10" customFormat="1" ht="11.6">
      <c r="B268" s="136"/>
      <c r="C268" s="145"/>
      <c r="D268" s="137" t="s">
        <v>131</v>
      </c>
      <c r="E268" s="550" t="s">
        <v>1</v>
      </c>
      <c r="F268" s="139" t="s">
        <v>2259</v>
      </c>
      <c r="H268" s="140">
        <v>2</v>
      </c>
      <c r="I268" s="860"/>
      <c r="J268" s="151"/>
      <c r="L268" s="136"/>
      <c r="M268" s="738"/>
      <c r="N268" s="738"/>
      <c r="O268" s="738"/>
      <c r="P268" s="738"/>
      <c r="Q268" s="738"/>
      <c r="R268" s="738"/>
      <c r="S268" s="738"/>
      <c r="T268" s="738"/>
      <c r="U268" s="738"/>
      <c r="V268" s="738"/>
      <c r="W268" s="738"/>
      <c r="AT268" s="138"/>
      <c r="AU268" s="138"/>
      <c r="AY268" s="138"/>
    </row>
    <row r="269" spans="2:65" s="652" customFormat="1" ht="24.25" customHeight="1">
      <c r="B269" s="301"/>
      <c r="C269" s="145" t="s">
        <v>1107</v>
      </c>
      <c r="D269" s="551"/>
      <c r="E269" s="549" t="s">
        <v>1569</v>
      </c>
      <c r="F269" s="147" t="s">
        <v>1570</v>
      </c>
      <c r="G269" s="148" t="s">
        <v>169</v>
      </c>
      <c r="H269" s="149">
        <v>2</v>
      </c>
      <c r="I269" s="553"/>
      <c r="J269" s="151">
        <f t="shared" si="1"/>
        <v>0</v>
      </c>
      <c r="K269" s="552" t="s">
        <v>1</v>
      </c>
      <c r="L269" s="34"/>
      <c r="M269" s="782"/>
      <c r="N269" s="783"/>
      <c r="O269" s="729"/>
      <c r="P269" s="757"/>
      <c r="Q269" s="757"/>
      <c r="R269" s="757"/>
      <c r="S269" s="757"/>
      <c r="T269" s="757"/>
      <c r="U269" s="729"/>
      <c r="V269" s="729"/>
      <c r="W269" s="729"/>
      <c r="AR269" s="134"/>
      <c r="AT269" s="134"/>
      <c r="AU269" s="134"/>
      <c r="AY269" s="277"/>
      <c r="BE269" s="308"/>
      <c r="BF269" s="308"/>
      <c r="BG269" s="308"/>
      <c r="BH269" s="308"/>
      <c r="BI269" s="308"/>
      <c r="BJ269" s="277"/>
      <c r="BK269" s="308"/>
      <c r="BL269" s="277"/>
      <c r="BM269" s="134"/>
    </row>
    <row r="270" spans="2:65" s="10" customFormat="1" ht="11.6">
      <c r="B270" s="136"/>
      <c r="C270" s="145"/>
      <c r="D270" s="137" t="s">
        <v>131</v>
      </c>
      <c r="E270" s="550" t="s">
        <v>1</v>
      </c>
      <c r="F270" s="139" t="s">
        <v>2259</v>
      </c>
      <c r="H270" s="140">
        <v>2</v>
      </c>
      <c r="I270" s="860"/>
      <c r="J270" s="151"/>
      <c r="L270" s="136"/>
      <c r="M270" s="738"/>
      <c r="N270" s="738"/>
      <c r="O270" s="738"/>
      <c r="P270" s="738"/>
      <c r="Q270" s="738"/>
      <c r="R270" s="738"/>
      <c r="S270" s="738"/>
      <c r="T270" s="738"/>
      <c r="U270" s="738"/>
      <c r="V270" s="738"/>
      <c r="W270" s="738"/>
      <c r="AT270" s="138"/>
      <c r="AU270" s="138"/>
      <c r="AY270" s="138"/>
    </row>
    <row r="271" spans="2:65" s="652" customFormat="1" ht="24.25" customHeight="1">
      <c r="B271" s="301"/>
      <c r="C271" s="145" t="s">
        <v>1138</v>
      </c>
      <c r="D271" s="551"/>
      <c r="E271" s="549" t="s">
        <v>1571</v>
      </c>
      <c r="F271" s="147" t="s">
        <v>1572</v>
      </c>
      <c r="G271" s="148" t="s">
        <v>169</v>
      </c>
      <c r="H271" s="149">
        <v>1</v>
      </c>
      <c r="I271" s="553"/>
      <c r="J271" s="151">
        <f t="shared" si="1"/>
        <v>0</v>
      </c>
      <c r="K271" s="552" t="s">
        <v>1</v>
      </c>
      <c r="L271" s="34"/>
      <c r="M271" s="782"/>
      <c r="N271" s="783"/>
      <c r="O271" s="729"/>
      <c r="P271" s="757"/>
      <c r="Q271" s="757"/>
      <c r="R271" s="757"/>
      <c r="S271" s="757"/>
      <c r="T271" s="757"/>
      <c r="U271" s="729"/>
      <c r="V271" s="729"/>
      <c r="W271" s="729"/>
      <c r="AR271" s="134"/>
      <c r="AT271" s="134"/>
      <c r="AU271" s="134"/>
      <c r="AY271" s="277"/>
      <c r="BE271" s="308"/>
      <c r="BF271" s="308"/>
      <c r="BG271" s="308"/>
      <c r="BH271" s="308"/>
      <c r="BI271" s="308"/>
      <c r="BJ271" s="277"/>
      <c r="BK271" s="308"/>
      <c r="BL271" s="277"/>
      <c r="BM271" s="134"/>
    </row>
    <row r="272" spans="2:65" s="10" customFormat="1" ht="11.6">
      <c r="B272" s="136"/>
      <c r="C272" s="145"/>
      <c r="D272" s="137" t="s">
        <v>131</v>
      </c>
      <c r="E272" s="550" t="s">
        <v>1</v>
      </c>
      <c r="F272" s="139" t="s">
        <v>2265</v>
      </c>
      <c r="H272" s="140">
        <v>1</v>
      </c>
      <c r="I272" s="860"/>
      <c r="J272" s="151"/>
      <c r="L272" s="136"/>
      <c r="M272" s="738"/>
      <c r="N272" s="738"/>
      <c r="O272" s="738"/>
      <c r="P272" s="738"/>
      <c r="Q272" s="738"/>
      <c r="R272" s="738"/>
      <c r="S272" s="738"/>
      <c r="T272" s="738"/>
      <c r="U272" s="738"/>
      <c r="V272" s="738"/>
      <c r="W272" s="738"/>
      <c r="AT272" s="138"/>
      <c r="AU272" s="138"/>
      <c r="AY272" s="138"/>
    </row>
    <row r="273" spans="2:65" s="652" customFormat="1" ht="24.25" customHeight="1">
      <c r="B273" s="301"/>
      <c r="C273" s="145" t="s">
        <v>915</v>
      </c>
      <c r="D273" s="551"/>
      <c r="E273" s="549" t="s">
        <v>973</v>
      </c>
      <c r="F273" s="147" t="s">
        <v>1573</v>
      </c>
      <c r="G273" s="148" t="s">
        <v>169</v>
      </c>
      <c r="H273" s="149">
        <v>2</v>
      </c>
      <c r="I273" s="553"/>
      <c r="J273" s="151">
        <f t="shared" si="1"/>
        <v>0</v>
      </c>
      <c r="K273" s="552" t="s">
        <v>1</v>
      </c>
      <c r="L273" s="34"/>
      <c r="M273" s="782"/>
      <c r="N273" s="783"/>
      <c r="O273" s="729"/>
      <c r="P273" s="757"/>
      <c r="Q273" s="757"/>
      <c r="R273" s="757"/>
      <c r="S273" s="757"/>
      <c r="T273" s="757"/>
      <c r="U273" s="729"/>
      <c r="V273" s="729"/>
      <c r="W273" s="729"/>
      <c r="AR273" s="134"/>
      <c r="AT273" s="134"/>
      <c r="AU273" s="134"/>
      <c r="AY273" s="277"/>
      <c r="BE273" s="308"/>
      <c r="BF273" s="308"/>
      <c r="BG273" s="308"/>
      <c r="BH273" s="308"/>
      <c r="BI273" s="308"/>
      <c r="BJ273" s="277"/>
      <c r="BK273" s="308"/>
      <c r="BL273" s="277"/>
      <c r="BM273" s="134"/>
    </row>
    <row r="274" spans="2:65" s="10" customFormat="1" ht="11.6">
      <c r="B274" s="136"/>
      <c r="C274" s="145"/>
      <c r="D274" s="137" t="s">
        <v>131</v>
      </c>
      <c r="E274" s="550" t="s">
        <v>1</v>
      </c>
      <c r="F274" s="139" t="s">
        <v>2259</v>
      </c>
      <c r="H274" s="140">
        <v>2</v>
      </c>
      <c r="I274" s="860"/>
      <c r="J274" s="151"/>
      <c r="L274" s="136"/>
      <c r="M274" s="738"/>
      <c r="N274" s="738"/>
      <c r="O274" s="738"/>
      <c r="P274" s="738"/>
      <c r="Q274" s="738"/>
      <c r="R274" s="738"/>
      <c r="S274" s="738"/>
      <c r="T274" s="738"/>
      <c r="U274" s="738"/>
      <c r="V274" s="738"/>
      <c r="W274" s="738"/>
      <c r="AT274" s="138"/>
      <c r="AU274" s="138"/>
      <c r="AY274" s="138"/>
    </row>
    <row r="275" spans="2:65" s="652" customFormat="1" ht="24.25" customHeight="1">
      <c r="B275" s="301"/>
      <c r="C275" s="145" t="s">
        <v>1141</v>
      </c>
      <c r="D275" s="551"/>
      <c r="E275" s="549" t="s">
        <v>973</v>
      </c>
      <c r="F275" s="147" t="s">
        <v>1574</v>
      </c>
      <c r="G275" s="148" t="s">
        <v>169</v>
      </c>
      <c r="H275" s="149">
        <v>1</v>
      </c>
      <c r="I275" s="553"/>
      <c r="J275" s="151">
        <f t="shared" si="1"/>
        <v>0</v>
      </c>
      <c r="K275" s="552" t="s">
        <v>1</v>
      </c>
      <c r="L275" s="34"/>
      <c r="M275" s="782"/>
      <c r="N275" s="783"/>
      <c r="O275" s="729"/>
      <c r="P275" s="757"/>
      <c r="Q275" s="757"/>
      <c r="R275" s="757"/>
      <c r="S275" s="757"/>
      <c r="T275" s="757"/>
      <c r="U275" s="729"/>
      <c r="V275" s="729"/>
      <c r="W275" s="729"/>
      <c r="AR275" s="134"/>
      <c r="AT275" s="134"/>
      <c r="AU275" s="134"/>
      <c r="AY275" s="277"/>
      <c r="BE275" s="308"/>
      <c r="BF275" s="308"/>
      <c r="BG275" s="308"/>
      <c r="BH275" s="308"/>
      <c r="BI275" s="308"/>
      <c r="BJ275" s="277"/>
      <c r="BK275" s="308"/>
      <c r="BL275" s="277"/>
      <c r="BM275" s="134"/>
    </row>
    <row r="276" spans="2:65" s="10" customFormat="1" ht="11.6">
      <c r="B276" s="136"/>
      <c r="C276" s="145"/>
      <c r="D276" s="137" t="s">
        <v>131</v>
      </c>
      <c r="E276" s="550" t="s">
        <v>1</v>
      </c>
      <c r="F276" s="139" t="s">
        <v>2265</v>
      </c>
      <c r="H276" s="140">
        <v>1</v>
      </c>
      <c r="I276" s="860"/>
      <c r="J276" s="151"/>
      <c r="L276" s="136"/>
      <c r="M276" s="738"/>
      <c r="N276" s="738"/>
      <c r="O276" s="738"/>
      <c r="P276" s="738"/>
      <c r="Q276" s="738"/>
      <c r="R276" s="738"/>
      <c r="S276" s="738"/>
      <c r="T276" s="738"/>
      <c r="U276" s="738"/>
      <c r="V276" s="738"/>
      <c r="W276" s="738"/>
      <c r="AT276" s="138"/>
      <c r="AU276" s="138"/>
      <c r="AY276" s="138"/>
    </row>
    <row r="277" spans="2:65" s="652" customFormat="1" ht="40" customHeight="1">
      <c r="B277" s="301"/>
      <c r="C277" s="145" t="s">
        <v>917</v>
      </c>
      <c r="D277" s="551"/>
      <c r="E277" s="549" t="s">
        <v>973</v>
      </c>
      <c r="F277" s="147" t="s">
        <v>1575</v>
      </c>
      <c r="G277" s="148" t="s">
        <v>169</v>
      </c>
      <c r="H277" s="149">
        <v>5</v>
      </c>
      <c r="I277" s="553"/>
      <c r="J277" s="151">
        <f t="shared" si="1"/>
        <v>0</v>
      </c>
      <c r="K277" s="552" t="s">
        <v>1</v>
      </c>
      <c r="L277" s="34"/>
      <c r="M277" s="782"/>
      <c r="N277" s="783"/>
      <c r="O277" s="729"/>
      <c r="P277" s="757"/>
      <c r="Q277" s="757"/>
      <c r="R277" s="757"/>
      <c r="S277" s="757"/>
      <c r="T277" s="757"/>
      <c r="U277" s="729"/>
      <c r="V277" s="729"/>
      <c r="W277" s="729"/>
      <c r="AR277" s="134"/>
      <c r="AT277" s="134"/>
      <c r="AU277" s="134"/>
      <c r="AY277" s="277"/>
      <c r="BE277" s="308"/>
      <c r="BF277" s="308"/>
      <c r="BG277" s="308"/>
      <c r="BH277" s="308"/>
      <c r="BI277" s="308"/>
      <c r="BJ277" s="277"/>
      <c r="BK277" s="308"/>
      <c r="BL277" s="277"/>
      <c r="BM277" s="134"/>
    </row>
    <row r="278" spans="2:65" s="10" customFormat="1" ht="11.6">
      <c r="B278" s="136"/>
      <c r="C278" s="145"/>
      <c r="D278" s="137" t="s">
        <v>131</v>
      </c>
      <c r="E278" s="550" t="s">
        <v>1</v>
      </c>
      <c r="F278" s="139" t="s">
        <v>2270</v>
      </c>
      <c r="H278" s="140">
        <v>5</v>
      </c>
      <c r="I278" s="860"/>
      <c r="J278" s="151"/>
      <c r="L278" s="136"/>
      <c r="M278" s="738"/>
      <c r="N278" s="738"/>
      <c r="O278" s="738"/>
      <c r="P278" s="738"/>
      <c r="Q278" s="738"/>
      <c r="R278" s="738"/>
      <c r="S278" s="738"/>
      <c r="T278" s="738"/>
      <c r="U278" s="738"/>
      <c r="V278" s="738"/>
      <c r="W278" s="738"/>
      <c r="AT278" s="138"/>
      <c r="AU278" s="138"/>
      <c r="AY278" s="138"/>
    </row>
    <row r="279" spans="2:65" s="652" customFormat="1" ht="24.25" customHeight="1">
      <c r="B279" s="301"/>
      <c r="C279" s="145" t="s">
        <v>1144</v>
      </c>
      <c r="D279" s="551"/>
      <c r="E279" s="549" t="s">
        <v>973</v>
      </c>
      <c r="F279" s="147" t="s">
        <v>1576</v>
      </c>
      <c r="G279" s="148" t="s">
        <v>169</v>
      </c>
      <c r="H279" s="149">
        <v>5</v>
      </c>
      <c r="I279" s="553"/>
      <c r="J279" s="151">
        <f t="shared" si="1"/>
        <v>0</v>
      </c>
      <c r="K279" s="552" t="s">
        <v>1</v>
      </c>
      <c r="L279" s="34"/>
      <c r="M279" s="782"/>
      <c r="N279" s="783"/>
      <c r="O279" s="729"/>
      <c r="P279" s="757"/>
      <c r="Q279" s="757"/>
      <c r="R279" s="757"/>
      <c r="S279" s="757"/>
      <c r="T279" s="757"/>
      <c r="U279" s="729"/>
      <c r="V279" s="729"/>
      <c r="W279" s="729"/>
      <c r="AR279" s="134"/>
      <c r="AT279" s="134"/>
      <c r="AU279" s="134"/>
      <c r="AY279" s="277"/>
      <c r="BE279" s="308"/>
      <c r="BF279" s="308"/>
      <c r="BG279" s="308"/>
      <c r="BH279" s="308"/>
      <c r="BI279" s="308"/>
      <c r="BJ279" s="277"/>
      <c r="BK279" s="308"/>
      <c r="BL279" s="277"/>
      <c r="BM279" s="134"/>
    </row>
    <row r="280" spans="2:65" s="10" customFormat="1" ht="11.6">
      <c r="B280" s="136"/>
      <c r="C280" s="145"/>
      <c r="D280" s="137" t="s">
        <v>131</v>
      </c>
      <c r="E280" s="550" t="s">
        <v>1</v>
      </c>
      <c r="F280" s="139" t="s">
        <v>2270</v>
      </c>
      <c r="H280" s="140">
        <v>5</v>
      </c>
      <c r="I280" s="860"/>
      <c r="J280" s="151"/>
      <c r="L280" s="136"/>
      <c r="M280" s="738"/>
      <c r="N280" s="738"/>
      <c r="O280" s="738"/>
      <c r="P280" s="738"/>
      <c r="Q280" s="738"/>
      <c r="R280" s="738"/>
      <c r="S280" s="738"/>
      <c r="T280" s="738"/>
      <c r="U280" s="738"/>
      <c r="V280" s="738"/>
      <c r="W280" s="738"/>
      <c r="AT280" s="138"/>
      <c r="AU280" s="138"/>
      <c r="AY280" s="138"/>
    </row>
    <row r="281" spans="2:65" s="652" customFormat="1" ht="24.25" customHeight="1">
      <c r="B281" s="301"/>
      <c r="C281" s="145" t="s">
        <v>1110</v>
      </c>
      <c r="D281" s="551"/>
      <c r="E281" s="549" t="s">
        <v>973</v>
      </c>
      <c r="F281" s="147" t="s">
        <v>1577</v>
      </c>
      <c r="G281" s="148" t="s">
        <v>169</v>
      </c>
      <c r="H281" s="149">
        <v>2</v>
      </c>
      <c r="I281" s="553"/>
      <c r="J281" s="151">
        <f t="shared" si="1"/>
        <v>0</v>
      </c>
      <c r="K281" s="552" t="s">
        <v>1</v>
      </c>
      <c r="L281" s="34"/>
      <c r="M281" s="782"/>
      <c r="N281" s="783"/>
      <c r="O281" s="729"/>
      <c r="P281" s="757"/>
      <c r="Q281" s="757"/>
      <c r="R281" s="757"/>
      <c r="S281" s="757"/>
      <c r="T281" s="757"/>
      <c r="U281" s="729"/>
      <c r="V281" s="729"/>
      <c r="W281" s="729"/>
      <c r="AR281" s="134"/>
      <c r="AT281" s="134"/>
      <c r="AU281" s="134"/>
      <c r="AY281" s="277"/>
      <c r="BE281" s="308"/>
      <c r="BF281" s="308"/>
      <c r="BG281" s="308"/>
      <c r="BH281" s="308"/>
      <c r="BI281" s="308"/>
      <c r="BJ281" s="277"/>
      <c r="BK281" s="308"/>
      <c r="BL281" s="277"/>
      <c r="BM281" s="134"/>
    </row>
    <row r="282" spans="2:65" s="10" customFormat="1" ht="11.6">
      <c r="B282" s="136"/>
      <c r="C282" s="145"/>
      <c r="D282" s="137" t="s">
        <v>131</v>
      </c>
      <c r="E282" s="550" t="s">
        <v>1</v>
      </c>
      <c r="F282" s="139" t="s">
        <v>2259</v>
      </c>
      <c r="H282" s="140">
        <v>2</v>
      </c>
      <c r="I282" s="860"/>
      <c r="J282" s="151"/>
      <c r="L282" s="136"/>
      <c r="M282" s="738"/>
      <c r="N282" s="738"/>
      <c r="O282" s="738"/>
      <c r="P282" s="738"/>
      <c r="Q282" s="738"/>
      <c r="R282" s="738"/>
      <c r="S282" s="738"/>
      <c r="T282" s="738"/>
      <c r="U282" s="738"/>
      <c r="V282" s="738"/>
      <c r="W282" s="738"/>
      <c r="AT282" s="138"/>
      <c r="AU282" s="138"/>
      <c r="AY282" s="138"/>
    </row>
    <row r="283" spans="2:65" s="652" customFormat="1" ht="24.25" customHeight="1">
      <c r="B283" s="301"/>
      <c r="C283" s="145" t="s">
        <v>1147</v>
      </c>
      <c r="D283" s="551"/>
      <c r="E283" s="549" t="s">
        <v>973</v>
      </c>
      <c r="F283" s="147" t="s">
        <v>1578</v>
      </c>
      <c r="G283" s="148" t="s">
        <v>169</v>
      </c>
      <c r="H283" s="149">
        <v>8</v>
      </c>
      <c r="I283" s="553"/>
      <c r="J283" s="151">
        <f t="shared" si="1"/>
        <v>0</v>
      </c>
      <c r="K283" s="552" t="s">
        <v>1</v>
      </c>
      <c r="L283" s="34"/>
      <c r="M283" s="782"/>
      <c r="N283" s="783"/>
      <c r="O283" s="729"/>
      <c r="P283" s="757"/>
      <c r="Q283" s="757"/>
      <c r="R283" s="757"/>
      <c r="S283" s="757"/>
      <c r="T283" s="757"/>
      <c r="U283" s="729"/>
      <c r="V283" s="729"/>
      <c r="W283" s="729"/>
      <c r="AR283" s="134"/>
      <c r="AT283" s="134"/>
      <c r="AU283" s="134"/>
      <c r="AY283" s="277"/>
      <c r="BE283" s="308"/>
      <c r="BF283" s="308"/>
      <c r="BG283" s="308"/>
      <c r="BH283" s="308"/>
      <c r="BI283" s="308"/>
      <c r="BJ283" s="277"/>
      <c r="BK283" s="308"/>
      <c r="BL283" s="277"/>
      <c r="BM283" s="134"/>
    </row>
    <row r="284" spans="2:65" s="10" customFormat="1" ht="11.6">
      <c r="B284" s="136"/>
      <c r="C284" s="145"/>
      <c r="D284" s="137" t="s">
        <v>131</v>
      </c>
      <c r="E284" s="550" t="s">
        <v>1</v>
      </c>
      <c r="F284" s="139" t="s">
        <v>2257</v>
      </c>
      <c r="H284" s="140">
        <v>8</v>
      </c>
      <c r="I284" s="860"/>
      <c r="J284" s="151"/>
      <c r="L284" s="136"/>
      <c r="M284" s="738"/>
      <c r="N284" s="738"/>
      <c r="O284" s="738"/>
      <c r="P284" s="738"/>
      <c r="Q284" s="738"/>
      <c r="R284" s="738"/>
      <c r="S284" s="738"/>
      <c r="T284" s="738"/>
      <c r="U284" s="738"/>
      <c r="V284" s="738"/>
      <c r="W284" s="738"/>
      <c r="AT284" s="138"/>
      <c r="AU284" s="138"/>
      <c r="AY284" s="138"/>
    </row>
    <row r="285" spans="2:65" s="652" customFormat="1" ht="24" customHeight="1">
      <c r="B285" s="301"/>
      <c r="C285" s="145" t="s">
        <v>920</v>
      </c>
      <c r="D285" s="551"/>
      <c r="E285" s="549" t="s">
        <v>973</v>
      </c>
      <c r="F285" s="147" t="s">
        <v>1579</v>
      </c>
      <c r="G285" s="148" t="s">
        <v>169</v>
      </c>
      <c r="H285" s="149">
        <v>2</v>
      </c>
      <c r="I285" s="553"/>
      <c r="J285" s="151">
        <f t="shared" si="1"/>
        <v>0</v>
      </c>
      <c r="K285" s="552" t="s">
        <v>1</v>
      </c>
      <c r="L285" s="34"/>
      <c r="M285" s="782"/>
      <c r="N285" s="783"/>
      <c r="O285" s="729"/>
      <c r="P285" s="757"/>
      <c r="Q285" s="757"/>
      <c r="R285" s="757"/>
      <c r="S285" s="757"/>
      <c r="T285" s="757"/>
      <c r="U285" s="729"/>
      <c r="V285" s="729"/>
      <c r="W285" s="729"/>
      <c r="AR285" s="134"/>
      <c r="AT285" s="134"/>
      <c r="AU285" s="134"/>
      <c r="AY285" s="277"/>
      <c r="BE285" s="308"/>
      <c r="BF285" s="308"/>
      <c r="BG285" s="308"/>
      <c r="BH285" s="308"/>
      <c r="BI285" s="308"/>
      <c r="BJ285" s="277"/>
      <c r="BK285" s="308"/>
      <c r="BL285" s="277"/>
      <c r="BM285" s="134"/>
    </row>
    <row r="286" spans="2:65" s="10" customFormat="1" ht="11.6">
      <c r="B286" s="136"/>
      <c r="C286" s="145"/>
      <c r="D286" s="137" t="s">
        <v>131</v>
      </c>
      <c r="E286" s="550" t="s">
        <v>1</v>
      </c>
      <c r="F286" s="139" t="s">
        <v>2259</v>
      </c>
      <c r="H286" s="140">
        <v>2</v>
      </c>
      <c r="I286" s="860"/>
      <c r="J286" s="151"/>
      <c r="L286" s="136"/>
      <c r="M286" s="738"/>
      <c r="N286" s="738"/>
      <c r="O286" s="738"/>
      <c r="P286" s="738"/>
      <c r="Q286" s="738"/>
      <c r="R286" s="738"/>
      <c r="S286" s="738"/>
      <c r="T286" s="738"/>
      <c r="U286" s="738"/>
      <c r="V286" s="738"/>
      <c r="W286" s="738"/>
      <c r="AT286" s="138"/>
      <c r="AU286" s="138"/>
      <c r="AY286" s="138"/>
    </row>
    <row r="287" spans="2:65" s="652" customFormat="1" ht="57.45" customHeight="1">
      <c r="B287" s="301"/>
      <c r="C287" s="145" t="s">
        <v>1153</v>
      </c>
      <c r="D287" s="551"/>
      <c r="E287" s="549" t="s">
        <v>973</v>
      </c>
      <c r="F287" s="147" t="s">
        <v>1580</v>
      </c>
      <c r="G287" s="148" t="s">
        <v>169</v>
      </c>
      <c r="H287" s="149">
        <v>2</v>
      </c>
      <c r="I287" s="553"/>
      <c r="J287" s="151">
        <f t="shared" si="1"/>
        <v>0</v>
      </c>
      <c r="K287" s="552" t="s">
        <v>1</v>
      </c>
      <c r="L287" s="34"/>
      <c r="M287" s="782"/>
      <c r="N287" s="783"/>
      <c r="O287" s="729"/>
      <c r="P287" s="757"/>
      <c r="Q287" s="757"/>
      <c r="R287" s="757"/>
      <c r="S287" s="757"/>
      <c r="T287" s="757"/>
      <c r="U287" s="729"/>
      <c r="V287" s="729"/>
      <c r="W287" s="729"/>
      <c r="AR287" s="134"/>
      <c r="AT287" s="134"/>
      <c r="AU287" s="134"/>
      <c r="AY287" s="277"/>
      <c r="BE287" s="308"/>
      <c r="BF287" s="308"/>
      <c r="BG287" s="308"/>
      <c r="BH287" s="308"/>
      <c r="BI287" s="308"/>
      <c r="BJ287" s="277"/>
      <c r="BK287" s="308"/>
      <c r="BL287" s="277"/>
      <c r="BM287" s="134"/>
    </row>
    <row r="288" spans="2:65" s="10" customFormat="1" ht="11.6">
      <c r="B288" s="136"/>
      <c r="C288" s="145"/>
      <c r="D288" s="137" t="s">
        <v>131</v>
      </c>
      <c r="E288" s="550" t="s">
        <v>1</v>
      </c>
      <c r="F288" s="139" t="s">
        <v>2259</v>
      </c>
      <c r="H288" s="140">
        <v>2</v>
      </c>
      <c r="I288" s="860"/>
      <c r="J288" s="151"/>
      <c r="L288" s="136"/>
      <c r="M288" s="738"/>
      <c r="N288" s="738"/>
      <c r="O288" s="738"/>
      <c r="P288" s="738"/>
      <c r="Q288" s="738"/>
      <c r="R288" s="738"/>
      <c r="S288" s="738"/>
      <c r="T288" s="738"/>
      <c r="U288" s="738"/>
      <c r="V288" s="738"/>
      <c r="W288" s="738"/>
      <c r="AT288" s="138"/>
      <c r="AU288" s="138"/>
      <c r="AY288" s="138"/>
    </row>
    <row r="289" spans="2:65" s="652" customFormat="1" ht="54" customHeight="1">
      <c r="B289" s="301"/>
      <c r="C289" s="145" t="s">
        <v>923</v>
      </c>
      <c r="D289" s="551"/>
      <c r="E289" s="549" t="s">
        <v>973</v>
      </c>
      <c r="F289" s="147" t="s">
        <v>1581</v>
      </c>
      <c r="G289" s="148" t="s">
        <v>169</v>
      </c>
      <c r="H289" s="149">
        <v>1</v>
      </c>
      <c r="I289" s="553"/>
      <c r="J289" s="151">
        <f t="shared" si="1"/>
        <v>0</v>
      </c>
      <c r="K289" s="552" t="s">
        <v>1</v>
      </c>
      <c r="L289" s="34"/>
      <c r="M289" s="782"/>
      <c r="N289" s="783"/>
      <c r="O289" s="729"/>
      <c r="P289" s="757"/>
      <c r="Q289" s="757"/>
      <c r="R289" s="757"/>
      <c r="S289" s="757"/>
      <c r="T289" s="757"/>
      <c r="U289" s="729"/>
      <c r="V289" s="729"/>
      <c r="W289" s="729"/>
      <c r="AR289" s="134"/>
      <c r="AT289" s="134"/>
      <c r="AU289" s="134"/>
      <c r="AY289" s="277"/>
      <c r="BE289" s="308"/>
      <c r="BF289" s="308"/>
      <c r="BG289" s="308"/>
      <c r="BH289" s="308"/>
      <c r="BI289" s="308"/>
      <c r="BJ289" s="277"/>
      <c r="BK289" s="308"/>
      <c r="BL289" s="277"/>
      <c r="BM289" s="134"/>
    </row>
    <row r="290" spans="2:65" s="10" customFormat="1" ht="11.6">
      <c r="B290" s="136"/>
      <c r="C290" s="145"/>
      <c r="D290" s="137" t="s">
        <v>131</v>
      </c>
      <c r="E290" s="550" t="s">
        <v>1</v>
      </c>
      <c r="F290" s="139" t="s">
        <v>2265</v>
      </c>
      <c r="H290" s="140">
        <v>1</v>
      </c>
      <c r="I290" s="860"/>
      <c r="J290" s="151"/>
      <c r="L290" s="136"/>
      <c r="M290" s="738"/>
      <c r="N290" s="738"/>
      <c r="O290" s="738"/>
      <c r="P290" s="738"/>
      <c r="Q290" s="738"/>
      <c r="R290" s="738"/>
      <c r="S290" s="738"/>
      <c r="T290" s="738"/>
      <c r="U290" s="738"/>
      <c r="V290" s="738"/>
      <c r="W290" s="738"/>
      <c r="AT290" s="138"/>
      <c r="AU290" s="138"/>
      <c r="AY290" s="138"/>
    </row>
    <row r="291" spans="2:65" s="652" customFormat="1" ht="24.25" customHeight="1">
      <c r="B291" s="301"/>
      <c r="C291" s="145" t="s">
        <v>1158</v>
      </c>
      <c r="D291" s="551"/>
      <c r="E291" s="549" t="s">
        <v>973</v>
      </c>
      <c r="F291" s="147" t="s">
        <v>1582</v>
      </c>
      <c r="G291" s="148" t="s">
        <v>169</v>
      </c>
      <c r="H291" s="149">
        <v>8</v>
      </c>
      <c r="I291" s="553"/>
      <c r="J291" s="151">
        <f t="shared" si="1"/>
        <v>0</v>
      </c>
      <c r="K291" s="552" t="s">
        <v>1</v>
      </c>
      <c r="L291" s="34"/>
      <c r="M291" s="782"/>
      <c r="N291" s="783"/>
      <c r="O291" s="729"/>
      <c r="P291" s="757"/>
      <c r="Q291" s="757"/>
      <c r="R291" s="757"/>
      <c r="S291" s="757"/>
      <c r="T291" s="757"/>
      <c r="U291" s="729"/>
      <c r="V291" s="729"/>
      <c r="W291" s="729"/>
      <c r="AR291" s="134"/>
      <c r="AT291" s="134"/>
      <c r="AU291" s="134"/>
      <c r="AY291" s="277"/>
      <c r="BE291" s="308"/>
      <c r="BF291" s="308"/>
      <c r="BG291" s="308"/>
      <c r="BH291" s="308"/>
      <c r="BI291" s="308"/>
      <c r="BJ291" s="277"/>
      <c r="BK291" s="308"/>
      <c r="BL291" s="277"/>
      <c r="BM291" s="134"/>
    </row>
    <row r="292" spans="2:65" s="10" customFormat="1" ht="11.6">
      <c r="B292" s="136"/>
      <c r="C292" s="145"/>
      <c r="D292" s="137" t="s">
        <v>131</v>
      </c>
      <c r="E292" s="550" t="s">
        <v>1</v>
      </c>
      <c r="F292" s="139" t="s">
        <v>2257</v>
      </c>
      <c r="H292" s="140">
        <v>8</v>
      </c>
      <c r="I292" s="860"/>
      <c r="J292" s="151"/>
      <c r="L292" s="136"/>
      <c r="M292" s="738"/>
      <c r="N292" s="738"/>
      <c r="O292" s="738"/>
      <c r="P292" s="738"/>
      <c r="Q292" s="738"/>
      <c r="R292" s="738"/>
      <c r="S292" s="738"/>
      <c r="T292" s="738"/>
      <c r="U292" s="738"/>
      <c r="V292" s="738"/>
      <c r="W292" s="738"/>
      <c r="AT292" s="138"/>
      <c r="AU292" s="138"/>
      <c r="AY292" s="138"/>
    </row>
    <row r="293" spans="2:65" s="652" customFormat="1" ht="24.25" customHeight="1">
      <c r="B293" s="301"/>
      <c r="C293" s="145" t="s">
        <v>926</v>
      </c>
      <c r="D293" s="551"/>
      <c r="E293" s="549" t="s">
        <v>973</v>
      </c>
      <c r="F293" s="147" t="s">
        <v>1583</v>
      </c>
      <c r="G293" s="148" t="s">
        <v>169</v>
      </c>
      <c r="H293" s="149">
        <v>4</v>
      </c>
      <c r="I293" s="553"/>
      <c r="J293" s="151">
        <f t="shared" si="1"/>
        <v>0</v>
      </c>
      <c r="K293" s="552" t="s">
        <v>1</v>
      </c>
      <c r="L293" s="34"/>
      <c r="M293" s="782"/>
      <c r="N293" s="783"/>
      <c r="O293" s="729"/>
      <c r="P293" s="757"/>
      <c r="Q293" s="757"/>
      <c r="R293" s="757"/>
      <c r="S293" s="757"/>
      <c r="T293" s="757"/>
      <c r="U293" s="729"/>
      <c r="V293" s="729"/>
      <c r="W293" s="729"/>
      <c r="AR293" s="134"/>
      <c r="AT293" s="134"/>
      <c r="AU293" s="134"/>
      <c r="AY293" s="277"/>
      <c r="BE293" s="308"/>
      <c r="BF293" s="308"/>
      <c r="BG293" s="308"/>
      <c r="BH293" s="308"/>
      <c r="BI293" s="308"/>
      <c r="BJ293" s="277"/>
      <c r="BK293" s="308"/>
      <c r="BL293" s="277"/>
      <c r="BM293" s="134"/>
    </row>
    <row r="294" spans="2:65" s="652" customFormat="1" ht="24.25" customHeight="1">
      <c r="B294" s="301"/>
      <c r="C294" s="145" t="s">
        <v>1161</v>
      </c>
      <c r="D294" s="551"/>
      <c r="E294" s="549" t="s">
        <v>973</v>
      </c>
      <c r="F294" s="147" t="s">
        <v>1584</v>
      </c>
      <c r="G294" s="148" t="s">
        <v>169</v>
      </c>
      <c r="H294" s="149">
        <v>2</v>
      </c>
      <c r="I294" s="553"/>
      <c r="J294" s="151">
        <f t="shared" si="1"/>
        <v>0</v>
      </c>
      <c r="K294" s="552" t="s">
        <v>1</v>
      </c>
      <c r="L294" s="34"/>
      <c r="M294" s="782"/>
      <c r="N294" s="783"/>
      <c r="O294" s="729"/>
      <c r="P294" s="757"/>
      <c r="Q294" s="757"/>
      <c r="R294" s="757"/>
      <c r="S294" s="757"/>
      <c r="T294" s="757"/>
      <c r="U294" s="729"/>
      <c r="V294" s="729"/>
      <c r="W294" s="729"/>
      <c r="AR294" s="134"/>
      <c r="AT294" s="134"/>
      <c r="AU294" s="134"/>
      <c r="AY294" s="277"/>
      <c r="BE294" s="308"/>
      <c r="BF294" s="308"/>
      <c r="BG294" s="308"/>
      <c r="BH294" s="308"/>
      <c r="BI294" s="308"/>
      <c r="BJ294" s="277"/>
      <c r="BK294" s="308"/>
      <c r="BL294" s="277"/>
      <c r="BM294" s="134"/>
    </row>
    <row r="295" spans="2:65" s="10" customFormat="1" ht="11.6">
      <c r="B295" s="136"/>
      <c r="C295" s="145"/>
      <c r="D295" s="137" t="s">
        <v>131</v>
      </c>
      <c r="E295" s="550" t="s">
        <v>1</v>
      </c>
      <c r="F295" s="139" t="s">
        <v>2259</v>
      </c>
      <c r="H295" s="140">
        <v>2</v>
      </c>
      <c r="I295" s="860"/>
      <c r="J295" s="151"/>
      <c r="L295" s="136"/>
      <c r="M295" s="738"/>
      <c r="N295" s="738"/>
      <c r="O295" s="738"/>
      <c r="P295" s="738"/>
      <c r="Q295" s="738"/>
      <c r="R295" s="738"/>
      <c r="S295" s="738"/>
      <c r="T295" s="738"/>
      <c r="U295" s="738"/>
      <c r="V295" s="738"/>
      <c r="W295" s="738"/>
      <c r="AT295" s="138"/>
      <c r="AU295" s="138"/>
      <c r="AY295" s="138"/>
    </row>
    <row r="296" spans="2:65" s="652" customFormat="1" ht="24.25" customHeight="1">
      <c r="B296" s="301"/>
      <c r="C296" s="145" t="s">
        <v>1149</v>
      </c>
      <c r="D296" s="551"/>
      <c r="E296" s="549" t="s">
        <v>973</v>
      </c>
      <c r="F296" s="147" t="s">
        <v>1585</v>
      </c>
      <c r="G296" s="148" t="s">
        <v>169</v>
      </c>
      <c r="H296" s="149">
        <v>4</v>
      </c>
      <c r="I296" s="553"/>
      <c r="J296" s="151">
        <f t="shared" si="1"/>
        <v>0</v>
      </c>
      <c r="K296" s="552" t="s">
        <v>1</v>
      </c>
      <c r="L296" s="34"/>
      <c r="M296" s="782"/>
      <c r="N296" s="783"/>
      <c r="O296" s="729"/>
      <c r="P296" s="757"/>
      <c r="Q296" s="757"/>
      <c r="R296" s="757"/>
      <c r="S296" s="757"/>
      <c r="T296" s="757"/>
      <c r="U296" s="729"/>
      <c r="V296" s="729"/>
      <c r="W296" s="729"/>
      <c r="AR296" s="134"/>
      <c r="AT296" s="134"/>
      <c r="AU296" s="134"/>
      <c r="AY296" s="277"/>
      <c r="BE296" s="308"/>
      <c r="BF296" s="308"/>
      <c r="BG296" s="308"/>
      <c r="BH296" s="308"/>
      <c r="BI296" s="308"/>
      <c r="BJ296" s="277"/>
      <c r="BK296" s="308"/>
      <c r="BL296" s="277"/>
      <c r="BM296" s="134"/>
    </row>
    <row r="297" spans="2:65" s="652" customFormat="1" ht="24.25" customHeight="1">
      <c r="B297" s="301"/>
      <c r="C297" s="145" t="s">
        <v>1162</v>
      </c>
      <c r="D297" s="551"/>
      <c r="E297" s="549" t="s">
        <v>973</v>
      </c>
      <c r="F297" s="147" t="s">
        <v>1586</v>
      </c>
      <c r="G297" s="148" t="s">
        <v>169</v>
      </c>
      <c r="H297" s="149">
        <v>4</v>
      </c>
      <c r="I297" s="553"/>
      <c r="J297" s="151">
        <f t="shared" si="1"/>
        <v>0</v>
      </c>
      <c r="K297" s="552" t="s">
        <v>1</v>
      </c>
      <c r="L297" s="34"/>
      <c r="M297" s="782"/>
      <c r="N297" s="783"/>
      <c r="O297" s="729"/>
      <c r="P297" s="757"/>
      <c r="Q297" s="757"/>
      <c r="R297" s="757"/>
      <c r="S297" s="757"/>
      <c r="T297" s="757"/>
      <c r="U297" s="729"/>
      <c r="V297" s="729"/>
      <c r="W297" s="729"/>
      <c r="AR297" s="134"/>
      <c r="AT297" s="134"/>
      <c r="AU297" s="134"/>
      <c r="AY297" s="277"/>
      <c r="BE297" s="308"/>
      <c r="BF297" s="308"/>
      <c r="BG297" s="308"/>
      <c r="BH297" s="308"/>
      <c r="BI297" s="308"/>
      <c r="BJ297" s="277"/>
      <c r="BK297" s="308"/>
      <c r="BL297" s="277"/>
      <c r="BM297" s="134"/>
    </row>
    <row r="298" spans="2:65" s="652" customFormat="1" ht="24.25" customHeight="1">
      <c r="B298" s="301"/>
      <c r="C298" s="145" t="s">
        <v>1152</v>
      </c>
      <c r="D298" s="551"/>
      <c r="E298" s="549" t="s">
        <v>973</v>
      </c>
      <c r="F298" s="147" t="s">
        <v>1587</v>
      </c>
      <c r="G298" s="148" t="s">
        <v>169</v>
      </c>
      <c r="H298" s="149">
        <v>7</v>
      </c>
      <c r="I298" s="553"/>
      <c r="J298" s="151">
        <f t="shared" si="1"/>
        <v>0</v>
      </c>
      <c r="K298" s="552" t="s">
        <v>1</v>
      </c>
      <c r="L298" s="34"/>
      <c r="M298" s="782"/>
      <c r="N298" s="783"/>
      <c r="O298" s="729"/>
      <c r="P298" s="757"/>
      <c r="Q298" s="757"/>
      <c r="R298" s="757"/>
      <c r="S298" s="757"/>
      <c r="T298" s="757"/>
      <c r="U298" s="729"/>
      <c r="V298" s="729"/>
      <c r="W298" s="729"/>
      <c r="AR298" s="134"/>
      <c r="AT298" s="134"/>
      <c r="AU298" s="134"/>
      <c r="AY298" s="277"/>
      <c r="BE298" s="308"/>
      <c r="BF298" s="308"/>
      <c r="BG298" s="308"/>
      <c r="BH298" s="308"/>
      <c r="BI298" s="308"/>
      <c r="BJ298" s="277"/>
      <c r="BK298" s="308"/>
      <c r="BL298" s="277"/>
      <c r="BM298" s="134"/>
    </row>
    <row r="299" spans="2:65" s="652" customFormat="1" ht="24.25" customHeight="1">
      <c r="B299" s="301"/>
      <c r="C299" s="145" t="s">
        <v>1163</v>
      </c>
      <c r="D299" s="551"/>
      <c r="E299" s="549" t="s">
        <v>973</v>
      </c>
      <c r="F299" s="147" t="s">
        <v>2253</v>
      </c>
      <c r="G299" s="148" t="s">
        <v>169</v>
      </c>
      <c r="H299" s="149">
        <v>17</v>
      </c>
      <c r="I299" s="553"/>
      <c r="J299" s="151">
        <f t="shared" ref="J299" si="2">ROUND(I299*H299,0)</f>
        <v>0</v>
      </c>
      <c r="K299" s="552" t="s">
        <v>1</v>
      </c>
      <c r="L299" s="34"/>
      <c r="M299" s="782"/>
      <c r="N299" s="783"/>
      <c r="O299" s="729"/>
      <c r="P299" s="757"/>
      <c r="Q299" s="757"/>
      <c r="R299" s="757"/>
      <c r="S299" s="757"/>
      <c r="T299" s="757"/>
      <c r="U299" s="729"/>
      <c r="V299" s="729"/>
      <c r="W299" s="729"/>
      <c r="AR299" s="134"/>
      <c r="AT299" s="134"/>
      <c r="AU299" s="134"/>
      <c r="AY299" s="277"/>
      <c r="BE299" s="308"/>
      <c r="BF299" s="308"/>
      <c r="BG299" s="308"/>
      <c r="BH299" s="308"/>
      <c r="BI299" s="308"/>
      <c r="BJ299" s="277"/>
      <c r="BK299" s="308"/>
      <c r="BL299" s="277"/>
      <c r="BM299" s="134"/>
    </row>
    <row r="300" spans="2:65" s="652" customFormat="1" ht="24.25" customHeight="1">
      <c r="B300" s="301"/>
      <c r="C300" s="145" t="s">
        <v>1163</v>
      </c>
      <c r="D300" s="551"/>
      <c r="E300" s="549" t="s">
        <v>973</v>
      </c>
      <c r="F300" s="147" t="s">
        <v>1588</v>
      </c>
      <c r="G300" s="148" t="s">
        <v>169</v>
      </c>
      <c r="H300" s="149">
        <v>2</v>
      </c>
      <c r="I300" s="553"/>
      <c r="J300" s="151">
        <f t="shared" si="1"/>
        <v>0</v>
      </c>
      <c r="K300" s="552" t="s">
        <v>1</v>
      </c>
      <c r="L300" s="34"/>
      <c r="M300" s="782"/>
      <c r="N300" s="783"/>
      <c r="O300" s="729"/>
      <c r="P300" s="757"/>
      <c r="Q300" s="757"/>
      <c r="R300" s="757"/>
      <c r="S300" s="757"/>
      <c r="T300" s="757"/>
      <c r="U300" s="729"/>
      <c r="V300" s="729"/>
      <c r="W300" s="729"/>
      <c r="AR300" s="134"/>
      <c r="AT300" s="134"/>
      <c r="AU300" s="134"/>
      <c r="AY300" s="277"/>
      <c r="BE300" s="308"/>
      <c r="BF300" s="308"/>
      <c r="BG300" s="308"/>
      <c r="BH300" s="308"/>
      <c r="BI300" s="308"/>
      <c r="BJ300" s="277"/>
      <c r="BK300" s="308"/>
      <c r="BL300" s="277"/>
      <c r="BM300" s="134"/>
    </row>
    <row r="301" spans="2:65" s="652" customFormat="1" ht="24.25" customHeight="1">
      <c r="B301" s="301"/>
      <c r="C301" s="145" t="s">
        <v>1155</v>
      </c>
      <c r="D301" s="551"/>
      <c r="E301" s="549" t="s">
        <v>973</v>
      </c>
      <c r="F301" s="147" t="s">
        <v>1589</v>
      </c>
      <c r="G301" s="148" t="s">
        <v>169</v>
      </c>
      <c r="H301" s="149">
        <v>6</v>
      </c>
      <c r="I301" s="553"/>
      <c r="J301" s="151">
        <f t="shared" si="1"/>
        <v>0</v>
      </c>
      <c r="K301" s="552" t="s">
        <v>1</v>
      </c>
      <c r="L301" s="34"/>
      <c r="M301" s="782"/>
      <c r="N301" s="783"/>
      <c r="O301" s="729"/>
      <c r="P301" s="757"/>
      <c r="Q301" s="757"/>
      <c r="R301" s="757"/>
      <c r="S301" s="757"/>
      <c r="T301" s="757"/>
      <c r="U301" s="729"/>
      <c r="V301" s="729"/>
      <c r="W301" s="729"/>
      <c r="AR301" s="134"/>
      <c r="AT301" s="134"/>
      <c r="AU301" s="134"/>
      <c r="AY301" s="277"/>
      <c r="BE301" s="308"/>
      <c r="BF301" s="308"/>
      <c r="BG301" s="308"/>
      <c r="BH301" s="308"/>
      <c r="BI301" s="308"/>
      <c r="BJ301" s="277"/>
      <c r="BK301" s="308"/>
      <c r="BL301" s="277"/>
      <c r="BM301" s="134"/>
    </row>
    <row r="302" spans="2:65" s="652" customFormat="1" ht="24.25" customHeight="1">
      <c r="B302" s="301"/>
      <c r="C302" s="145" t="s">
        <v>1165</v>
      </c>
      <c r="D302" s="551"/>
      <c r="E302" s="549" t="s">
        <v>996</v>
      </c>
      <c r="F302" s="147" t="s">
        <v>997</v>
      </c>
      <c r="G302" s="148" t="s">
        <v>169</v>
      </c>
      <c r="H302" s="149">
        <v>318</v>
      </c>
      <c r="I302" s="553"/>
      <c r="J302" s="151">
        <f t="shared" si="1"/>
        <v>0</v>
      </c>
      <c r="K302" s="552" t="s">
        <v>1</v>
      </c>
      <c r="L302" s="34"/>
      <c r="M302" s="782"/>
      <c r="N302" s="783"/>
      <c r="O302" s="729"/>
      <c r="P302" s="757"/>
      <c r="Q302" s="757"/>
      <c r="R302" s="757"/>
      <c r="S302" s="757"/>
      <c r="T302" s="757"/>
      <c r="U302" s="729"/>
      <c r="V302" s="729"/>
      <c r="W302" s="729"/>
      <c r="AR302" s="134"/>
      <c r="AT302" s="134"/>
      <c r="AU302" s="134"/>
      <c r="AY302" s="277"/>
      <c r="BE302" s="308"/>
      <c r="BF302" s="308"/>
      <c r="BG302" s="308"/>
      <c r="BH302" s="308"/>
      <c r="BI302" s="308"/>
      <c r="BJ302" s="277"/>
      <c r="BK302" s="308"/>
      <c r="BL302" s="277"/>
      <c r="BM302" s="134"/>
    </row>
    <row r="303" spans="2:65" s="10" customFormat="1" ht="11.6">
      <c r="B303" s="136"/>
      <c r="C303" s="145"/>
      <c r="D303" s="137" t="s">
        <v>131</v>
      </c>
      <c r="E303" s="550" t="s">
        <v>1</v>
      </c>
      <c r="F303" s="139" t="s">
        <v>2272</v>
      </c>
      <c r="H303" s="140">
        <v>318</v>
      </c>
      <c r="I303" s="860"/>
      <c r="J303" s="151"/>
      <c r="L303" s="136"/>
      <c r="M303" s="738"/>
      <c r="N303" s="738"/>
      <c r="O303" s="738"/>
      <c r="P303" s="738"/>
      <c r="Q303" s="738"/>
      <c r="R303" s="738"/>
      <c r="S303" s="738"/>
      <c r="T303" s="738"/>
      <c r="U303" s="738"/>
      <c r="V303" s="738"/>
      <c r="W303" s="738"/>
      <c r="AT303" s="138"/>
      <c r="AU303" s="138"/>
      <c r="AY303" s="138"/>
    </row>
    <row r="304" spans="2:65" s="652" customFormat="1" ht="24.25" customHeight="1">
      <c r="B304" s="301"/>
      <c r="C304" s="145" t="s">
        <v>1157</v>
      </c>
      <c r="D304" s="551"/>
      <c r="E304" s="549" t="s">
        <v>973</v>
      </c>
      <c r="F304" s="147" t="s">
        <v>1590</v>
      </c>
      <c r="G304" s="148" t="s">
        <v>169</v>
      </c>
      <c r="H304" s="149">
        <v>28</v>
      </c>
      <c r="I304" s="553"/>
      <c r="J304" s="151">
        <f t="shared" si="1"/>
        <v>0</v>
      </c>
      <c r="K304" s="552" t="s">
        <v>1</v>
      </c>
      <c r="L304" s="34"/>
      <c r="M304" s="782"/>
      <c r="N304" s="783"/>
      <c r="O304" s="729"/>
      <c r="P304" s="757"/>
      <c r="Q304" s="757"/>
      <c r="R304" s="757"/>
      <c r="S304" s="757"/>
      <c r="T304" s="757"/>
      <c r="U304" s="729"/>
      <c r="V304" s="729"/>
      <c r="W304" s="729"/>
      <c r="AR304" s="134"/>
      <c r="AT304" s="134"/>
      <c r="AU304" s="134"/>
      <c r="AY304" s="277"/>
      <c r="BE304" s="308"/>
      <c r="BF304" s="308"/>
      <c r="BG304" s="308"/>
      <c r="BH304" s="308"/>
      <c r="BI304" s="308"/>
      <c r="BJ304" s="277"/>
      <c r="BK304" s="308"/>
      <c r="BL304" s="277"/>
      <c r="BM304" s="134"/>
    </row>
    <row r="305" spans="2:65" s="10" customFormat="1" ht="11.6">
      <c r="B305" s="136"/>
      <c r="C305" s="145"/>
      <c r="D305" s="137" t="s">
        <v>131</v>
      </c>
      <c r="E305" s="550" t="s">
        <v>1</v>
      </c>
      <c r="F305" s="139" t="s">
        <v>2273</v>
      </c>
      <c r="H305" s="140">
        <v>28</v>
      </c>
      <c r="I305" s="860"/>
      <c r="J305" s="151"/>
      <c r="L305" s="136"/>
      <c r="M305" s="738"/>
      <c r="N305" s="738"/>
      <c r="O305" s="738"/>
      <c r="P305" s="738"/>
      <c r="Q305" s="738"/>
      <c r="R305" s="738"/>
      <c r="S305" s="738"/>
      <c r="T305" s="738"/>
      <c r="U305" s="738"/>
      <c r="V305" s="738"/>
      <c r="W305" s="738"/>
      <c r="AT305" s="138"/>
      <c r="AU305" s="138"/>
      <c r="AY305" s="138"/>
    </row>
    <row r="306" spans="2:65" s="652" customFormat="1" ht="24.25" customHeight="1">
      <c r="B306" s="301"/>
      <c r="C306" s="145" t="s">
        <v>1168</v>
      </c>
      <c r="D306" s="551"/>
      <c r="E306" s="549" t="s">
        <v>998</v>
      </c>
      <c r="F306" s="147" t="s">
        <v>999</v>
      </c>
      <c r="G306" s="148" t="s">
        <v>169</v>
      </c>
      <c r="H306" s="149">
        <v>124</v>
      </c>
      <c r="I306" s="553"/>
      <c r="J306" s="151">
        <f t="shared" si="1"/>
        <v>0</v>
      </c>
      <c r="K306" s="552" t="s">
        <v>1</v>
      </c>
      <c r="L306" s="34"/>
      <c r="M306" s="782"/>
      <c r="N306" s="783"/>
      <c r="O306" s="729"/>
      <c r="P306" s="757"/>
      <c r="Q306" s="757"/>
      <c r="R306" s="757"/>
      <c r="S306" s="757"/>
      <c r="T306" s="757"/>
      <c r="U306" s="729"/>
      <c r="V306" s="729"/>
      <c r="W306" s="729"/>
      <c r="AR306" s="134"/>
      <c r="AT306" s="134"/>
      <c r="AU306" s="134"/>
      <c r="AY306" s="277"/>
      <c r="BE306" s="308"/>
      <c r="BF306" s="308"/>
      <c r="BG306" s="308"/>
      <c r="BH306" s="308"/>
      <c r="BI306" s="308"/>
      <c r="BJ306" s="277"/>
      <c r="BK306" s="308"/>
      <c r="BL306" s="277"/>
      <c r="BM306" s="134"/>
    </row>
    <row r="307" spans="2:65" s="10" customFormat="1" ht="11.6">
      <c r="B307" s="136"/>
      <c r="C307" s="145"/>
      <c r="D307" s="137" t="s">
        <v>131</v>
      </c>
      <c r="E307" s="550" t="s">
        <v>1</v>
      </c>
      <c r="F307" s="139" t="s">
        <v>2274</v>
      </c>
      <c r="H307" s="140">
        <v>124</v>
      </c>
      <c r="I307" s="860"/>
      <c r="J307" s="151"/>
      <c r="L307" s="136"/>
      <c r="M307" s="738"/>
      <c r="N307" s="738"/>
      <c r="O307" s="738"/>
      <c r="P307" s="738"/>
      <c r="Q307" s="738"/>
      <c r="R307" s="738"/>
      <c r="S307" s="738"/>
      <c r="T307" s="738"/>
      <c r="U307" s="738"/>
      <c r="V307" s="738"/>
      <c r="W307" s="738"/>
      <c r="AT307" s="138"/>
      <c r="AU307" s="138"/>
      <c r="AY307" s="138"/>
    </row>
    <row r="308" spans="2:65" s="652" customFormat="1" ht="24.25" customHeight="1">
      <c r="B308" s="301"/>
      <c r="C308" s="145" t="s">
        <v>1159</v>
      </c>
      <c r="D308" s="551"/>
      <c r="E308" s="549" t="s">
        <v>1000</v>
      </c>
      <c r="F308" s="147" t="s">
        <v>1001</v>
      </c>
      <c r="G308" s="148" t="s">
        <v>169</v>
      </c>
      <c r="H308" s="149">
        <v>282</v>
      </c>
      <c r="I308" s="553"/>
      <c r="J308" s="151">
        <f t="shared" si="1"/>
        <v>0</v>
      </c>
      <c r="K308" s="552" t="s">
        <v>1</v>
      </c>
      <c r="L308" s="34"/>
      <c r="M308" s="782"/>
      <c r="N308" s="783"/>
      <c r="O308" s="729"/>
      <c r="P308" s="757"/>
      <c r="Q308" s="757"/>
      <c r="R308" s="757"/>
      <c r="S308" s="757"/>
      <c r="T308" s="757"/>
      <c r="U308" s="729"/>
      <c r="V308" s="729"/>
      <c r="W308" s="729"/>
      <c r="AR308" s="134"/>
      <c r="AT308" s="134"/>
      <c r="AU308" s="134"/>
      <c r="AY308" s="277"/>
      <c r="BE308" s="308"/>
      <c r="BF308" s="308"/>
      <c r="BG308" s="308"/>
      <c r="BH308" s="308"/>
      <c r="BI308" s="308"/>
      <c r="BJ308" s="277"/>
      <c r="BK308" s="308"/>
      <c r="BL308" s="277"/>
      <c r="BM308" s="134"/>
    </row>
    <row r="309" spans="2:65" s="10" customFormat="1" ht="11.6">
      <c r="B309" s="136"/>
      <c r="C309" s="145"/>
      <c r="D309" s="137" t="s">
        <v>131</v>
      </c>
      <c r="E309" s="550" t="s">
        <v>1</v>
      </c>
      <c r="F309" s="139" t="s">
        <v>2275</v>
      </c>
      <c r="H309" s="140">
        <v>282</v>
      </c>
      <c r="I309" s="860"/>
      <c r="J309" s="151"/>
      <c r="L309" s="136"/>
      <c r="M309" s="738"/>
      <c r="N309" s="738"/>
      <c r="O309" s="738"/>
      <c r="P309" s="738"/>
      <c r="Q309" s="738"/>
      <c r="R309" s="738"/>
      <c r="S309" s="738"/>
      <c r="T309" s="738"/>
      <c r="U309" s="738"/>
      <c r="V309" s="738"/>
      <c r="W309" s="738"/>
      <c r="AT309" s="138"/>
      <c r="AU309" s="138"/>
      <c r="AY309" s="138"/>
    </row>
    <row r="310" spans="2:65" s="652" customFormat="1" ht="24.25" customHeight="1">
      <c r="B310" s="301"/>
      <c r="C310" s="145" t="s">
        <v>1171</v>
      </c>
      <c r="D310" s="551"/>
      <c r="E310" s="549" t="s">
        <v>1591</v>
      </c>
      <c r="F310" s="147" t="s">
        <v>1592</v>
      </c>
      <c r="G310" s="148" t="s">
        <v>169</v>
      </c>
      <c r="H310" s="149">
        <v>143</v>
      </c>
      <c r="I310" s="553"/>
      <c r="J310" s="151">
        <f t="shared" si="1"/>
        <v>0</v>
      </c>
      <c r="K310" s="552" t="s">
        <v>1</v>
      </c>
      <c r="L310" s="34"/>
      <c r="M310" s="782"/>
      <c r="N310" s="783"/>
      <c r="O310" s="729"/>
      <c r="P310" s="757"/>
      <c r="Q310" s="757"/>
      <c r="R310" s="757"/>
      <c r="S310" s="757"/>
      <c r="T310" s="757"/>
      <c r="U310" s="729"/>
      <c r="V310" s="729"/>
      <c r="W310" s="729"/>
      <c r="AR310" s="134"/>
      <c r="AT310" s="134"/>
      <c r="AU310" s="134"/>
      <c r="AY310" s="277"/>
      <c r="BE310" s="308"/>
      <c r="BF310" s="308"/>
      <c r="BG310" s="308"/>
      <c r="BH310" s="308"/>
      <c r="BI310" s="308"/>
      <c r="BJ310" s="277"/>
      <c r="BK310" s="308"/>
      <c r="BL310" s="277"/>
      <c r="BM310" s="134"/>
    </row>
    <row r="311" spans="2:65" s="10" customFormat="1" ht="11.6">
      <c r="B311" s="136"/>
      <c r="C311" s="145"/>
      <c r="D311" s="137" t="s">
        <v>131</v>
      </c>
      <c r="E311" s="550" t="s">
        <v>1</v>
      </c>
      <c r="F311" s="139" t="s">
        <v>2276</v>
      </c>
      <c r="H311" s="140">
        <v>143</v>
      </c>
      <c r="I311" s="860"/>
      <c r="J311" s="151"/>
      <c r="L311" s="136"/>
      <c r="M311" s="738"/>
      <c r="N311" s="738"/>
      <c r="O311" s="738"/>
      <c r="P311" s="738"/>
      <c r="Q311" s="738"/>
      <c r="R311" s="738"/>
      <c r="S311" s="738"/>
      <c r="T311" s="738"/>
      <c r="U311" s="738"/>
      <c r="V311" s="738"/>
      <c r="W311" s="738"/>
      <c r="AT311" s="138"/>
      <c r="AU311" s="138"/>
      <c r="AY311" s="138"/>
    </row>
    <row r="312" spans="2:65" s="652" customFormat="1" ht="24.25" customHeight="1">
      <c r="B312" s="301"/>
      <c r="C312" s="145" t="s">
        <v>1160</v>
      </c>
      <c r="D312" s="551"/>
      <c r="E312" s="549" t="s">
        <v>1593</v>
      </c>
      <c r="F312" s="147" t="s">
        <v>1594</v>
      </c>
      <c r="G312" s="148" t="s">
        <v>169</v>
      </c>
      <c r="H312" s="149">
        <v>6</v>
      </c>
      <c r="I312" s="553"/>
      <c r="J312" s="151">
        <f t="shared" si="1"/>
        <v>0</v>
      </c>
      <c r="K312" s="552" t="s">
        <v>1</v>
      </c>
      <c r="L312" s="34"/>
      <c r="M312" s="782"/>
      <c r="N312" s="783"/>
      <c r="O312" s="729"/>
      <c r="P312" s="757"/>
      <c r="Q312" s="757"/>
      <c r="R312" s="757"/>
      <c r="S312" s="757"/>
      <c r="T312" s="757"/>
      <c r="U312" s="729"/>
      <c r="V312" s="729"/>
      <c r="W312" s="729"/>
      <c r="AR312" s="134"/>
      <c r="AT312" s="134"/>
      <c r="AU312" s="134"/>
      <c r="AY312" s="277"/>
      <c r="BE312" s="308"/>
      <c r="BF312" s="308"/>
      <c r="BG312" s="308"/>
      <c r="BH312" s="308"/>
      <c r="BI312" s="308"/>
      <c r="BJ312" s="277"/>
      <c r="BK312" s="308"/>
      <c r="BL312" s="277"/>
      <c r="BM312" s="134"/>
    </row>
    <row r="313" spans="2:65" s="10" customFormat="1" ht="11.6">
      <c r="B313" s="136"/>
      <c r="C313" s="145"/>
      <c r="D313" s="137" t="s">
        <v>131</v>
      </c>
      <c r="E313" s="550" t="s">
        <v>1</v>
      </c>
      <c r="F313" s="139" t="s">
        <v>2267</v>
      </c>
      <c r="H313" s="140">
        <v>6</v>
      </c>
      <c r="I313" s="860"/>
      <c r="J313" s="151"/>
      <c r="L313" s="136"/>
      <c r="M313" s="738"/>
      <c r="N313" s="738"/>
      <c r="O313" s="738"/>
      <c r="P313" s="738"/>
      <c r="Q313" s="738"/>
      <c r="R313" s="738"/>
      <c r="S313" s="738"/>
      <c r="T313" s="738"/>
      <c r="U313" s="738"/>
      <c r="V313" s="738"/>
      <c r="W313" s="738"/>
      <c r="AT313" s="138"/>
      <c r="AU313" s="138"/>
      <c r="AY313" s="138"/>
    </row>
    <row r="314" spans="2:65" s="652" customFormat="1" ht="24.25" customHeight="1">
      <c r="B314" s="301"/>
      <c r="C314" s="145" t="s">
        <v>1175</v>
      </c>
      <c r="D314" s="551"/>
      <c r="E314" s="549" t="s">
        <v>973</v>
      </c>
      <c r="F314" s="147" t="s">
        <v>1595</v>
      </c>
      <c r="G314" s="148" t="s">
        <v>169</v>
      </c>
      <c r="H314" s="149">
        <v>2</v>
      </c>
      <c r="I314" s="553"/>
      <c r="J314" s="151">
        <f t="shared" si="1"/>
        <v>0</v>
      </c>
      <c r="K314" s="552" t="s">
        <v>1</v>
      </c>
      <c r="L314" s="34"/>
      <c r="M314" s="782"/>
      <c r="N314" s="783"/>
      <c r="O314" s="729"/>
      <c r="P314" s="757"/>
      <c r="Q314" s="757"/>
      <c r="R314" s="757"/>
      <c r="S314" s="757"/>
      <c r="T314" s="757"/>
      <c r="U314" s="729"/>
      <c r="V314" s="729"/>
      <c r="W314" s="729"/>
      <c r="AR314" s="134"/>
      <c r="AT314" s="134"/>
      <c r="AU314" s="134"/>
      <c r="AY314" s="277"/>
      <c r="BE314" s="308"/>
      <c r="BF314" s="308"/>
      <c r="BG314" s="308"/>
      <c r="BH314" s="308"/>
      <c r="BI314" s="308"/>
      <c r="BJ314" s="277"/>
      <c r="BK314" s="308"/>
      <c r="BL314" s="277"/>
      <c r="BM314" s="134"/>
    </row>
    <row r="315" spans="2:65" s="10" customFormat="1" ht="11.6">
      <c r="B315" s="136"/>
      <c r="C315" s="145"/>
      <c r="D315" s="137" t="s">
        <v>131</v>
      </c>
      <c r="E315" s="550" t="s">
        <v>1</v>
      </c>
      <c r="F315" s="139" t="s">
        <v>2259</v>
      </c>
      <c r="H315" s="140">
        <v>2</v>
      </c>
      <c r="I315" s="860"/>
      <c r="J315" s="151"/>
      <c r="L315" s="136"/>
      <c r="M315" s="738"/>
      <c r="N315" s="738"/>
      <c r="O315" s="738"/>
      <c r="P315" s="738"/>
      <c r="Q315" s="738"/>
      <c r="R315" s="738"/>
      <c r="S315" s="738"/>
      <c r="T315" s="738"/>
      <c r="U315" s="738"/>
      <c r="V315" s="738"/>
      <c r="W315" s="738"/>
      <c r="AT315" s="138"/>
      <c r="AU315" s="138"/>
      <c r="AY315" s="138"/>
    </row>
    <row r="316" spans="2:65" s="652" customFormat="1" ht="24.25" customHeight="1">
      <c r="B316" s="301"/>
      <c r="C316" s="145" t="s">
        <v>929</v>
      </c>
      <c r="D316" s="551"/>
      <c r="E316" s="549" t="s">
        <v>973</v>
      </c>
      <c r="F316" s="147" t="s">
        <v>1596</v>
      </c>
      <c r="G316" s="148" t="s">
        <v>169</v>
      </c>
      <c r="H316" s="149">
        <v>42</v>
      </c>
      <c r="I316" s="553"/>
      <c r="J316" s="151">
        <f t="shared" si="1"/>
        <v>0</v>
      </c>
      <c r="K316" s="552" t="s">
        <v>1</v>
      </c>
      <c r="L316" s="34"/>
      <c r="M316" s="782"/>
      <c r="N316" s="783"/>
      <c r="O316" s="729"/>
      <c r="P316" s="757"/>
      <c r="Q316" s="757"/>
      <c r="R316" s="757"/>
      <c r="S316" s="757"/>
      <c r="T316" s="757"/>
      <c r="U316" s="729"/>
      <c r="V316" s="729"/>
      <c r="W316" s="729"/>
      <c r="AR316" s="134"/>
      <c r="AT316" s="134"/>
      <c r="AU316" s="134"/>
      <c r="AY316" s="277"/>
      <c r="BE316" s="308"/>
      <c r="BF316" s="308"/>
      <c r="BG316" s="308"/>
      <c r="BH316" s="308"/>
      <c r="BI316" s="308"/>
      <c r="BJ316" s="277"/>
      <c r="BK316" s="308"/>
      <c r="BL316" s="277"/>
      <c r="BM316" s="134"/>
    </row>
    <row r="317" spans="2:65" s="10" customFormat="1" ht="11.6">
      <c r="B317" s="136"/>
      <c r="C317" s="145"/>
      <c r="D317" s="137" t="s">
        <v>131</v>
      </c>
      <c r="E317" s="550" t="s">
        <v>1</v>
      </c>
      <c r="F317" s="139" t="s">
        <v>2263</v>
      </c>
      <c r="H317" s="140">
        <v>42</v>
      </c>
      <c r="I317" s="860"/>
      <c r="J317" s="151"/>
      <c r="L317" s="136"/>
      <c r="M317" s="738"/>
      <c r="N317" s="738"/>
      <c r="O317" s="738"/>
      <c r="P317" s="738"/>
      <c r="Q317" s="738"/>
      <c r="R317" s="738"/>
      <c r="S317" s="738"/>
      <c r="T317" s="738"/>
      <c r="U317" s="738"/>
      <c r="V317" s="738"/>
      <c r="W317" s="738"/>
      <c r="AT317" s="138"/>
      <c r="AU317" s="138"/>
      <c r="AY317" s="138"/>
    </row>
    <row r="318" spans="2:65" s="652" customFormat="1" ht="24.25" customHeight="1">
      <c r="B318" s="301"/>
      <c r="C318" s="145" t="s">
        <v>1179</v>
      </c>
      <c r="D318" s="551"/>
      <c r="E318" s="549" t="s">
        <v>1150</v>
      </c>
      <c r="F318" s="147" t="s">
        <v>1151</v>
      </c>
      <c r="G318" s="148" t="s">
        <v>169</v>
      </c>
      <c r="H318" s="149">
        <v>276</v>
      </c>
      <c r="I318" s="553"/>
      <c r="J318" s="151">
        <f t="shared" si="1"/>
        <v>0</v>
      </c>
      <c r="K318" s="552" t="s">
        <v>1</v>
      </c>
      <c r="L318" s="34"/>
      <c r="M318" s="782"/>
      <c r="N318" s="783"/>
      <c r="O318" s="729"/>
      <c r="P318" s="757"/>
      <c r="Q318" s="757"/>
      <c r="R318" s="757"/>
      <c r="S318" s="757"/>
      <c r="T318" s="757"/>
      <c r="U318" s="729"/>
      <c r="V318" s="729"/>
      <c r="W318" s="729"/>
      <c r="AR318" s="134"/>
      <c r="AT318" s="134"/>
      <c r="AU318" s="134"/>
      <c r="AY318" s="277"/>
      <c r="BE318" s="308"/>
      <c r="BF318" s="308"/>
      <c r="BG318" s="308"/>
      <c r="BH318" s="308"/>
      <c r="BI318" s="308"/>
      <c r="BJ318" s="277"/>
      <c r="BK318" s="308"/>
      <c r="BL318" s="277"/>
      <c r="BM318" s="134"/>
    </row>
    <row r="319" spans="2:65" s="10" customFormat="1" ht="11.6">
      <c r="B319" s="136"/>
      <c r="C319" s="145"/>
      <c r="D319" s="137" t="s">
        <v>131</v>
      </c>
      <c r="E319" s="550" t="s">
        <v>1</v>
      </c>
      <c r="F319" s="139" t="s">
        <v>2278</v>
      </c>
      <c r="H319" s="140">
        <v>276</v>
      </c>
      <c r="I319" s="860"/>
      <c r="J319" s="151"/>
      <c r="L319" s="136"/>
      <c r="M319" s="738"/>
      <c r="N319" s="738"/>
      <c r="O319" s="738"/>
      <c r="P319" s="738"/>
      <c r="Q319" s="738"/>
      <c r="R319" s="738"/>
      <c r="S319" s="738"/>
      <c r="T319" s="738"/>
      <c r="U319" s="738"/>
      <c r="V319" s="738"/>
      <c r="W319" s="738"/>
      <c r="AT319" s="138"/>
      <c r="AU319" s="138"/>
      <c r="AY319" s="138"/>
    </row>
    <row r="320" spans="2:65" s="652" customFormat="1" ht="24.25" customHeight="1">
      <c r="B320" s="301"/>
      <c r="C320" s="145" t="s">
        <v>931</v>
      </c>
      <c r="D320" s="551"/>
      <c r="E320" s="549" t="s">
        <v>1006</v>
      </c>
      <c r="F320" s="147" t="s">
        <v>1597</v>
      </c>
      <c r="G320" s="148" t="s">
        <v>158</v>
      </c>
      <c r="H320" s="149">
        <v>182</v>
      </c>
      <c r="I320" s="553"/>
      <c r="J320" s="151">
        <f t="shared" si="1"/>
        <v>0</v>
      </c>
      <c r="K320" s="552" t="s">
        <v>1</v>
      </c>
      <c r="L320" s="34"/>
      <c r="M320" s="782"/>
      <c r="N320" s="783"/>
      <c r="O320" s="729"/>
      <c r="P320" s="757"/>
      <c r="Q320" s="757"/>
      <c r="R320" s="757"/>
      <c r="S320" s="757"/>
      <c r="T320" s="757"/>
      <c r="U320" s="729"/>
      <c r="V320" s="729"/>
      <c r="W320" s="729"/>
      <c r="AR320" s="134"/>
      <c r="AT320" s="134"/>
      <c r="AU320" s="134"/>
      <c r="AY320" s="277"/>
      <c r="BE320" s="308"/>
      <c r="BF320" s="308"/>
      <c r="BG320" s="308"/>
      <c r="BH320" s="308"/>
      <c r="BI320" s="308"/>
      <c r="BJ320" s="277"/>
      <c r="BK320" s="308"/>
      <c r="BL320" s="277"/>
      <c r="BM320" s="134"/>
    </row>
    <row r="321" spans="2:65" s="10" customFormat="1" ht="11.6">
      <c r="B321" s="136"/>
      <c r="C321" s="145"/>
      <c r="D321" s="137" t="s">
        <v>131</v>
      </c>
      <c r="E321" s="550" t="s">
        <v>1</v>
      </c>
      <c r="F321" s="139" t="s">
        <v>2277</v>
      </c>
      <c r="H321" s="140">
        <v>182</v>
      </c>
      <c r="I321" s="860"/>
      <c r="J321" s="151"/>
      <c r="L321" s="136"/>
      <c r="M321" s="738"/>
      <c r="N321" s="738"/>
      <c r="O321" s="738"/>
      <c r="P321" s="738"/>
      <c r="Q321" s="738"/>
      <c r="R321" s="738"/>
      <c r="S321" s="738"/>
      <c r="T321" s="738"/>
      <c r="U321" s="738"/>
      <c r="V321" s="738"/>
      <c r="W321" s="738"/>
      <c r="AT321" s="138"/>
      <c r="AU321" s="138"/>
      <c r="AY321" s="138"/>
    </row>
    <row r="322" spans="2:65" s="652" customFormat="1" ht="24.25" customHeight="1">
      <c r="B322" s="301"/>
      <c r="C322" s="145" t="s">
        <v>1182</v>
      </c>
      <c r="D322" s="551"/>
      <c r="E322" s="549" t="s">
        <v>1012</v>
      </c>
      <c r="F322" s="147" t="s">
        <v>1156</v>
      </c>
      <c r="G322" s="148" t="s">
        <v>158</v>
      </c>
      <c r="H322" s="149">
        <v>126</v>
      </c>
      <c r="I322" s="553"/>
      <c r="J322" s="151">
        <f t="shared" si="1"/>
        <v>0</v>
      </c>
      <c r="K322" s="552" t="s">
        <v>1</v>
      </c>
      <c r="L322" s="34"/>
      <c r="M322" s="782"/>
      <c r="N322" s="783"/>
      <c r="O322" s="729"/>
      <c r="P322" s="757"/>
      <c r="Q322" s="757"/>
      <c r="R322" s="757"/>
      <c r="S322" s="757"/>
      <c r="T322" s="757"/>
      <c r="U322" s="729"/>
      <c r="V322" s="729"/>
      <c r="W322" s="729"/>
      <c r="AR322" s="134"/>
      <c r="AT322" s="134"/>
      <c r="AU322" s="134"/>
      <c r="AY322" s="277"/>
      <c r="BE322" s="308"/>
      <c r="BF322" s="308"/>
      <c r="BG322" s="308"/>
      <c r="BH322" s="308"/>
      <c r="BI322" s="308"/>
      <c r="BJ322" s="277"/>
      <c r="BK322" s="308"/>
      <c r="BL322" s="277"/>
      <c r="BM322" s="134"/>
    </row>
    <row r="323" spans="2:65" s="10" customFormat="1" ht="11.6">
      <c r="B323" s="136"/>
      <c r="C323" s="145"/>
      <c r="D323" s="137" t="s">
        <v>131</v>
      </c>
      <c r="E323" s="550" t="s">
        <v>1</v>
      </c>
      <c r="F323" s="139" t="s">
        <v>2279</v>
      </c>
      <c r="H323" s="140">
        <v>126</v>
      </c>
      <c r="I323" s="860"/>
      <c r="J323" s="151"/>
      <c r="L323" s="136"/>
      <c r="M323" s="738"/>
      <c r="N323" s="738"/>
      <c r="O323" s="738"/>
      <c r="P323" s="738"/>
      <c r="Q323" s="738"/>
      <c r="R323" s="738"/>
      <c r="S323" s="738"/>
      <c r="T323" s="738"/>
      <c r="U323" s="738"/>
      <c r="V323" s="738"/>
      <c r="W323" s="738"/>
      <c r="AT323" s="138"/>
      <c r="AU323" s="138"/>
      <c r="AY323" s="138"/>
    </row>
    <row r="324" spans="2:65" s="652" customFormat="1" ht="24.25" customHeight="1">
      <c r="B324" s="301"/>
      <c r="C324" s="145" t="s">
        <v>933</v>
      </c>
      <c r="D324" s="551"/>
      <c r="E324" s="549" t="s">
        <v>1015</v>
      </c>
      <c r="F324" s="147" t="s">
        <v>1598</v>
      </c>
      <c r="G324" s="148" t="s">
        <v>158</v>
      </c>
      <c r="H324" s="149">
        <v>42</v>
      </c>
      <c r="I324" s="553"/>
      <c r="J324" s="151">
        <f t="shared" si="1"/>
        <v>0</v>
      </c>
      <c r="K324" s="552" t="s">
        <v>1</v>
      </c>
      <c r="L324" s="34"/>
      <c r="M324" s="782"/>
      <c r="N324" s="783"/>
      <c r="O324" s="729"/>
      <c r="P324" s="757"/>
      <c r="Q324" s="757"/>
      <c r="R324" s="757"/>
      <c r="S324" s="757"/>
      <c r="T324" s="757"/>
      <c r="U324" s="729"/>
      <c r="V324" s="729"/>
      <c r="W324" s="729"/>
      <c r="AR324" s="134"/>
      <c r="AT324" s="134"/>
      <c r="AU324" s="134"/>
      <c r="AY324" s="277"/>
      <c r="BE324" s="308"/>
      <c r="BF324" s="308"/>
      <c r="BG324" s="308"/>
      <c r="BH324" s="308"/>
      <c r="BI324" s="308"/>
      <c r="BJ324" s="277"/>
      <c r="BK324" s="308"/>
      <c r="BL324" s="277"/>
      <c r="BM324" s="134"/>
    </row>
    <row r="325" spans="2:65" s="10" customFormat="1" ht="11.6">
      <c r="B325" s="136"/>
      <c r="C325" s="145"/>
      <c r="D325" s="137" t="s">
        <v>131</v>
      </c>
      <c r="E325" s="550" t="s">
        <v>1</v>
      </c>
      <c r="F325" s="139" t="s">
        <v>2280</v>
      </c>
      <c r="H325" s="140">
        <v>42</v>
      </c>
      <c r="I325" s="860"/>
      <c r="J325" s="151"/>
      <c r="L325" s="136"/>
      <c r="M325" s="738"/>
      <c r="N325" s="738"/>
      <c r="O325" s="738"/>
      <c r="P325" s="738"/>
      <c r="Q325" s="738"/>
      <c r="R325" s="738"/>
      <c r="S325" s="738"/>
      <c r="T325" s="738"/>
      <c r="U325" s="738"/>
      <c r="V325" s="738"/>
      <c r="W325" s="738"/>
      <c r="AT325" s="138"/>
      <c r="AU325" s="138"/>
      <c r="AY325" s="138"/>
    </row>
    <row r="326" spans="2:65" s="652" customFormat="1" ht="24.25" customHeight="1">
      <c r="B326" s="301"/>
      <c r="C326" s="145" t="s">
        <v>1185</v>
      </c>
      <c r="D326" s="551"/>
      <c r="E326" s="549" t="s">
        <v>1019</v>
      </c>
      <c r="F326" s="147" t="s">
        <v>1020</v>
      </c>
      <c r="G326" s="148" t="s">
        <v>158</v>
      </c>
      <c r="H326" s="149">
        <v>542</v>
      </c>
      <c r="I326" s="553"/>
      <c r="J326" s="151">
        <f t="shared" si="1"/>
        <v>0</v>
      </c>
      <c r="K326" s="552" t="s">
        <v>1</v>
      </c>
      <c r="L326" s="34"/>
      <c r="M326" s="782"/>
      <c r="N326" s="783"/>
      <c r="O326" s="729"/>
      <c r="P326" s="757"/>
      <c r="Q326" s="757"/>
      <c r="R326" s="757"/>
      <c r="S326" s="757"/>
      <c r="T326" s="757"/>
      <c r="U326" s="729"/>
      <c r="V326" s="729"/>
      <c r="W326" s="729"/>
      <c r="AR326" s="134"/>
      <c r="AT326" s="134"/>
      <c r="AU326" s="134"/>
      <c r="AY326" s="277"/>
      <c r="BE326" s="308"/>
      <c r="BF326" s="308"/>
      <c r="BG326" s="308"/>
      <c r="BH326" s="308"/>
      <c r="BI326" s="308"/>
      <c r="BJ326" s="277"/>
      <c r="BK326" s="308"/>
      <c r="BL326" s="277"/>
      <c r="BM326" s="134"/>
    </row>
    <row r="327" spans="2:65" s="10" customFormat="1" ht="11.6">
      <c r="B327" s="136"/>
      <c r="C327" s="145"/>
      <c r="D327" s="137" t="s">
        <v>131</v>
      </c>
      <c r="E327" s="550" t="s">
        <v>1</v>
      </c>
      <c r="F327" s="139" t="s">
        <v>2281</v>
      </c>
      <c r="H327" s="140">
        <v>542</v>
      </c>
      <c r="I327" s="860"/>
      <c r="J327" s="151"/>
      <c r="L327" s="136"/>
      <c r="M327" s="738"/>
      <c r="N327" s="738"/>
      <c r="O327" s="738"/>
      <c r="P327" s="738"/>
      <c r="Q327" s="738"/>
      <c r="R327" s="738"/>
      <c r="S327" s="738"/>
      <c r="T327" s="738"/>
      <c r="U327" s="738"/>
      <c r="V327" s="738"/>
      <c r="W327" s="738"/>
      <c r="AT327" s="138"/>
      <c r="AU327" s="138"/>
      <c r="AY327" s="138"/>
    </row>
    <row r="328" spans="2:65" s="652" customFormat="1" ht="24.25" customHeight="1">
      <c r="B328" s="301"/>
      <c r="C328" s="145" t="s">
        <v>935</v>
      </c>
      <c r="D328" s="551"/>
      <c r="E328" s="549" t="s">
        <v>1022</v>
      </c>
      <c r="F328" s="147" t="s">
        <v>1023</v>
      </c>
      <c r="G328" s="148" t="s">
        <v>158</v>
      </c>
      <c r="H328" s="149">
        <v>316</v>
      </c>
      <c r="I328" s="553"/>
      <c r="J328" s="151">
        <f t="shared" si="1"/>
        <v>0</v>
      </c>
      <c r="K328" s="552" t="s">
        <v>1</v>
      </c>
      <c r="L328" s="34"/>
      <c r="M328" s="782"/>
      <c r="N328" s="783"/>
      <c r="O328" s="729"/>
      <c r="P328" s="757"/>
      <c r="Q328" s="757"/>
      <c r="R328" s="757"/>
      <c r="S328" s="757"/>
      <c r="T328" s="757"/>
      <c r="U328" s="729"/>
      <c r="V328" s="729"/>
      <c r="W328" s="729"/>
      <c r="AR328" s="134"/>
      <c r="AT328" s="134"/>
      <c r="AU328" s="134"/>
      <c r="AY328" s="277"/>
      <c r="BE328" s="308"/>
      <c r="BF328" s="308"/>
      <c r="BG328" s="308"/>
      <c r="BH328" s="308"/>
      <c r="BI328" s="308"/>
      <c r="BJ328" s="277"/>
      <c r="BK328" s="308"/>
      <c r="BL328" s="277"/>
      <c r="BM328" s="134"/>
    </row>
    <row r="329" spans="2:65" s="10" customFormat="1" ht="11.6">
      <c r="B329" s="136"/>
      <c r="C329" s="145"/>
      <c r="D329" s="137" t="s">
        <v>131</v>
      </c>
      <c r="E329" s="550" t="s">
        <v>1</v>
      </c>
      <c r="F329" s="139" t="s">
        <v>2282</v>
      </c>
      <c r="H329" s="140">
        <v>316</v>
      </c>
      <c r="I329" s="860"/>
      <c r="J329" s="151"/>
      <c r="L329" s="136"/>
      <c r="M329" s="738"/>
      <c r="N329" s="738"/>
      <c r="O329" s="738"/>
      <c r="P329" s="738"/>
      <c r="Q329" s="738"/>
      <c r="R329" s="738"/>
      <c r="S329" s="738"/>
      <c r="T329" s="738"/>
      <c r="U329" s="738"/>
      <c r="V329" s="738"/>
      <c r="W329" s="738"/>
      <c r="AT329" s="138"/>
      <c r="AU329" s="138"/>
      <c r="AY329" s="138"/>
    </row>
    <row r="330" spans="2:65" s="652" customFormat="1" ht="24.25" customHeight="1">
      <c r="B330" s="301"/>
      <c r="C330" s="145" t="s">
        <v>1188</v>
      </c>
      <c r="D330" s="551"/>
      <c r="E330" s="549" t="s">
        <v>1599</v>
      </c>
      <c r="F330" s="147" t="s">
        <v>1600</v>
      </c>
      <c r="G330" s="148" t="s">
        <v>158</v>
      </c>
      <c r="H330" s="149">
        <v>128</v>
      </c>
      <c r="I330" s="553"/>
      <c r="J330" s="151">
        <f t="shared" si="1"/>
        <v>0</v>
      </c>
      <c r="K330" s="552" t="s">
        <v>1</v>
      </c>
      <c r="L330" s="34"/>
      <c r="M330" s="782"/>
      <c r="N330" s="783"/>
      <c r="O330" s="729"/>
      <c r="P330" s="757"/>
      <c r="Q330" s="757"/>
      <c r="R330" s="757"/>
      <c r="S330" s="757"/>
      <c r="T330" s="757"/>
      <c r="U330" s="729"/>
      <c r="V330" s="729"/>
      <c r="W330" s="729"/>
      <c r="AR330" s="134"/>
      <c r="AT330" s="134"/>
      <c r="AU330" s="134"/>
      <c r="AY330" s="277"/>
      <c r="BE330" s="308"/>
      <c r="BF330" s="308"/>
      <c r="BG330" s="308"/>
      <c r="BH330" s="308"/>
      <c r="BI330" s="308"/>
      <c r="BJ330" s="277"/>
      <c r="BK330" s="308"/>
      <c r="BL330" s="277"/>
      <c r="BM330" s="134"/>
    </row>
    <row r="331" spans="2:65" s="10" customFormat="1" ht="11.6">
      <c r="B331" s="136"/>
      <c r="C331" s="145"/>
      <c r="D331" s="137" t="s">
        <v>131</v>
      </c>
      <c r="E331" s="550" t="s">
        <v>1</v>
      </c>
      <c r="F331" s="139" t="s">
        <v>2283</v>
      </c>
      <c r="H331" s="140">
        <v>128</v>
      </c>
      <c r="I331" s="860"/>
      <c r="J331" s="151"/>
      <c r="L331" s="136"/>
      <c r="M331" s="738"/>
      <c r="N331" s="738"/>
      <c r="O331" s="738"/>
      <c r="P331" s="738"/>
      <c r="Q331" s="738"/>
      <c r="R331" s="738"/>
      <c r="S331" s="738"/>
      <c r="T331" s="738"/>
      <c r="U331" s="738"/>
      <c r="V331" s="738"/>
      <c r="W331" s="738"/>
      <c r="AT331" s="138"/>
      <c r="AU331" s="138"/>
      <c r="AY331" s="138"/>
    </row>
    <row r="332" spans="2:65" s="652" customFormat="1" ht="24.25" customHeight="1">
      <c r="B332" s="301"/>
      <c r="C332" s="145" t="s">
        <v>937</v>
      </c>
      <c r="D332" s="551"/>
      <c r="E332" s="549" t="s">
        <v>973</v>
      </c>
      <c r="F332" s="147" t="s">
        <v>1601</v>
      </c>
      <c r="G332" s="148" t="s">
        <v>158</v>
      </c>
      <c r="H332" s="149">
        <v>348</v>
      </c>
      <c r="I332" s="553"/>
      <c r="J332" s="151">
        <f t="shared" si="1"/>
        <v>0</v>
      </c>
      <c r="K332" s="552" t="s">
        <v>1</v>
      </c>
      <c r="L332" s="34"/>
      <c r="M332" s="782"/>
      <c r="N332" s="783"/>
      <c r="O332" s="729"/>
      <c r="P332" s="757"/>
      <c r="Q332" s="757"/>
      <c r="R332" s="757"/>
      <c r="S332" s="757"/>
      <c r="T332" s="757"/>
      <c r="U332" s="729"/>
      <c r="V332" s="729"/>
      <c r="W332" s="729"/>
      <c r="AR332" s="134"/>
      <c r="AT332" s="134"/>
      <c r="AU332" s="134"/>
      <c r="AY332" s="277"/>
      <c r="BE332" s="308"/>
      <c r="BF332" s="308"/>
      <c r="BG332" s="308"/>
      <c r="BH332" s="308"/>
      <c r="BI332" s="308"/>
      <c r="BJ332" s="277"/>
      <c r="BK332" s="308"/>
      <c r="BL332" s="277"/>
      <c r="BM332" s="134"/>
    </row>
    <row r="333" spans="2:65" s="10" customFormat="1" ht="11.6">
      <c r="B333" s="136"/>
      <c r="C333" s="145"/>
      <c r="D333" s="137" t="s">
        <v>131</v>
      </c>
      <c r="E333" s="550" t="s">
        <v>1</v>
      </c>
      <c r="F333" s="139" t="s">
        <v>2284</v>
      </c>
      <c r="H333" s="140">
        <v>348</v>
      </c>
      <c r="I333" s="860"/>
      <c r="J333" s="151"/>
      <c r="L333" s="136"/>
      <c r="M333" s="738"/>
      <c r="N333" s="738"/>
      <c r="O333" s="738"/>
      <c r="P333" s="738"/>
      <c r="Q333" s="738"/>
      <c r="R333" s="738"/>
      <c r="S333" s="738"/>
      <c r="T333" s="738"/>
      <c r="U333" s="738"/>
      <c r="V333" s="738"/>
      <c r="W333" s="738"/>
      <c r="AT333" s="138"/>
      <c r="AU333" s="138"/>
      <c r="AY333" s="138"/>
    </row>
    <row r="334" spans="2:65" s="652" customFormat="1" ht="24.25" customHeight="1">
      <c r="B334" s="301"/>
      <c r="C334" s="145" t="s">
        <v>1193</v>
      </c>
      <c r="D334" s="551"/>
      <c r="E334" s="549" t="s">
        <v>973</v>
      </c>
      <c r="F334" s="147" t="s">
        <v>1602</v>
      </c>
      <c r="G334" s="148" t="s">
        <v>158</v>
      </c>
      <c r="H334" s="149">
        <v>422</v>
      </c>
      <c r="I334" s="553"/>
      <c r="J334" s="151">
        <f t="shared" si="1"/>
        <v>0</v>
      </c>
      <c r="K334" s="552" t="s">
        <v>1</v>
      </c>
      <c r="L334" s="34"/>
      <c r="M334" s="782"/>
      <c r="N334" s="783"/>
      <c r="O334" s="729"/>
      <c r="P334" s="757"/>
      <c r="Q334" s="757"/>
      <c r="R334" s="757"/>
      <c r="S334" s="757"/>
      <c r="T334" s="757"/>
      <c r="U334" s="729"/>
      <c r="V334" s="729"/>
      <c r="W334" s="729"/>
      <c r="AR334" s="134"/>
      <c r="AT334" s="134"/>
      <c r="AU334" s="134"/>
      <c r="AY334" s="277"/>
      <c r="BE334" s="308"/>
      <c r="BF334" s="308"/>
      <c r="BG334" s="308"/>
      <c r="BH334" s="308"/>
      <c r="BI334" s="308"/>
      <c r="BJ334" s="277"/>
      <c r="BK334" s="308"/>
      <c r="BL334" s="277"/>
      <c r="BM334" s="134"/>
    </row>
    <row r="335" spans="2:65" s="10" customFormat="1" ht="11.6">
      <c r="B335" s="136"/>
      <c r="C335" s="145"/>
      <c r="D335" s="137" t="s">
        <v>131</v>
      </c>
      <c r="E335" s="550" t="s">
        <v>1</v>
      </c>
      <c r="F335" s="139" t="s">
        <v>2285</v>
      </c>
      <c r="H335" s="140">
        <v>422</v>
      </c>
      <c r="I335" s="860"/>
      <c r="J335" s="151"/>
      <c r="L335" s="136"/>
      <c r="M335" s="738"/>
      <c r="N335" s="738"/>
      <c r="O335" s="738"/>
      <c r="P335" s="738"/>
      <c r="Q335" s="738"/>
      <c r="R335" s="738"/>
      <c r="S335" s="738"/>
      <c r="T335" s="738"/>
      <c r="U335" s="738"/>
      <c r="V335" s="738"/>
      <c r="W335" s="738"/>
      <c r="AT335" s="138"/>
      <c r="AU335" s="138"/>
      <c r="AY335" s="138"/>
    </row>
    <row r="336" spans="2:65" s="652" customFormat="1" ht="24.25" customHeight="1">
      <c r="B336" s="301"/>
      <c r="C336" s="145" t="s">
        <v>1164</v>
      </c>
      <c r="D336" s="551"/>
      <c r="E336" s="549" t="s">
        <v>973</v>
      </c>
      <c r="F336" s="147" t="s">
        <v>1026</v>
      </c>
      <c r="G336" s="148" t="s">
        <v>158</v>
      </c>
      <c r="H336" s="149">
        <v>286</v>
      </c>
      <c r="I336" s="553"/>
      <c r="J336" s="151">
        <f t="shared" si="1"/>
        <v>0</v>
      </c>
      <c r="K336" s="552" t="s">
        <v>1</v>
      </c>
      <c r="L336" s="34"/>
      <c r="M336" s="782"/>
      <c r="N336" s="783"/>
      <c r="O336" s="729"/>
      <c r="P336" s="757"/>
      <c r="Q336" s="757"/>
      <c r="R336" s="757"/>
      <c r="S336" s="757"/>
      <c r="T336" s="757"/>
      <c r="U336" s="729"/>
      <c r="V336" s="729"/>
      <c r="W336" s="729"/>
      <c r="AR336" s="134"/>
      <c r="AT336" s="134"/>
      <c r="AU336" s="134"/>
      <c r="AY336" s="277"/>
      <c r="BE336" s="308"/>
      <c r="BF336" s="308"/>
      <c r="BG336" s="308"/>
      <c r="BH336" s="308"/>
      <c r="BI336" s="308"/>
      <c r="BJ336" s="277"/>
      <c r="BK336" s="308"/>
      <c r="BL336" s="277"/>
      <c r="BM336" s="134"/>
    </row>
    <row r="337" spans="2:65" s="10" customFormat="1" ht="11.6">
      <c r="B337" s="136"/>
      <c r="C337" s="145"/>
      <c r="D337" s="137" t="s">
        <v>131</v>
      </c>
      <c r="E337" s="550" t="s">
        <v>1</v>
      </c>
      <c r="F337" s="139" t="s">
        <v>2286</v>
      </c>
      <c r="H337" s="140">
        <v>286</v>
      </c>
      <c r="I337" s="860"/>
      <c r="J337" s="151"/>
      <c r="L337" s="136"/>
      <c r="M337" s="738"/>
      <c r="N337" s="738"/>
      <c r="O337" s="738"/>
      <c r="P337" s="738"/>
      <c r="Q337" s="738"/>
      <c r="R337" s="738"/>
      <c r="S337" s="738"/>
      <c r="T337" s="738"/>
      <c r="U337" s="738"/>
      <c r="V337" s="738"/>
      <c r="W337" s="738"/>
      <c r="AT337" s="138"/>
      <c r="AU337" s="138"/>
      <c r="AY337" s="138"/>
    </row>
    <row r="338" spans="2:65" s="652" customFormat="1" ht="24.25" customHeight="1">
      <c r="B338" s="301"/>
      <c r="C338" s="145" t="s">
        <v>1198</v>
      </c>
      <c r="D338" s="551"/>
      <c r="E338" s="549" t="s">
        <v>973</v>
      </c>
      <c r="F338" s="147" t="s">
        <v>1028</v>
      </c>
      <c r="G338" s="148" t="s">
        <v>158</v>
      </c>
      <c r="H338" s="149">
        <v>146</v>
      </c>
      <c r="I338" s="553"/>
      <c r="J338" s="151">
        <f t="shared" si="1"/>
        <v>0</v>
      </c>
      <c r="K338" s="552" t="s">
        <v>1</v>
      </c>
      <c r="L338" s="34"/>
      <c r="M338" s="782"/>
      <c r="N338" s="783"/>
      <c r="O338" s="729"/>
      <c r="P338" s="757"/>
      <c r="Q338" s="757"/>
      <c r="R338" s="757"/>
      <c r="S338" s="757"/>
      <c r="T338" s="757"/>
      <c r="U338" s="729"/>
      <c r="V338" s="729"/>
      <c r="W338" s="729"/>
      <c r="AR338" s="134"/>
      <c r="AT338" s="134"/>
      <c r="AU338" s="134"/>
      <c r="AY338" s="277"/>
      <c r="BE338" s="308"/>
      <c r="BF338" s="308"/>
      <c r="BG338" s="308"/>
      <c r="BH338" s="308"/>
      <c r="BI338" s="308"/>
      <c r="BJ338" s="277"/>
      <c r="BK338" s="308"/>
      <c r="BL338" s="277"/>
      <c r="BM338" s="134"/>
    </row>
    <row r="339" spans="2:65" s="10" customFormat="1" ht="11.6">
      <c r="B339" s="136"/>
      <c r="C339" s="145"/>
      <c r="D339" s="137" t="s">
        <v>131</v>
      </c>
      <c r="E339" s="550" t="s">
        <v>1</v>
      </c>
      <c r="F339" s="139" t="s">
        <v>2287</v>
      </c>
      <c r="H339" s="140">
        <v>146</v>
      </c>
      <c r="I339" s="860"/>
      <c r="J339" s="151"/>
      <c r="L339" s="136"/>
      <c r="M339" s="738"/>
      <c r="N339" s="738"/>
      <c r="O339" s="738"/>
      <c r="P339" s="738"/>
      <c r="Q339" s="738"/>
      <c r="R339" s="738"/>
      <c r="S339" s="738"/>
      <c r="T339" s="738"/>
      <c r="U339" s="738"/>
      <c r="V339" s="738"/>
      <c r="W339" s="738"/>
      <c r="AT339" s="138"/>
      <c r="AU339" s="138"/>
      <c r="AY339" s="138"/>
    </row>
    <row r="340" spans="2:65" s="652" customFormat="1" ht="24.25" customHeight="1">
      <c r="B340" s="301"/>
      <c r="C340" s="145" t="s">
        <v>1166</v>
      </c>
      <c r="D340" s="551"/>
      <c r="E340" s="549" t="s">
        <v>973</v>
      </c>
      <c r="F340" s="147" t="s">
        <v>1603</v>
      </c>
      <c r="G340" s="148" t="s">
        <v>169</v>
      </c>
      <c r="H340" s="149">
        <v>84</v>
      </c>
      <c r="I340" s="553"/>
      <c r="J340" s="151">
        <f t="shared" si="1"/>
        <v>0</v>
      </c>
      <c r="K340" s="552" t="s">
        <v>1</v>
      </c>
      <c r="L340" s="34"/>
      <c r="M340" s="782"/>
      <c r="N340" s="783"/>
      <c r="O340" s="729"/>
      <c r="P340" s="757"/>
      <c r="Q340" s="757"/>
      <c r="R340" s="757"/>
      <c r="S340" s="757"/>
      <c r="T340" s="757"/>
      <c r="U340" s="729"/>
      <c r="V340" s="729"/>
      <c r="W340" s="729"/>
      <c r="AR340" s="134"/>
      <c r="AT340" s="134"/>
      <c r="AU340" s="134"/>
      <c r="AY340" s="277"/>
      <c r="BE340" s="308"/>
      <c r="BF340" s="308"/>
      <c r="BG340" s="308"/>
      <c r="BH340" s="308"/>
      <c r="BI340" s="308"/>
      <c r="BJ340" s="277"/>
      <c r="BK340" s="308"/>
      <c r="BL340" s="277"/>
      <c r="BM340" s="134"/>
    </row>
    <row r="341" spans="2:65" s="10" customFormat="1" ht="11.6">
      <c r="B341" s="136"/>
      <c r="C341" s="145"/>
      <c r="D341" s="137" t="s">
        <v>131</v>
      </c>
      <c r="E341" s="550" t="s">
        <v>1</v>
      </c>
      <c r="F341" s="139" t="s">
        <v>2288</v>
      </c>
      <c r="H341" s="140">
        <v>84</v>
      </c>
      <c r="I341" s="860"/>
      <c r="J341" s="151"/>
      <c r="L341" s="136"/>
      <c r="M341" s="738"/>
      <c r="N341" s="738"/>
      <c r="O341" s="738"/>
      <c r="P341" s="738"/>
      <c r="Q341" s="738"/>
      <c r="R341" s="738"/>
      <c r="S341" s="738"/>
      <c r="T341" s="738"/>
      <c r="U341" s="738"/>
      <c r="V341" s="738"/>
      <c r="W341" s="738"/>
      <c r="AT341" s="138"/>
      <c r="AU341" s="138"/>
      <c r="AY341" s="138"/>
    </row>
    <row r="342" spans="2:65" s="652" customFormat="1" ht="24.25" customHeight="1">
      <c r="B342" s="301"/>
      <c r="C342" s="145" t="s">
        <v>1203</v>
      </c>
      <c r="D342" s="551"/>
      <c r="E342" s="549" t="s">
        <v>973</v>
      </c>
      <c r="F342" s="147" t="s">
        <v>1605</v>
      </c>
      <c r="G342" s="148" t="s">
        <v>169</v>
      </c>
      <c r="H342" s="149">
        <v>5480</v>
      </c>
      <c r="I342" s="553"/>
      <c r="J342" s="151">
        <f t="shared" si="1"/>
        <v>0</v>
      </c>
      <c r="K342" s="552" t="s">
        <v>1</v>
      </c>
      <c r="L342" s="34"/>
      <c r="M342" s="782"/>
      <c r="N342" s="783"/>
      <c r="O342" s="729"/>
      <c r="P342" s="757"/>
      <c r="Q342" s="757"/>
      <c r="R342" s="757"/>
      <c r="S342" s="757"/>
      <c r="T342" s="757"/>
      <c r="U342" s="729"/>
      <c r="V342" s="729"/>
      <c r="W342" s="729"/>
      <c r="AR342" s="134"/>
      <c r="AT342" s="134"/>
      <c r="AU342" s="134"/>
      <c r="AY342" s="277"/>
      <c r="BE342" s="308"/>
      <c r="BF342" s="308"/>
      <c r="BG342" s="308"/>
      <c r="BH342" s="308"/>
      <c r="BI342" s="308"/>
      <c r="BJ342" s="277"/>
      <c r="BK342" s="308"/>
      <c r="BL342" s="277"/>
      <c r="BM342" s="134"/>
    </row>
    <row r="343" spans="2:65" s="652" customFormat="1" ht="31.5" customHeight="1">
      <c r="B343" s="301"/>
      <c r="C343" s="145" t="s">
        <v>1167</v>
      </c>
      <c r="D343" s="551"/>
      <c r="E343" s="549" t="s">
        <v>973</v>
      </c>
      <c r="F343" s="147" t="s">
        <v>1607</v>
      </c>
      <c r="G343" s="148" t="s">
        <v>169</v>
      </c>
      <c r="H343" s="149">
        <v>5480</v>
      </c>
      <c r="I343" s="553"/>
      <c r="J343" s="151">
        <f t="shared" si="1"/>
        <v>0</v>
      </c>
      <c r="K343" s="552" t="s">
        <v>1</v>
      </c>
      <c r="L343" s="34"/>
      <c r="M343" s="782"/>
      <c r="N343" s="783"/>
      <c r="O343" s="729"/>
      <c r="P343" s="757"/>
      <c r="Q343" s="757"/>
      <c r="R343" s="757"/>
      <c r="S343" s="757"/>
      <c r="T343" s="757"/>
      <c r="U343" s="729"/>
      <c r="V343" s="729"/>
      <c r="W343" s="729"/>
      <c r="AR343" s="134"/>
      <c r="AT343" s="134"/>
      <c r="AU343" s="134"/>
      <c r="AY343" s="277"/>
      <c r="BE343" s="308"/>
      <c r="BF343" s="308"/>
      <c r="BG343" s="308"/>
      <c r="BH343" s="308"/>
      <c r="BI343" s="308"/>
      <c r="BJ343" s="277"/>
      <c r="BK343" s="308"/>
      <c r="BL343" s="277"/>
      <c r="BM343" s="134"/>
    </row>
    <row r="344" spans="2:65" s="652" customFormat="1" ht="45.45" customHeight="1">
      <c r="B344" s="301"/>
      <c r="C344" s="145" t="s">
        <v>1208</v>
      </c>
      <c r="D344" s="551"/>
      <c r="E344" s="549" t="s">
        <v>973</v>
      </c>
      <c r="F344" s="147" t="s">
        <v>2805</v>
      </c>
      <c r="G344" s="148" t="s">
        <v>158</v>
      </c>
      <c r="H344" s="149">
        <v>138</v>
      </c>
      <c r="I344" s="553"/>
      <c r="J344" s="151">
        <f t="shared" si="1"/>
        <v>0</v>
      </c>
      <c r="K344" s="552" t="s">
        <v>1</v>
      </c>
      <c r="L344" s="34"/>
      <c r="M344" s="782"/>
      <c r="N344" s="783"/>
      <c r="O344" s="729"/>
      <c r="P344" s="757"/>
      <c r="Q344" s="757"/>
      <c r="R344" s="757"/>
      <c r="S344" s="757"/>
      <c r="T344" s="757"/>
      <c r="U344" s="729"/>
      <c r="V344" s="729"/>
      <c r="W344" s="729"/>
      <c r="AR344" s="134"/>
      <c r="AT344" s="134"/>
      <c r="AU344" s="134"/>
      <c r="AY344" s="277"/>
      <c r="BE344" s="308"/>
      <c r="BF344" s="308"/>
      <c r="BG344" s="308"/>
      <c r="BH344" s="308"/>
      <c r="BI344" s="308"/>
      <c r="BJ344" s="277"/>
      <c r="BK344" s="308"/>
      <c r="BL344" s="277"/>
      <c r="BM344" s="134"/>
    </row>
    <row r="345" spans="2:65" s="10" customFormat="1" ht="11.6">
      <c r="B345" s="136"/>
      <c r="C345" s="145"/>
      <c r="D345" s="137" t="s">
        <v>131</v>
      </c>
      <c r="E345" s="550" t="s">
        <v>1</v>
      </c>
      <c r="F345" s="139" t="s">
        <v>2289</v>
      </c>
      <c r="H345" s="140">
        <v>138</v>
      </c>
      <c r="I345" s="860"/>
      <c r="J345" s="151"/>
      <c r="L345" s="136"/>
      <c r="M345" s="738"/>
      <c r="N345" s="738"/>
      <c r="O345" s="738"/>
      <c r="P345" s="738"/>
      <c r="Q345" s="738"/>
      <c r="R345" s="738"/>
      <c r="S345" s="738"/>
      <c r="T345" s="738"/>
      <c r="U345" s="738"/>
      <c r="V345" s="738"/>
      <c r="W345" s="738"/>
      <c r="AT345" s="138"/>
      <c r="AU345" s="138"/>
      <c r="AY345" s="138"/>
    </row>
    <row r="346" spans="2:65" s="652" customFormat="1" ht="49.5" customHeight="1">
      <c r="B346" s="301"/>
      <c r="C346" s="145" t="s">
        <v>1211</v>
      </c>
      <c r="D346" s="551"/>
      <c r="E346" s="549" t="s">
        <v>973</v>
      </c>
      <c r="F346" s="147" t="s">
        <v>2806</v>
      </c>
      <c r="G346" s="148" t="s">
        <v>158</v>
      </c>
      <c r="H346" s="149">
        <v>96</v>
      </c>
      <c r="I346" s="553"/>
      <c r="J346" s="151">
        <f t="shared" si="1"/>
        <v>0</v>
      </c>
      <c r="K346" s="552" t="s">
        <v>1</v>
      </c>
      <c r="L346" s="34"/>
      <c r="M346" s="782"/>
      <c r="N346" s="783"/>
      <c r="O346" s="729"/>
      <c r="P346" s="757"/>
      <c r="Q346" s="757"/>
      <c r="R346" s="757"/>
      <c r="S346" s="757"/>
      <c r="T346" s="757"/>
      <c r="U346" s="729"/>
      <c r="V346" s="729"/>
      <c r="W346" s="729"/>
      <c r="AR346" s="134"/>
      <c r="AT346" s="134"/>
      <c r="AU346" s="134"/>
      <c r="AY346" s="277"/>
      <c r="BE346" s="308"/>
      <c r="BF346" s="308"/>
      <c r="BG346" s="308"/>
      <c r="BH346" s="308"/>
      <c r="BI346" s="308"/>
      <c r="BJ346" s="277"/>
      <c r="BK346" s="308"/>
      <c r="BL346" s="277"/>
      <c r="BM346" s="134"/>
    </row>
    <row r="347" spans="2:65" s="10" customFormat="1" ht="11.6">
      <c r="B347" s="136"/>
      <c r="C347" s="145"/>
      <c r="D347" s="137" t="s">
        <v>131</v>
      </c>
      <c r="E347" s="550" t="s">
        <v>1</v>
      </c>
      <c r="F347" s="139" t="s">
        <v>2290</v>
      </c>
      <c r="H347" s="140">
        <v>96</v>
      </c>
      <c r="I347" s="860"/>
      <c r="J347" s="151"/>
      <c r="L347" s="136"/>
      <c r="M347" s="738"/>
      <c r="N347" s="738"/>
      <c r="O347" s="738"/>
      <c r="P347" s="738"/>
      <c r="Q347" s="738"/>
      <c r="R347" s="738"/>
      <c r="S347" s="738"/>
      <c r="T347" s="738"/>
      <c r="U347" s="738"/>
      <c r="V347" s="738"/>
      <c r="W347" s="738"/>
      <c r="AT347" s="138"/>
      <c r="AU347" s="138"/>
      <c r="AY347" s="138"/>
    </row>
    <row r="348" spans="2:65" s="652" customFormat="1" ht="52" customHeight="1">
      <c r="B348" s="301"/>
      <c r="C348" s="145" t="s">
        <v>1214</v>
      </c>
      <c r="D348" s="551"/>
      <c r="E348" s="549" t="s">
        <v>973</v>
      </c>
      <c r="F348" s="147" t="s">
        <v>1611</v>
      </c>
      <c r="G348" s="148" t="s">
        <v>158</v>
      </c>
      <c r="H348" s="149">
        <v>438</v>
      </c>
      <c r="I348" s="553"/>
      <c r="J348" s="151">
        <f t="shared" si="1"/>
        <v>0</v>
      </c>
      <c r="K348" s="552" t="s">
        <v>1</v>
      </c>
      <c r="L348" s="34"/>
      <c r="M348" s="782"/>
      <c r="N348" s="783"/>
      <c r="O348" s="729"/>
      <c r="P348" s="757"/>
      <c r="Q348" s="757"/>
      <c r="R348" s="757"/>
      <c r="S348" s="757"/>
      <c r="T348" s="757"/>
      <c r="U348" s="729"/>
      <c r="V348" s="729"/>
      <c r="W348" s="729"/>
      <c r="AR348" s="134"/>
      <c r="AT348" s="134"/>
      <c r="AU348" s="134"/>
      <c r="AY348" s="277"/>
      <c r="BE348" s="308"/>
      <c r="BF348" s="308"/>
      <c r="BG348" s="308"/>
      <c r="BH348" s="308"/>
      <c r="BI348" s="308"/>
      <c r="BJ348" s="277"/>
      <c r="BK348" s="308"/>
      <c r="BL348" s="277"/>
      <c r="BM348" s="134"/>
    </row>
    <row r="349" spans="2:65" s="10" customFormat="1" ht="11.6">
      <c r="B349" s="136"/>
      <c r="C349" s="145"/>
      <c r="D349" s="137" t="s">
        <v>131</v>
      </c>
      <c r="E349" s="550" t="s">
        <v>1</v>
      </c>
      <c r="F349" s="139" t="s">
        <v>2292</v>
      </c>
      <c r="H349" s="140">
        <v>438</v>
      </c>
      <c r="I349" s="860"/>
      <c r="J349" s="151"/>
      <c r="L349" s="136"/>
      <c r="M349" s="738"/>
      <c r="N349" s="738"/>
      <c r="O349" s="738"/>
      <c r="P349" s="738"/>
      <c r="Q349" s="738"/>
      <c r="R349" s="738"/>
      <c r="S349" s="738"/>
      <c r="T349" s="738"/>
      <c r="U349" s="738"/>
      <c r="V349" s="738"/>
      <c r="W349" s="738"/>
      <c r="AT349" s="138"/>
      <c r="AU349" s="138"/>
      <c r="AY349" s="138"/>
    </row>
    <row r="350" spans="2:65" s="652" customFormat="1" ht="52" customHeight="1">
      <c r="B350" s="301"/>
      <c r="C350" s="145" t="s">
        <v>1217</v>
      </c>
      <c r="D350" s="551"/>
      <c r="E350" s="549" t="s">
        <v>973</v>
      </c>
      <c r="F350" s="147" t="s">
        <v>1613</v>
      </c>
      <c r="G350" s="148" t="s">
        <v>158</v>
      </c>
      <c r="H350" s="149">
        <v>275</v>
      </c>
      <c r="I350" s="553"/>
      <c r="J350" s="151">
        <f t="shared" si="1"/>
        <v>0</v>
      </c>
      <c r="K350" s="552" t="s">
        <v>1</v>
      </c>
      <c r="L350" s="34"/>
      <c r="M350" s="782"/>
      <c r="N350" s="783"/>
      <c r="O350" s="729"/>
      <c r="P350" s="757"/>
      <c r="Q350" s="757"/>
      <c r="R350" s="757"/>
      <c r="S350" s="757"/>
      <c r="T350" s="757"/>
      <c r="U350" s="729"/>
      <c r="V350" s="729"/>
      <c r="W350" s="729"/>
      <c r="AR350" s="134"/>
      <c r="AT350" s="134"/>
      <c r="AU350" s="134"/>
      <c r="AY350" s="277"/>
      <c r="BE350" s="308"/>
      <c r="BF350" s="308"/>
      <c r="BG350" s="308"/>
      <c r="BH350" s="308"/>
      <c r="BI350" s="308"/>
      <c r="BJ350" s="277"/>
      <c r="BK350" s="308"/>
      <c r="BL350" s="277"/>
      <c r="BM350" s="134"/>
    </row>
    <row r="351" spans="2:65" s="10" customFormat="1" ht="11.6">
      <c r="B351" s="136"/>
      <c r="C351" s="145"/>
      <c r="D351" s="137" t="s">
        <v>131</v>
      </c>
      <c r="E351" s="550" t="s">
        <v>1</v>
      </c>
      <c r="F351" s="139" t="s">
        <v>2291</v>
      </c>
      <c r="H351" s="140">
        <v>275</v>
      </c>
      <c r="I351" s="860"/>
      <c r="J351" s="151"/>
      <c r="L351" s="136"/>
      <c r="M351" s="738"/>
      <c r="N351" s="738"/>
      <c r="O351" s="738"/>
      <c r="P351" s="738"/>
      <c r="Q351" s="738"/>
      <c r="R351" s="738"/>
      <c r="S351" s="738"/>
      <c r="T351" s="738"/>
      <c r="U351" s="738"/>
      <c r="V351" s="738"/>
      <c r="W351" s="738"/>
      <c r="AT351" s="138"/>
      <c r="AU351" s="138"/>
      <c r="AY351" s="138"/>
    </row>
    <row r="352" spans="2:65" s="652" customFormat="1" ht="52.95" customHeight="1">
      <c r="B352" s="301"/>
      <c r="C352" s="145" t="s">
        <v>1219</v>
      </c>
      <c r="D352" s="551"/>
      <c r="E352" s="549" t="s">
        <v>973</v>
      </c>
      <c r="F352" s="147" t="s">
        <v>1615</v>
      </c>
      <c r="G352" s="148" t="s">
        <v>158</v>
      </c>
      <c r="H352" s="149">
        <v>198</v>
      </c>
      <c r="I352" s="553"/>
      <c r="J352" s="151">
        <f t="shared" si="1"/>
        <v>0</v>
      </c>
      <c r="K352" s="552" t="s">
        <v>1</v>
      </c>
      <c r="L352" s="34"/>
      <c r="M352" s="782"/>
      <c r="N352" s="783"/>
      <c r="O352" s="729"/>
      <c r="P352" s="757"/>
      <c r="Q352" s="757"/>
      <c r="R352" s="757"/>
      <c r="S352" s="757"/>
      <c r="T352" s="757"/>
      <c r="U352" s="729"/>
      <c r="V352" s="729"/>
      <c r="W352" s="729"/>
      <c r="AR352" s="134"/>
      <c r="AT352" s="134"/>
      <c r="AU352" s="134"/>
      <c r="AY352" s="277"/>
      <c r="BE352" s="308"/>
      <c r="BF352" s="308"/>
      <c r="BG352" s="308"/>
      <c r="BH352" s="308"/>
      <c r="BI352" s="308"/>
      <c r="BJ352" s="277"/>
      <c r="BK352" s="308"/>
      <c r="BL352" s="277"/>
      <c r="BM352" s="134"/>
    </row>
    <row r="353" spans="2:65" s="10" customFormat="1" ht="11.6">
      <c r="B353" s="136"/>
      <c r="C353" s="145"/>
      <c r="D353" s="137" t="s">
        <v>131</v>
      </c>
      <c r="E353" s="550" t="s">
        <v>1</v>
      </c>
      <c r="F353" s="139" t="s">
        <v>2293</v>
      </c>
      <c r="H353" s="140">
        <v>198</v>
      </c>
      <c r="I353" s="860"/>
      <c r="J353" s="151"/>
      <c r="L353" s="136"/>
      <c r="M353" s="738"/>
      <c r="N353" s="738"/>
      <c r="O353" s="738"/>
      <c r="P353" s="738"/>
      <c r="Q353" s="738"/>
      <c r="R353" s="738"/>
      <c r="S353" s="738"/>
      <c r="T353" s="738"/>
      <c r="U353" s="738"/>
      <c r="V353" s="738"/>
      <c r="W353" s="738"/>
      <c r="AT353" s="138"/>
      <c r="AU353" s="138"/>
      <c r="AY353" s="138"/>
    </row>
    <row r="354" spans="2:65" s="652" customFormat="1" ht="55.95" customHeight="1">
      <c r="B354" s="301"/>
      <c r="C354" s="145" t="s">
        <v>1221</v>
      </c>
      <c r="D354" s="551"/>
      <c r="E354" s="549" t="s">
        <v>973</v>
      </c>
      <c r="F354" s="147" t="s">
        <v>1617</v>
      </c>
      <c r="G354" s="148" t="s">
        <v>158</v>
      </c>
      <c r="H354" s="149">
        <v>232</v>
      </c>
      <c r="I354" s="553"/>
      <c r="J354" s="151">
        <f t="shared" si="1"/>
        <v>0</v>
      </c>
      <c r="K354" s="552" t="s">
        <v>1</v>
      </c>
      <c r="L354" s="34"/>
      <c r="M354" s="782"/>
      <c r="N354" s="783"/>
      <c r="O354" s="729"/>
      <c r="P354" s="757"/>
      <c r="Q354" s="757"/>
      <c r="R354" s="757"/>
      <c r="S354" s="757"/>
      <c r="T354" s="757"/>
      <c r="U354" s="729"/>
      <c r="V354" s="729"/>
      <c r="W354" s="729"/>
      <c r="AR354" s="134"/>
      <c r="AT354" s="134"/>
      <c r="AU354" s="134"/>
      <c r="AY354" s="277"/>
      <c r="BE354" s="308"/>
      <c r="BF354" s="308"/>
      <c r="BG354" s="308"/>
      <c r="BH354" s="308"/>
      <c r="BI354" s="308"/>
      <c r="BJ354" s="277"/>
      <c r="BK354" s="308"/>
      <c r="BL354" s="277"/>
      <c r="BM354" s="134"/>
    </row>
    <row r="355" spans="2:65" s="10" customFormat="1" ht="11.6">
      <c r="B355" s="136"/>
      <c r="C355" s="145"/>
      <c r="D355" s="137" t="s">
        <v>131</v>
      </c>
      <c r="E355" s="550" t="s">
        <v>1</v>
      </c>
      <c r="F355" s="139" t="s">
        <v>2294</v>
      </c>
      <c r="H355" s="140">
        <v>23</v>
      </c>
      <c r="I355" s="860"/>
      <c r="J355" s="151"/>
      <c r="L355" s="136"/>
      <c r="M355" s="738"/>
      <c r="N355" s="738"/>
      <c r="O355" s="738"/>
      <c r="P355" s="738"/>
      <c r="Q355" s="738"/>
      <c r="R355" s="738"/>
      <c r="S355" s="738"/>
      <c r="T355" s="738"/>
      <c r="U355" s="738"/>
      <c r="V355" s="738"/>
      <c r="W355" s="738"/>
      <c r="AT355" s="138"/>
      <c r="AU355" s="138"/>
      <c r="AY355" s="138"/>
    </row>
    <row r="356" spans="2:65" s="652" customFormat="1" ht="24.25" customHeight="1">
      <c r="B356" s="301"/>
      <c r="C356" s="145" t="s">
        <v>1223</v>
      </c>
      <c r="D356" s="551"/>
      <c r="E356" s="549" t="s">
        <v>973</v>
      </c>
      <c r="F356" s="147" t="s">
        <v>1036</v>
      </c>
      <c r="G356" s="148" t="s">
        <v>169</v>
      </c>
      <c r="H356" s="149">
        <v>544</v>
      </c>
      <c r="I356" s="553"/>
      <c r="J356" s="151">
        <f t="shared" ref="J356:J461" si="3">ROUND(I356*H356,0)</f>
        <v>0</v>
      </c>
      <c r="K356" s="552" t="s">
        <v>1</v>
      </c>
      <c r="L356" s="34"/>
      <c r="M356" s="782"/>
      <c r="N356" s="783"/>
      <c r="O356" s="729"/>
      <c r="P356" s="757"/>
      <c r="Q356" s="757"/>
      <c r="R356" s="757"/>
      <c r="S356" s="757"/>
      <c r="T356" s="757"/>
      <c r="U356" s="729"/>
      <c r="V356" s="729"/>
      <c r="W356" s="729"/>
      <c r="AR356" s="134"/>
      <c r="AT356" s="134"/>
      <c r="AU356" s="134"/>
      <c r="AY356" s="277"/>
      <c r="BE356" s="308"/>
      <c r="BF356" s="308"/>
      <c r="BG356" s="308"/>
      <c r="BH356" s="308"/>
      <c r="BI356" s="308"/>
      <c r="BJ356" s="277"/>
      <c r="BK356" s="308"/>
      <c r="BL356" s="277"/>
      <c r="BM356" s="134"/>
    </row>
    <row r="357" spans="2:65" s="652" customFormat="1" ht="24.25" customHeight="1">
      <c r="B357" s="301"/>
      <c r="C357" s="145" t="s">
        <v>1225</v>
      </c>
      <c r="D357" s="551"/>
      <c r="E357" s="549" t="s">
        <v>973</v>
      </c>
      <c r="F357" s="147" t="s">
        <v>1038</v>
      </c>
      <c r="G357" s="148" t="s">
        <v>169</v>
      </c>
      <c r="H357" s="149">
        <v>544</v>
      </c>
      <c r="I357" s="553"/>
      <c r="J357" s="151">
        <f t="shared" si="3"/>
        <v>0</v>
      </c>
      <c r="K357" s="552" t="s">
        <v>1</v>
      </c>
      <c r="L357" s="34"/>
      <c r="M357" s="782"/>
      <c r="N357" s="783"/>
      <c r="O357" s="729"/>
      <c r="P357" s="757"/>
      <c r="Q357" s="757"/>
      <c r="R357" s="757"/>
      <c r="S357" s="757"/>
      <c r="T357" s="757"/>
      <c r="U357" s="729"/>
      <c r="V357" s="729"/>
      <c r="W357" s="729"/>
      <c r="AR357" s="134"/>
      <c r="AT357" s="134"/>
      <c r="AU357" s="134"/>
      <c r="AY357" s="277"/>
      <c r="BE357" s="308"/>
      <c r="BF357" s="308"/>
      <c r="BG357" s="308"/>
      <c r="BH357" s="308"/>
      <c r="BI357" s="308"/>
      <c r="BJ357" s="277"/>
      <c r="BK357" s="308"/>
      <c r="BL357" s="277"/>
      <c r="BM357" s="134"/>
    </row>
    <row r="358" spans="2:65" s="652" customFormat="1" ht="24.25" customHeight="1">
      <c r="B358" s="301"/>
      <c r="C358" s="145" t="s">
        <v>1227</v>
      </c>
      <c r="D358" s="551"/>
      <c r="E358" s="549" t="s">
        <v>973</v>
      </c>
      <c r="F358" s="147" t="s">
        <v>1040</v>
      </c>
      <c r="G358" s="148" t="s">
        <v>158</v>
      </c>
      <c r="H358" s="149">
        <v>82</v>
      </c>
      <c r="I358" s="553"/>
      <c r="J358" s="151">
        <f t="shared" si="3"/>
        <v>0</v>
      </c>
      <c r="K358" s="552" t="s">
        <v>1</v>
      </c>
      <c r="L358" s="34"/>
      <c r="M358" s="782"/>
      <c r="N358" s="783"/>
      <c r="O358" s="729"/>
      <c r="P358" s="757"/>
      <c r="Q358" s="757"/>
      <c r="R358" s="757"/>
      <c r="S358" s="757"/>
      <c r="T358" s="757"/>
      <c r="U358" s="729"/>
      <c r="V358" s="729"/>
      <c r="W358" s="729"/>
      <c r="AR358" s="134"/>
      <c r="AT358" s="134"/>
      <c r="AU358" s="134"/>
      <c r="AY358" s="277"/>
      <c r="BE358" s="308"/>
      <c r="BF358" s="308"/>
      <c r="BG358" s="308"/>
      <c r="BH358" s="308"/>
      <c r="BI358" s="308"/>
      <c r="BJ358" s="277"/>
      <c r="BK358" s="308"/>
      <c r="BL358" s="277"/>
      <c r="BM358" s="134"/>
    </row>
    <row r="359" spans="2:65" s="10" customFormat="1" ht="11.6">
      <c r="B359" s="136"/>
      <c r="C359" s="145"/>
      <c r="D359" s="137" t="s">
        <v>131</v>
      </c>
      <c r="E359" s="550" t="s">
        <v>1</v>
      </c>
      <c r="F359" s="139" t="s">
        <v>2295</v>
      </c>
      <c r="H359" s="140">
        <v>82</v>
      </c>
      <c r="I359" s="860"/>
      <c r="J359" s="151"/>
      <c r="L359" s="136"/>
      <c r="M359" s="738"/>
      <c r="N359" s="738"/>
      <c r="O359" s="738"/>
      <c r="P359" s="738"/>
      <c r="Q359" s="738"/>
      <c r="R359" s="738"/>
      <c r="S359" s="738"/>
      <c r="T359" s="738"/>
      <c r="U359" s="738"/>
      <c r="V359" s="738"/>
      <c r="W359" s="738"/>
      <c r="AT359" s="138"/>
      <c r="AU359" s="138"/>
      <c r="AY359" s="138"/>
    </row>
    <row r="360" spans="2:65" s="652" customFormat="1" ht="24.25" customHeight="1">
      <c r="B360" s="301"/>
      <c r="C360" s="145" t="s">
        <v>1229</v>
      </c>
      <c r="D360" s="551"/>
      <c r="E360" s="549" t="s">
        <v>973</v>
      </c>
      <c r="F360" s="147" t="s">
        <v>1042</v>
      </c>
      <c r="G360" s="148" t="s">
        <v>158</v>
      </c>
      <c r="H360" s="149">
        <v>94</v>
      </c>
      <c r="I360" s="553"/>
      <c r="J360" s="151">
        <f t="shared" si="3"/>
        <v>0</v>
      </c>
      <c r="K360" s="552" t="s">
        <v>1</v>
      </c>
      <c r="L360" s="34"/>
      <c r="M360" s="782"/>
      <c r="N360" s="783"/>
      <c r="O360" s="729"/>
      <c r="P360" s="757"/>
      <c r="Q360" s="757"/>
      <c r="R360" s="757"/>
      <c r="S360" s="757"/>
      <c r="T360" s="757"/>
      <c r="U360" s="729"/>
      <c r="V360" s="729"/>
      <c r="W360" s="729"/>
      <c r="AR360" s="134"/>
      <c r="AT360" s="134"/>
      <c r="AU360" s="134"/>
      <c r="AY360" s="277"/>
      <c r="BE360" s="308"/>
      <c r="BF360" s="308"/>
      <c r="BG360" s="308"/>
      <c r="BH360" s="308"/>
      <c r="BI360" s="308"/>
      <c r="BJ360" s="277"/>
      <c r="BK360" s="308"/>
      <c r="BL360" s="277"/>
      <c r="BM360" s="134"/>
    </row>
    <row r="361" spans="2:65" s="10" customFormat="1" ht="11.6">
      <c r="B361" s="136"/>
      <c r="C361" s="145"/>
      <c r="D361" s="137" t="s">
        <v>131</v>
      </c>
      <c r="E361" s="550" t="s">
        <v>1</v>
      </c>
      <c r="F361" s="139" t="s">
        <v>2296</v>
      </c>
      <c r="H361" s="140">
        <v>94</v>
      </c>
      <c r="I361" s="860"/>
      <c r="J361" s="151"/>
      <c r="L361" s="136"/>
      <c r="M361" s="738"/>
      <c r="N361" s="738"/>
      <c r="O361" s="738"/>
      <c r="P361" s="738"/>
      <c r="Q361" s="738"/>
      <c r="R361" s="738"/>
      <c r="S361" s="738"/>
      <c r="T361" s="738"/>
      <c r="U361" s="738"/>
      <c r="V361" s="738"/>
      <c r="W361" s="738"/>
      <c r="AT361" s="138"/>
      <c r="AU361" s="138"/>
      <c r="AY361" s="138"/>
    </row>
    <row r="362" spans="2:65" s="652" customFormat="1" ht="24.25" customHeight="1">
      <c r="B362" s="301"/>
      <c r="C362" s="145" t="s">
        <v>1231</v>
      </c>
      <c r="D362" s="551"/>
      <c r="E362" s="549" t="s">
        <v>1044</v>
      </c>
      <c r="F362" s="147" t="s">
        <v>1045</v>
      </c>
      <c r="G362" s="148" t="s">
        <v>169</v>
      </c>
      <c r="H362" s="149">
        <v>97</v>
      </c>
      <c r="I362" s="553"/>
      <c r="J362" s="151">
        <f t="shared" si="3"/>
        <v>0</v>
      </c>
      <c r="K362" s="552" t="s">
        <v>1</v>
      </c>
      <c r="L362" s="34"/>
      <c r="M362" s="782"/>
      <c r="N362" s="783"/>
      <c r="O362" s="729"/>
      <c r="P362" s="757"/>
      <c r="Q362" s="757"/>
      <c r="R362" s="757"/>
      <c r="S362" s="757"/>
      <c r="T362" s="757"/>
      <c r="U362" s="729"/>
      <c r="V362" s="729"/>
      <c r="W362" s="729"/>
      <c r="AR362" s="134"/>
      <c r="AT362" s="134"/>
      <c r="AU362" s="134"/>
      <c r="AY362" s="277"/>
      <c r="BE362" s="308"/>
      <c r="BF362" s="308"/>
      <c r="BG362" s="308"/>
      <c r="BH362" s="308"/>
      <c r="BI362" s="308"/>
      <c r="BJ362" s="277"/>
      <c r="BK362" s="308"/>
      <c r="BL362" s="277"/>
      <c r="BM362" s="134"/>
    </row>
    <row r="363" spans="2:65" s="10" customFormat="1" ht="11.6">
      <c r="B363" s="136"/>
      <c r="C363" s="145"/>
      <c r="D363" s="137" t="s">
        <v>131</v>
      </c>
      <c r="E363" s="550" t="s">
        <v>1</v>
      </c>
      <c r="F363" s="139" t="s">
        <v>2297</v>
      </c>
      <c r="H363" s="140">
        <v>97</v>
      </c>
      <c r="I363" s="860"/>
      <c r="J363" s="151"/>
      <c r="L363" s="136"/>
      <c r="M363" s="738"/>
      <c r="N363" s="738"/>
      <c r="O363" s="738"/>
      <c r="P363" s="738"/>
      <c r="Q363" s="738"/>
      <c r="R363" s="738"/>
      <c r="S363" s="738"/>
      <c r="T363" s="738"/>
      <c r="U363" s="738"/>
      <c r="V363" s="738"/>
      <c r="W363" s="738"/>
      <c r="AT363" s="138"/>
      <c r="AU363" s="138"/>
      <c r="AY363" s="138"/>
    </row>
    <row r="364" spans="2:65" s="652" customFormat="1" ht="24.25" customHeight="1">
      <c r="B364" s="301"/>
      <c r="C364" s="145" t="s">
        <v>1233</v>
      </c>
      <c r="D364" s="551"/>
      <c r="E364" s="549" t="s">
        <v>1047</v>
      </c>
      <c r="F364" s="147" t="s">
        <v>1048</v>
      </c>
      <c r="G364" s="148" t="s">
        <v>169</v>
      </c>
      <c r="H364" s="149">
        <v>180</v>
      </c>
      <c r="I364" s="553"/>
      <c r="J364" s="151">
        <f t="shared" si="3"/>
        <v>0</v>
      </c>
      <c r="K364" s="552" t="s">
        <v>1</v>
      </c>
      <c r="L364" s="34"/>
      <c r="M364" s="782"/>
      <c r="N364" s="783"/>
      <c r="O364" s="729"/>
      <c r="P364" s="757"/>
      <c r="Q364" s="757"/>
      <c r="R364" s="757"/>
      <c r="S364" s="757"/>
      <c r="T364" s="757"/>
      <c r="U364" s="729"/>
      <c r="V364" s="729"/>
      <c r="W364" s="729"/>
      <c r="AR364" s="134"/>
      <c r="AT364" s="134"/>
      <c r="AU364" s="134"/>
      <c r="AY364" s="277"/>
      <c r="BE364" s="308"/>
      <c r="BF364" s="308"/>
      <c r="BG364" s="308"/>
      <c r="BH364" s="308"/>
      <c r="BI364" s="308"/>
      <c r="BJ364" s="277"/>
      <c r="BK364" s="308"/>
      <c r="BL364" s="277"/>
      <c r="BM364" s="134"/>
    </row>
    <row r="365" spans="2:65" s="10" customFormat="1" ht="11.6">
      <c r="B365" s="136"/>
      <c r="C365" s="145"/>
      <c r="D365" s="137" t="s">
        <v>131</v>
      </c>
      <c r="E365" s="550" t="s">
        <v>1</v>
      </c>
      <c r="F365" s="139" t="s">
        <v>2298</v>
      </c>
      <c r="H365" s="140">
        <v>180</v>
      </c>
      <c r="I365" s="860"/>
      <c r="J365" s="151"/>
      <c r="L365" s="136"/>
      <c r="M365" s="738"/>
      <c r="N365" s="738"/>
      <c r="O365" s="738"/>
      <c r="P365" s="738"/>
      <c r="Q365" s="738"/>
      <c r="R365" s="738"/>
      <c r="S365" s="738"/>
      <c r="T365" s="738"/>
      <c r="U365" s="738"/>
      <c r="V365" s="738"/>
      <c r="W365" s="738"/>
      <c r="AT365" s="138"/>
      <c r="AU365" s="138"/>
      <c r="AY365" s="138"/>
    </row>
    <row r="366" spans="2:65" s="652" customFormat="1" ht="24.25" customHeight="1">
      <c r="B366" s="301"/>
      <c r="C366" s="145" t="s">
        <v>1622</v>
      </c>
      <c r="D366" s="551"/>
      <c r="E366" s="549" t="s">
        <v>973</v>
      </c>
      <c r="F366" s="147" t="s">
        <v>1623</v>
      </c>
      <c r="G366" s="148" t="s">
        <v>169</v>
      </c>
      <c r="H366" s="149">
        <v>12</v>
      </c>
      <c r="I366" s="553"/>
      <c r="J366" s="151">
        <f t="shared" si="3"/>
        <v>0</v>
      </c>
      <c r="K366" s="552" t="s">
        <v>1</v>
      </c>
      <c r="L366" s="34"/>
      <c r="M366" s="782"/>
      <c r="N366" s="783"/>
      <c r="O366" s="729"/>
      <c r="P366" s="757"/>
      <c r="Q366" s="757"/>
      <c r="R366" s="757"/>
      <c r="S366" s="757"/>
      <c r="T366" s="757"/>
      <c r="U366" s="729"/>
      <c r="V366" s="729"/>
      <c r="W366" s="729"/>
      <c r="AR366" s="134"/>
      <c r="AT366" s="134"/>
      <c r="AU366" s="134"/>
      <c r="AY366" s="277"/>
      <c r="BE366" s="308"/>
      <c r="BF366" s="308"/>
      <c r="BG366" s="308"/>
      <c r="BH366" s="308"/>
      <c r="BI366" s="308"/>
      <c r="BJ366" s="277"/>
      <c r="BK366" s="308"/>
      <c r="BL366" s="277"/>
      <c r="BM366" s="134"/>
    </row>
    <row r="367" spans="2:65" s="652" customFormat="1" ht="24.25" customHeight="1">
      <c r="B367" s="301"/>
      <c r="C367" s="145" t="s">
        <v>1604</v>
      </c>
      <c r="D367" s="551"/>
      <c r="E367" s="549" t="s">
        <v>1624</v>
      </c>
      <c r="F367" s="147" t="s">
        <v>1625</v>
      </c>
      <c r="G367" s="148" t="s">
        <v>169</v>
      </c>
      <c r="H367" s="149">
        <v>8</v>
      </c>
      <c r="I367" s="553"/>
      <c r="J367" s="151">
        <f t="shared" si="3"/>
        <v>0</v>
      </c>
      <c r="K367" s="552" t="s">
        <v>1</v>
      </c>
      <c r="L367" s="34"/>
      <c r="M367" s="782"/>
      <c r="N367" s="783"/>
      <c r="O367" s="729"/>
      <c r="P367" s="757"/>
      <c r="Q367" s="757"/>
      <c r="R367" s="757"/>
      <c r="S367" s="757"/>
      <c r="T367" s="757"/>
      <c r="U367" s="729"/>
      <c r="V367" s="729"/>
      <c r="W367" s="729"/>
      <c r="AR367" s="134"/>
      <c r="AT367" s="134"/>
      <c r="AU367" s="134"/>
      <c r="AY367" s="277"/>
      <c r="BE367" s="308"/>
      <c r="BF367" s="308"/>
      <c r="BG367" s="308"/>
      <c r="BH367" s="308"/>
      <c r="BI367" s="308"/>
      <c r="BJ367" s="277"/>
      <c r="BK367" s="308"/>
      <c r="BL367" s="277"/>
      <c r="BM367" s="134"/>
    </row>
    <row r="368" spans="2:65" s="652" customFormat="1" ht="24.25" customHeight="1">
      <c r="B368" s="301"/>
      <c r="C368" s="145" t="s">
        <v>1626</v>
      </c>
      <c r="D368" s="551"/>
      <c r="E368" s="549" t="s">
        <v>1627</v>
      </c>
      <c r="F368" s="147" t="s">
        <v>1628</v>
      </c>
      <c r="G368" s="148" t="s">
        <v>169</v>
      </c>
      <c r="H368" s="149">
        <v>5</v>
      </c>
      <c r="I368" s="553"/>
      <c r="J368" s="151">
        <f t="shared" si="3"/>
        <v>0</v>
      </c>
      <c r="K368" s="552" t="s">
        <v>1</v>
      </c>
      <c r="L368" s="34"/>
      <c r="M368" s="782"/>
      <c r="N368" s="783"/>
      <c r="O368" s="729"/>
      <c r="P368" s="757"/>
      <c r="Q368" s="757"/>
      <c r="R368" s="757"/>
      <c r="S368" s="757"/>
      <c r="T368" s="757"/>
      <c r="U368" s="729"/>
      <c r="V368" s="729"/>
      <c r="W368" s="729"/>
      <c r="AR368" s="134"/>
      <c r="AT368" s="134"/>
      <c r="AU368" s="134"/>
      <c r="AY368" s="277"/>
      <c r="BE368" s="308"/>
      <c r="BF368" s="308"/>
      <c r="BG368" s="308"/>
      <c r="BH368" s="308"/>
      <c r="BI368" s="308"/>
      <c r="BJ368" s="277"/>
      <c r="BK368" s="308"/>
      <c r="BL368" s="277"/>
      <c r="BM368" s="134"/>
    </row>
    <row r="369" spans="2:65" s="652" customFormat="1" ht="24.25" customHeight="1">
      <c r="B369" s="301"/>
      <c r="C369" s="145" t="s">
        <v>1606</v>
      </c>
      <c r="D369" s="551"/>
      <c r="E369" s="549" t="s">
        <v>973</v>
      </c>
      <c r="F369" s="147" t="s">
        <v>1629</v>
      </c>
      <c r="G369" s="148" t="s">
        <v>158</v>
      </c>
      <c r="H369" s="149">
        <v>3</v>
      </c>
      <c r="I369" s="553"/>
      <c r="J369" s="151">
        <f t="shared" si="3"/>
        <v>0</v>
      </c>
      <c r="K369" s="552" t="s">
        <v>1</v>
      </c>
      <c r="L369" s="34"/>
      <c r="M369" s="782"/>
      <c r="N369" s="783"/>
      <c r="O369" s="729"/>
      <c r="P369" s="757"/>
      <c r="Q369" s="757"/>
      <c r="R369" s="757"/>
      <c r="S369" s="757"/>
      <c r="T369" s="757"/>
      <c r="U369" s="729"/>
      <c r="V369" s="729"/>
      <c r="W369" s="729"/>
      <c r="AR369" s="134"/>
      <c r="AT369" s="134"/>
      <c r="AU369" s="134"/>
      <c r="AY369" s="277"/>
      <c r="BE369" s="308"/>
      <c r="BF369" s="308"/>
      <c r="BG369" s="308"/>
      <c r="BH369" s="308"/>
      <c r="BI369" s="308"/>
      <c r="BJ369" s="277"/>
      <c r="BK369" s="308"/>
      <c r="BL369" s="277"/>
      <c r="BM369" s="134"/>
    </row>
    <row r="370" spans="2:65" s="10" customFormat="1" ht="11.6">
      <c r="B370" s="136"/>
      <c r="C370" s="145"/>
      <c r="D370" s="137" t="s">
        <v>131</v>
      </c>
      <c r="E370" s="550" t="s">
        <v>1</v>
      </c>
      <c r="F370" s="139" t="s">
        <v>2299</v>
      </c>
      <c r="H370" s="140">
        <v>3</v>
      </c>
      <c r="I370" s="860"/>
      <c r="J370" s="151"/>
      <c r="L370" s="136"/>
      <c r="M370" s="738"/>
      <c r="N370" s="738"/>
      <c r="O370" s="738"/>
      <c r="P370" s="738"/>
      <c r="Q370" s="738"/>
      <c r="R370" s="738"/>
      <c r="S370" s="738"/>
      <c r="T370" s="738"/>
      <c r="U370" s="738"/>
      <c r="V370" s="738"/>
      <c r="W370" s="738"/>
      <c r="AT370" s="138"/>
      <c r="AU370" s="138"/>
      <c r="AY370" s="138"/>
    </row>
    <row r="371" spans="2:65" s="652" customFormat="1" ht="24.25" customHeight="1">
      <c r="B371" s="301"/>
      <c r="C371" s="145" t="s">
        <v>1630</v>
      </c>
      <c r="D371" s="551"/>
      <c r="E371" s="549" t="s">
        <v>973</v>
      </c>
      <c r="F371" s="147" t="s">
        <v>1631</v>
      </c>
      <c r="G371" s="148" t="s">
        <v>169</v>
      </c>
      <c r="H371" s="149">
        <v>28</v>
      </c>
      <c r="I371" s="553"/>
      <c r="J371" s="151">
        <f t="shared" si="3"/>
        <v>0</v>
      </c>
      <c r="K371" s="552" t="s">
        <v>1</v>
      </c>
      <c r="L371" s="34"/>
      <c r="M371" s="782"/>
      <c r="N371" s="783"/>
      <c r="O371" s="729"/>
      <c r="P371" s="757"/>
      <c r="Q371" s="757"/>
      <c r="R371" s="757"/>
      <c r="S371" s="757"/>
      <c r="T371" s="757"/>
      <c r="U371" s="729"/>
      <c r="V371" s="729"/>
      <c r="W371" s="729"/>
      <c r="AR371" s="134"/>
      <c r="AT371" s="134"/>
      <c r="AU371" s="134"/>
      <c r="AY371" s="277"/>
      <c r="BE371" s="308"/>
      <c r="BF371" s="308"/>
      <c r="BG371" s="308"/>
      <c r="BH371" s="308"/>
      <c r="BI371" s="308"/>
      <c r="BJ371" s="277"/>
      <c r="BK371" s="308"/>
      <c r="BL371" s="277"/>
      <c r="BM371" s="134"/>
    </row>
    <row r="372" spans="2:65" s="10" customFormat="1" ht="11.6">
      <c r="B372" s="136"/>
      <c r="C372" s="145"/>
      <c r="D372" s="137" t="s">
        <v>131</v>
      </c>
      <c r="E372" s="550" t="s">
        <v>1</v>
      </c>
      <c r="F372" s="139" t="s">
        <v>2271</v>
      </c>
      <c r="H372" s="140">
        <v>28</v>
      </c>
      <c r="I372" s="860"/>
      <c r="J372" s="151"/>
      <c r="L372" s="136"/>
      <c r="M372" s="738"/>
      <c r="N372" s="738"/>
      <c r="O372" s="738"/>
      <c r="P372" s="738"/>
      <c r="Q372" s="738"/>
      <c r="R372" s="738"/>
      <c r="S372" s="738"/>
      <c r="T372" s="738"/>
      <c r="U372" s="738"/>
      <c r="V372" s="738"/>
      <c r="W372" s="738"/>
      <c r="AT372" s="138"/>
      <c r="AU372" s="138"/>
      <c r="AY372" s="138"/>
    </row>
    <row r="373" spans="2:65" s="652" customFormat="1" ht="42" customHeight="1">
      <c r="B373" s="301"/>
      <c r="C373" s="145" t="s">
        <v>1608</v>
      </c>
      <c r="D373" s="551"/>
      <c r="E373" s="549" t="s">
        <v>973</v>
      </c>
      <c r="F373" s="147" t="s">
        <v>1632</v>
      </c>
      <c r="G373" s="148" t="s">
        <v>169</v>
      </c>
      <c r="H373" s="149">
        <v>3</v>
      </c>
      <c r="I373" s="553"/>
      <c r="J373" s="151">
        <f t="shared" si="3"/>
        <v>0</v>
      </c>
      <c r="K373" s="552" t="s">
        <v>1</v>
      </c>
      <c r="L373" s="34"/>
      <c r="M373" s="782"/>
      <c r="N373" s="783"/>
      <c r="O373" s="729"/>
      <c r="P373" s="757"/>
      <c r="Q373" s="757"/>
      <c r="R373" s="757"/>
      <c r="S373" s="757"/>
      <c r="T373" s="757"/>
      <c r="U373" s="729"/>
      <c r="V373" s="729"/>
      <c r="W373" s="729"/>
      <c r="AR373" s="134"/>
      <c r="AT373" s="134"/>
      <c r="AU373" s="134"/>
      <c r="AY373" s="277"/>
      <c r="BE373" s="308"/>
      <c r="BF373" s="308"/>
      <c r="BG373" s="308"/>
      <c r="BH373" s="308"/>
      <c r="BI373" s="308"/>
      <c r="BJ373" s="277"/>
      <c r="BK373" s="308"/>
      <c r="BL373" s="277"/>
      <c r="BM373" s="134"/>
    </row>
    <row r="374" spans="2:65" s="10" customFormat="1" ht="11.6">
      <c r="B374" s="136"/>
      <c r="C374" s="145"/>
      <c r="D374" s="137" t="s">
        <v>131</v>
      </c>
      <c r="E374" s="550" t="s">
        <v>1</v>
      </c>
      <c r="F374" s="139" t="s">
        <v>2299</v>
      </c>
      <c r="H374" s="140">
        <v>3</v>
      </c>
      <c r="I374" s="860"/>
      <c r="J374" s="151"/>
      <c r="L374" s="136"/>
      <c r="M374" s="738"/>
      <c r="N374" s="738"/>
      <c r="O374" s="738"/>
      <c r="P374" s="738"/>
      <c r="Q374" s="738"/>
      <c r="R374" s="738"/>
      <c r="S374" s="738"/>
      <c r="T374" s="738"/>
      <c r="U374" s="738"/>
      <c r="V374" s="738"/>
      <c r="W374" s="738"/>
      <c r="AT374" s="138"/>
      <c r="AU374" s="138"/>
      <c r="AY374" s="138"/>
    </row>
    <row r="375" spans="2:65" s="652" customFormat="1" ht="37.5" customHeight="1">
      <c r="B375" s="301"/>
      <c r="C375" s="145" t="s">
        <v>1633</v>
      </c>
      <c r="D375" s="551"/>
      <c r="E375" s="549" t="s">
        <v>973</v>
      </c>
      <c r="F375" s="147" t="s">
        <v>1634</v>
      </c>
      <c r="G375" s="148" t="s">
        <v>169</v>
      </c>
      <c r="H375" s="149">
        <v>4</v>
      </c>
      <c r="I375" s="553"/>
      <c r="J375" s="151">
        <f t="shared" si="3"/>
        <v>0</v>
      </c>
      <c r="K375" s="552" t="s">
        <v>1</v>
      </c>
      <c r="L375" s="34"/>
      <c r="M375" s="782"/>
      <c r="N375" s="783"/>
      <c r="O375" s="729"/>
      <c r="P375" s="757"/>
      <c r="Q375" s="757"/>
      <c r="R375" s="757"/>
      <c r="S375" s="757"/>
      <c r="T375" s="757"/>
      <c r="U375" s="729"/>
      <c r="V375" s="729"/>
      <c r="W375" s="729"/>
      <c r="AR375" s="134"/>
      <c r="AT375" s="134"/>
      <c r="AU375" s="134"/>
      <c r="AY375" s="277"/>
      <c r="BE375" s="308"/>
      <c r="BF375" s="308"/>
      <c r="BG375" s="308"/>
      <c r="BH375" s="308"/>
      <c r="BI375" s="308"/>
      <c r="BJ375" s="277"/>
      <c r="BK375" s="308"/>
      <c r="BL375" s="277"/>
      <c r="BM375" s="134"/>
    </row>
    <row r="376" spans="2:65" s="10" customFormat="1" ht="11.6">
      <c r="B376" s="136"/>
      <c r="C376" s="145"/>
      <c r="D376" s="137" t="s">
        <v>131</v>
      </c>
      <c r="E376" s="550" t="s">
        <v>1</v>
      </c>
      <c r="F376" s="139" t="s">
        <v>2268</v>
      </c>
      <c r="H376" s="140">
        <v>4</v>
      </c>
      <c r="I376" s="860"/>
      <c r="J376" s="151"/>
      <c r="L376" s="136"/>
      <c r="M376" s="738"/>
      <c r="N376" s="738"/>
      <c r="O376" s="738"/>
      <c r="P376" s="738"/>
      <c r="Q376" s="738"/>
      <c r="R376" s="738"/>
      <c r="S376" s="738"/>
      <c r="T376" s="738"/>
      <c r="U376" s="738"/>
      <c r="V376" s="738"/>
      <c r="W376" s="738"/>
      <c r="AT376" s="138"/>
      <c r="AU376" s="138"/>
      <c r="AY376" s="138"/>
    </row>
    <row r="377" spans="2:65" s="652" customFormat="1" ht="24.25" customHeight="1">
      <c r="B377" s="301"/>
      <c r="C377" s="145" t="s">
        <v>1609</v>
      </c>
      <c r="D377" s="551"/>
      <c r="E377" s="549" t="s">
        <v>973</v>
      </c>
      <c r="F377" s="147" t="s">
        <v>1635</v>
      </c>
      <c r="G377" s="148" t="s">
        <v>169</v>
      </c>
      <c r="H377" s="149">
        <v>4</v>
      </c>
      <c r="I377" s="553"/>
      <c r="J377" s="151">
        <f t="shared" si="3"/>
        <v>0</v>
      </c>
      <c r="K377" s="552" t="s">
        <v>1</v>
      </c>
      <c r="L377" s="34"/>
      <c r="M377" s="782"/>
      <c r="N377" s="783"/>
      <c r="O377" s="729"/>
      <c r="P377" s="757"/>
      <c r="Q377" s="757"/>
      <c r="R377" s="757"/>
      <c r="S377" s="757"/>
      <c r="T377" s="757"/>
      <c r="U377" s="729"/>
      <c r="V377" s="729"/>
      <c r="W377" s="729"/>
      <c r="AR377" s="134"/>
      <c r="AT377" s="134"/>
      <c r="AU377" s="134"/>
      <c r="AY377" s="277"/>
      <c r="BE377" s="308"/>
      <c r="BF377" s="308"/>
      <c r="BG377" s="308"/>
      <c r="BH377" s="308"/>
      <c r="BI377" s="308"/>
      <c r="BJ377" s="277"/>
      <c r="BK377" s="308"/>
      <c r="BL377" s="277"/>
      <c r="BM377" s="134"/>
    </row>
    <row r="378" spans="2:65" s="652" customFormat="1" ht="36" customHeight="1">
      <c r="B378" s="301"/>
      <c r="C378" s="145" t="s">
        <v>1636</v>
      </c>
      <c r="D378" s="551"/>
      <c r="E378" s="549" t="s">
        <v>973</v>
      </c>
      <c r="F378" s="147" t="s">
        <v>1634</v>
      </c>
      <c r="G378" s="148" t="s">
        <v>169</v>
      </c>
      <c r="H378" s="149">
        <v>6</v>
      </c>
      <c r="I378" s="553"/>
      <c r="J378" s="151">
        <f t="shared" si="3"/>
        <v>0</v>
      </c>
      <c r="K378" s="552" t="s">
        <v>1</v>
      </c>
      <c r="L378" s="34"/>
      <c r="M378" s="782"/>
      <c r="N378" s="783"/>
      <c r="O378" s="729"/>
      <c r="P378" s="757"/>
      <c r="Q378" s="757"/>
      <c r="R378" s="757"/>
      <c r="S378" s="757"/>
      <c r="T378" s="757"/>
      <c r="U378" s="729"/>
      <c r="V378" s="729"/>
      <c r="W378" s="729"/>
      <c r="AR378" s="134"/>
      <c r="AT378" s="134"/>
      <c r="AU378" s="134"/>
      <c r="AY378" s="277"/>
      <c r="BE378" s="308"/>
      <c r="BF378" s="308"/>
      <c r="BG378" s="308"/>
      <c r="BH378" s="308"/>
      <c r="BI378" s="308"/>
      <c r="BJ378" s="277"/>
      <c r="BK378" s="308"/>
      <c r="BL378" s="277"/>
      <c r="BM378" s="134"/>
    </row>
    <row r="379" spans="2:65" s="10" customFormat="1" ht="11.6">
      <c r="B379" s="136"/>
      <c r="C379" s="145"/>
      <c r="D379" s="137" t="s">
        <v>131</v>
      </c>
      <c r="E379" s="550" t="s">
        <v>1</v>
      </c>
      <c r="F379" s="139" t="s">
        <v>2267</v>
      </c>
      <c r="H379" s="140">
        <v>6</v>
      </c>
      <c r="I379" s="860"/>
      <c r="J379" s="151"/>
      <c r="L379" s="136"/>
      <c r="M379" s="738"/>
      <c r="N379" s="738"/>
      <c r="O379" s="738"/>
      <c r="P379" s="738"/>
      <c r="Q379" s="738"/>
      <c r="R379" s="738"/>
      <c r="S379" s="738"/>
      <c r="T379" s="738"/>
      <c r="U379" s="738"/>
      <c r="V379" s="738"/>
      <c r="W379" s="738"/>
      <c r="AT379" s="138"/>
      <c r="AU379" s="138"/>
      <c r="AY379" s="138"/>
    </row>
    <row r="380" spans="2:65" s="652" customFormat="1" ht="24.25" customHeight="1">
      <c r="B380" s="301"/>
      <c r="C380" s="145" t="s">
        <v>1610</v>
      </c>
      <c r="D380" s="551"/>
      <c r="E380" s="549" t="s">
        <v>973</v>
      </c>
      <c r="F380" s="147" t="s">
        <v>1635</v>
      </c>
      <c r="G380" s="148" t="s">
        <v>169</v>
      </c>
      <c r="H380" s="149">
        <v>6</v>
      </c>
      <c r="I380" s="553"/>
      <c r="J380" s="151">
        <f t="shared" si="3"/>
        <v>0</v>
      </c>
      <c r="K380" s="552" t="s">
        <v>1</v>
      </c>
      <c r="L380" s="34"/>
      <c r="M380" s="782"/>
      <c r="N380" s="783"/>
      <c r="O380" s="729"/>
      <c r="P380" s="757"/>
      <c r="Q380" s="757"/>
      <c r="R380" s="757"/>
      <c r="S380" s="757"/>
      <c r="T380" s="757"/>
      <c r="U380" s="729"/>
      <c r="V380" s="729"/>
      <c r="W380" s="729"/>
      <c r="AR380" s="134"/>
      <c r="AT380" s="134"/>
      <c r="AU380" s="134"/>
      <c r="AY380" s="277"/>
      <c r="BE380" s="308"/>
      <c r="BF380" s="308"/>
      <c r="BG380" s="308"/>
      <c r="BH380" s="308"/>
      <c r="BI380" s="308"/>
      <c r="BJ380" s="277"/>
      <c r="BK380" s="308"/>
      <c r="BL380" s="277"/>
      <c r="BM380" s="134"/>
    </row>
    <row r="381" spans="2:65" s="652" customFormat="1" ht="42" customHeight="1">
      <c r="B381" s="301"/>
      <c r="C381" s="145" t="s">
        <v>1637</v>
      </c>
      <c r="D381" s="551"/>
      <c r="E381" s="549" t="s">
        <v>973</v>
      </c>
      <c r="F381" s="147" t="s">
        <v>1638</v>
      </c>
      <c r="G381" s="148" t="s">
        <v>169</v>
      </c>
      <c r="H381" s="149">
        <v>36</v>
      </c>
      <c r="I381" s="553"/>
      <c r="J381" s="151">
        <f t="shared" si="3"/>
        <v>0</v>
      </c>
      <c r="K381" s="552" t="s">
        <v>1</v>
      </c>
      <c r="L381" s="34"/>
      <c r="M381" s="782"/>
      <c r="N381" s="783"/>
      <c r="O381" s="729"/>
      <c r="P381" s="757"/>
      <c r="Q381" s="757"/>
      <c r="R381" s="757"/>
      <c r="S381" s="757"/>
      <c r="T381" s="757"/>
      <c r="U381" s="729"/>
      <c r="V381" s="729"/>
      <c r="W381" s="729"/>
      <c r="AR381" s="134"/>
      <c r="AT381" s="134"/>
      <c r="AU381" s="134"/>
      <c r="AY381" s="277"/>
      <c r="BE381" s="308"/>
      <c r="BF381" s="308"/>
      <c r="BG381" s="308"/>
      <c r="BH381" s="308"/>
      <c r="BI381" s="308"/>
      <c r="BJ381" s="277"/>
      <c r="BK381" s="308"/>
      <c r="BL381" s="277"/>
      <c r="BM381" s="134"/>
    </row>
    <row r="382" spans="2:65" s="10" customFormat="1" ht="11.6">
      <c r="B382" s="136"/>
      <c r="C382" s="145"/>
      <c r="D382" s="137" t="s">
        <v>131</v>
      </c>
      <c r="E382" s="550" t="s">
        <v>1</v>
      </c>
      <c r="F382" s="139" t="s">
        <v>2300</v>
      </c>
      <c r="H382" s="140">
        <v>36</v>
      </c>
      <c r="I382" s="860"/>
      <c r="J382" s="151"/>
      <c r="L382" s="136"/>
      <c r="M382" s="738"/>
      <c r="N382" s="738"/>
      <c r="O382" s="738"/>
      <c r="P382" s="738"/>
      <c r="Q382" s="738"/>
      <c r="R382" s="738"/>
      <c r="S382" s="738"/>
      <c r="T382" s="738"/>
      <c r="U382" s="738"/>
      <c r="V382" s="738"/>
      <c r="W382" s="738"/>
      <c r="AT382" s="138"/>
      <c r="AU382" s="138"/>
      <c r="AY382" s="138"/>
    </row>
    <row r="383" spans="2:65" s="652" customFormat="1" ht="24.25" customHeight="1">
      <c r="B383" s="301"/>
      <c r="C383" s="145" t="s">
        <v>1612</v>
      </c>
      <c r="D383" s="551"/>
      <c r="E383" s="549" t="s">
        <v>973</v>
      </c>
      <c r="F383" s="147" t="s">
        <v>1635</v>
      </c>
      <c r="G383" s="148" t="s">
        <v>169</v>
      </c>
      <c r="H383" s="149">
        <v>36</v>
      </c>
      <c r="I383" s="553"/>
      <c r="J383" s="151">
        <f t="shared" si="3"/>
        <v>0</v>
      </c>
      <c r="K383" s="552" t="s">
        <v>1</v>
      </c>
      <c r="L383" s="34"/>
      <c r="M383" s="782"/>
      <c r="N383" s="783"/>
      <c r="O383" s="729"/>
      <c r="P383" s="757"/>
      <c r="Q383" s="757"/>
      <c r="R383" s="757"/>
      <c r="S383" s="757"/>
      <c r="T383" s="757"/>
      <c r="U383" s="729"/>
      <c r="V383" s="729"/>
      <c r="W383" s="729"/>
      <c r="AR383" s="134"/>
      <c r="AT383" s="134"/>
      <c r="AU383" s="134"/>
      <c r="AY383" s="277"/>
      <c r="BE383" s="308"/>
      <c r="BF383" s="308"/>
      <c r="BG383" s="308"/>
      <c r="BH383" s="308"/>
      <c r="BI383" s="308"/>
      <c r="BJ383" s="277"/>
      <c r="BK383" s="308"/>
      <c r="BL383" s="277"/>
      <c r="BM383" s="134"/>
    </row>
    <row r="384" spans="2:65" s="652" customFormat="1" ht="24.25" customHeight="1">
      <c r="B384" s="301"/>
      <c r="C384" s="145" t="s">
        <v>1639</v>
      </c>
      <c r="D384" s="551"/>
      <c r="E384" s="549" t="s">
        <v>1640</v>
      </c>
      <c r="F384" s="147" t="s">
        <v>1641</v>
      </c>
      <c r="G384" s="148" t="s">
        <v>169</v>
      </c>
      <c r="H384" s="149">
        <v>17</v>
      </c>
      <c r="I384" s="553"/>
      <c r="J384" s="151">
        <f t="shared" si="3"/>
        <v>0</v>
      </c>
      <c r="K384" s="552" t="s">
        <v>1</v>
      </c>
      <c r="L384" s="34"/>
      <c r="M384" s="782"/>
      <c r="N384" s="783"/>
      <c r="O384" s="729"/>
      <c r="P384" s="757"/>
      <c r="Q384" s="757"/>
      <c r="R384" s="757"/>
      <c r="S384" s="757"/>
      <c r="T384" s="757"/>
      <c r="U384" s="729"/>
      <c r="V384" s="729"/>
      <c r="W384" s="729"/>
      <c r="AR384" s="134"/>
      <c r="AT384" s="134"/>
      <c r="AU384" s="134"/>
      <c r="AY384" s="277"/>
      <c r="BE384" s="308"/>
      <c r="BF384" s="308"/>
      <c r="BG384" s="308"/>
      <c r="BH384" s="308"/>
      <c r="BI384" s="308"/>
      <c r="BJ384" s="277"/>
      <c r="BK384" s="308"/>
      <c r="BL384" s="277"/>
      <c r="BM384" s="134"/>
    </row>
    <row r="385" spans="2:65" s="10" customFormat="1" ht="11.6">
      <c r="B385" s="136"/>
      <c r="C385" s="145"/>
      <c r="D385" s="137" t="s">
        <v>131</v>
      </c>
      <c r="E385" s="550" t="s">
        <v>1</v>
      </c>
      <c r="F385" s="139" t="s">
        <v>2301</v>
      </c>
      <c r="H385" s="140">
        <v>17</v>
      </c>
      <c r="I385" s="860"/>
      <c r="J385" s="151"/>
      <c r="L385" s="136"/>
      <c r="M385" s="738"/>
      <c r="N385" s="738"/>
      <c r="O385" s="738"/>
      <c r="P385" s="738"/>
      <c r="Q385" s="738"/>
      <c r="R385" s="738"/>
      <c r="S385" s="738"/>
      <c r="T385" s="738"/>
      <c r="U385" s="738"/>
      <c r="V385" s="738"/>
      <c r="W385" s="738"/>
      <c r="AT385" s="138"/>
      <c r="AU385" s="138"/>
      <c r="AY385" s="138"/>
    </row>
    <row r="386" spans="2:65" s="652" customFormat="1" ht="24.25" customHeight="1">
      <c r="B386" s="301"/>
      <c r="C386" s="145" t="s">
        <v>1614</v>
      </c>
      <c r="D386" s="551"/>
      <c r="E386" s="549" t="s">
        <v>973</v>
      </c>
      <c r="F386" s="147" t="s">
        <v>1641</v>
      </c>
      <c r="G386" s="148" t="s">
        <v>169</v>
      </c>
      <c r="H386" s="149">
        <v>12</v>
      </c>
      <c r="I386" s="553"/>
      <c r="J386" s="151">
        <f t="shared" si="3"/>
        <v>0</v>
      </c>
      <c r="K386" s="552" t="s">
        <v>1</v>
      </c>
      <c r="L386" s="34"/>
      <c r="M386" s="782"/>
      <c r="N386" s="783"/>
      <c r="O386" s="729"/>
      <c r="P386" s="757"/>
      <c r="Q386" s="757"/>
      <c r="R386" s="757"/>
      <c r="S386" s="757"/>
      <c r="T386" s="757"/>
      <c r="U386" s="729"/>
      <c r="V386" s="729"/>
      <c r="W386" s="729"/>
      <c r="AR386" s="134"/>
      <c r="AT386" s="134"/>
      <c r="AU386" s="134"/>
      <c r="AY386" s="277"/>
      <c r="BE386" s="308"/>
      <c r="BF386" s="308"/>
      <c r="BG386" s="308"/>
      <c r="BH386" s="308"/>
      <c r="BI386" s="308"/>
      <c r="BJ386" s="277"/>
      <c r="BK386" s="308"/>
      <c r="BL386" s="277"/>
      <c r="BM386" s="134"/>
    </row>
    <row r="387" spans="2:65" s="10" customFormat="1" ht="11.6">
      <c r="B387" s="136"/>
      <c r="C387" s="145"/>
      <c r="D387" s="137" t="s">
        <v>131</v>
      </c>
      <c r="E387" s="550" t="s">
        <v>1</v>
      </c>
      <c r="F387" s="139" t="s">
        <v>2302</v>
      </c>
      <c r="H387" s="140">
        <v>12</v>
      </c>
      <c r="I387" s="860"/>
      <c r="J387" s="151"/>
      <c r="L387" s="136"/>
      <c r="M387" s="738"/>
      <c r="N387" s="738"/>
      <c r="O387" s="738"/>
      <c r="P387" s="738"/>
      <c r="Q387" s="738"/>
      <c r="R387" s="738"/>
      <c r="S387" s="738"/>
      <c r="T387" s="738"/>
      <c r="U387" s="738"/>
      <c r="V387" s="738"/>
      <c r="W387" s="738"/>
      <c r="AT387" s="138"/>
      <c r="AU387" s="138"/>
      <c r="AY387" s="138"/>
    </row>
    <row r="388" spans="2:65" s="652" customFormat="1" ht="24.25" customHeight="1">
      <c r="B388" s="301"/>
      <c r="C388" s="145" t="s">
        <v>1644</v>
      </c>
      <c r="D388" s="551"/>
      <c r="E388" s="549" t="s">
        <v>973</v>
      </c>
      <c r="F388" s="147" t="s">
        <v>1645</v>
      </c>
      <c r="G388" s="148" t="s">
        <v>169</v>
      </c>
      <c r="H388" s="149">
        <v>5</v>
      </c>
      <c r="I388" s="553"/>
      <c r="J388" s="151">
        <f t="shared" si="3"/>
        <v>0</v>
      </c>
      <c r="K388" s="552" t="s">
        <v>1</v>
      </c>
      <c r="L388" s="34"/>
      <c r="M388" s="782"/>
      <c r="N388" s="783"/>
      <c r="O388" s="729"/>
      <c r="P388" s="757"/>
      <c r="Q388" s="757"/>
      <c r="R388" s="757"/>
      <c r="S388" s="757"/>
      <c r="T388" s="757"/>
      <c r="U388" s="729"/>
      <c r="V388" s="729"/>
      <c r="W388" s="729"/>
      <c r="AR388" s="134"/>
      <c r="AT388" s="134"/>
      <c r="AU388" s="134"/>
      <c r="AY388" s="277"/>
      <c r="BE388" s="308"/>
      <c r="BF388" s="308"/>
      <c r="BG388" s="308"/>
      <c r="BH388" s="308"/>
      <c r="BI388" s="308"/>
      <c r="BJ388" s="277"/>
      <c r="BK388" s="308"/>
      <c r="BL388" s="277"/>
      <c r="BM388" s="134"/>
    </row>
    <row r="389" spans="2:65" s="10" customFormat="1" ht="11.6">
      <c r="B389" s="136"/>
      <c r="C389" s="145"/>
      <c r="D389" s="137" t="s">
        <v>131</v>
      </c>
      <c r="E389" s="550" t="s">
        <v>1</v>
      </c>
      <c r="F389" s="139" t="s">
        <v>2270</v>
      </c>
      <c r="H389" s="140">
        <v>5</v>
      </c>
      <c r="I389" s="860"/>
      <c r="J389" s="151"/>
      <c r="L389" s="136"/>
      <c r="M389" s="738"/>
      <c r="N389" s="738"/>
      <c r="O389" s="738"/>
      <c r="P389" s="738"/>
      <c r="Q389" s="738"/>
      <c r="R389" s="738"/>
      <c r="S389" s="738"/>
      <c r="T389" s="738"/>
      <c r="U389" s="738"/>
      <c r="V389" s="738"/>
      <c r="W389" s="738"/>
      <c r="AT389" s="138"/>
      <c r="AU389" s="138"/>
      <c r="AY389" s="138"/>
    </row>
    <row r="390" spans="2:65" s="652" customFormat="1" ht="24" customHeight="1">
      <c r="B390" s="301"/>
      <c r="C390" s="145" t="s">
        <v>1616</v>
      </c>
      <c r="D390" s="551"/>
      <c r="E390" s="549" t="s">
        <v>973</v>
      </c>
      <c r="F390" s="147" t="s">
        <v>1647</v>
      </c>
      <c r="G390" s="148" t="s">
        <v>169</v>
      </c>
      <c r="H390" s="149">
        <v>9</v>
      </c>
      <c r="I390" s="553"/>
      <c r="J390" s="151">
        <f t="shared" si="3"/>
        <v>0</v>
      </c>
      <c r="K390" s="552" t="s">
        <v>1</v>
      </c>
      <c r="L390" s="34"/>
      <c r="M390" s="782"/>
      <c r="N390" s="783"/>
      <c r="O390" s="729"/>
      <c r="P390" s="757"/>
      <c r="Q390" s="757"/>
      <c r="R390" s="757"/>
      <c r="S390" s="757"/>
      <c r="T390" s="757"/>
      <c r="U390" s="729"/>
      <c r="V390" s="729"/>
      <c r="W390" s="729"/>
      <c r="AR390" s="134"/>
      <c r="AT390" s="134"/>
      <c r="AU390" s="134"/>
      <c r="AY390" s="277"/>
      <c r="BE390" s="308"/>
      <c r="BF390" s="308"/>
      <c r="BG390" s="308"/>
      <c r="BH390" s="308"/>
      <c r="BI390" s="308"/>
      <c r="BJ390" s="277"/>
      <c r="BK390" s="308"/>
      <c r="BL390" s="277"/>
      <c r="BM390" s="134"/>
    </row>
    <row r="391" spans="2:65" s="10" customFormat="1" ht="11.6">
      <c r="B391" s="136"/>
      <c r="C391" s="145"/>
      <c r="D391" s="137" t="s">
        <v>131</v>
      </c>
      <c r="E391" s="550" t="s">
        <v>1</v>
      </c>
      <c r="F391" s="139" t="s">
        <v>2254</v>
      </c>
      <c r="H391" s="140">
        <v>9</v>
      </c>
      <c r="I391" s="860"/>
      <c r="J391" s="151"/>
      <c r="L391" s="136"/>
      <c r="M391" s="738"/>
      <c r="N391" s="738"/>
      <c r="O391" s="738"/>
      <c r="P391" s="738"/>
      <c r="Q391" s="738"/>
      <c r="R391" s="738"/>
      <c r="S391" s="738"/>
      <c r="T391" s="738"/>
      <c r="U391" s="738"/>
      <c r="V391" s="738"/>
      <c r="W391" s="738"/>
      <c r="AT391" s="138"/>
      <c r="AU391" s="138"/>
      <c r="AY391" s="138"/>
    </row>
    <row r="392" spans="2:65" s="652" customFormat="1" ht="24.25" customHeight="1">
      <c r="B392" s="301"/>
      <c r="C392" s="145" t="s">
        <v>1649</v>
      </c>
      <c r="D392" s="551"/>
      <c r="E392" s="549" t="s">
        <v>973</v>
      </c>
      <c r="F392" s="147" t="s">
        <v>1650</v>
      </c>
      <c r="G392" s="148" t="s">
        <v>169</v>
      </c>
      <c r="H392" s="149">
        <v>9</v>
      </c>
      <c r="I392" s="553"/>
      <c r="J392" s="151">
        <f t="shared" si="3"/>
        <v>0</v>
      </c>
      <c r="K392" s="552" t="s">
        <v>1</v>
      </c>
      <c r="L392" s="34"/>
      <c r="M392" s="782"/>
      <c r="N392" s="783"/>
      <c r="O392" s="729"/>
      <c r="P392" s="757"/>
      <c r="Q392" s="757"/>
      <c r="R392" s="757"/>
      <c r="S392" s="757"/>
      <c r="T392" s="757"/>
      <c r="U392" s="729"/>
      <c r="V392" s="729"/>
      <c r="W392" s="729"/>
      <c r="AR392" s="134"/>
      <c r="AT392" s="134"/>
      <c r="AU392" s="134"/>
      <c r="AY392" s="277"/>
      <c r="BE392" s="308"/>
      <c r="BF392" s="308"/>
      <c r="BG392" s="308"/>
      <c r="BH392" s="308"/>
      <c r="BI392" s="308"/>
      <c r="BJ392" s="277"/>
      <c r="BK392" s="308"/>
      <c r="BL392" s="277"/>
      <c r="BM392" s="134"/>
    </row>
    <row r="393" spans="2:65" s="652" customFormat="1" ht="24.25" customHeight="1">
      <c r="B393" s="301"/>
      <c r="C393" s="145" t="s">
        <v>1618</v>
      </c>
      <c r="D393" s="551"/>
      <c r="E393" s="549" t="s">
        <v>973</v>
      </c>
      <c r="F393" s="147" t="s">
        <v>1652</v>
      </c>
      <c r="G393" s="148" t="s">
        <v>169</v>
      </c>
      <c r="H393" s="149">
        <v>3</v>
      </c>
      <c r="I393" s="553"/>
      <c r="J393" s="151">
        <f t="shared" si="3"/>
        <v>0</v>
      </c>
      <c r="K393" s="552" t="s">
        <v>1</v>
      </c>
      <c r="L393" s="34"/>
      <c r="M393" s="782"/>
      <c r="N393" s="783"/>
      <c r="O393" s="729"/>
      <c r="P393" s="757"/>
      <c r="Q393" s="757"/>
      <c r="R393" s="757"/>
      <c r="S393" s="757"/>
      <c r="T393" s="757"/>
      <c r="U393" s="729"/>
      <c r="V393" s="729"/>
      <c r="W393" s="729"/>
      <c r="AR393" s="134"/>
      <c r="AT393" s="134"/>
      <c r="AU393" s="134"/>
      <c r="AY393" s="277"/>
      <c r="BE393" s="308"/>
      <c r="BF393" s="308"/>
      <c r="BG393" s="308"/>
      <c r="BH393" s="308"/>
      <c r="BI393" s="308"/>
      <c r="BJ393" s="277"/>
      <c r="BK393" s="308"/>
      <c r="BL393" s="277"/>
      <c r="BM393" s="134"/>
    </row>
    <row r="394" spans="2:65" s="10" customFormat="1" ht="11.6">
      <c r="B394" s="136"/>
      <c r="C394" s="145"/>
      <c r="D394" s="137" t="s">
        <v>131</v>
      </c>
      <c r="E394" s="550" t="s">
        <v>1</v>
      </c>
      <c r="F394" s="139" t="s">
        <v>2299</v>
      </c>
      <c r="H394" s="140">
        <v>3</v>
      </c>
      <c r="I394" s="860"/>
      <c r="J394" s="151"/>
      <c r="L394" s="136"/>
      <c r="M394" s="738"/>
      <c r="N394" s="738"/>
      <c r="O394" s="738"/>
      <c r="P394" s="738"/>
      <c r="Q394" s="738"/>
      <c r="R394" s="738"/>
      <c r="S394" s="738"/>
      <c r="T394" s="738"/>
      <c r="U394" s="738"/>
      <c r="V394" s="738"/>
      <c r="W394" s="738"/>
      <c r="AT394" s="138"/>
      <c r="AU394" s="138"/>
      <c r="AY394" s="138"/>
    </row>
    <row r="395" spans="2:65" s="652" customFormat="1" ht="24.25" customHeight="1">
      <c r="B395" s="301"/>
      <c r="C395" s="145" t="s">
        <v>1654</v>
      </c>
      <c r="D395" s="551"/>
      <c r="E395" s="549" t="s">
        <v>973</v>
      </c>
      <c r="F395" s="147" t="s">
        <v>1655</v>
      </c>
      <c r="G395" s="148" t="s">
        <v>169</v>
      </c>
      <c r="H395" s="149">
        <v>28</v>
      </c>
      <c r="I395" s="553"/>
      <c r="J395" s="151">
        <f t="shared" si="3"/>
        <v>0</v>
      </c>
      <c r="K395" s="552" t="s">
        <v>1</v>
      </c>
      <c r="L395" s="34"/>
      <c r="M395" s="782"/>
      <c r="N395" s="783"/>
      <c r="O395" s="729"/>
      <c r="P395" s="757"/>
      <c r="Q395" s="757"/>
      <c r="R395" s="757"/>
      <c r="S395" s="757"/>
      <c r="T395" s="757"/>
      <c r="U395" s="729"/>
      <c r="V395" s="729"/>
      <c r="W395" s="729"/>
      <c r="AR395" s="134"/>
      <c r="AT395" s="134"/>
      <c r="AU395" s="134"/>
      <c r="AY395" s="277"/>
      <c r="BE395" s="308"/>
      <c r="BF395" s="308"/>
      <c r="BG395" s="308"/>
      <c r="BH395" s="308"/>
      <c r="BI395" s="308"/>
      <c r="BJ395" s="277"/>
      <c r="BK395" s="308"/>
      <c r="BL395" s="277"/>
      <c r="BM395" s="134"/>
    </row>
    <row r="396" spans="2:65" s="10" customFormat="1" ht="11.6">
      <c r="B396" s="136"/>
      <c r="C396" s="145"/>
      <c r="D396" s="137" t="s">
        <v>131</v>
      </c>
      <c r="E396" s="550" t="s">
        <v>1</v>
      </c>
      <c r="F396" s="139" t="s">
        <v>2273</v>
      </c>
      <c r="H396" s="140">
        <v>28</v>
      </c>
      <c r="I396" s="860"/>
      <c r="J396" s="151"/>
      <c r="L396" s="136"/>
      <c r="M396" s="738"/>
      <c r="N396" s="738"/>
      <c r="O396" s="738"/>
      <c r="P396" s="738"/>
      <c r="Q396" s="738"/>
      <c r="R396" s="738"/>
      <c r="S396" s="738"/>
      <c r="T396" s="738"/>
      <c r="U396" s="738"/>
      <c r="V396" s="738"/>
      <c r="W396" s="738"/>
      <c r="AT396" s="138"/>
      <c r="AU396" s="138"/>
      <c r="AY396" s="138"/>
    </row>
    <row r="397" spans="2:65" s="652" customFormat="1" ht="24.25" customHeight="1">
      <c r="B397" s="301"/>
      <c r="C397" s="145" t="s">
        <v>1619</v>
      </c>
      <c r="D397" s="551"/>
      <c r="E397" s="549" t="s">
        <v>973</v>
      </c>
      <c r="F397" s="147" t="s">
        <v>1650</v>
      </c>
      <c r="G397" s="148" t="s">
        <v>169</v>
      </c>
      <c r="H397" s="149">
        <v>28</v>
      </c>
      <c r="I397" s="553"/>
      <c r="J397" s="151">
        <f t="shared" si="3"/>
        <v>0</v>
      </c>
      <c r="K397" s="552" t="s">
        <v>1</v>
      </c>
      <c r="L397" s="34"/>
      <c r="M397" s="782"/>
      <c r="N397" s="783"/>
      <c r="O397" s="729"/>
      <c r="P397" s="757"/>
      <c r="Q397" s="757"/>
      <c r="R397" s="757"/>
      <c r="S397" s="757"/>
      <c r="T397" s="757"/>
      <c r="U397" s="729"/>
      <c r="V397" s="729"/>
      <c r="W397" s="729"/>
      <c r="AR397" s="134"/>
      <c r="AT397" s="134"/>
      <c r="AU397" s="134"/>
      <c r="AY397" s="277"/>
      <c r="BE397" s="308"/>
      <c r="BF397" s="308"/>
      <c r="BG397" s="308"/>
      <c r="BH397" s="308"/>
      <c r="BI397" s="308"/>
      <c r="BJ397" s="277"/>
      <c r="BK397" s="308"/>
      <c r="BL397" s="277"/>
      <c r="BM397" s="134"/>
    </row>
    <row r="398" spans="2:65" s="652" customFormat="1" ht="24.25" customHeight="1">
      <c r="B398" s="301"/>
      <c r="C398" s="145" t="s">
        <v>1658</v>
      </c>
      <c r="D398" s="551"/>
      <c r="E398" s="549" t="s">
        <v>973</v>
      </c>
      <c r="F398" s="147" t="s">
        <v>1659</v>
      </c>
      <c r="G398" s="148" t="s">
        <v>169</v>
      </c>
      <c r="H398" s="149">
        <v>30</v>
      </c>
      <c r="I398" s="553"/>
      <c r="J398" s="151">
        <f t="shared" si="3"/>
        <v>0</v>
      </c>
      <c r="K398" s="552" t="s">
        <v>1</v>
      </c>
      <c r="L398" s="34"/>
      <c r="M398" s="782"/>
      <c r="N398" s="783"/>
      <c r="O398" s="729"/>
      <c r="P398" s="757"/>
      <c r="Q398" s="757"/>
      <c r="R398" s="757"/>
      <c r="S398" s="757"/>
      <c r="T398" s="757"/>
      <c r="U398" s="729"/>
      <c r="V398" s="729"/>
      <c r="W398" s="729"/>
      <c r="AR398" s="134"/>
      <c r="AT398" s="134"/>
      <c r="AU398" s="134"/>
      <c r="AY398" s="277"/>
      <c r="BE398" s="308"/>
      <c r="BF398" s="308"/>
      <c r="BG398" s="308"/>
      <c r="BH398" s="308"/>
      <c r="BI398" s="308"/>
      <c r="BJ398" s="277"/>
      <c r="BK398" s="308"/>
      <c r="BL398" s="277"/>
      <c r="BM398" s="134"/>
    </row>
    <row r="399" spans="2:65" s="10" customFormat="1" ht="11.6">
      <c r="B399" s="136"/>
      <c r="C399" s="145"/>
      <c r="D399" s="137" t="s">
        <v>131</v>
      </c>
      <c r="E399" s="550" t="s">
        <v>1</v>
      </c>
      <c r="F399" s="139" t="s">
        <v>2303</v>
      </c>
      <c r="H399" s="140">
        <v>30</v>
      </c>
      <c r="I399" s="860"/>
      <c r="J399" s="151"/>
      <c r="L399" s="136"/>
      <c r="M399" s="738"/>
      <c r="N399" s="738"/>
      <c r="O399" s="738"/>
      <c r="P399" s="738"/>
      <c r="Q399" s="738"/>
      <c r="R399" s="738"/>
      <c r="S399" s="738"/>
      <c r="T399" s="738"/>
      <c r="U399" s="738"/>
      <c r="V399" s="738"/>
      <c r="W399" s="738"/>
      <c r="AT399" s="138"/>
      <c r="AU399" s="138"/>
      <c r="AY399" s="138"/>
    </row>
    <row r="400" spans="2:65" s="652" customFormat="1" ht="24.25" customHeight="1">
      <c r="B400" s="301"/>
      <c r="C400" s="145" t="s">
        <v>1620</v>
      </c>
      <c r="D400" s="551"/>
      <c r="E400" s="549" t="s">
        <v>973</v>
      </c>
      <c r="F400" s="147" t="s">
        <v>1660</v>
      </c>
      <c r="G400" s="148" t="s">
        <v>169</v>
      </c>
      <c r="H400" s="149">
        <v>2</v>
      </c>
      <c r="I400" s="553"/>
      <c r="J400" s="151">
        <f t="shared" si="3"/>
        <v>0</v>
      </c>
      <c r="K400" s="552" t="s">
        <v>1</v>
      </c>
      <c r="L400" s="34"/>
      <c r="M400" s="782"/>
      <c r="N400" s="783"/>
      <c r="O400" s="729"/>
      <c r="P400" s="757"/>
      <c r="Q400" s="757"/>
      <c r="R400" s="757"/>
      <c r="S400" s="757"/>
      <c r="T400" s="757"/>
      <c r="U400" s="729"/>
      <c r="V400" s="729"/>
      <c r="W400" s="729"/>
      <c r="AR400" s="134"/>
      <c r="AT400" s="134"/>
      <c r="AU400" s="134"/>
      <c r="AY400" s="277"/>
      <c r="BE400" s="308"/>
      <c r="BF400" s="308"/>
      <c r="BG400" s="308"/>
      <c r="BH400" s="308"/>
      <c r="BI400" s="308"/>
      <c r="BJ400" s="277"/>
      <c r="BK400" s="308"/>
      <c r="BL400" s="277"/>
      <c r="BM400" s="134"/>
    </row>
    <row r="401" spans="2:65" s="10" customFormat="1" ht="11.6">
      <c r="B401" s="136"/>
      <c r="C401" s="145"/>
      <c r="D401" s="137" t="s">
        <v>131</v>
      </c>
      <c r="E401" s="550" t="s">
        <v>1</v>
      </c>
      <c r="F401" s="139" t="s">
        <v>2259</v>
      </c>
      <c r="H401" s="140">
        <v>2</v>
      </c>
      <c r="I401" s="860"/>
      <c r="J401" s="151"/>
      <c r="L401" s="136"/>
      <c r="M401" s="738"/>
      <c r="N401" s="738"/>
      <c r="O401" s="738"/>
      <c r="P401" s="738"/>
      <c r="Q401" s="738"/>
      <c r="R401" s="738"/>
      <c r="S401" s="738"/>
      <c r="T401" s="738"/>
      <c r="U401" s="738"/>
      <c r="V401" s="738"/>
      <c r="W401" s="738"/>
      <c r="AT401" s="138"/>
      <c r="AU401" s="138"/>
      <c r="AY401" s="138"/>
    </row>
    <row r="402" spans="2:65" s="652" customFormat="1" ht="24.25" customHeight="1">
      <c r="B402" s="301"/>
      <c r="C402" s="145" t="s">
        <v>1661</v>
      </c>
      <c r="D402" s="551"/>
      <c r="E402" s="549" t="s">
        <v>973</v>
      </c>
      <c r="F402" s="147" t="s">
        <v>1650</v>
      </c>
      <c r="G402" s="148" t="s">
        <v>169</v>
      </c>
      <c r="H402" s="149">
        <v>2</v>
      </c>
      <c r="I402" s="553"/>
      <c r="J402" s="151">
        <f t="shared" si="3"/>
        <v>0</v>
      </c>
      <c r="K402" s="552" t="s">
        <v>1</v>
      </c>
      <c r="L402" s="34"/>
      <c r="M402" s="782"/>
      <c r="N402" s="783"/>
      <c r="O402" s="729"/>
      <c r="P402" s="757"/>
      <c r="Q402" s="757"/>
      <c r="R402" s="757"/>
      <c r="S402" s="757"/>
      <c r="T402" s="757"/>
      <c r="U402" s="729"/>
      <c r="V402" s="729"/>
      <c r="W402" s="729"/>
      <c r="AR402" s="134"/>
      <c r="AT402" s="134"/>
      <c r="AU402" s="134"/>
      <c r="AY402" s="277"/>
      <c r="BE402" s="308"/>
      <c r="BF402" s="308"/>
      <c r="BG402" s="308"/>
      <c r="BH402" s="308"/>
      <c r="BI402" s="308"/>
      <c r="BJ402" s="277"/>
      <c r="BK402" s="308"/>
      <c r="BL402" s="277"/>
      <c r="BM402" s="134"/>
    </row>
    <row r="403" spans="2:65" s="652" customFormat="1" ht="40" customHeight="1">
      <c r="B403" s="301"/>
      <c r="C403" s="145" t="s">
        <v>1621</v>
      </c>
      <c r="D403" s="551"/>
      <c r="E403" s="549" t="s">
        <v>973</v>
      </c>
      <c r="F403" s="147" t="s">
        <v>1662</v>
      </c>
      <c r="G403" s="148" t="s">
        <v>169</v>
      </c>
      <c r="H403" s="149">
        <v>86</v>
      </c>
      <c r="I403" s="553"/>
      <c r="J403" s="151">
        <f t="shared" si="3"/>
        <v>0</v>
      </c>
      <c r="K403" s="552" t="s">
        <v>1</v>
      </c>
      <c r="L403" s="34"/>
      <c r="M403" s="782"/>
      <c r="N403" s="783"/>
      <c r="O403" s="729"/>
      <c r="P403" s="757"/>
      <c r="Q403" s="757"/>
      <c r="R403" s="757"/>
      <c r="S403" s="757"/>
      <c r="T403" s="757"/>
      <c r="U403" s="729"/>
      <c r="V403" s="729"/>
      <c r="W403" s="729"/>
      <c r="AR403" s="134"/>
      <c r="AT403" s="134"/>
      <c r="AU403" s="134"/>
      <c r="AY403" s="277"/>
      <c r="BE403" s="308"/>
      <c r="BF403" s="308"/>
      <c r="BG403" s="308"/>
      <c r="BH403" s="308"/>
      <c r="BI403" s="308"/>
      <c r="BJ403" s="277"/>
      <c r="BK403" s="308"/>
      <c r="BL403" s="277"/>
      <c r="BM403" s="134"/>
    </row>
    <row r="404" spans="2:65" s="10" customFormat="1" ht="11.6">
      <c r="B404" s="136"/>
      <c r="C404" s="145"/>
      <c r="D404" s="137" t="s">
        <v>131</v>
      </c>
      <c r="E404" s="550" t="s">
        <v>1</v>
      </c>
      <c r="F404" s="139" t="s">
        <v>2304</v>
      </c>
      <c r="H404" s="140">
        <v>86</v>
      </c>
      <c r="I404" s="860"/>
      <c r="J404" s="151"/>
      <c r="L404" s="136"/>
      <c r="M404" s="738"/>
      <c r="N404" s="738"/>
      <c r="O404" s="738"/>
      <c r="P404" s="738"/>
      <c r="Q404" s="738"/>
      <c r="R404" s="738"/>
      <c r="S404" s="738"/>
      <c r="T404" s="738"/>
      <c r="U404" s="738"/>
      <c r="V404" s="738"/>
      <c r="W404" s="738"/>
      <c r="AT404" s="138"/>
      <c r="AU404" s="138"/>
      <c r="AY404" s="138"/>
    </row>
    <row r="405" spans="2:65" s="652" customFormat="1" ht="24.25" customHeight="1">
      <c r="B405" s="301"/>
      <c r="C405" s="145" t="s">
        <v>1663</v>
      </c>
      <c r="D405" s="551"/>
      <c r="E405" s="549" t="s">
        <v>973</v>
      </c>
      <c r="F405" s="147" t="s">
        <v>1664</v>
      </c>
      <c r="G405" s="148" t="s">
        <v>169</v>
      </c>
      <c r="H405" s="149">
        <v>86</v>
      </c>
      <c r="I405" s="553"/>
      <c r="J405" s="151">
        <f t="shared" si="3"/>
        <v>0</v>
      </c>
      <c r="K405" s="552" t="s">
        <v>1</v>
      </c>
      <c r="L405" s="34"/>
      <c r="M405" s="782"/>
      <c r="N405" s="783"/>
      <c r="O405" s="729"/>
      <c r="P405" s="757"/>
      <c r="Q405" s="757"/>
      <c r="R405" s="757"/>
      <c r="S405" s="757"/>
      <c r="T405" s="757"/>
      <c r="U405" s="729"/>
      <c r="V405" s="729"/>
      <c r="W405" s="729"/>
      <c r="AR405" s="134"/>
      <c r="AT405" s="134"/>
      <c r="AU405" s="134"/>
      <c r="AY405" s="277"/>
      <c r="BE405" s="308"/>
      <c r="BF405" s="308"/>
      <c r="BG405" s="308"/>
      <c r="BH405" s="308"/>
      <c r="BI405" s="308"/>
      <c r="BJ405" s="277"/>
      <c r="BK405" s="308"/>
      <c r="BL405" s="277"/>
      <c r="BM405" s="134"/>
    </row>
    <row r="406" spans="2:65" s="652" customFormat="1" ht="24.25" customHeight="1">
      <c r="B406" s="301"/>
      <c r="C406" s="145" t="s">
        <v>1665</v>
      </c>
      <c r="D406" s="551"/>
      <c r="E406" s="549" t="s">
        <v>973</v>
      </c>
      <c r="F406" s="147" t="s">
        <v>1666</v>
      </c>
      <c r="G406" s="148" t="s">
        <v>169</v>
      </c>
      <c r="H406" s="149">
        <v>12</v>
      </c>
      <c r="I406" s="553"/>
      <c r="J406" s="151">
        <f t="shared" si="3"/>
        <v>0</v>
      </c>
      <c r="K406" s="552" t="s">
        <v>1</v>
      </c>
      <c r="L406" s="34"/>
      <c r="M406" s="782"/>
      <c r="N406" s="783"/>
      <c r="O406" s="729"/>
      <c r="P406" s="757"/>
      <c r="Q406" s="757"/>
      <c r="R406" s="757"/>
      <c r="S406" s="757"/>
      <c r="T406" s="757"/>
      <c r="U406" s="729"/>
      <c r="V406" s="729"/>
      <c r="W406" s="729"/>
      <c r="AR406" s="134"/>
      <c r="AT406" s="134"/>
      <c r="AU406" s="134"/>
      <c r="AY406" s="277"/>
      <c r="BE406" s="308"/>
      <c r="BF406" s="308"/>
      <c r="BG406" s="308"/>
      <c r="BH406" s="308"/>
      <c r="BI406" s="308"/>
      <c r="BJ406" s="277"/>
      <c r="BK406" s="308"/>
      <c r="BL406" s="277"/>
      <c r="BM406" s="134"/>
    </row>
    <row r="407" spans="2:65" s="10" customFormat="1" ht="11.6">
      <c r="B407" s="136"/>
      <c r="C407" s="145"/>
      <c r="D407" s="137" t="s">
        <v>131</v>
      </c>
      <c r="E407" s="550" t="s">
        <v>1</v>
      </c>
      <c r="F407" s="139" t="s">
        <v>2302</v>
      </c>
      <c r="H407" s="140">
        <v>12</v>
      </c>
      <c r="I407" s="860"/>
      <c r="J407" s="151"/>
      <c r="L407" s="136"/>
      <c r="M407" s="738"/>
      <c r="N407" s="738"/>
      <c r="O407" s="738"/>
      <c r="P407" s="738"/>
      <c r="Q407" s="738"/>
      <c r="R407" s="738"/>
      <c r="S407" s="738"/>
      <c r="T407" s="738"/>
      <c r="U407" s="738"/>
      <c r="V407" s="738"/>
      <c r="W407" s="738"/>
      <c r="AT407" s="138"/>
      <c r="AU407" s="138"/>
      <c r="AY407" s="138"/>
    </row>
    <row r="408" spans="2:65" s="652" customFormat="1" ht="24.25" customHeight="1">
      <c r="B408" s="301"/>
      <c r="C408" s="145" t="s">
        <v>1667</v>
      </c>
      <c r="D408" s="551"/>
      <c r="E408" s="549" t="s">
        <v>973</v>
      </c>
      <c r="F408" s="147" t="s">
        <v>1668</v>
      </c>
      <c r="G408" s="148" t="s">
        <v>169</v>
      </c>
      <c r="H408" s="149">
        <v>47</v>
      </c>
      <c r="I408" s="553"/>
      <c r="J408" s="151">
        <f t="shared" si="3"/>
        <v>0</v>
      </c>
      <c r="K408" s="552" t="s">
        <v>1</v>
      </c>
      <c r="L408" s="34"/>
      <c r="M408" s="782"/>
      <c r="N408" s="783"/>
      <c r="O408" s="729"/>
      <c r="P408" s="757"/>
      <c r="Q408" s="757"/>
      <c r="R408" s="757"/>
      <c r="S408" s="757"/>
      <c r="T408" s="757"/>
      <c r="U408" s="729"/>
      <c r="V408" s="729"/>
      <c r="W408" s="729"/>
      <c r="AR408" s="134"/>
      <c r="AT408" s="134"/>
      <c r="AU408" s="134"/>
      <c r="AY408" s="277"/>
      <c r="BE408" s="308"/>
      <c r="BF408" s="308"/>
      <c r="BG408" s="308"/>
      <c r="BH408" s="308"/>
      <c r="BI408" s="308"/>
      <c r="BJ408" s="277"/>
      <c r="BK408" s="308"/>
      <c r="BL408" s="277"/>
      <c r="BM408" s="134"/>
    </row>
    <row r="409" spans="2:65" s="10" customFormat="1" ht="11.6">
      <c r="B409" s="136"/>
      <c r="C409" s="145"/>
      <c r="D409" s="137" t="s">
        <v>131</v>
      </c>
      <c r="E409" s="550" t="s">
        <v>1</v>
      </c>
      <c r="F409" s="139" t="s">
        <v>2305</v>
      </c>
      <c r="H409" s="140">
        <v>47</v>
      </c>
      <c r="I409" s="860"/>
      <c r="J409" s="151"/>
      <c r="L409" s="136"/>
      <c r="M409" s="738"/>
      <c r="N409" s="738"/>
      <c r="O409" s="738"/>
      <c r="P409" s="738"/>
      <c r="Q409" s="738"/>
      <c r="R409" s="738"/>
      <c r="S409" s="738"/>
      <c r="T409" s="738"/>
      <c r="U409" s="738"/>
      <c r="V409" s="738"/>
      <c r="W409" s="738"/>
      <c r="AT409" s="138"/>
      <c r="AU409" s="138"/>
      <c r="AY409" s="138"/>
    </row>
    <row r="410" spans="2:65" s="652" customFormat="1" ht="24.25" customHeight="1">
      <c r="B410" s="301"/>
      <c r="C410" s="145" t="s">
        <v>1669</v>
      </c>
      <c r="D410" s="551"/>
      <c r="E410" s="549" t="s">
        <v>973</v>
      </c>
      <c r="F410" s="147" t="s">
        <v>1670</v>
      </c>
      <c r="G410" s="148" t="s">
        <v>169</v>
      </c>
      <c r="H410" s="149">
        <v>26</v>
      </c>
      <c r="I410" s="553"/>
      <c r="J410" s="151">
        <f t="shared" si="3"/>
        <v>0</v>
      </c>
      <c r="K410" s="552" t="s">
        <v>1</v>
      </c>
      <c r="L410" s="34"/>
      <c r="M410" s="782"/>
      <c r="N410" s="783"/>
      <c r="O410" s="729"/>
      <c r="P410" s="757"/>
      <c r="Q410" s="757"/>
      <c r="R410" s="757"/>
      <c r="S410" s="757"/>
      <c r="T410" s="757"/>
      <c r="U410" s="729"/>
      <c r="V410" s="729"/>
      <c r="W410" s="729"/>
      <c r="AR410" s="134"/>
      <c r="AT410" s="134"/>
      <c r="AU410" s="134"/>
      <c r="AY410" s="277"/>
      <c r="BE410" s="308"/>
      <c r="BF410" s="308"/>
      <c r="BG410" s="308"/>
      <c r="BH410" s="308"/>
      <c r="BI410" s="308"/>
      <c r="BJ410" s="277"/>
      <c r="BK410" s="308"/>
      <c r="BL410" s="277"/>
      <c r="BM410" s="134"/>
    </row>
    <row r="411" spans="2:65" s="10" customFormat="1" ht="11.6">
      <c r="B411" s="136"/>
      <c r="C411" s="145"/>
      <c r="D411" s="137" t="s">
        <v>131</v>
      </c>
      <c r="E411" s="550" t="s">
        <v>1</v>
      </c>
      <c r="F411" s="139" t="s">
        <v>2306</v>
      </c>
      <c r="H411" s="140">
        <v>26</v>
      </c>
      <c r="I411" s="860"/>
      <c r="J411" s="151"/>
      <c r="L411" s="136"/>
      <c r="M411" s="738"/>
      <c r="N411" s="738"/>
      <c r="O411" s="738"/>
      <c r="P411" s="738"/>
      <c r="Q411" s="738"/>
      <c r="R411" s="738"/>
      <c r="S411" s="738"/>
      <c r="T411" s="738"/>
      <c r="U411" s="738"/>
      <c r="V411" s="738"/>
      <c r="W411" s="738"/>
      <c r="AT411" s="138"/>
      <c r="AU411" s="138"/>
      <c r="AY411" s="138"/>
    </row>
    <row r="412" spans="2:65" s="652" customFormat="1" ht="24.25" customHeight="1">
      <c r="B412" s="301"/>
      <c r="C412" s="145" t="s">
        <v>1671</v>
      </c>
      <c r="D412" s="551"/>
      <c r="E412" s="549" t="s">
        <v>973</v>
      </c>
      <c r="F412" s="147" t="s">
        <v>1672</v>
      </c>
      <c r="G412" s="148" t="s">
        <v>169</v>
      </c>
      <c r="H412" s="149">
        <v>1</v>
      </c>
      <c r="I412" s="553"/>
      <c r="J412" s="151">
        <f t="shared" si="3"/>
        <v>0</v>
      </c>
      <c r="K412" s="552" t="s">
        <v>1</v>
      </c>
      <c r="L412" s="34"/>
      <c r="M412" s="782"/>
      <c r="N412" s="783"/>
      <c r="O412" s="729"/>
      <c r="P412" s="757"/>
      <c r="Q412" s="757"/>
      <c r="R412" s="757"/>
      <c r="S412" s="757"/>
      <c r="T412" s="757"/>
      <c r="U412" s="729"/>
      <c r="V412" s="729"/>
      <c r="W412" s="729"/>
      <c r="AR412" s="134"/>
      <c r="AT412" s="134"/>
      <c r="AU412" s="134"/>
      <c r="AY412" s="277"/>
      <c r="BE412" s="308"/>
      <c r="BF412" s="308"/>
      <c r="BG412" s="308"/>
      <c r="BH412" s="308"/>
      <c r="BI412" s="308"/>
      <c r="BJ412" s="277"/>
      <c r="BK412" s="308"/>
      <c r="BL412" s="277"/>
      <c r="BM412" s="134"/>
    </row>
    <row r="413" spans="2:65" s="652" customFormat="1" ht="40" customHeight="1">
      <c r="B413" s="301"/>
      <c r="C413" s="145" t="s">
        <v>1673</v>
      </c>
      <c r="D413" s="551"/>
      <c r="E413" s="549" t="s">
        <v>973</v>
      </c>
      <c r="F413" s="147" t="s">
        <v>1674</v>
      </c>
      <c r="G413" s="148" t="s">
        <v>169</v>
      </c>
      <c r="H413" s="149">
        <v>5</v>
      </c>
      <c r="I413" s="553"/>
      <c r="J413" s="151">
        <f t="shared" si="3"/>
        <v>0</v>
      </c>
      <c r="K413" s="552" t="s">
        <v>1</v>
      </c>
      <c r="L413" s="34"/>
      <c r="M413" s="782"/>
      <c r="N413" s="783"/>
      <c r="O413" s="729"/>
      <c r="P413" s="757"/>
      <c r="Q413" s="757"/>
      <c r="R413" s="757"/>
      <c r="S413" s="757"/>
      <c r="T413" s="757"/>
      <c r="U413" s="729"/>
      <c r="V413" s="729"/>
      <c r="W413" s="729"/>
      <c r="AR413" s="134"/>
      <c r="AT413" s="134"/>
      <c r="AU413" s="134"/>
      <c r="AY413" s="277"/>
      <c r="BE413" s="308"/>
      <c r="BF413" s="308"/>
      <c r="BG413" s="308"/>
      <c r="BH413" s="308"/>
      <c r="BI413" s="308"/>
      <c r="BJ413" s="277"/>
      <c r="BK413" s="308"/>
      <c r="BL413" s="277"/>
      <c r="BM413" s="134"/>
    </row>
    <row r="414" spans="2:65" s="10" customFormat="1" ht="11.6">
      <c r="B414" s="136"/>
      <c r="C414" s="145"/>
      <c r="D414" s="137" t="s">
        <v>131</v>
      </c>
      <c r="E414" s="550" t="s">
        <v>1</v>
      </c>
      <c r="F414" s="139" t="s">
        <v>2270</v>
      </c>
      <c r="H414" s="140">
        <v>5</v>
      </c>
      <c r="I414" s="860"/>
      <c r="J414" s="151"/>
      <c r="L414" s="136"/>
      <c r="M414" s="738"/>
      <c r="N414" s="738"/>
      <c r="O414" s="738"/>
      <c r="P414" s="738"/>
      <c r="Q414" s="738"/>
      <c r="R414" s="738"/>
      <c r="S414" s="738"/>
      <c r="T414" s="738"/>
      <c r="U414" s="738"/>
      <c r="V414" s="738"/>
      <c r="W414" s="738"/>
      <c r="AT414" s="138"/>
      <c r="AU414" s="138"/>
      <c r="AY414" s="138"/>
    </row>
    <row r="415" spans="2:65" s="652" customFormat="1" ht="40.5" customHeight="1">
      <c r="B415" s="301"/>
      <c r="C415" s="145" t="s">
        <v>1675</v>
      </c>
      <c r="D415" s="551"/>
      <c r="E415" s="549" t="s">
        <v>973</v>
      </c>
      <c r="F415" s="147" t="s">
        <v>1674</v>
      </c>
      <c r="G415" s="148" t="s">
        <v>169</v>
      </c>
      <c r="H415" s="149">
        <v>3</v>
      </c>
      <c r="I415" s="553"/>
      <c r="J415" s="151">
        <f t="shared" si="3"/>
        <v>0</v>
      </c>
      <c r="K415" s="552" t="s">
        <v>1</v>
      </c>
      <c r="L415" s="34"/>
      <c r="M415" s="782"/>
      <c r="N415" s="783"/>
      <c r="O415" s="729"/>
      <c r="P415" s="757"/>
      <c r="Q415" s="757"/>
      <c r="R415" s="757"/>
      <c r="S415" s="757"/>
      <c r="T415" s="757"/>
      <c r="U415" s="729"/>
      <c r="V415" s="729"/>
      <c r="W415" s="729"/>
      <c r="AR415" s="134"/>
      <c r="AT415" s="134"/>
      <c r="AU415" s="134"/>
      <c r="AY415" s="277"/>
      <c r="BE415" s="308"/>
      <c r="BF415" s="308"/>
      <c r="BG415" s="308"/>
      <c r="BH415" s="308"/>
      <c r="BI415" s="308"/>
      <c r="BJ415" s="277"/>
      <c r="BK415" s="308"/>
      <c r="BL415" s="277"/>
      <c r="BM415" s="134"/>
    </row>
    <row r="416" spans="2:65" s="10" customFormat="1" ht="11.6">
      <c r="B416" s="136"/>
      <c r="C416" s="145"/>
      <c r="D416" s="137" t="s">
        <v>131</v>
      </c>
      <c r="E416" s="550" t="s">
        <v>1</v>
      </c>
      <c r="F416" s="139" t="s">
        <v>2299</v>
      </c>
      <c r="H416" s="140">
        <v>3</v>
      </c>
      <c r="I416" s="860"/>
      <c r="J416" s="151"/>
      <c r="L416" s="136"/>
      <c r="M416" s="738"/>
      <c r="N416" s="738"/>
      <c r="O416" s="738"/>
      <c r="P416" s="738"/>
      <c r="Q416" s="738"/>
      <c r="R416" s="738"/>
      <c r="S416" s="738"/>
      <c r="T416" s="738"/>
      <c r="U416" s="738"/>
      <c r="V416" s="738"/>
      <c r="W416" s="738"/>
      <c r="AT416" s="138"/>
      <c r="AU416" s="138"/>
      <c r="AY416" s="138"/>
    </row>
    <row r="417" spans="2:65" s="652" customFormat="1" ht="40" customHeight="1">
      <c r="B417" s="301"/>
      <c r="C417" s="145" t="s">
        <v>1676</v>
      </c>
      <c r="D417" s="551"/>
      <c r="E417" s="549" t="s">
        <v>973</v>
      </c>
      <c r="F417" s="147" t="s">
        <v>1677</v>
      </c>
      <c r="G417" s="148" t="s">
        <v>169</v>
      </c>
      <c r="H417" s="149">
        <v>5</v>
      </c>
      <c r="I417" s="553"/>
      <c r="J417" s="151">
        <f t="shared" si="3"/>
        <v>0</v>
      </c>
      <c r="K417" s="552" t="s">
        <v>1</v>
      </c>
      <c r="L417" s="34"/>
      <c r="M417" s="782"/>
      <c r="N417" s="783"/>
      <c r="O417" s="729"/>
      <c r="P417" s="757"/>
      <c r="Q417" s="757"/>
      <c r="R417" s="757"/>
      <c r="S417" s="757"/>
      <c r="T417" s="757"/>
      <c r="U417" s="729"/>
      <c r="V417" s="729"/>
      <c r="W417" s="729"/>
      <c r="AR417" s="134"/>
      <c r="AT417" s="134"/>
      <c r="AU417" s="134"/>
      <c r="AY417" s="277"/>
      <c r="BE417" s="308"/>
      <c r="BF417" s="308"/>
      <c r="BG417" s="308"/>
      <c r="BH417" s="308"/>
      <c r="BI417" s="308"/>
      <c r="BJ417" s="277"/>
      <c r="BK417" s="308"/>
      <c r="BL417" s="277"/>
      <c r="BM417" s="134"/>
    </row>
    <row r="418" spans="2:65" s="10" customFormat="1" ht="11.6">
      <c r="B418" s="136"/>
      <c r="C418" s="145"/>
      <c r="D418" s="137" t="s">
        <v>131</v>
      </c>
      <c r="E418" s="550" t="s">
        <v>1</v>
      </c>
      <c r="F418" s="139" t="s">
        <v>2270</v>
      </c>
      <c r="H418" s="140">
        <v>5</v>
      </c>
      <c r="I418" s="860"/>
      <c r="J418" s="151"/>
      <c r="L418" s="136"/>
      <c r="M418" s="738"/>
      <c r="N418" s="738"/>
      <c r="O418" s="738"/>
      <c r="P418" s="738"/>
      <c r="Q418" s="738"/>
      <c r="R418" s="738"/>
      <c r="S418" s="738"/>
      <c r="T418" s="738"/>
      <c r="U418" s="738"/>
      <c r="V418" s="738"/>
      <c r="W418" s="738"/>
      <c r="AT418" s="138"/>
      <c r="AU418" s="138"/>
      <c r="AY418" s="138"/>
    </row>
    <row r="419" spans="2:65" s="652" customFormat="1" ht="39.450000000000003" customHeight="1">
      <c r="B419" s="301"/>
      <c r="C419" s="145" t="s">
        <v>1678</v>
      </c>
      <c r="D419" s="551"/>
      <c r="E419" s="549" t="s">
        <v>973</v>
      </c>
      <c r="F419" s="147" t="s">
        <v>1679</v>
      </c>
      <c r="G419" s="148" t="s">
        <v>169</v>
      </c>
      <c r="H419" s="149">
        <v>10</v>
      </c>
      <c r="I419" s="553"/>
      <c r="J419" s="151">
        <f t="shared" si="3"/>
        <v>0</v>
      </c>
      <c r="K419" s="552" t="s">
        <v>1</v>
      </c>
      <c r="L419" s="34"/>
      <c r="M419" s="782"/>
      <c r="N419" s="783"/>
      <c r="O419" s="729"/>
      <c r="P419" s="757"/>
      <c r="Q419" s="757"/>
      <c r="R419" s="757"/>
      <c r="S419" s="757"/>
      <c r="T419" s="757"/>
      <c r="U419" s="729"/>
      <c r="V419" s="729"/>
      <c r="W419" s="729"/>
      <c r="AR419" s="134"/>
      <c r="AT419" s="134"/>
      <c r="AU419" s="134"/>
      <c r="AY419" s="277"/>
      <c r="BE419" s="308"/>
      <c r="BF419" s="308"/>
      <c r="BG419" s="308"/>
      <c r="BH419" s="308"/>
      <c r="BI419" s="308"/>
      <c r="BJ419" s="277"/>
      <c r="BK419" s="308"/>
      <c r="BL419" s="277"/>
      <c r="BM419" s="134"/>
    </row>
    <row r="420" spans="2:65" s="10" customFormat="1" ht="11.6">
      <c r="B420" s="136"/>
      <c r="C420" s="145"/>
      <c r="D420" s="137" t="s">
        <v>131</v>
      </c>
      <c r="E420" s="550" t="s">
        <v>1</v>
      </c>
      <c r="F420" s="139" t="s">
        <v>2308</v>
      </c>
      <c r="H420" s="140">
        <v>10</v>
      </c>
      <c r="I420" s="860"/>
      <c r="J420" s="151"/>
      <c r="L420" s="136"/>
      <c r="M420" s="738"/>
      <c r="N420" s="738"/>
      <c r="O420" s="738"/>
      <c r="P420" s="738"/>
      <c r="Q420" s="738"/>
      <c r="R420" s="738"/>
      <c r="S420" s="738"/>
      <c r="T420" s="738"/>
      <c r="U420" s="738"/>
      <c r="V420" s="738"/>
      <c r="W420" s="738"/>
      <c r="AT420" s="138"/>
      <c r="AU420" s="138"/>
      <c r="AY420" s="138"/>
    </row>
    <row r="421" spans="2:65" s="652" customFormat="1" ht="36" customHeight="1">
      <c r="B421" s="301"/>
      <c r="C421" s="145" t="s">
        <v>1680</v>
      </c>
      <c r="D421" s="551"/>
      <c r="E421" s="549" t="s">
        <v>973</v>
      </c>
      <c r="F421" s="147" t="s">
        <v>1681</v>
      </c>
      <c r="G421" s="148" t="s">
        <v>169</v>
      </c>
      <c r="H421" s="149">
        <v>15</v>
      </c>
      <c r="I421" s="553"/>
      <c r="J421" s="151">
        <f t="shared" si="3"/>
        <v>0</v>
      </c>
      <c r="K421" s="552" t="s">
        <v>1</v>
      </c>
      <c r="L421" s="34"/>
      <c r="M421" s="782"/>
      <c r="N421" s="783"/>
      <c r="O421" s="729"/>
      <c r="P421" s="757"/>
      <c r="Q421" s="757"/>
      <c r="R421" s="757"/>
      <c r="S421" s="757"/>
      <c r="T421" s="757"/>
      <c r="U421" s="729"/>
      <c r="V421" s="729"/>
      <c r="W421" s="729"/>
      <c r="AR421" s="134"/>
      <c r="AT421" s="134"/>
      <c r="AU421" s="134"/>
      <c r="AY421" s="277"/>
      <c r="BE421" s="308"/>
      <c r="BF421" s="308"/>
      <c r="BG421" s="308"/>
      <c r="BH421" s="308"/>
      <c r="BI421" s="308"/>
      <c r="BJ421" s="277"/>
      <c r="BK421" s="308"/>
      <c r="BL421" s="277"/>
      <c r="BM421" s="134"/>
    </row>
    <row r="422" spans="2:65" s="10" customFormat="1" ht="11.6">
      <c r="B422" s="136"/>
      <c r="C422" s="145"/>
      <c r="D422" s="137" t="s">
        <v>131</v>
      </c>
      <c r="E422" s="550" t="s">
        <v>1</v>
      </c>
      <c r="F422" s="139" t="s">
        <v>2307</v>
      </c>
      <c r="H422" s="140">
        <v>15</v>
      </c>
      <c r="I422" s="860"/>
      <c r="J422" s="151"/>
      <c r="L422" s="136"/>
      <c r="M422" s="738"/>
      <c r="N422" s="738"/>
      <c r="O422" s="738"/>
      <c r="P422" s="738"/>
      <c r="Q422" s="738"/>
      <c r="R422" s="738"/>
      <c r="S422" s="738"/>
      <c r="T422" s="738"/>
      <c r="U422" s="738"/>
      <c r="V422" s="738"/>
      <c r="W422" s="738"/>
      <c r="AT422" s="138"/>
      <c r="AU422" s="138"/>
      <c r="AY422" s="138"/>
    </row>
    <row r="423" spans="2:65" s="652" customFormat="1" ht="40.5" customHeight="1">
      <c r="B423" s="301"/>
      <c r="C423" s="145" t="s">
        <v>1682</v>
      </c>
      <c r="D423" s="551"/>
      <c r="E423" s="549" t="s">
        <v>973</v>
      </c>
      <c r="F423" s="147" t="s">
        <v>1683</v>
      </c>
      <c r="G423" s="148" t="s">
        <v>169</v>
      </c>
      <c r="H423" s="149">
        <v>1</v>
      </c>
      <c r="I423" s="553"/>
      <c r="J423" s="151">
        <f t="shared" si="3"/>
        <v>0</v>
      </c>
      <c r="K423" s="552" t="s">
        <v>1</v>
      </c>
      <c r="L423" s="34"/>
      <c r="M423" s="782"/>
      <c r="N423" s="783"/>
      <c r="O423" s="729"/>
      <c r="P423" s="757"/>
      <c r="Q423" s="757"/>
      <c r="R423" s="757"/>
      <c r="S423" s="757"/>
      <c r="T423" s="757"/>
      <c r="U423" s="729"/>
      <c r="V423" s="729"/>
      <c r="W423" s="729"/>
      <c r="AR423" s="134"/>
      <c r="AT423" s="134"/>
      <c r="AU423" s="134"/>
      <c r="AY423" s="277"/>
      <c r="BE423" s="308"/>
      <c r="BF423" s="308"/>
      <c r="BG423" s="308"/>
      <c r="BH423" s="308"/>
      <c r="BI423" s="308"/>
      <c r="BJ423" s="277"/>
      <c r="BK423" s="308"/>
      <c r="BL423" s="277"/>
      <c r="BM423" s="134"/>
    </row>
    <row r="424" spans="2:65" s="10" customFormat="1" ht="11.6">
      <c r="B424" s="136"/>
      <c r="C424" s="145"/>
      <c r="D424" s="137" t="s">
        <v>131</v>
      </c>
      <c r="E424" s="550" t="s">
        <v>1</v>
      </c>
      <c r="F424" s="139" t="s">
        <v>2265</v>
      </c>
      <c r="H424" s="140">
        <v>1</v>
      </c>
      <c r="I424" s="860"/>
      <c r="J424" s="151"/>
      <c r="L424" s="136"/>
      <c r="M424" s="738"/>
      <c r="N424" s="738"/>
      <c r="O424" s="738"/>
      <c r="P424" s="738"/>
      <c r="Q424" s="738"/>
      <c r="R424" s="738"/>
      <c r="S424" s="738"/>
      <c r="T424" s="738"/>
      <c r="U424" s="738"/>
      <c r="V424" s="738"/>
      <c r="W424" s="738"/>
      <c r="AT424" s="138"/>
      <c r="AU424" s="138"/>
      <c r="AY424" s="138"/>
    </row>
    <row r="425" spans="2:65" s="652" customFormat="1" ht="43.95" customHeight="1">
      <c r="B425" s="301"/>
      <c r="C425" s="145" t="s">
        <v>1684</v>
      </c>
      <c r="D425" s="551"/>
      <c r="E425" s="549" t="s">
        <v>973</v>
      </c>
      <c r="F425" s="147" t="s">
        <v>1685</v>
      </c>
      <c r="G425" s="148" t="s">
        <v>169</v>
      </c>
      <c r="H425" s="149">
        <v>3</v>
      </c>
      <c r="I425" s="553"/>
      <c r="J425" s="151">
        <f t="shared" si="3"/>
        <v>0</v>
      </c>
      <c r="K425" s="552" t="s">
        <v>1</v>
      </c>
      <c r="L425" s="34"/>
      <c r="M425" s="782"/>
      <c r="N425" s="783"/>
      <c r="O425" s="729"/>
      <c r="P425" s="757"/>
      <c r="Q425" s="757"/>
      <c r="R425" s="757"/>
      <c r="S425" s="757"/>
      <c r="T425" s="757"/>
      <c r="U425" s="729"/>
      <c r="V425" s="729"/>
      <c r="W425" s="729"/>
      <c r="AR425" s="134"/>
      <c r="AT425" s="134"/>
      <c r="AU425" s="134"/>
      <c r="AY425" s="277"/>
      <c r="BE425" s="308"/>
      <c r="BF425" s="308"/>
      <c r="BG425" s="308"/>
      <c r="BH425" s="308"/>
      <c r="BI425" s="308"/>
      <c r="BJ425" s="277"/>
      <c r="BK425" s="308"/>
      <c r="BL425" s="277"/>
      <c r="BM425" s="134"/>
    </row>
    <row r="426" spans="2:65" s="10" customFormat="1" ht="11.6">
      <c r="B426" s="136"/>
      <c r="C426" s="145"/>
      <c r="D426" s="137" t="s">
        <v>131</v>
      </c>
      <c r="E426" s="550" t="s">
        <v>1</v>
      </c>
      <c r="F426" s="139" t="s">
        <v>2299</v>
      </c>
      <c r="H426" s="140">
        <v>3</v>
      </c>
      <c r="I426" s="860"/>
      <c r="J426" s="151"/>
      <c r="L426" s="136"/>
      <c r="M426" s="738"/>
      <c r="N426" s="738"/>
      <c r="O426" s="738"/>
      <c r="P426" s="738"/>
      <c r="Q426" s="738"/>
      <c r="R426" s="738"/>
      <c r="S426" s="738"/>
      <c r="T426" s="738"/>
      <c r="U426" s="738"/>
      <c r="V426" s="738"/>
      <c r="W426" s="738"/>
      <c r="AT426" s="138"/>
      <c r="AU426" s="138"/>
      <c r="AY426" s="138"/>
    </row>
    <row r="427" spans="2:65" s="652" customFormat="1" ht="37.5" customHeight="1">
      <c r="B427" s="301"/>
      <c r="C427" s="145" t="s">
        <v>1686</v>
      </c>
      <c r="D427" s="551"/>
      <c r="E427" s="549" t="s">
        <v>973</v>
      </c>
      <c r="F427" s="147" t="s">
        <v>1687</v>
      </c>
      <c r="G427" s="148" t="s">
        <v>169</v>
      </c>
      <c r="H427" s="149">
        <v>6</v>
      </c>
      <c r="I427" s="553"/>
      <c r="J427" s="151">
        <f t="shared" si="3"/>
        <v>0</v>
      </c>
      <c r="K427" s="552" t="s">
        <v>1</v>
      </c>
      <c r="L427" s="34"/>
      <c r="M427" s="782"/>
      <c r="N427" s="783"/>
      <c r="O427" s="729"/>
      <c r="P427" s="757"/>
      <c r="Q427" s="757"/>
      <c r="R427" s="757"/>
      <c r="S427" s="757"/>
      <c r="T427" s="757"/>
      <c r="U427" s="729"/>
      <c r="V427" s="729"/>
      <c r="W427" s="729"/>
      <c r="AR427" s="134"/>
      <c r="AT427" s="134"/>
      <c r="AU427" s="134"/>
      <c r="AY427" s="277"/>
      <c r="BE427" s="308"/>
      <c r="BF427" s="308"/>
      <c r="BG427" s="308"/>
      <c r="BH427" s="308"/>
      <c r="BI427" s="308"/>
      <c r="BJ427" s="277"/>
      <c r="BK427" s="308"/>
      <c r="BL427" s="277"/>
      <c r="BM427" s="134"/>
    </row>
    <row r="428" spans="2:65" s="10" customFormat="1" ht="11.6">
      <c r="B428" s="136"/>
      <c r="C428" s="145"/>
      <c r="D428" s="137" t="s">
        <v>131</v>
      </c>
      <c r="E428" s="550" t="s">
        <v>1</v>
      </c>
      <c r="F428" s="139" t="s">
        <v>2267</v>
      </c>
      <c r="H428" s="140">
        <v>6</v>
      </c>
      <c r="I428" s="860"/>
      <c r="J428" s="151"/>
      <c r="L428" s="136"/>
      <c r="M428" s="738"/>
      <c r="N428" s="738"/>
      <c r="O428" s="738"/>
      <c r="P428" s="738"/>
      <c r="Q428" s="738"/>
      <c r="R428" s="738"/>
      <c r="S428" s="738"/>
      <c r="T428" s="738"/>
      <c r="U428" s="738"/>
      <c r="V428" s="738"/>
      <c r="W428" s="738"/>
      <c r="AT428" s="138"/>
      <c r="AU428" s="138"/>
      <c r="AY428" s="138"/>
    </row>
    <row r="429" spans="2:65" s="652" customFormat="1" ht="24.25" customHeight="1">
      <c r="B429" s="301"/>
      <c r="C429" s="145" t="s">
        <v>1642</v>
      </c>
      <c r="D429" s="551"/>
      <c r="E429" s="549" t="s">
        <v>973</v>
      </c>
      <c r="F429" s="147" t="s">
        <v>1688</v>
      </c>
      <c r="G429" s="148" t="s">
        <v>169</v>
      </c>
      <c r="H429" s="149">
        <v>6</v>
      </c>
      <c r="I429" s="553"/>
      <c r="J429" s="151">
        <f t="shared" si="3"/>
        <v>0</v>
      </c>
      <c r="K429" s="552" t="s">
        <v>1</v>
      </c>
      <c r="L429" s="34"/>
      <c r="M429" s="782"/>
      <c r="N429" s="783"/>
      <c r="O429" s="729"/>
      <c r="P429" s="757"/>
      <c r="Q429" s="757"/>
      <c r="R429" s="757"/>
      <c r="S429" s="757"/>
      <c r="T429" s="757"/>
      <c r="U429" s="729"/>
      <c r="V429" s="729"/>
      <c r="W429" s="729"/>
      <c r="AR429" s="134"/>
      <c r="AT429" s="134"/>
      <c r="AU429" s="134"/>
      <c r="AY429" s="277"/>
      <c r="BE429" s="308"/>
      <c r="BF429" s="308"/>
      <c r="BG429" s="308"/>
      <c r="BH429" s="308"/>
      <c r="BI429" s="308"/>
      <c r="BJ429" s="277"/>
      <c r="BK429" s="308"/>
      <c r="BL429" s="277"/>
      <c r="BM429" s="134"/>
    </row>
    <row r="430" spans="2:65" s="652" customFormat="1" ht="24.25" customHeight="1">
      <c r="B430" s="301"/>
      <c r="C430" s="145" t="s">
        <v>1689</v>
      </c>
      <c r="D430" s="551"/>
      <c r="E430" s="549" t="s">
        <v>973</v>
      </c>
      <c r="F430" s="147" t="s">
        <v>1690</v>
      </c>
      <c r="G430" s="148" t="s">
        <v>169</v>
      </c>
      <c r="H430" s="149">
        <v>5</v>
      </c>
      <c r="I430" s="553"/>
      <c r="J430" s="151">
        <f t="shared" si="3"/>
        <v>0</v>
      </c>
      <c r="K430" s="552" t="s">
        <v>1</v>
      </c>
      <c r="L430" s="34"/>
      <c r="M430" s="782"/>
      <c r="N430" s="783"/>
      <c r="O430" s="729"/>
      <c r="P430" s="757"/>
      <c r="Q430" s="757"/>
      <c r="R430" s="757"/>
      <c r="S430" s="757"/>
      <c r="T430" s="757"/>
      <c r="U430" s="729"/>
      <c r="V430" s="729"/>
      <c r="W430" s="729"/>
      <c r="AR430" s="134"/>
      <c r="AT430" s="134"/>
      <c r="AU430" s="134"/>
      <c r="AY430" s="277"/>
      <c r="BE430" s="308"/>
      <c r="BF430" s="308"/>
      <c r="BG430" s="308"/>
      <c r="BH430" s="308"/>
      <c r="BI430" s="308"/>
      <c r="BJ430" s="277"/>
      <c r="BK430" s="308"/>
      <c r="BL430" s="277"/>
      <c r="BM430" s="134"/>
    </row>
    <row r="431" spans="2:65" s="10" customFormat="1" ht="11.6">
      <c r="B431" s="136"/>
      <c r="C431" s="145"/>
      <c r="D431" s="137" t="s">
        <v>131</v>
      </c>
      <c r="E431" s="550" t="s">
        <v>1</v>
      </c>
      <c r="F431" s="139" t="s">
        <v>2270</v>
      </c>
      <c r="H431" s="140">
        <v>5</v>
      </c>
      <c r="I431" s="860"/>
      <c r="J431" s="151"/>
      <c r="L431" s="136"/>
      <c r="M431" s="738"/>
      <c r="N431" s="738"/>
      <c r="O431" s="738"/>
      <c r="P431" s="738"/>
      <c r="Q431" s="738"/>
      <c r="R431" s="738"/>
      <c r="S431" s="738"/>
      <c r="T431" s="738"/>
      <c r="U431" s="738"/>
      <c r="V431" s="738"/>
      <c r="W431" s="738"/>
      <c r="AT431" s="138"/>
      <c r="AU431" s="138"/>
      <c r="AY431" s="138"/>
    </row>
    <row r="432" spans="2:65" s="652" customFormat="1" ht="24.25" customHeight="1">
      <c r="B432" s="301"/>
      <c r="C432" s="145" t="s">
        <v>1643</v>
      </c>
      <c r="D432" s="551"/>
      <c r="E432" s="549" t="s">
        <v>973</v>
      </c>
      <c r="F432" s="147" t="s">
        <v>1692</v>
      </c>
      <c r="G432" s="148" t="s">
        <v>169</v>
      </c>
      <c r="H432" s="149">
        <v>5</v>
      </c>
      <c r="I432" s="553"/>
      <c r="J432" s="151">
        <f t="shared" si="3"/>
        <v>0</v>
      </c>
      <c r="K432" s="552" t="s">
        <v>1</v>
      </c>
      <c r="L432" s="34"/>
      <c r="M432" s="782"/>
      <c r="N432" s="783"/>
      <c r="O432" s="729"/>
      <c r="P432" s="757"/>
      <c r="Q432" s="757"/>
      <c r="R432" s="757"/>
      <c r="S432" s="757"/>
      <c r="T432" s="757"/>
      <c r="U432" s="729"/>
      <c r="V432" s="729"/>
      <c r="W432" s="729"/>
      <c r="AR432" s="134"/>
      <c r="AT432" s="134"/>
      <c r="AU432" s="134"/>
      <c r="AY432" s="277"/>
      <c r="BE432" s="308"/>
      <c r="BF432" s="308"/>
      <c r="BG432" s="308"/>
      <c r="BH432" s="308"/>
      <c r="BI432" s="308"/>
      <c r="BJ432" s="277"/>
      <c r="BK432" s="308"/>
      <c r="BL432" s="277"/>
      <c r="BM432" s="134"/>
    </row>
    <row r="433" spans="2:65" s="652" customFormat="1" ht="24.25" customHeight="1">
      <c r="B433" s="301"/>
      <c r="C433" s="145" t="s">
        <v>1694</v>
      </c>
      <c r="D433" s="551"/>
      <c r="E433" s="549" t="s">
        <v>973</v>
      </c>
      <c r="F433" s="147" t="s">
        <v>1695</v>
      </c>
      <c r="G433" s="148" t="s">
        <v>169</v>
      </c>
      <c r="H433" s="149">
        <v>3</v>
      </c>
      <c r="I433" s="553"/>
      <c r="J433" s="151">
        <f t="shared" si="3"/>
        <v>0</v>
      </c>
      <c r="K433" s="552" t="s">
        <v>1</v>
      </c>
      <c r="L433" s="34"/>
      <c r="M433" s="782"/>
      <c r="N433" s="783"/>
      <c r="O433" s="729"/>
      <c r="P433" s="757"/>
      <c r="Q433" s="757"/>
      <c r="R433" s="757"/>
      <c r="S433" s="757"/>
      <c r="T433" s="757"/>
      <c r="U433" s="729"/>
      <c r="V433" s="729"/>
      <c r="W433" s="729"/>
      <c r="AR433" s="134"/>
      <c r="AT433" s="134"/>
      <c r="AU433" s="134"/>
      <c r="AY433" s="277"/>
      <c r="BE433" s="308"/>
      <c r="BF433" s="308"/>
      <c r="BG433" s="308"/>
      <c r="BH433" s="308"/>
      <c r="BI433" s="308"/>
      <c r="BJ433" s="277"/>
      <c r="BK433" s="308"/>
      <c r="BL433" s="277"/>
      <c r="BM433" s="134"/>
    </row>
    <row r="434" spans="2:65" s="10" customFormat="1" ht="11.6">
      <c r="B434" s="136"/>
      <c r="C434" s="145"/>
      <c r="D434" s="137" t="s">
        <v>131</v>
      </c>
      <c r="E434" s="550" t="s">
        <v>1</v>
      </c>
      <c r="F434" s="139" t="s">
        <v>2299</v>
      </c>
      <c r="H434" s="140">
        <v>3</v>
      </c>
      <c r="I434" s="860"/>
      <c r="J434" s="151"/>
      <c r="L434" s="136"/>
      <c r="M434" s="738"/>
      <c r="N434" s="738"/>
      <c r="O434" s="738"/>
      <c r="P434" s="738"/>
      <c r="Q434" s="738"/>
      <c r="R434" s="738"/>
      <c r="S434" s="738"/>
      <c r="T434" s="738"/>
      <c r="U434" s="738"/>
      <c r="V434" s="738"/>
      <c r="W434" s="738"/>
      <c r="AT434" s="138"/>
      <c r="AU434" s="138"/>
      <c r="AY434" s="138"/>
    </row>
    <row r="435" spans="2:65" s="652" customFormat="1" ht="24.25" customHeight="1">
      <c r="B435" s="301"/>
      <c r="C435" s="145" t="s">
        <v>1646</v>
      </c>
      <c r="D435" s="551"/>
      <c r="E435" s="549" t="s">
        <v>973</v>
      </c>
      <c r="F435" s="147" t="s">
        <v>1697</v>
      </c>
      <c r="G435" s="148" t="s">
        <v>169</v>
      </c>
      <c r="H435" s="149">
        <v>3</v>
      </c>
      <c r="I435" s="553"/>
      <c r="J435" s="151">
        <f t="shared" si="3"/>
        <v>0</v>
      </c>
      <c r="K435" s="552" t="s">
        <v>1</v>
      </c>
      <c r="L435" s="34"/>
      <c r="M435" s="782"/>
      <c r="N435" s="783"/>
      <c r="O435" s="729"/>
      <c r="P435" s="757"/>
      <c r="Q435" s="757"/>
      <c r="R435" s="757"/>
      <c r="S435" s="757"/>
      <c r="T435" s="757"/>
      <c r="U435" s="729"/>
      <c r="V435" s="729"/>
      <c r="W435" s="729"/>
      <c r="AR435" s="134"/>
      <c r="AT435" s="134"/>
      <c r="AU435" s="134"/>
      <c r="AY435" s="277"/>
      <c r="BE435" s="308"/>
      <c r="BF435" s="308"/>
      <c r="BG435" s="308"/>
      <c r="BH435" s="308"/>
      <c r="BI435" s="308"/>
      <c r="BJ435" s="277"/>
      <c r="BK435" s="308"/>
      <c r="BL435" s="277"/>
      <c r="BM435" s="134"/>
    </row>
    <row r="436" spans="2:65" s="652" customFormat="1" ht="41.5" customHeight="1">
      <c r="B436" s="301"/>
      <c r="C436" s="145" t="s">
        <v>1699</v>
      </c>
      <c r="D436" s="551"/>
      <c r="E436" s="549" t="s">
        <v>973</v>
      </c>
      <c r="F436" s="147" t="s">
        <v>1700</v>
      </c>
      <c r="G436" s="148" t="s">
        <v>169</v>
      </c>
      <c r="H436" s="149">
        <v>21</v>
      </c>
      <c r="I436" s="553"/>
      <c r="J436" s="151">
        <f t="shared" si="3"/>
        <v>0</v>
      </c>
      <c r="K436" s="552" t="s">
        <v>1</v>
      </c>
      <c r="L436" s="34"/>
      <c r="M436" s="782"/>
      <c r="N436" s="783"/>
      <c r="O436" s="729"/>
      <c r="P436" s="757"/>
      <c r="Q436" s="757"/>
      <c r="R436" s="757"/>
      <c r="S436" s="757"/>
      <c r="T436" s="757"/>
      <c r="U436" s="729"/>
      <c r="V436" s="729"/>
      <c r="W436" s="729"/>
      <c r="AR436" s="134"/>
      <c r="AT436" s="134"/>
      <c r="AU436" s="134"/>
      <c r="AY436" s="277"/>
      <c r="BE436" s="308"/>
      <c r="BF436" s="308"/>
      <c r="BG436" s="308"/>
      <c r="BH436" s="308"/>
      <c r="BI436" s="308"/>
      <c r="BJ436" s="277"/>
      <c r="BK436" s="308"/>
      <c r="BL436" s="277"/>
      <c r="BM436" s="134"/>
    </row>
    <row r="437" spans="2:65" s="10" customFormat="1" ht="11.6">
      <c r="B437" s="136"/>
      <c r="C437" s="145"/>
      <c r="D437" s="137" t="s">
        <v>131</v>
      </c>
      <c r="E437" s="550" t="s">
        <v>1</v>
      </c>
      <c r="F437" s="139" t="s">
        <v>2309</v>
      </c>
      <c r="H437" s="140">
        <v>21</v>
      </c>
      <c r="I437" s="860"/>
      <c r="J437" s="151"/>
      <c r="L437" s="136"/>
      <c r="M437" s="738"/>
      <c r="N437" s="738"/>
      <c r="O437" s="738"/>
      <c r="P437" s="738"/>
      <c r="Q437" s="738"/>
      <c r="R437" s="738"/>
      <c r="S437" s="738"/>
      <c r="T437" s="738"/>
      <c r="U437" s="738"/>
      <c r="V437" s="738"/>
      <c r="W437" s="738"/>
      <c r="AT437" s="138"/>
      <c r="AU437" s="138"/>
      <c r="AY437" s="138"/>
    </row>
    <row r="438" spans="2:65" s="652" customFormat="1" ht="37.5" customHeight="1">
      <c r="B438" s="301"/>
      <c r="C438" s="145" t="s">
        <v>1648</v>
      </c>
      <c r="D438" s="551"/>
      <c r="E438" s="549" t="s">
        <v>973</v>
      </c>
      <c r="F438" s="147" t="s">
        <v>1702</v>
      </c>
      <c r="G438" s="148" t="s">
        <v>169</v>
      </c>
      <c r="H438" s="149">
        <v>40</v>
      </c>
      <c r="I438" s="553"/>
      <c r="J438" s="151">
        <f t="shared" si="3"/>
        <v>0</v>
      </c>
      <c r="K438" s="552" t="s">
        <v>1</v>
      </c>
      <c r="L438" s="34"/>
      <c r="M438" s="782"/>
      <c r="N438" s="783"/>
      <c r="O438" s="729"/>
      <c r="P438" s="757"/>
      <c r="Q438" s="757"/>
      <c r="R438" s="757"/>
      <c r="S438" s="757"/>
      <c r="T438" s="757"/>
      <c r="U438" s="729"/>
      <c r="V438" s="729"/>
      <c r="W438" s="729"/>
      <c r="AR438" s="134"/>
      <c r="AT438" s="134"/>
      <c r="AU438" s="134"/>
      <c r="AY438" s="277"/>
      <c r="BE438" s="308"/>
      <c r="BF438" s="308"/>
      <c r="BG438" s="308"/>
      <c r="BH438" s="308"/>
      <c r="BI438" s="308"/>
      <c r="BJ438" s="277"/>
      <c r="BK438" s="308"/>
      <c r="BL438" s="277"/>
      <c r="BM438" s="134"/>
    </row>
    <row r="439" spans="2:65" s="10" customFormat="1" ht="11.6">
      <c r="B439" s="136"/>
      <c r="C439" s="145"/>
      <c r="D439" s="137" t="s">
        <v>131</v>
      </c>
      <c r="E439" s="550" t="s">
        <v>1</v>
      </c>
      <c r="F439" s="139" t="s">
        <v>2310</v>
      </c>
      <c r="H439" s="140">
        <v>40</v>
      </c>
      <c r="I439" s="860"/>
      <c r="J439" s="151"/>
      <c r="L439" s="136"/>
      <c r="M439" s="738"/>
      <c r="N439" s="738"/>
      <c r="O439" s="738"/>
      <c r="P439" s="738"/>
      <c r="Q439" s="738"/>
      <c r="R439" s="738"/>
      <c r="S439" s="738"/>
      <c r="T439" s="738"/>
      <c r="U439" s="738"/>
      <c r="V439" s="738"/>
      <c r="W439" s="738"/>
      <c r="AT439" s="138"/>
      <c r="AU439" s="138"/>
      <c r="AY439" s="138"/>
    </row>
    <row r="440" spans="2:65" s="652" customFormat="1" ht="48" customHeight="1">
      <c r="B440" s="301"/>
      <c r="C440" s="145" t="s">
        <v>1704</v>
      </c>
      <c r="D440" s="551"/>
      <c r="E440" s="549" t="s">
        <v>973</v>
      </c>
      <c r="F440" s="147" t="s">
        <v>1705</v>
      </c>
      <c r="G440" s="148" t="s">
        <v>169</v>
      </c>
      <c r="H440" s="149">
        <v>5</v>
      </c>
      <c r="I440" s="553"/>
      <c r="J440" s="151">
        <f t="shared" si="3"/>
        <v>0</v>
      </c>
      <c r="K440" s="552" t="s">
        <v>1</v>
      </c>
      <c r="L440" s="34"/>
      <c r="M440" s="782"/>
      <c r="N440" s="783"/>
      <c r="O440" s="729"/>
      <c r="P440" s="757"/>
      <c r="Q440" s="757"/>
      <c r="R440" s="757"/>
      <c r="S440" s="757"/>
      <c r="T440" s="757"/>
      <c r="U440" s="729"/>
      <c r="V440" s="729"/>
      <c r="W440" s="729"/>
      <c r="AR440" s="134"/>
      <c r="AT440" s="134"/>
      <c r="AU440" s="134"/>
      <c r="AY440" s="277"/>
      <c r="BE440" s="308"/>
      <c r="BF440" s="308"/>
      <c r="BG440" s="308"/>
      <c r="BH440" s="308"/>
      <c r="BI440" s="308"/>
      <c r="BJ440" s="277"/>
      <c r="BK440" s="308"/>
      <c r="BL440" s="277"/>
      <c r="BM440" s="134"/>
    </row>
    <row r="441" spans="2:65" s="10" customFormat="1" ht="11.6">
      <c r="B441" s="136"/>
      <c r="C441" s="145"/>
      <c r="D441" s="137" t="s">
        <v>131</v>
      </c>
      <c r="E441" s="550" t="s">
        <v>1</v>
      </c>
      <c r="F441" s="139" t="s">
        <v>2270</v>
      </c>
      <c r="H441" s="140">
        <v>5</v>
      </c>
      <c r="I441" s="860"/>
      <c r="J441" s="151"/>
      <c r="L441" s="136"/>
      <c r="M441" s="738"/>
      <c r="N441" s="738"/>
      <c r="O441" s="738"/>
      <c r="P441" s="738"/>
      <c r="Q441" s="738"/>
      <c r="R441" s="738"/>
      <c r="S441" s="738"/>
      <c r="T441" s="738"/>
      <c r="U441" s="738"/>
      <c r="V441" s="738"/>
      <c r="W441" s="738"/>
      <c r="AT441" s="138"/>
      <c r="AU441" s="138"/>
      <c r="AY441" s="138"/>
    </row>
    <row r="442" spans="2:65" s="652" customFormat="1" ht="24.25" customHeight="1">
      <c r="B442" s="301"/>
      <c r="C442" s="145" t="s">
        <v>1651</v>
      </c>
      <c r="D442" s="551"/>
      <c r="E442" s="549" t="s">
        <v>973</v>
      </c>
      <c r="F442" s="147" t="s">
        <v>1707</v>
      </c>
      <c r="G442" s="148" t="s">
        <v>169</v>
      </c>
      <c r="H442" s="149">
        <v>2</v>
      </c>
      <c r="I442" s="553"/>
      <c r="J442" s="151">
        <f t="shared" si="3"/>
        <v>0</v>
      </c>
      <c r="K442" s="552" t="s">
        <v>1</v>
      </c>
      <c r="L442" s="34"/>
      <c r="M442" s="782"/>
      <c r="N442" s="783"/>
      <c r="O442" s="729"/>
      <c r="P442" s="757"/>
      <c r="Q442" s="757"/>
      <c r="R442" s="757"/>
      <c r="S442" s="757"/>
      <c r="T442" s="757"/>
      <c r="U442" s="729"/>
      <c r="V442" s="729"/>
      <c r="W442" s="729"/>
      <c r="AR442" s="134"/>
      <c r="AT442" s="134"/>
      <c r="AU442" s="134"/>
      <c r="AY442" s="277"/>
      <c r="BE442" s="308"/>
      <c r="BF442" s="308"/>
      <c r="BG442" s="308"/>
      <c r="BH442" s="308"/>
      <c r="BI442" s="308"/>
      <c r="BJ442" s="277"/>
      <c r="BK442" s="308"/>
      <c r="BL442" s="277"/>
      <c r="BM442" s="134"/>
    </row>
    <row r="443" spans="2:65" s="10" customFormat="1" ht="11.6">
      <c r="B443" s="136"/>
      <c r="C443" s="145"/>
      <c r="D443" s="137" t="s">
        <v>131</v>
      </c>
      <c r="E443" s="550" t="s">
        <v>1</v>
      </c>
      <c r="F443" s="139" t="s">
        <v>2259</v>
      </c>
      <c r="H443" s="140">
        <v>2</v>
      </c>
      <c r="I443" s="860"/>
      <c r="J443" s="151"/>
      <c r="L443" s="136"/>
      <c r="M443" s="738"/>
      <c r="N443" s="738"/>
      <c r="O443" s="738"/>
      <c r="P443" s="738"/>
      <c r="Q443" s="738"/>
      <c r="R443" s="738"/>
      <c r="S443" s="738"/>
      <c r="T443" s="738"/>
      <c r="U443" s="738"/>
      <c r="V443" s="738"/>
      <c r="W443" s="738"/>
      <c r="AT443" s="138"/>
      <c r="AU443" s="138"/>
      <c r="AY443" s="138"/>
    </row>
    <row r="444" spans="2:65" s="652" customFormat="1" ht="24.25" customHeight="1">
      <c r="B444" s="301"/>
      <c r="C444" s="145" t="s">
        <v>1709</v>
      </c>
      <c r="D444" s="551"/>
      <c r="E444" s="549" t="s">
        <v>973</v>
      </c>
      <c r="F444" s="147" t="s">
        <v>1710</v>
      </c>
      <c r="G444" s="148" t="s">
        <v>169</v>
      </c>
      <c r="H444" s="149">
        <v>4</v>
      </c>
      <c r="I444" s="553"/>
      <c r="J444" s="151">
        <f t="shared" si="3"/>
        <v>0</v>
      </c>
      <c r="K444" s="552" t="s">
        <v>1</v>
      </c>
      <c r="L444" s="34"/>
      <c r="M444" s="782"/>
      <c r="N444" s="783"/>
      <c r="O444" s="729"/>
      <c r="P444" s="757"/>
      <c r="Q444" s="757"/>
      <c r="R444" s="757"/>
      <c r="S444" s="757"/>
      <c r="T444" s="757"/>
      <c r="U444" s="729"/>
      <c r="V444" s="729"/>
      <c r="W444" s="729"/>
      <c r="AR444" s="134"/>
      <c r="AT444" s="134"/>
      <c r="AU444" s="134"/>
      <c r="AY444" s="277"/>
      <c r="BE444" s="308"/>
      <c r="BF444" s="308"/>
      <c r="BG444" s="308"/>
      <c r="BH444" s="308"/>
      <c r="BI444" s="308"/>
      <c r="BJ444" s="277"/>
      <c r="BK444" s="308"/>
      <c r="BL444" s="277"/>
      <c r="BM444" s="134"/>
    </row>
    <row r="445" spans="2:65" s="10" customFormat="1" ht="11.6">
      <c r="B445" s="136"/>
      <c r="C445" s="145"/>
      <c r="D445" s="137" t="s">
        <v>131</v>
      </c>
      <c r="E445" s="550" t="s">
        <v>1</v>
      </c>
      <c r="F445" s="139" t="s">
        <v>2268</v>
      </c>
      <c r="H445" s="140">
        <v>4</v>
      </c>
      <c r="I445" s="860"/>
      <c r="J445" s="151"/>
      <c r="L445" s="136"/>
      <c r="M445" s="738"/>
      <c r="N445" s="738"/>
      <c r="O445" s="738"/>
      <c r="P445" s="738"/>
      <c r="Q445" s="738"/>
      <c r="R445" s="738"/>
      <c r="S445" s="738"/>
      <c r="T445" s="738"/>
      <c r="U445" s="738"/>
      <c r="V445" s="738"/>
      <c r="W445" s="738"/>
      <c r="AT445" s="138"/>
      <c r="AU445" s="138"/>
      <c r="AY445" s="138"/>
    </row>
    <row r="446" spans="2:65" s="652" customFormat="1" ht="24.25" customHeight="1">
      <c r="B446" s="301"/>
      <c r="C446" s="145" t="s">
        <v>1653</v>
      </c>
      <c r="D446" s="551"/>
      <c r="E446" s="549" t="s">
        <v>973</v>
      </c>
      <c r="F446" s="147" t="s">
        <v>1712</v>
      </c>
      <c r="G446" s="148" t="s">
        <v>169</v>
      </c>
      <c r="H446" s="149">
        <v>1</v>
      </c>
      <c r="I446" s="553"/>
      <c r="J446" s="151">
        <f t="shared" si="3"/>
        <v>0</v>
      </c>
      <c r="K446" s="552" t="s">
        <v>1</v>
      </c>
      <c r="L446" s="34"/>
      <c r="M446" s="782"/>
      <c r="N446" s="783"/>
      <c r="O446" s="729"/>
      <c r="P446" s="757"/>
      <c r="Q446" s="757"/>
      <c r="R446" s="757"/>
      <c r="S446" s="757"/>
      <c r="T446" s="757"/>
      <c r="U446" s="729"/>
      <c r="V446" s="729"/>
      <c r="W446" s="729"/>
      <c r="AR446" s="134"/>
      <c r="AT446" s="134"/>
      <c r="AU446" s="134"/>
      <c r="AY446" s="277"/>
      <c r="BE446" s="308"/>
      <c r="BF446" s="308"/>
      <c r="BG446" s="308"/>
      <c r="BH446" s="308"/>
      <c r="BI446" s="308"/>
      <c r="BJ446" s="277"/>
      <c r="BK446" s="308"/>
      <c r="BL446" s="277"/>
      <c r="BM446" s="134"/>
    </row>
    <row r="447" spans="2:65" s="652" customFormat="1" ht="34.5" customHeight="1">
      <c r="B447" s="301"/>
      <c r="C447" s="145" t="s">
        <v>1714</v>
      </c>
      <c r="D447" s="551"/>
      <c r="E447" s="549" t="s">
        <v>973</v>
      </c>
      <c r="F447" s="147" t="s">
        <v>1715</v>
      </c>
      <c r="G447" s="148" t="s">
        <v>169</v>
      </c>
      <c r="H447" s="149">
        <v>1</v>
      </c>
      <c r="I447" s="553"/>
      <c r="J447" s="151">
        <f t="shared" si="3"/>
        <v>0</v>
      </c>
      <c r="K447" s="552" t="s">
        <v>1</v>
      </c>
      <c r="L447" s="34"/>
      <c r="M447" s="782"/>
      <c r="N447" s="783"/>
      <c r="O447" s="729"/>
      <c r="P447" s="757"/>
      <c r="Q447" s="757"/>
      <c r="R447" s="757"/>
      <c r="S447" s="757"/>
      <c r="T447" s="757"/>
      <c r="U447" s="729"/>
      <c r="V447" s="729"/>
      <c r="W447" s="729"/>
      <c r="AR447" s="134"/>
      <c r="AT447" s="134"/>
      <c r="AU447" s="134"/>
      <c r="AY447" s="277"/>
      <c r="BE447" s="308"/>
      <c r="BF447" s="308"/>
      <c r="BG447" s="308"/>
      <c r="BH447" s="308"/>
      <c r="BI447" s="308"/>
      <c r="BJ447" s="277"/>
      <c r="BK447" s="308"/>
      <c r="BL447" s="277"/>
      <c r="BM447" s="134"/>
    </row>
    <row r="448" spans="2:65" s="10" customFormat="1" ht="11.6">
      <c r="B448" s="136"/>
      <c r="C448" s="145"/>
      <c r="D448" s="137" t="s">
        <v>131</v>
      </c>
      <c r="E448" s="550" t="s">
        <v>1</v>
      </c>
      <c r="F448" s="139" t="s">
        <v>2265</v>
      </c>
      <c r="H448" s="140">
        <v>1</v>
      </c>
      <c r="I448" s="860"/>
      <c r="J448" s="151"/>
      <c r="L448" s="136"/>
      <c r="M448" s="738"/>
      <c r="N448" s="738"/>
      <c r="O448" s="738"/>
      <c r="P448" s="738"/>
      <c r="Q448" s="738"/>
      <c r="R448" s="738"/>
      <c r="S448" s="738"/>
      <c r="T448" s="738"/>
      <c r="U448" s="738"/>
      <c r="V448" s="738"/>
      <c r="W448" s="738"/>
      <c r="AT448" s="138"/>
      <c r="AU448" s="138"/>
      <c r="AY448" s="138"/>
    </row>
    <row r="449" spans="2:65" s="652" customFormat="1" ht="24.25" customHeight="1">
      <c r="B449" s="301"/>
      <c r="C449" s="145" t="s">
        <v>1656</v>
      </c>
      <c r="D449" s="551"/>
      <c r="E449" s="549" t="s">
        <v>973</v>
      </c>
      <c r="F449" s="147" t="s">
        <v>1717</v>
      </c>
      <c r="G449" s="148" t="s">
        <v>169</v>
      </c>
      <c r="H449" s="149">
        <v>2</v>
      </c>
      <c r="I449" s="553"/>
      <c r="J449" s="151">
        <f t="shared" si="3"/>
        <v>0</v>
      </c>
      <c r="K449" s="552" t="s">
        <v>1</v>
      </c>
      <c r="L449" s="34"/>
      <c r="M449" s="782"/>
      <c r="N449" s="783"/>
      <c r="O449" s="729"/>
      <c r="P449" s="757"/>
      <c r="Q449" s="757"/>
      <c r="R449" s="757"/>
      <c r="S449" s="757"/>
      <c r="T449" s="757"/>
      <c r="U449" s="729"/>
      <c r="V449" s="729"/>
      <c r="W449" s="729"/>
      <c r="AR449" s="134"/>
      <c r="AT449" s="134"/>
      <c r="AU449" s="134"/>
      <c r="AY449" s="277"/>
      <c r="BE449" s="308"/>
      <c r="BF449" s="308"/>
      <c r="BG449" s="308"/>
      <c r="BH449" s="308"/>
      <c r="BI449" s="308"/>
      <c r="BJ449" s="277"/>
      <c r="BK449" s="308"/>
      <c r="BL449" s="277"/>
      <c r="BM449" s="134"/>
    </row>
    <row r="450" spans="2:65" s="10" customFormat="1" ht="11.6">
      <c r="B450" s="136"/>
      <c r="C450" s="145"/>
      <c r="D450" s="137" t="s">
        <v>131</v>
      </c>
      <c r="E450" s="550" t="s">
        <v>1</v>
      </c>
      <c r="F450" s="139" t="s">
        <v>2259</v>
      </c>
      <c r="H450" s="140">
        <v>2</v>
      </c>
      <c r="I450" s="860"/>
      <c r="J450" s="151"/>
      <c r="L450" s="136"/>
      <c r="M450" s="738"/>
      <c r="N450" s="738"/>
      <c r="O450" s="738"/>
      <c r="P450" s="738"/>
      <c r="Q450" s="738"/>
      <c r="R450" s="738"/>
      <c r="S450" s="738"/>
      <c r="T450" s="738"/>
      <c r="U450" s="738"/>
      <c r="V450" s="738"/>
      <c r="W450" s="738"/>
      <c r="AT450" s="138"/>
      <c r="AU450" s="138"/>
      <c r="AY450" s="138"/>
    </row>
    <row r="451" spans="2:65" s="652" customFormat="1" ht="41.5" customHeight="1">
      <c r="B451" s="301"/>
      <c r="C451" s="145" t="s">
        <v>1719</v>
      </c>
      <c r="D451" s="551"/>
      <c r="E451" s="549" t="s">
        <v>973</v>
      </c>
      <c r="F451" s="147" t="s">
        <v>1051</v>
      </c>
      <c r="G451" s="148" t="s">
        <v>169</v>
      </c>
      <c r="H451" s="149">
        <v>14</v>
      </c>
      <c r="I451" s="553"/>
      <c r="J451" s="151">
        <f t="shared" si="3"/>
        <v>0</v>
      </c>
      <c r="K451" s="552" t="s">
        <v>1</v>
      </c>
      <c r="L451" s="34"/>
      <c r="M451" s="782"/>
      <c r="N451" s="783"/>
      <c r="O451" s="729"/>
      <c r="P451" s="757"/>
      <c r="Q451" s="757"/>
      <c r="R451" s="757"/>
      <c r="S451" s="757"/>
      <c r="T451" s="757"/>
      <c r="U451" s="729"/>
      <c r="V451" s="729"/>
      <c r="W451" s="729"/>
      <c r="AR451" s="134"/>
      <c r="AT451" s="134"/>
      <c r="AU451" s="134"/>
      <c r="AY451" s="277"/>
      <c r="BE451" s="308"/>
      <c r="BF451" s="308"/>
      <c r="BG451" s="308"/>
      <c r="BH451" s="308"/>
      <c r="BI451" s="308"/>
      <c r="BJ451" s="277"/>
      <c r="BK451" s="308"/>
      <c r="BL451" s="277"/>
      <c r="BM451" s="134"/>
    </row>
    <row r="452" spans="2:65" s="652" customFormat="1" ht="24.25" customHeight="1">
      <c r="B452" s="301"/>
      <c r="C452" s="145" t="s">
        <v>1657</v>
      </c>
      <c r="D452" s="551"/>
      <c r="E452" s="549" t="s">
        <v>973</v>
      </c>
      <c r="F452" s="147" t="s">
        <v>1053</v>
      </c>
      <c r="G452" s="148" t="s">
        <v>169</v>
      </c>
      <c r="H452" s="149">
        <v>6</v>
      </c>
      <c r="I452" s="553"/>
      <c r="J452" s="151">
        <f t="shared" si="3"/>
        <v>0</v>
      </c>
      <c r="K452" s="552" t="s">
        <v>1</v>
      </c>
      <c r="L452" s="34"/>
      <c r="M452" s="782"/>
      <c r="N452" s="783"/>
      <c r="O452" s="729"/>
      <c r="P452" s="757"/>
      <c r="Q452" s="757"/>
      <c r="R452" s="757"/>
      <c r="S452" s="757"/>
      <c r="T452" s="757"/>
      <c r="U452" s="729"/>
      <c r="V452" s="729"/>
      <c r="W452" s="729"/>
      <c r="AR452" s="134"/>
      <c r="AT452" s="134"/>
      <c r="AU452" s="134"/>
      <c r="AY452" s="277"/>
      <c r="BE452" s="308"/>
      <c r="BF452" s="308"/>
      <c r="BG452" s="308"/>
      <c r="BH452" s="308"/>
      <c r="BI452" s="308"/>
      <c r="BJ452" s="277"/>
      <c r="BK452" s="308"/>
      <c r="BL452" s="277"/>
      <c r="BM452" s="134"/>
    </row>
    <row r="453" spans="2:65" s="652" customFormat="1" ht="24.25" customHeight="1">
      <c r="B453" s="301"/>
      <c r="C453" s="145" t="s">
        <v>1722</v>
      </c>
      <c r="D453" s="551"/>
      <c r="E453" s="549" t="s">
        <v>973</v>
      </c>
      <c r="F453" s="147" t="s">
        <v>1723</v>
      </c>
      <c r="G453" s="148" t="s">
        <v>169</v>
      </c>
      <c r="H453" s="149">
        <v>7</v>
      </c>
      <c r="I453" s="553"/>
      <c r="J453" s="151">
        <f t="shared" si="3"/>
        <v>0</v>
      </c>
      <c r="K453" s="552" t="s">
        <v>1</v>
      </c>
      <c r="L453" s="34"/>
      <c r="M453" s="782"/>
      <c r="N453" s="783"/>
      <c r="O453" s="729"/>
      <c r="P453" s="757"/>
      <c r="Q453" s="757"/>
      <c r="R453" s="757"/>
      <c r="S453" s="757"/>
      <c r="T453" s="757"/>
      <c r="U453" s="729"/>
      <c r="V453" s="729"/>
      <c r="W453" s="729"/>
      <c r="AR453" s="134"/>
      <c r="AT453" s="134"/>
      <c r="AU453" s="134"/>
      <c r="AY453" s="277"/>
      <c r="BE453" s="308"/>
      <c r="BF453" s="308"/>
      <c r="BG453" s="308"/>
      <c r="BH453" s="308"/>
      <c r="BI453" s="308"/>
      <c r="BJ453" s="277"/>
      <c r="BK453" s="308"/>
      <c r="BL453" s="277"/>
      <c r="BM453" s="134"/>
    </row>
    <row r="454" spans="2:65" s="10" customFormat="1" ht="11.6">
      <c r="B454" s="136"/>
      <c r="C454" s="145"/>
      <c r="D454" s="137" t="s">
        <v>131</v>
      </c>
      <c r="E454" s="550" t="s">
        <v>1</v>
      </c>
      <c r="F454" s="139" t="s">
        <v>2266</v>
      </c>
      <c r="H454" s="140">
        <v>7</v>
      </c>
      <c r="I454" s="860"/>
      <c r="J454" s="151"/>
      <c r="L454" s="136"/>
      <c r="M454" s="738"/>
      <c r="N454" s="738"/>
      <c r="O454" s="738"/>
      <c r="P454" s="738"/>
      <c r="Q454" s="738"/>
      <c r="R454" s="738"/>
      <c r="S454" s="738"/>
      <c r="T454" s="738"/>
      <c r="U454" s="738"/>
      <c r="V454" s="738"/>
      <c r="W454" s="738"/>
      <c r="AT454" s="138"/>
      <c r="AU454" s="138"/>
      <c r="AY454" s="138"/>
    </row>
    <row r="455" spans="2:65" s="652" customFormat="1" ht="24.25" customHeight="1">
      <c r="B455" s="301"/>
      <c r="C455" s="145" t="s">
        <v>1725</v>
      </c>
      <c r="D455" s="551"/>
      <c r="E455" s="549" t="s">
        <v>973</v>
      </c>
      <c r="F455" s="147" t="s">
        <v>1726</v>
      </c>
      <c r="G455" s="148" t="s">
        <v>169</v>
      </c>
      <c r="H455" s="149">
        <v>18</v>
      </c>
      <c r="I455" s="553"/>
      <c r="J455" s="151">
        <f t="shared" si="3"/>
        <v>0</v>
      </c>
      <c r="K455" s="552" t="s">
        <v>1</v>
      </c>
      <c r="L455" s="34"/>
      <c r="M455" s="782"/>
      <c r="N455" s="783"/>
      <c r="O455" s="729"/>
      <c r="P455" s="757"/>
      <c r="Q455" s="757"/>
      <c r="R455" s="757"/>
      <c r="S455" s="757"/>
      <c r="T455" s="757"/>
      <c r="U455" s="729"/>
      <c r="V455" s="729"/>
      <c r="W455" s="729"/>
      <c r="AR455" s="134"/>
      <c r="AT455" s="134"/>
      <c r="AU455" s="134"/>
      <c r="AY455" s="277"/>
      <c r="BE455" s="308"/>
      <c r="BF455" s="308"/>
      <c r="BG455" s="308"/>
      <c r="BH455" s="308"/>
      <c r="BI455" s="308"/>
      <c r="BJ455" s="277"/>
      <c r="BK455" s="308"/>
      <c r="BL455" s="277"/>
      <c r="BM455" s="134"/>
    </row>
    <row r="456" spans="2:65" s="10" customFormat="1" ht="11.6">
      <c r="B456" s="136"/>
      <c r="C456" s="145"/>
      <c r="D456" s="137" t="s">
        <v>131</v>
      </c>
      <c r="E456" s="550" t="s">
        <v>1</v>
      </c>
      <c r="F456" s="139" t="s">
        <v>2311</v>
      </c>
      <c r="H456" s="140">
        <v>18</v>
      </c>
      <c r="I456" s="860"/>
      <c r="J456" s="151"/>
      <c r="L456" s="136"/>
      <c r="M456" s="738"/>
      <c r="N456" s="738"/>
      <c r="O456" s="738"/>
      <c r="P456" s="738"/>
      <c r="Q456" s="738"/>
      <c r="R456" s="738"/>
      <c r="S456" s="738"/>
      <c r="T456" s="738"/>
      <c r="U456" s="738"/>
      <c r="V456" s="738"/>
      <c r="W456" s="738"/>
      <c r="AT456" s="138"/>
      <c r="AU456" s="138"/>
      <c r="AY456" s="138"/>
    </row>
    <row r="457" spans="2:65" s="652" customFormat="1" ht="24.25" customHeight="1">
      <c r="B457" s="301"/>
      <c r="C457" s="145" t="s">
        <v>1728</v>
      </c>
      <c r="D457" s="551"/>
      <c r="E457" s="549" t="s">
        <v>973</v>
      </c>
      <c r="F457" s="147" t="s">
        <v>1073</v>
      </c>
      <c r="G457" s="148" t="s">
        <v>1074</v>
      </c>
      <c r="H457" s="149">
        <v>10</v>
      </c>
      <c r="I457" s="553"/>
      <c r="J457" s="151">
        <f t="shared" si="3"/>
        <v>0</v>
      </c>
      <c r="K457" s="552" t="s">
        <v>1</v>
      </c>
      <c r="L457" s="34"/>
      <c r="M457" s="782"/>
      <c r="N457" s="783"/>
      <c r="O457" s="729"/>
      <c r="P457" s="757"/>
      <c r="Q457" s="757"/>
      <c r="R457" s="757"/>
      <c r="S457" s="757"/>
      <c r="T457" s="757"/>
      <c r="U457" s="729"/>
      <c r="V457" s="729"/>
      <c r="W457" s="729"/>
      <c r="AR457" s="134"/>
      <c r="AT457" s="134"/>
      <c r="AU457" s="134"/>
      <c r="AY457" s="277"/>
      <c r="BE457" s="308"/>
      <c r="BF457" s="308"/>
      <c r="BG457" s="308"/>
      <c r="BH457" s="308"/>
      <c r="BI457" s="308"/>
      <c r="BJ457" s="277"/>
      <c r="BK457" s="308"/>
      <c r="BL457" s="277"/>
      <c r="BM457" s="134"/>
    </row>
    <row r="458" spans="2:65" s="652" customFormat="1" ht="24.25" customHeight="1">
      <c r="B458" s="301"/>
      <c r="C458" s="145" t="s">
        <v>1730</v>
      </c>
      <c r="D458" s="551"/>
      <c r="E458" s="549" t="s">
        <v>973</v>
      </c>
      <c r="F458" s="147" t="s">
        <v>1731</v>
      </c>
      <c r="G458" s="148" t="s">
        <v>169</v>
      </c>
      <c r="H458" s="149">
        <v>4</v>
      </c>
      <c r="I458" s="553"/>
      <c r="J458" s="151">
        <f t="shared" si="3"/>
        <v>0</v>
      </c>
      <c r="K458" s="552" t="s">
        <v>1</v>
      </c>
      <c r="L458" s="34"/>
      <c r="M458" s="782"/>
      <c r="N458" s="783"/>
      <c r="O458" s="729"/>
      <c r="P458" s="757"/>
      <c r="Q458" s="757"/>
      <c r="R458" s="757"/>
      <c r="S458" s="757"/>
      <c r="T458" s="757"/>
      <c r="U458" s="729"/>
      <c r="V458" s="729"/>
      <c r="W458" s="729"/>
      <c r="AR458" s="134"/>
      <c r="AT458" s="134"/>
      <c r="AU458" s="134"/>
      <c r="AY458" s="277"/>
      <c r="BE458" s="308"/>
      <c r="BF458" s="308"/>
      <c r="BG458" s="308"/>
      <c r="BH458" s="308"/>
      <c r="BI458" s="308"/>
      <c r="BJ458" s="277"/>
      <c r="BK458" s="308"/>
      <c r="BL458" s="277"/>
      <c r="BM458" s="134"/>
    </row>
    <row r="459" spans="2:65" s="652" customFormat="1" ht="24.25" customHeight="1">
      <c r="B459" s="301"/>
      <c r="C459" s="145" t="s">
        <v>1733</v>
      </c>
      <c r="D459" s="551"/>
      <c r="E459" s="549" t="s">
        <v>1263</v>
      </c>
      <c r="F459" s="147" t="s">
        <v>1056</v>
      </c>
      <c r="G459" s="148" t="s">
        <v>158</v>
      </c>
      <c r="H459" s="149">
        <v>319</v>
      </c>
      <c r="I459" s="553"/>
      <c r="J459" s="151">
        <f t="shared" si="3"/>
        <v>0</v>
      </c>
      <c r="K459" s="552" t="s">
        <v>1</v>
      </c>
      <c r="L459" s="34"/>
      <c r="M459" s="782"/>
      <c r="N459" s="783"/>
      <c r="O459" s="729"/>
      <c r="P459" s="757"/>
      <c r="Q459" s="757"/>
      <c r="R459" s="757"/>
      <c r="S459" s="757"/>
      <c r="T459" s="757"/>
      <c r="U459" s="729"/>
      <c r="V459" s="729"/>
      <c r="W459" s="729"/>
      <c r="AR459" s="134"/>
      <c r="AT459" s="134"/>
      <c r="AU459" s="134"/>
      <c r="AY459" s="277"/>
      <c r="BE459" s="308"/>
      <c r="BF459" s="308"/>
      <c r="BG459" s="308"/>
      <c r="BH459" s="308"/>
      <c r="BI459" s="308"/>
      <c r="BJ459" s="277"/>
      <c r="BK459" s="308"/>
      <c r="BL459" s="277"/>
      <c r="BM459" s="134"/>
    </row>
    <row r="460" spans="2:65" s="10" customFormat="1" ht="11.6">
      <c r="B460" s="136"/>
      <c r="C460" s="145"/>
      <c r="D460" s="137" t="s">
        <v>131</v>
      </c>
      <c r="E460" s="550" t="s">
        <v>1</v>
      </c>
      <c r="F460" s="139" t="s">
        <v>2312</v>
      </c>
      <c r="H460" s="140">
        <v>319</v>
      </c>
      <c r="I460" s="860"/>
      <c r="J460" s="151"/>
      <c r="L460" s="136"/>
      <c r="M460" s="738"/>
      <c r="N460" s="738"/>
      <c r="O460" s="738"/>
      <c r="P460" s="738"/>
      <c r="Q460" s="738"/>
      <c r="R460" s="738"/>
      <c r="S460" s="738"/>
      <c r="T460" s="738"/>
      <c r="U460" s="738"/>
      <c r="V460" s="738"/>
      <c r="W460" s="738"/>
      <c r="AT460" s="138"/>
      <c r="AU460" s="138"/>
      <c r="AY460" s="138"/>
    </row>
    <row r="461" spans="2:65" s="652" customFormat="1" ht="24.25" customHeight="1">
      <c r="B461" s="301"/>
      <c r="C461" s="145" t="s">
        <v>1735</v>
      </c>
      <c r="D461" s="551"/>
      <c r="E461" s="549" t="s">
        <v>1058</v>
      </c>
      <c r="F461" s="147" t="s">
        <v>1059</v>
      </c>
      <c r="G461" s="148" t="s">
        <v>158</v>
      </c>
      <c r="H461" s="149">
        <v>246</v>
      </c>
      <c r="I461" s="553"/>
      <c r="J461" s="151">
        <f t="shared" si="3"/>
        <v>0</v>
      </c>
      <c r="K461" s="552" t="s">
        <v>1</v>
      </c>
      <c r="L461" s="34"/>
      <c r="M461" s="782"/>
      <c r="N461" s="783"/>
      <c r="O461" s="729"/>
      <c r="P461" s="757"/>
      <c r="Q461" s="757"/>
      <c r="R461" s="757"/>
      <c r="S461" s="757"/>
      <c r="T461" s="757"/>
      <c r="U461" s="729"/>
      <c r="V461" s="729"/>
      <c r="W461" s="729"/>
      <c r="AR461" s="134"/>
      <c r="AT461" s="134"/>
      <c r="AU461" s="134"/>
      <c r="AY461" s="277"/>
      <c r="BE461" s="308"/>
      <c r="BF461" s="308"/>
      <c r="BG461" s="308"/>
      <c r="BH461" s="308"/>
      <c r="BI461" s="308"/>
      <c r="BJ461" s="277"/>
      <c r="BK461" s="308"/>
      <c r="BL461" s="277"/>
      <c r="BM461" s="134"/>
    </row>
    <row r="462" spans="2:65" s="10" customFormat="1" ht="11.6">
      <c r="B462" s="136"/>
      <c r="C462" s="145"/>
      <c r="D462" s="137" t="s">
        <v>131</v>
      </c>
      <c r="E462" s="550" t="s">
        <v>1</v>
      </c>
      <c r="F462" s="139" t="s">
        <v>2313</v>
      </c>
      <c r="H462" s="140">
        <v>246</v>
      </c>
      <c r="I462" s="860"/>
      <c r="J462" s="151"/>
      <c r="L462" s="136"/>
      <c r="M462" s="738"/>
      <c r="N462" s="738"/>
      <c r="O462" s="738"/>
      <c r="P462" s="738"/>
      <c r="Q462" s="738"/>
      <c r="R462" s="738"/>
      <c r="S462" s="738"/>
      <c r="T462" s="738"/>
      <c r="U462" s="738"/>
      <c r="V462" s="738"/>
      <c r="W462" s="738"/>
      <c r="AT462" s="138"/>
      <c r="AU462" s="138"/>
      <c r="AY462" s="138"/>
    </row>
    <row r="463" spans="2:65" s="652" customFormat="1" ht="24.25" customHeight="1">
      <c r="B463" s="301"/>
      <c r="C463" s="145" t="s">
        <v>1736</v>
      </c>
      <c r="D463" s="551"/>
      <c r="E463" s="549" t="s">
        <v>1737</v>
      </c>
      <c r="F463" s="147" t="s">
        <v>1738</v>
      </c>
      <c r="G463" s="148" t="s">
        <v>158</v>
      </c>
      <c r="H463" s="149">
        <v>186</v>
      </c>
      <c r="I463" s="553"/>
      <c r="J463" s="151">
        <f t="shared" ref="J463:J487" si="4">ROUND(I463*H463,0)</f>
        <v>0</v>
      </c>
      <c r="K463" s="552" t="s">
        <v>1</v>
      </c>
      <c r="L463" s="34"/>
      <c r="M463" s="782"/>
      <c r="N463" s="783"/>
      <c r="O463" s="729"/>
      <c r="P463" s="757"/>
      <c r="Q463" s="757"/>
      <c r="R463" s="757"/>
      <c r="S463" s="757"/>
      <c r="T463" s="757"/>
      <c r="U463" s="729"/>
      <c r="V463" s="729"/>
      <c r="W463" s="729"/>
      <c r="AR463" s="134"/>
      <c r="AT463" s="134"/>
      <c r="AU463" s="134"/>
      <c r="AY463" s="277"/>
      <c r="BE463" s="308"/>
      <c r="BF463" s="308"/>
      <c r="BG463" s="308"/>
      <c r="BH463" s="308"/>
      <c r="BI463" s="308"/>
      <c r="BJ463" s="277"/>
      <c r="BK463" s="308"/>
      <c r="BL463" s="277"/>
      <c r="BM463" s="134"/>
    </row>
    <row r="464" spans="2:65" s="10" customFormat="1" ht="11.6">
      <c r="B464" s="136"/>
      <c r="C464" s="145"/>
      <c r="D464" s="137" t="s">
        <v>131</v>
      </c>
      <c r="E464" s="550" t="s">
        <v>1</v>
      </c>
      <c r="F464" s="139" t="s">
        <v>2314</v>
      </c>
      <c r="H464" s="140">
        <v>186</v>
      </c>
      <c r="I464" s="860"/>
      <c r="J464" s="151"/>
      <c r="L464" s="136"/>
      <c r="M464" s="738"/>
      <c r="N464" s="738"/>
      <c r="O464" s="738"/>
      <c r="P464" s="738"/>
      <c r="Q464" s="738"/>
      <c r="R464" s="738"/>
      <c r="S464" s="738"/>
      <c r="T464" s="738"/>
      <c r="U464" s="738"/>
      <c r="V464" s="738"/>
      <c r="W464" s="738"/>
      <c r="AT464" s="138"/>
      <c r="AU464" s="138"/>
      <c r="AY464" s="138"/>
    </row>
    <row r="465" spans="2:65" s="652" customFormat="1" ht="24.25" customHeight="1">
      <c r="B465" s="301"/>
      <c r="C465" s="145" t="s">
        <v>1739</v>
      </c>
      <c r="D465" s="551"/>
      <c r="E465" s="549" t="s">
        <v>1740</v>
      </c>
      <c r="F465" s="147" t="s">
        <v>1067</v>
      </c>
      <c r="G465" s="148" t="s">
        <v>169</v>
      </c>
      <c r="H465" s="149">
        <v>92</v>
      </c>
      <c r="I465" s="553"/>
      <c r="J465" s="151">
        <f t="shared" si="4"/>
        <v>0</v>
      </c>
      <c r="K465" s="552" t="s">
        <v>1</v>
      </c>
      <c r="L465" s="34"/>
      <c r="M465" s="782"/>
      <c r="N465" s="783"/>
      <c r="O465" s="729"/>
      <c r="P465" s="757"/>
      <c r="Q465" s="757"/>
      <c r="R465" s="757"/>
      <c r="S465" s="757"/>
      <c r="T465" s="757"/>
      <c r="U465" s="729"/>
      <c r="V465" s="729"/>
      <c r="W465" s="729"/>
      <c r="AR465" s="134"/>
      <c r="AT465" s="134"/>
      <c r="AU465" s="134"/>
      <c r="AY465" s="277"/>
      <c r="BE465" s="308"/>
      <c r="BF465" s="308"/>
      <c r="BG465" s="308"/>
      <c r="BH465" s="308"/>
      <c r="BI465" s="308"/>
      <c r="BJ465" s="277"/>
      <c r="BK465" s="308"/>
      <c r="BL465" s="277"/>
      <c r="BM465" s="134"/>
    </row>
    <row r="466" spans="2:65" s="10" customFormat="1" ht="11.6">
      <c r="B466" s="136"/>
      <c r="C466" s="145"/>
      <c r="D466" s="137" t="s">
        <v>131</v>
      </c>
      <c r="E466" s="550" t="s">
        <v>1</v>
      </c>
      <c r="F466" s="139" t="s">
        <v>2315</v>
      </c>
      <c r="H466" s="140">
        <v>92</v>
      </c>
      <c r="I466" s="860"/>
      <c r="J466" s="151"/>
      <c r="L466" s="136"/>
      <c r="M466" s="738"/>
      <c r="N466" s="738"/>
      <c r="O466" s="738"/>
      <c r="P466" s="738"/>
      <c r="Q466" s="738"/>
      <c r="R466" s="738"/>
      <c r="S466" s="738"/>
      <c r="T466" s="738"/>
      <c r="U466" s="738"/>
      <c r="V466" s="738"/>
      <c r="W466" s="738"/>
      <c r="AT466" s="138"/>
      <c r="AU466" s="138"/>
      <c r="AY466" s="138"/>
    </row>
    <row r="467" spans="2:65" s="652" customFormat="1" ht="24.25" customHeight="1">
      <c r="B467" s="301"/>
      <c r="C467" s="145" t="s">
        <v>1741</v>
      </c>
      <c r="D467" s="551"/>
      <c r="E467" s="549" t="s">
        <v>1265</v>
      </c>
      <c r="F467" s="147" t="s">
        <v>1266</v>
      </c>
      <c r="G467" s="148" t="s">
        <v>169</v>
      </c>
      <c r="H467" s="149">
        <v>31</v>
      </c>
      <c r="I467" s="553"/>
      <c r="J467" s="151">
        <f t="shared" si="4"/>
        <v>0</v>
      </c>
      <c r="K467" s="552" t="s">
        <v>1</v>
      </c>
      <c r="L467" s="34"/>
      <c r="M467" s="782"/>
      <c r="N467" s="783"/>
      <c r="O467" s="729"/>
      <c r="P467" s="757"/>
      <c r="Q467" s="757"/>
      <c r="R467" s="757"/>
      <c r="S467" s="757"/>
      <c r="T467" s="757"/>
      <c r="U467" s="729"/>
      <c r="V467" s="729"/>
      <c r="W467" s="729"/>
      <c r="AR467" s="134"/>
      <c r="AT467" s="134"/>
      <c r="AU467" s="134"/>
      <c r="AY467" s="277"/>
      <c r="BE467" s="308"/>
      <c r="BF467" s="308"/>
      <c r="BG467" s="308"/>
      <c r="BH467" s="308"/>
      <c r="BI467" s="308"/>
      <c r="BJ467" s="277"/>
      <c r="BK467" s="308"/>
      <c r="BL467" s="277"/>
      <c r="BM467" s="134"/>
    </row>
    <row r="468" spans="2:65" s="10" customFormat="1" ht="11.6">
      <c r="B468" s="136"/>
      <c r="C468" s="145"/>
      <c r="D468" s="137" t="s">
        <v>131</v>
      </c>
      <c r="E468" s="550" t="s">
        <v>1</v>
      </c>
      <c r="F468" s="139" t="s">
        <v>2316</v>
      </c>
      <c r="H468" s="140">
        <v>31</v>
      </c>
      <c r="I468" s="860"/>
      <c r="J468" s="151"/>
      <c r="L468" s="136"/>
      <c r="M468" s="738"/>
      <c r="N468" s="738"/>
      <c r="O468" s="738"/>
      <c r="P468" s="738"/>
      <c r="Q468" s="738"/>
      <c r="R468" s="738"/>
      <c r="S468" s="738"/>
      <c r="T468" s="738"/>
      <c r="U468" s="738"/>
      <c r="V468" s="738"/>
      <c r="W468" s="738"/>
      <c r="AT468" s="138"/>
      <c r="AU468" s="138"/>
      <c r="AY468" s="138"/>
    </row>
    <row r="469" spans="2:65" s="652" customFormat="1" ht="24.25" customHeight="1">
      <c r="B469" s="301"/>
      <c r="C469" s="145" t="s">
        <v>1691</v>
      </c>
      <c r="D469" s="551"/>
      <c r="E469" s="549" t="s">
        <v>1263</v>
      </c>
      <c r="F469" s="147" t="s">
        <v>1742</v>
      </c>
      <c r="G469" s="148" t="s">
        <v>158</v>
      </c>
      <c r="H469" s="149">
        <v>163</v>
      </c>
      <c r="I469" s="553"/>
      <c r="J469" s="151">
        <f t="shared" si="4"/>
        <v>0</v>
      </c>
      <c r="K469" s="552" t="s">
        <v>1</v>
      </c>
      <c r="L469" s="34"/>
      <c r="M469" s="782"/>
      <c r="N469" s="783"/>
      <c r="O469" s="729"/>
      <c r="P469" s="757"/>
      <c r="Q469" s="757"/>
      <c r="R469" s="757"/>
      <c r="S469" s="757"/>
      <c r="T469" s="757"/>
      <c r="U469" s="729"/>
      <c r="V469" s="729"/>
      <c r="W469" s="729"/>
      <c r="AR469" s="134"/>
      <c r="AT469" s="134"/>
      <c r="AU469" s="134"/>
      <c r="AY469" s="277"/>
      <c r="BE469" s="308"/>
      <c r="BF469" s="308"/>
      <c r="BG469" s="308"/>
      <c r="BH469" s="308"/>
      <c r="BI469" s="308"/>
      <c r="BJ469" s="277"/>
      <c r="BK469" s="308"/>
      <c r="BL469" s="277"/>
      <c r="BM469" s="134"/>
    </row>
    <row r="470" spans="2:65" s="10" customFormat="1" ht="11.6">
      <c r="B470" s="136"/>
      <c r="C470" s="145"/>
      <c r="D470" s="137" t="s">
        <v>131</v>
      </c>
      <c r="E470" s="550" t="s">
        <v>1</v>
      </c>
      <c r="F470" s="139" t="s">
        <v>2317</v>
      </c>
      <c r="H470" s="140">
        <v>163</v>
      </c>
      <c r="I470" s="860"/>
      <c r="J470" s="151"/>
      <c r="L470" s="136"/>
      <c r="M470" s="738"/>
      <c r="N470" s="738"/>
      <c r="O470" s="738"/>
      <c r="P470" s="738"/>
      <c r="Q470" s="738"/>
      <c r="R470" s="738"/>
      <c r="S470" s="738"/>
      <c r="T470" s="738"/>
      <c r="U470" s="738"/>
      <c r="V470" s="738"/>
      <c r="W470" s="738"/>
      <c r="AT470" s="138"/>
      <c r="AU470" s="138"/>
      <c r="AY470" s="138"/>
    </row>
    <row r="471" spans="2:65" s="652" customFormat="1" ht="24.25" customHeight="1">
      <c r="B471" s="301"/>
      <c r="C471" s="145" t="s">
        <v>1743</v>
      </c>
      <c r="D471" s="551"/>
      <c r="E471" s="549" t="s">
        <v>1058</v>
      </c>
      <c r="F471" s="147" t="s">
        <v>1744</v>
      </c>
      <c r="G471" s="148" t="s">
        <v>158</v>
      </c>
      <c r="H471" s="149">
        <v>78</v>
      </c>
      <c r="I471" s="553"/>
      <c r="J471" s="151">
        <f t="shared" si="4"/>
        <v>0</v>
      </c>
      <c r="K471" s="552" t="s">
        <v>1</v>
      </c>
      <c r="L471" s="34"/>
      <c r="M471" s="782"/>
      <c r="N471" s="783"/>
      <c r="O471" s="729"/>
      <c r="P471" s="757"/>
      <c r="Q471" s="757"/>
      <c r="R471" s="757"/>
      <c r="S471" s="757"/>
      <c r="T471" s="757"/>
      <c r="U471" s="729"/>
      <c r="V471" s="729"/>
      <c r="W471" s="729"/>
      <c r="AR471" s="134"/>
      <c r="AT471" s="134"/>
      <c r="AU471" s="134"/>
      <c r="AY471" s="277"/>
      <c r="BE471" s="308"/>
      <c r="BF471" s="308"/>
      <c r="BG471" s="308"/>
      <c r="BH471" s="308"/>
      <c r="BI471" s="308"/>
      <c r="BJ471" s="277"/>
      <c r="BK471" s="308"/>
      <c r="BL471" s="277"/>
      <c r="BM471" s="134"/>
    </row>
    <row r="472" spans="2:65" s="10" customFormat="1" ht="11.6">
      <c r="B472" s="136"/>
      <c r="C472" s="145"/>
      <c r="D472" s="137" t="s">
        <v>131</v>
      </c>
      <c r="E472" s="550" t="s">
        <v>1</v>
      </c>
      <c r="F472" s="139" t="s">
        <v>2318</v>
      </c>
      <c r="H472" s="140">
        <v>78</v>
      </c>
      <c r="I472" s="860"/>
      <c r="J472" s="151"/>
      <c r="L472" s="136"/>
      <c r="M472" s="738"/>
      <c r="N472" s="738"/>
      <c r="O472" s="738"/>
      <c r="P472" s="738"/>
      <c r="Q472" s="738"/>
      <c r="R472" s="738"/>
      <c r="S472" s="738"/>
      <c r="T472" s="738"/>
      <c r="U472" s="738"/>
      <c r="V472" s="738"/>
      <c r="W472" s="738"/>
      <c r="AT472" s="138"/>
      <c r="AU472" s="138"/>
      <c r="AY472" s="138"/>
    </row>
    <row r="473" spans="2:65" s="652" customFormat="1" ht="24.25" customHeight="1">
      <c r="B473" s="301"/>
      <c r="C473" s="145" t="s">
        <v>1693</v>
      </c>
      <c r="D473" s="551"/>
      <c r="E473" s="549" t="s">
        <v>1745</v>
      </c>
      <c r="F473" s="147" t="s">
        <v>1746</v>
      </c>
      <c r="G473" s="148" t="s">
        <v>158</v>
      </c>
      <c r="H473" s="149">
        <v>55</v>
      </c>
      <c r="I473" s="553"/>
      <c r="J473" s="151">
        <f t="shared" si="4"/>
        <v>0</v>
      </c>
      <c r="K473" s="552" t="s">
        <v>1</v>
      </c>
      <c r="L473" s="34"/>
      <c r="M473" s="782"/>
      <c r="N473" s="783"/>
      <c r="O473" s="729"/>
      <c r="P473" s="757"/>
      <c r="Q473" s="757"/>
      <c r="R473" s="757"/>
      <c r="S473" s="757"/>
      <c r="T473" s="757"/>
      <c r="U473" s="729"/>
      <c r="V473" s="729"/>
      <c r="W473" s="729"/>
      <c r="AR473" s="134"/>
      <c r="AT473" s="134"/>
      <c r="AU473" s="134"/>
      <c r="AY473" s="277"/>
      <c r="BE473" s="308"/>
      <c r="BF473" s="308"/>
      <c r="BG473" s="308"/>
      <c r="BH473" s="308"/>
      <c r="BI473" s="308"/>
      <c r="BJ473" s="277"/>
      <c r="BK473" s="308"/>
      <c r="BL473" s="277"/>
      <c r="BM473" s="134"/>
    </row>
    <row r="474" spans="2:65" s="10" customFormat="1" ht="11.6">
      <c r="B474" s="136"/>
      <c r="C474" s="145"/>
      <c r="D474" s="137" t="s">
        <v>131</v>
      </c>
      <c r="E474" s="550" t="s">
        <v>1</v>
      </c>
      <c r="F474" s="139" t="s">
        <v>2319</v>
      </c>
      <c r="H474" s="140">
        <v>55</v>
      </c>
      <c r="I474" s="860"/>
      <c r="J474" s="151"/>
      <c r="L474" s="136"/>
      <c r="M474" s="738"/>
      <c r="N474" s="738"/>
      <c r="O474" s="738"/>
      <c r="P474" s="738"/>
      <c r="Q474" s="738"/>
      <c r="R474" s="738"/>
      <c r="S474" s="738"/>
      <c r="T474" s="738"/>
      <c r="U474" s="738"/>
      <c r="V474" s="738"/>
      <c r="W474" s="738"/>
      <c r="AT474" s="138"/>
      <c r="AU474" s="138"/>
      <c r="AY474" s="138"/>
    </row>
    <row r="475" spans="2:65" s="652" customFormat="1" ht="24.25" customHeight="1">
      <c r="B475" s="301"/>
      <c r="C475" s="145" t="s">
        <v>1747</v>
      </c>
      <c r="D475" s="551"/>
      <c r="E475" s="549" t="s">
        <v>1748</v>
      </c>
      <c r="F475" s="147" t="s">
        <v>1749</v>
      </c>
      <c r="G475" s="148" t="s">
        <v>169</v>
      </c>
      <c r="H475" s="149">
        <v>14</v>
      </c>
      <c r="I475" s="553"/>
      <c r="J475" s="151">
        <f t="shared" si="4"/>
        <v>0</v>
      </c>
      <c r="K475" s="552" t="s">
        <v>1</v>
      </c>
      <c r="L475" s="34"/>
      <c r="M475" s="782"/>
      <c r="N475" s="783"/>
      <c r="O475" s="729"/>
      <c r="P475" s="757"/>
      <c r="Q475" s="757"/>
      <c r="R475" s="757"/>
      <c r="S475" s="757"/>
      <c r="T475" s="757"/>
      <c r="U475" s="729"/>
      <c r="V475" s="729"/>
      <c r="W475" s="729"/>
      <c r="AR475" s="134"/>
      <c r="AT475" s="134"/>
      <c r="AU475" s="134"/>
      <c r="AY475" s="277"/>
      <c r="BE475" s="308"/>
      <c r="BF475" s="308"/>
      <c r="BG475" s="308"/>
      <c r="BH475" s="308"/>
      <c r="BI475" s="308"/>
      <c r="BJ475" s="277"/>
      <c r="BK475" s="308"/>
      <c r="BL475" s="277"/>
      <c r="BM475" s="134"/>
    </row>
    <row r="476" spans="2:65" s="10" customFormat="1" ht="11.6">
      <c r="B476" s="136"/>
      <c r="C476" s="145"/>
      <c r="D476" s="137" t="s">
        <v>131</v>
      </c>
      <c r="E476" s="550" t="s">
        <v>1</v>
      </c>
      <c r="F476" s="139" t="s">
        <v>2320</v>
      </c>
      <c r="H476" s="140">
        <v>14</v>
      </c>
      <c r="I476" s="860"/>
      <c r="J476" s="151"/>
      <c r="L476" s="136"/>
      <c r="M476" s="738"/>
      <c r="N476" s="738"/>
      <c r="O476" s="738"/>
      <c r="P476" s="738"/>
      <c r="Q476" s="738"/>
      <c r="R476" s="738"/>
      <c r="S476" s="738"/>
      <c r="T476" s="738"/>
      <c r="U476" s="738"/>
      <c r="V476" s="738"/>
      <c r="W476" s="738"/>
      <c r="AT476" s="138"/>
      <c r="AU476" s="138"/>
      <c r="AY476" s="138"/>
    </row>
    <row r="477" spans="2:65" s="652" customFormat="1" ht="24.25" customHeight="1">
      <c r="B477" s="301"/>
      <c r="C477" s="145" t="s">
        <v>1696</v>
      </c>
      <c r="D477" s="551"/>
      <c r="E477" s="549" t="s">
        <v>1069</v>
      </c>
      <c r="F477" s="147" t="s">
        <v>1070</v>
      </c>
      <c r="G477" s="148" t="s">
        <v>270</v>
      </c>
      <c r="H477" s="149">
        <v>45</v>
      </c>
      <c r="I477" s="553"/>
      <c r="J477" s="151">
        <f t="shared" si="4"/>
        <v>0</v>
      </c>
      <c r="K477" s="552" t="s">
        <v>1</v>
      </c>
      <c r="L477" s="34"/>
      <c r="M477" s="782"/>
      <c r="N477" s="783"/>
      <c r="O477" s="729"/>
      <c r="P477" s="757"/>
      <c r="Q477" s="757"/>
      <c r="R477" s="757"/>
      <c r="S477" s="757"/>
      <c r="T477" s="757"/>
      <c r="U477" s="729"/>
      <c r="V477" s="729"/>
      <c r="W477" s="729"/>
      <c r="AR477" s="134"/>
      <c r="AT477" s="134"/>
      <c r="AU477" s="134"/>
      <c r="AY477" s="277"/>
      <c r="BE477" s="308"/>
      <c r="BF477" s="308"/>
      <c r="BG477" s="308"/>
      <c r="BH477" s="308"/>
      <c r="BI477" s="308"/>
      <c r="BJ477" s="277"/>
      <c r="BK477" s="308"/>
      <c r="BL477" s="277"/>
      <c r="BM477" s="134"/>
    </row>
    <row r="478" spans="2:65" s="10" customFormat="1" ht="11.6">
      <c r="B478" s="136"/>
      <c r="C478" s="145"/>
      <c r="D478" s="137" t="s">
        <v>131</v>
      </c>
      <c r="E478" s="550" t="s">
        <v>1</v>
      </c>
      <c r="F478" s="139" t="s">
        <v>2321</v>
      </c>
      <c r="H478" s="140">
        <v>45</v>
      </c>
      <c r="I478" s="860"/>
      <c r="J478" s="151"/>
      <c r="L478" s="136"/>
      <c r="M478" s="738"/>
      <c r="N478" s="738"/>
      <c r="O478" s="738"/>
      <c r="P478" s="738"/>
      <c r="Q478" s="738"/>
      <c r="R478" s="738"/>
      <c r="S478" s="738"/>
      <c r="T478" s="738"/>
      <c r="U478" s="738"/>
      <c r="V478" s="738"/>
      <c r="W478" s="738"/>
      <c r="AT478" s="138"/>
      <c r="AU478" s="138"/>
      <c r="AY478" s="138"/>
    </row>
    <row r="479" spans="2:65" s="652" customFormat="1" ht="24.25" customHeight="1">
      <c r="B479" s="301"/>
      <c r="C479" s="145" t="s">
        <v>1750</v>
      </c>
      <c r="D479" s="551"/>
      <c r="E479" s="549" t="s">
        <v>973</v>
      </c>
      <c r="F479" s="147" t="s">
        <v>1291</v>
      </c>
      <c r="G479" s="148" t="s">
        <v>651</v>
      </c>
      <c r="H479" s="149">
        <v>82</v>
      </c>
      <c r="I479" s="553"/>
      <c r="J479" s="151">
        <f t="shared" si="4"/>
        <v>0</v>
      </c>
      <c r="K479" s="552" t="s">
        <v>1</v>
      </c>
      <c r="L479" s="34"/>
      <c r="M479" s="782"/>
      <c r="N479" s="783"/>
      <c r="O479" s="729"/>
      <c r="P479" s="757"/>
      <c r="Q479" s="757"/>
      <c r="R479" s="757"/>
      <c r="S479" s="757"/>
      <c r="T479" s="757"/>
      <c r="U479" s="729"/>
      <c r="V479" s="729"/>
      <c r="W479" s="729"/>
      <c r="AR479" s="134"/>
      <c r="AT479" s="134"/>
      <c r="AU479" s="134"/>
      <c r="AY479" s="277"/>
      <c r="BE479" s="308"/>
      <c r="BF479" s="308"/>
      <c r="BG479" s="308"/>
      <c r="BH479" s="308"/>
      <c r="BI479" s="308"/>
      <c r="BJ479" s="277"/>
      <c r="BK479" s="308"/>
      <c r="BL479" s="277"/>
      <c r="BM479" s="134"/>
    </row>
    <row r="480" spans="2:65" s="652" customFormat="1" ht="24.25" customHeight="1">
      <c r="B480" s="301"/>
      <c r="C480" s="145" t="s">
        <v>1698</v>
      </c>
      <c r="D480" s="551"/>
      <c r="E480" s="549" t="s">
        <v>973</v>
      </c>
      <c r="F480" s="147" t="s">
        <v>1751</v>
      </c>
      <c r="G480" s="148" t="s">
        <v>651</v>
      </c>
      <c r="H480" s="149">
        <v>186</v>
      </c>
      <c r="I480" s="553"/>
      <c r="J480" s="151">
        <f t="shared" si="4"/>
        <v>0</v>
      </c>
      <c r="K480" s="552" t="s">
        <v>1</v>
      </c>
      <c r="L480" s="34"/>
      <c r="M480" s="782"/>
      <c r="N480" s="783"/>
      <c r="O480" s="729"/>
      <c r="P480" s="757"/>
      <c r="Q480" s="757"/>
      <c r="R480" s="757"/>
      <c r="S480" s="757"/>
      <c r="T480" s="757"/>
      <c r="U480" s="729"/>
      <c r="V480" s="729"/>
      <c r="W480" s="729"/>
      <c r="AR480" s="134"/>
      <c r="AT480" s="134"/>
      <c r="AU480" s="134"/>
      <c r="AY480" s="277"/>
      <c r="BE480" s="308"/>
      <c r="BF480" s="308"/>
      <c r="BG480" s="308"/>
      <c r="BH480" s="308"/>
      <c r="BI480" s="308"/>
      <c r="BJ480" s="277"/>
      <c r="BK480" s="308"/>
      <c r="BL480" s="277"/>
      <c r="BM480" s="134"/>
    </row>
    <row r="481" spans="2:65" s="652" customFormat="1" ht="24.25" customHeight="1">
      <c r="B481" s="301"/>
      <c r="C481" s="145" t="s">
        <v>1752</v>
      </c>
      <c r="D481" s="551"/>
      <c r="E481" s="549" t="s">
        <v>973</v>
      </c>
      <c r="F481" s="147" t="s">
        <v>1753</v>
      </c>
      <c r="G481" s="148" t="s">
        <v>1754</v>
      </c>
      <c r="H481" s="149">
        <v>20</v>
      </c>
      <c r="I481" s="553"/>
      <c r="J481" s="151">
        <f t="shared" si="4"/>
        <v>0</v>
      </c>
      <c r="K481" s="552" t="s">
        <v>1</v>
      </c>
      <c r="L481" s="34"/>
      <c r="M481" s="782"/>
      <c r="N481" s="783"/>
      <c r="O481" s="729"/>
      <c r="P481" s="757"/>
      <c r="Q481" s="757"/>
      <c r="R481" s="757"/>
      <c r="S481" s="757"/>
      <c r="T481" s="757"/>
      <c r="U481" s="729"/>
      <c r="V481" s="729"/>
      <c r="W481" s="729"/>
      <c r="AR481" s="134"/>
      <c r="AT481" s="134"/>
      <c r="AU481" s="134"/>
      <c r="AY481" s="277"/>
      <c r="BE481" s="308"/>
      <c r="BF481" s="308"/>
      <c r="BG481" s="308"/>
      <c r="BH481" s="308"/>
      <c r="BI481" s="308"/>
      <c r="BJ481" s="277"/>
      <c r="BK481" s="308"/>
      <c r="BL481" s="277"/>
      <c r="BM481" s="134"/>
    </row>
    <row r="482" spans="2:65" s="652" customFormat="1" ht="24.25" customHeight="1">
      <c r="B482" s="301"/>
      <c r="C482" s="145" t="s">
        <v>1701</v>
      </c>
      <c r="D482" s="551"/>
      <c r="E482" s="549" t="s">
        <v>973</v>
      </c>
      <c r="F482" s="147" t="s">
        <v>1755</v>
      </c>
      <c r="G482" s="148" t="s">
        <v>651</v>
      </c>
      <c r="H482" s="149">
        <v>74</v>
      </c>
      <c r="I482" s="553"/>
      <c r="J482" s="151">
        <f t="shared" si="4"/>
        <v>0</v>
      </c>
      <c r="K482" s="552" t="s">
        <v>1</v>
      </c>
      <c r="L482" s="34"/>
      <c r="M482" s="782"/>
      <c r="N482" s="783"/>
      <c r="O482" s="729"/>
      <c r="P482" s="757"/>
      <c r="Q482" s="757"/>
      <c r="R482" s="757"/>
      <c r="S482" s="757"/>
      <c r="T482" s="757"/>
      <c r="U482" s="729"/>
      <c r="V482" s="729"/>
      <c r="W482" s="729"/>
      <c r="AR482" s="134"/>
      <c r="AT482" s="134"/>
      <c r="AU482" s="134"/>
      <c r="AY482" s="277"/>
      <c r="BE482" s="308"/>
      <c r="BF482" s="308"/>
      <c r="BG482" s="308"/>
      <c r="BH482" s="308"/>
      <c r="BI482" s="308"/>
      <c r="BJ482" s="277"/>
      <c r="BK482" s="308"/>
      <c r="BL482" s="277"/>
      <c r="BM482" s="134"/>
    </row>
    <row r="483" spans="2:65" s="652" customFormat="1" ht="24.25" customHeight="1">
      <c r="B483" s="301"/>
      <c r="C483" s="145" t="s">
        <v>1756</v>
      </c>
      <c r="D483" s="551"/>
      <c r="E483" s="549" t="s">
        <v>973</v>
      </c>
      <c r="F483" s="147" t="s">
        <v>1076</v>
      </c>
      <c r="G483" s="148" t="s">
        <v>651</v>
      </c>
      <c r="H483" s="149">
        <v>79</v>
      </c>
      <c r="I483" s="553"/>
      <c r="J483" s="151">
        <f t="shared" si="4"/>
        <v>0</v>
      </c>
      <c r="K483" s="552" t="s">
        <v>1</v>
      </c>
      <c r="L483" s="34"/>
      <c r="M483" s="782"/>
      <c r="N483" s="783"/>
      <c r="O483" s="729"/>
      <c r="P483" s="757"/>
      <c r="Q483" s="757"/>
      <c r="R483" s="757"/>
      <c r="S483" s="757"/>
      <c r="T483" s="757"/>
      <c r="U483" s="729"/>
      <c r="V483" s="729"/>
      <c r="W483" s="729"/>
      <c r="AR483" s="134"/>
      <c r="AT483" s="134"/>
      <c r="AU483" s="134"/>
      <c r="AY483" s="277"/>
      <c r="BE483" s="308"/>
      <c r="BF483" s="308"/>
      <c r="BG483" s="308"/>
      <c r="BH483" s="308"/>
      <c r="BI483" s="308"/>
      <c r="BJ483" s="277"/>
      <c r="BK483" s="308"/>
      <c r="BL483" s="277"/>
      <c r="BM483" s="134"/>
    </row>
    <row r="484" spans="2:65" s="652" customFormat="1" ht="24.25" customHeight="1">
      <c r="B484" s="301"/>
      <c r="C484" s="145" t="s">
        <v>1703</v>
      </c>
      <c r="D484" s="551"/>
      <c r="E484" s="549" t="s">
        <v>973</v>
      </c>
      <c r="F484" s="147" t="s">
        <v>1757</v>
      </c>
      <c r="G484" s="148" t="s">
        <v>169</v>
      </c>
      <c r="H484" s="149">
        <v>1</v>
      </c>
      <c r="I484" s="553"/>
      <c r="J484" s="151">
        <f t="shared" si="4"/>
        <v>0</v>
      </c>
      <c r="K484" s="552" t="s">
        <v>1</v>
      </c>
      <c r="L484" s="34"/>
      <c r="M484" s="782"/>
      <c r="N484" s="783"/>
      <c r="O484" s="729"/>
      <c r="P484" s="757"/>
      <c r="Q484" s="757"/>
      <c r="R484" s="757"/>
      <c r="S484" s="757"/>
      <c r="T484" s="757"/>
      <c r="U484" s="729"/>
      <c r="V484" s="729"/>
      <c r="W484" s="729"/>
      <c r="AR484" s="134"/>
      <c r="AT484" s="134"/>
      <c r="AU484" s="134"/>
      <c r="AY484" s="277"/>
      <c r="BE484" s="308"/>
      <c r="BF484" s="308"/>
      <c r="BG484" s="308"/>
      <c r="BH484" s="308"/>
      <c r="BI484" s="308"/>
      <c r="BJ484" s="277"/>
      <c r="BK484" s="308"/>
      <c r="BL484" s="277"/>
      <c r="BM484" s="134"/>
    </row>
    <row r="485" spans="2:65" s="652" customFormat="1" ht="24.25" customHeight="1">
      <c r="B485" s="301"/>
      <c r="C485" s="145" t="s">
        <v>1758</v>
      </c>
      <c r="D485" s="551"/>
      <c r="E485" s="549" t="s">
        <v>973</v>
      </c>
      <c r="F485" s="147" t="s">
        <v>1759</v>
      </c>
      <c r="G485" s="148" t="s">
        <v>169</v>
      </c>
      <c r="H485" s="149">
        <v>1</v>
      </c>
      <c r="I485" s="553"/>
      <c r="J485" s="151">
        <f t="shared" si="4"/>
        <v>0</v>
      </c>
      <c r="K485" s="552" t="s">
        <v>1</v>
      </c>
      <c r="L485" s="34"/>
      <c r="M485" s="782"/>
      <c r="N485" s="783"/>
      <c r="O485" s="729"/>
      <c r="P485" s="757"/>
      <c r="Q485" s="757"/>
      <c r="R485" s="757"/>
      <c r="S485" s="757"/>
      <c r="T485" s="757"/>
      <c r="U485" s="729"/>
      <c r="V485" s="729"/>
      <c r="W485" s="729"/>
      <c r="AR485" s="134"/>
      <c r="AT485" s="134"/>
      <c r="AU485" s="134"/>
      <c r="AY485" s="277"/>
      <c r="BE485" s="308"/>
      <c r="BF485" s="308"/>
      <c r="BG485" s="308"/>
      <c r="BH485" s="308"/>
      <c r="BI485" s="308"/>
      <c r="BJ485" s="277"/>
      <c r="BK485" s="308"/>
      <c r="BL485" s="277"/>
      <c r="BM485" s="134"/>
    </row>
    <row r="486" spans="2:65" s="652" customFormat="1" ht="24.25" customHeight="1">
      <c r="B486" s="301"/>
      <c r="C486" s="145" t="s">
        <v>1706</v>
      </c>
      <c r="D486" s="551"/>
      <c r="E486" s="549">
        <v>740991200</v>
      </c>
      <c r="F486" s="147" t="s">
        <v>1760</v>
      </c>
      <c r="G486" s="148" t="s">
        <v>169</v>
      </c>
      <c r="H486" s="149">
        <v>1</v>
      </c>
      <c r="I486" s="553"/>
      <c r="J486" s="151">
        <f t="shared" si="4"/>
        <v>0</v>
      </c>
      <c r="K486" s="552" t="s">
        <v>1</v>
      </c>
      <c r="L486" s="34"/>
      <c r="M486" s="782"/>
      <c r="N486" s="783"/>
      <c r="O486" s="729"/>
      <c r="P486" s="757"/>
      <c r="Q486" s="757"/>
      <c r="R486" s="757"/>
      <c r="S486" s="757"/>
      <c r="T486" s="757"/>
      <c r="U486" s="729"/>
      <c r="V486" s="729"/>
      <c r="W486" s="729"/>
      <c r="AR486" s="134"/>
      <c r="AT486" s="134"/>
      <c r="AU486" s="134"/>
      <c r="AY486" s="277"/>
      <c r="BE486" s="308"/>
      <c r="BF486" s="308"/>
      <c r="BG486" s="308"/>
      <c r="BH486" s="308"/>
      <c r="BI486" s="308"/>
      <c r="BJ486" s="277"/>
      <c r="BK486" s="308"/>
      <c r="BL486" s="277"/>
      <c r="BM486" s="134"/>
    </row>
    <row r="487" spans="2:65" s="652" customFormat="1" ht="24.25" customHeight="1">
      <c r="B487" s="301"/>
      <c r="C487" s="145" t="s">
        <v>1761</v>
      </c>
      <c r="D487" s="551"/>
      <c r="E487" s="549">
        <v>742991110</v>
      </c>
      <c r="F487" s="147" t="s">
        <v>1762</v>
      </c>
      <c r="G487" s="148" t="s">
        <v>169</v>
      </c>
      <c r="H487" s="149">
        <v>9</v>
      </c>
      <c r="I487" s="553"/>
      <c r="J487" s="151">
        <f t="shared" si="4"/>
        <v>0</v>
      </c>
      <c r="K487" s="552" t="s">
        <v>1</v>
      </c>
      <c r="L487" s="34"/>
      <c r="M487" s="782"/>
      <c r="N487" s="783"/>
      <c r="O487" s="729"/>
      <c r="P487" s="757"/>
      <c r="Q487" s="757"/>
      <c r="R487" s="757"/>
      <c r="S487" s="757"/>
      <c r="T487" s="757"/>
      <c r="U487" s="729"/>
      <c r="V487" s="729"/>
      <c r="W487" s="729"/>
      <c r="AR487" s="134"/>
      <c r="AT487" s="134"/>
      <c r="AU487" s="134"/>
      <c r="AY487" s="277"/>
      <c r="BE487" s="308"/>
      <c r="BF487" s="308"/>
      <c r="BG487" s="308"/>
      <c r="BH487" s="308"/>
      <c r="BI487" s="308"/>
      <c r="BJ487" s="277"/>
      <c r="BK487" s="308"/>
      <c r="BL487" s="277"/>
      <c r="BM487" s="134"/>
    </row>
    <row r="488" spans="2:65" s="292" customFormat="1" ht="25.95" customHeight="1">
      <c r="B488" s="293"/>
      <c r="C488" s="145"/>
      <c r="D488" s="120" t="s">
        <v>71</v>
      </c>
      <c r="E488" s="121" t="s">
        <v>172</v>
      </c>
      <c r="F488" s="121" t="s">
        <v>2324</v>
      </c>
      <c r="I488" s="299"/>
      <c r="J488" s="295">
        <f>SUM(J489,J492,J495,J570,J598,J622,J657,J679,J699,J708)</f>
        <v>0</v>
      </c>
      <c r="K488" s="457"/>
      <c r="M488" s="780"/>
      <c r="N488" s="780"/>
      <c r="O488" s="780"/>
      <c r="P488" s="781"/>
      <c r="Q488" s="780"/>
      <c r="R488" s="781"/>
      <c r="S488" s="780"/>
      <c r="T488" s="781"/>
      <c r="U488" s="780"/>
      <c r="V488" s="780"/>
      <c r="W488" s="780"/>
      <c r="AR488" s="120"/>
      <c r="AT488" s="127"/>
      <c r="AU488" s="127"/>
      <c r="AY488" s="120"/>
      <c r="BK488" s="128"/>
    </row>
    <row r="489" spans="2:65" s="292" customFormat="1" ht="22.95" customHeight="1">
      <c r="B489" s="293"/>
      <c r="C489" s="145"/>
      <c r="D489" s="120" t="s">
        <v>71</v>
      </c>
      <c r="E489" s="129" t="s">
        <v>2323</v>
      </c>
      <c r="F489" s="129" t="s">
        <v>2325</v>
      </c>
      <c r="I489" s="299"/>
      <c r="J489" s="300">
        <f>SUM(J490)</f>
        <v>0</v>
      </c>
      <c r="K489" s="457"/>
      <c r="M489" s="780"/>
      <c r="N489" s="780"/>
      <c r="O489" s="780"/>
      <c r="P489" s="781"/>
      <c r="Q489" s="780"/>
      <c r="R489" s="781"/>
      <c r="S489" s="780"/>
      <c r="T489" s="781"/>
      <c r="U489" s="780"/>
      <c r="V489" s="780"/>
      <c r="W489" s="780"/>
      <c r="AR489" s="120"/>
      <c r="AT489" s="127"/>
      <c r="AU489" s="127"/>
      <c r="AY489" s="120"/>
      <c r="BK489" s="128"/>
    </row>
    <row r="490" spans="2:65" s="652" customFormat="1" ht="57" customHeight="1">
      <c r="B490" s="301"/>
      <c r="C490" s="145" t="s">
        <v>1708</v>
      </c>
      <c r="D490" s="551"/>
      <c r="E490" s="549" t="s">
        <v>973</v>
      </c>
      <c r="F490" s="147" t="s">
        <v>2326</v>
      </c>
      <c r="G490" s="148" t="s">
        <v>169</v>
      </c>
      <c r="H490" s="149">
        <v>1</v>
      </c>
      <c r="I490" s="553"/>
      <c r="J490" s="151">
        <f t="shared" ref="J490" si="5">ROUND(I490*H490,0)</f>
        <v>0</v>
      </c>
      <c r="K490" s="552" t="s">
        <v>1</v>
      </c>
      <c r="L490" s="34"/>
      <c r="M490" s="782"/>
      <c r="N490" s="783"/>
      <c r="O490" s="729"/>
      <c r="P490" s="757"/>
      <c r="Q490" s="757"/>
      <c r="R490" s="757"/>
      <c r="S490" s="757"/>
      <c r="T490" s="757"/>
      <c r="U490" s="729"/>
      <c r="V490" s="729"/>
      <c r="W490" s="729"/>
      <c r="AR490" s="134"/>
      <c r="AT490" s="134"/>
      <c r="AU490" s="134"/>
      <c r="AY490" s="277"/>
      <c r="BE490" s="308"/>
      <c r="BF490" s="308"/>
      <c r="BG490" s="308"/>
      <c r="BH490" s="308"/>
      <c r="BI490" s="308"/>
      <c r="BJ490" s="277"/>
      <c r="BK490" s="308"/>
      <c r="BL490" s="277"/>
      <c r="BM490" s="134"/>
    </row>
    <row r="491" spans="2:65" s="10" customFormat="1" ht="11.6">
      <c r="B491" s="136"/>
      <c r="C491" s="145"/>
      <c r="D491" s="137" t="s">
        <v>131</v>
      </c>
      <c r="E491" s="550" t="s">
        <v>1</v>
      </c>
      <c r="F491" s="139" t="s">
        <v>2327</v>
      </c>
      <c r="H491" s="140"/>
      <c r="I491" s="860"/>
      <c r="L491" s="136"/>
      <c r="M491" s="738"/>
      <c r="N491" s="738"/>
      <c r="O491" s="738"/>
      <c r="P491" s="738"/>
      <c r="Q491" s="738"/>
      <c r="R491" s="738"/>
      <c r="S491" s="738"/>
      <c r="T491" s="738"/>
      <c r="U491" s="738"/>
      <c r="V491" s="738"/>
      <c r="W491" s="738"/>
      <c r="AT491" s="138"/>
      <c r="AU491" s="138"/>
      <c r="AY491" s="138"/>
    </row>
    <row r="492" spans="2:65" s="292" customFormat="1" ht="22.95" customHeight="1">
      <c r="B492" s="293"/>
      <c r="C492" s="145"/>
      <c r="D492" s="120" t="s">
        <v>71</v>
      </c>
      <c r="E492" s="129" t="s">
        <v>2328</v>
      </c>
      <c r="F492" s="129" t="s">
        <v>2329</v>
      </c>
      <c r="I492" s="299"/>
      <c r="J492" s="300">
        <f>SUM(J493)</f>
        <v>0</v>
      </c>
      <c r="K492" s="457"/>
      <c r="M492" s="780"/>
      <c r="N492" s="780"/>
      <c r="O492" s="780"/>
      <c r="P492" s="781"/>
      <c r="Q492" s="780"/>
      <c r="R492" s="781"/>
      <c r="S492" s="780"/>
      <c r="T492" s="781"/>
      <c r="U492" s="780"/>
      <c r="V492" s="780"/>
      <c r="W492" s="780"/>
      <c r="AR492" s="120"/>
      <c r="AT492" s="127"/>
      <c r="AU492" s="127"/>
      <c r="AY492" s="120"/>
      <c r="BK492" s="128"/>
    </row>
    <row r="493" spans="2:65" s="652" customFormat="1" ht="49" customHeight="1">
      <c r="B493" s="301"/>
      <c r="C493" s="145" t="s">
        <v>2330</v>
      </c>
      <c r="D493" s="551"/>
      <c r="E493" s="549" t="s">
        <v>973</v>
      </c>
      <c r="F493" s="147" t="s">
        <v>2326</v>
      </c>
      <c r="G493" s="148" t="s">
        <v>169</v>
      </c>
      <c r="H493" s="149">
        <v>1</v>
      </c>
      <c r="I493" s="553"/>
      <c r="J493" s="151">
        <f t="shared" ref="J493" si="6">ROUND(I493*H493,0)</f>
        <v>0</v>
      </c>
      <c r="K493" s="552" t="s">
        <v>1</v>
      </c>
      <c r="L493" s="34"/>
      <c r="M493" s="782"/>
      <c r="N493" s="783"/>
      <c r="O493" s="729"/>
      <c r="P493" s="757"/>
      <c r="Q493" s="757"/>
      <c r="R493" s="757"/>
      <c r="S493" s="757"/>
      <c r="T493" s="757"/>
      <c r="U493" s="729"/>
      <c r="V493" s="729"/>
      <c r="W493" s="729"/>
      <c r="AR493" s="134"/>
      <c r="AT493" s="134"/>
      <c r="AU493" s="134"/>
      <c r="AY493" s="277"/>
      <c r="BE493" s="308"/>
      <c r="BF493" s="308"/>
      <c r="BG493" s="308"/>
      <c r="BH493" s="308"/>
      <c r="BI493" s="308"/>
      <c r="BJ493" s="277"/>
      <c r="BK493" s="308"/>
      <c r="BL493" s="277"/>
      <c r="BM493" s="134"/>
    </row>
    <row r="494" spans="2:65" s="10" customFormat="1" ht="11.6">
      <c r="B494" s="136"/>
      <c r="C494" s="145"/>
      <c r="D494" s="137" t="s">
        <v>131</v>
      </c>
      <c r="E494" s="550" t="s">
        <v>1</v>
      </c>
      <c r="F494" s="139" t="s">
        <v>2327</v>
      </c>
      <c r="H494" s="140"/>
      <c r="I494" s="860"/>
      <c r="L494" s="136"/>
      <c r="M494" s="738"/>
      <c r="N494" s="738"/>
      <c r="O494" s="738"/>
      <c r="P494" s="738"/>
      <c r="Q494" s="738"/>
      <c r="R494" s="738"/>
      <c r="S494" s="738"/>
      <c r="T494" s="738"/>
      <c r="U494" s="738"/>
      <c r="V494" s="738"/>
      <c r="W494" s="738"/>
      <c r="AT494" s="138"/>
      <c r="AU494" s="138"/>
      <c r="AY494" s="138"/>
    </row>
    <row r="495" spans="2:65" s="292" customFormat="1" ht="22.95" customHeight="1">
      <c r="B495" s="293"/>
      <c r="C495" s="145"/>
      <c r="D495" s="120" t="s">
        <v>71</v>
      </c>
      <c r="E495" s="129" t="s">
        <v>2332</v>
      </c>
      <c r="F495" s="129" t="s">
        <v>2333</v>
      </c>
      <c r="I495" s="299"/>
      <c r="J495" s="300">
        <f>SUM(J496:J569)</f>
        <v>0</v>
      </c>
      <c r="K495" s="457"/>
      <c r="M495" s="780"/>
      <c r="N495" s="780"/>
      <c r="O495" s="780"/>
      <c r="P495" s="781"/>
      <c r="Q495" s="780"/>
      <c r="R495" s="781"/>
      <c r="S495" s="780"/>
      <c r="T495" s="781"/>
      <c r="U495" s="780"/>
      <c r="V495" s="780"/>
      <c r="W495" s="780"/>
      <c r="AR495" s="120"/>
      <c r="AT495" s="127"/>
      <c r="AU495" s="127"/>
      <c r="AY495" s="120"/>
      <c r="BK495" s="128"/>
    </row>
    <row r="496" spans="2:65" s="652" customFormat="1" ht="66.45" customHeight="1">
      <c r="B496" s="301"/>
      <c r="C496" s="145" t="s">
        <v>1711</v>
      </c>
      <c r="D496" s="551"/>
      <c r="E496" s="549" t="s">
        <v>973</v>
      </c>
      <c r="F496" s="147" t="s">
        <v>2338</v>
      </c>
      <c r="G496" s="148" t="s">
        <v>169</v>
      </c>
      <c r="H496" s="149">
        <v>3</v>
      </c>
      <c r="I496" s="553"/>
      <c r="J496" s="151">
        <f t="shared" ref="J496:J506" si="7">ROUND(I496*H496,0)</f>
        <v>0</v>
      </c>
      <c r="K496" s="552" t="s">
        <v>1</v>
      </c>
      <c r="L496" s="34"/>
      <c r="M496" s="782"/>
      <c r="N496" s="783"/>
      <c r="O496" s="729"/>
      <c r="P496" s="757"/>
      <c r="Q496" s="757"/>
      <c r="R496" s="757"/>
      <c r="S496" s="757"/>
      <c r="T496" s="757"/>
      <c r="U496" s="729"/>
      <c r="V496" s="729"/>
      <c r="W496" s="729"/>
      <c r="AR496" s="134"/>
      <c r="AT496" s="134"/>
      <c r="AU496" s="134"/>
      <c r="AY496" s="277"/>
      <c r="BE496" s="308"/>
      <c r="BF496" s="308"/>
      <c r="BG496" s="308"/>
      <c r="BH496" s="308"/>
      <c r="BI496" s="308"/>
      <c r="BJ496" s="277"/>
      <c r="BK496" s="308"/>
      <c r="BL496" s="277"/>
      <c r="BM496" s="134"/>
    </row>
    <row r="497" spans="2:65" s="10" customFormat="1" ht="11.6">
      <c r="B497" s="136"/>
      <c r="C497" s="145"/>
      <c r="D497" s="137" t="s">
        <v>131</v>
      </c>
      <c r="E497" s="550" t="s">
        <v>1</v>
      </c>
      <c r="F497" s="139" t="s">
        <v>2537</v>
      </c>
      <c r="H497" s="140"/>
      <c r="I497" s="860"/>
      <c r="L497" s="136"/>
      <c r="M497" s="738"/>
      <c r="N497" s="738"/>
      <c r="O497" s="738"/>
      <c r="P497" s="738"/>
      <c r="Q497" s="738"/>
      <c r="R497" s="738"/>
      <c r="S497" s="738"/>
      <c r="T497" s="738"/>
      <c r="U497" s="738"/>
      <c r="V497" s="738"/>
      <c r="W497" s="738"/>
      <c r="AT497" s="138"/>
      <c r="AU497" s="138"/>
      <c r="AY497" s="138"/>
    </row>
    <row r="498" spans="2:65" s="652" customFormat="1" ht="24.25" customHeight="1">
      <c r="B498" s="301"/>
      <c r="C498" s="145" t="s">
        <v>2331</v>
      </c>
      <c r="D498" s="551"/>
      <c r="E498" s="549"/>
      <c r="F498" s="147" t="s">
        <v>2339</v>
      </c>
      <c r="G498" s="148" t="s">
        <v>169</v>
      </c>
      <c r="H498" s="149">
        <v>3</v>
      </c>
      <c r="I498" s="553"/>
      <c r="J498" s="151">
        <f t="shared" si="7"/>
        <v>0</v>
      </c>
      <c r="K498" s="552" t="s">
        <v>1</v>
      </c>
      <c r="L498" s="34"/>
      <c r="M498" s="782"/>
      <c r="N498" s="783"/>
      <c r="O498" s="729"/>
      <c r="P498" s="757"/>
      <c r="Q498" s="757"/>
      <c r="R498" s="757"/>
      <c r="S498" s="757"/>
      <c r="T498" s="757"/>
      <c r="U498" s="729"/>
      <c r="V498" s="729"/>
      <c r="W498" s="729"/>
      <c r="AR498" s="134"/>
      <c r="AT498" s="134"/>
      <c r="AU498" s="134"/>
      <c r="AY498" s="277"/>
      <c r="BE498" s="308"/>
      <c r="BF498" s="308"/>
      <c r="BG498" s="308"/>
      <c r="BH498" s="308"/>
      <c r="BI498" s="308"/>
      <c r="BJ498" s="277"/>
      <c r="BK498" s="308"/>
      <c r="BL498" s="277"/>
      <c r="BM498" s="134"/>
    </row>
    <row r="499" spans="2:65" s="652" customFormat="1" ht="24.25" customHeight="1">
      <c r="B499" s="301"/>
      <c r="C499" s="145" t="s">
        <v>1713</v>
      </c>
      <c r="D499" s="551"/>
      <c r="E499" s="549"/>
      <c r="F499" s="147" t="s">
        <v>2340</v>
      </c>
      <c r="G499" s="148" t="s">
        <v>169</v>
      </c>
      <c r="H499" s="149">
        <v>1</v>
      </c>
      <c r="I499" s="553"/>
      <c r="J499" s="151">
        <f t="shared" si="7"/>
        <v>0</v>
      </c>
      <c r="K499" s="552" t="s">
        <v>1</v>
      </c>
      <c r="L499" s="34"/>
      <c r="M499" s="782"/>
      <c r="N499" s="783"/>
      <c r="O499" s="729"/>
      <c r="P499" s="757"/>
      <c r="Q499" s="757"/>
      <c r="R499" s="757"/>
      <c r="S499" s="757"/>
      <c r="T499" s="757"/>
      <c r="U499" s="729"/>
      <c r="V499" s="729"/>
      <c r="W499" s="729"/>
      <c r="AR499" s="134"/>
      <c r="AT499" s="134"/>
      <c r="AU499" s="134"/>
      <c r="AY499" s="277"/>
      <c r="BE499" s="308"/>
      <c r="BF499" s="308"/>
      <c r="BG499" s="308"/>
      <c r="BH499" s="308"/>
      <c r="BI499" s="308"/>
      <c r="BJ499" s="277"/>
      <c r="BK499" s="308"/>
      <c r="BL499" s="277"/>
      <c r="BM499" s="134"/>
    </row>
    <row r="500" spans="2:65" s="652" customFormat="1" ht="24.25" customHeight="1">
      <c r="B500" s="301"/>
      <c r="C500" s="145" t="s">
        <v>2334</v>
      </c>
      <c r="D500" s="551"/>
      <c r="E500" s="549"/>
      <c r="F500" s="147" t="s">
        <v>2341</v>
      </c>
      <c r="G500" s="148" t="s">
        <v>169</v>
      </c>
      <c r="H500" s="149">
        <v>1</v>
      </c>
      <c r="I500" s="553"/>
      <c r="J500" s="151">
        <f t="shared" si="7"/>
        <v>0</v>
      </c>
      <c r="K500" s="552" t="s">
        <v>1</v>
      </c>
      <c r="L500" s="34"/>
      <c r="M500" s="782"/>
      <c r="N500" s="783"/>
      <c r="O500" s="729"/>
      <c r="P500" s="757"/>
      <c r="Q500" s="757"/>
      <c r="R500" s="757"/>
      <c r="S500" s="757"/>
      <c r="T500" s="757"/>
      <c r="U500" s="729"/>
      <c r="V500" s="729"/>
      <c r="W500" s="729"/>
      <c r="AR500" s="134"/>
      <c r="AT500" s="134"/>
      <c r="AU500" s="134"/>
      <c r="AY500" s="277"/>
      <c r="BE500" s="308"/>
      <c r="BF500" s="308"/>
      <c r="BG500" s="308"/>
      <c r="BH500" s="308"/>
      <c r="BI500" s="308"/>
      <c r="BJ500" s="277"/>
      <c r="BK500" s="308"/>
      <c r="BL500" s="277"/>
      <c r="BM500" s="134"/>
    </row>
    <row r="501" spans="2:65" s="652" customFormat="1" ht="24.25" customHeight="1">
      <c r="B501" s="301"/>
      <c r="C501" s="145" t="s">
        <v>1716</v>
      </c>
      <c r="D501" s="551"/>
      <c r="E501" s="549"/>
      <c r="F501" s="147" t="s">
        <v>2342</v>
      </c>
      <c r="G501" s="148" t="s">
        <v>169</v>
      </c>
      <c r="H501" s="149">
        <v>9</v>
      </c>
      <c r="I501" s="553"/>
      <c r="J501" s="151">
        <f t="shared" si="7"/>
        <v>0</v>
      </c>
      <c r="K501" s="552" t="s">
        <v>1</v>
      </c>
      <c r="L501" s="34"/>
      <c r="M501" s="782"/>
      <c r="N501" s="783"/>
      <c r="O501" s="729"/>
      <c r="P501" s="757"/>
      <c r="Q501" s="757"/>
      <c r="R501" s="757"/>
      <c r="S501" s="757"/>
      <c r="T501" s="757"/>
      <c r="U501" s="729"/>
      <c r="V501" s="729"/>
      <c r="W501" s="729"/>
      <c r="AR501" s="134"/>
      <c r="AT501" s="134"/>
      <c r="AU501" s="134"/>
      <c r="AY501" s="277"/>
      <c r="BE501" s="308"/>
      <c r="BF501" s="308"/>
      <c r="BG501" s="308"/>
      <c r="BH501" s="308"/>
      <c r="BI501" s="308"/>
      <c r="BJ501" s="277"/>
      <c r="BK501" s="308"/>
      <c r="BL501" s="277"/>
      <c r="BM501" s="134"/>
    </row>
    <row r="502" spans="2:65" s="652" customFormat="1" ht="24.25" customHeight="1">
      <c r="B502" s="301"/>
      <c r="C502" s="145" t="s">
        <v>2335</v>
      </c>
      <c r="D502" s="551"/>
      <c r="E502" s="549"/>
      <c r="F502" s="147" t="s">
        <v>2343</v>
      </c>
      <c r="G502" s="148" t="s">
        <v>169</v>
      </c>
      <c r="H502" s="149">
        <v>9</v>
      </c>
      <c r="I502" s="553"/>
      <c r="J502" s="151">
        <f t="shared" si="7"/>
        <v>0</v>
      </c>
      <c r="K502" s="552" t="s">
        <v>1</v>
      </c>
      <c r="L502" s="34"/>
      <c r="M502" s="782"/>
      <c r="N502" s="783"/>
      <c r="O502" s="729"/>
      <c r="P502" s="757"/>
      <c r="Q502" s="757"/>
      <c r="R502" s="757"/>
      <c r="S502" s="757"/>
      <c r="T502" s="757"/>
      <c r="U502" s="729"/>
      <c r="V502" s="729"/>
      <c r="W502" s="729"/>
      <c r="AR502" s="134"/>
      <c r="AT502" s="134"/>
      <c r="AU502" s="134"/>
      <c r="AY502" s="277"/>
      <c r="BE502" s="308"/>
      <c r="BF502" s="308"/>
      <c r="BG502" s="308"/>
      <c r="BH502" s="308"/>
      <c r="BI502" s="308"/>
      <c r="BJ502" s="277"/>
      <c r="BK502" s="308"/>
      <c r="BL502" s="277"/>
      <c r="BM502" s="134"/>
    </row>
    <row r="503" spans="2:65" s="652" customFormat="1" ht="24.25" customHeight="1">
      <c r="B503" s="301"/>
      <c r="C503" s="145" t="s">
        <v>1718</v>
      </c>
      <c r="D503" s="551"/>
      <c r="E503" s="549"/>
      <c r="F503" s="147" t="s">
        <v>2344</v>
      </c>
      <c r="G503" s="148" t="s">
        <v>169</v>
      </c>
      <c r="H503" s="149">
        <v>1</v>
      </c>
      <c r="I503" s="553"/>
      <c r="J503" s="151">
        <f t="shared" si="7"/>
        <v>0</v>
      </c>
      <c r="K503" s="552" t="s">
        <v>1</v>
      </c>
      <c r="L503" s="34"/>
      <c r="M503" s="782"/>
      <c r="N503" s="783"/>
      <c r="O503" s="729"/>
      <c r="P503" s="757"/>
      <c r="Q503" s="757"/>
      <c r="R503" s="757"/>
      <c r="S503" s="757"/>
      <c r="T503" s="757"/>
      <c r="U503" s="729"/>
      <c r="V503" s="729"/>
      <c r="W503" s="729"/>
      <c r="AR503" s="134"/>
      <c r="AT503" s="134"/>
      <c r="AU503" s="134"/>
      <c r="AY503" s="277"/>
      <c r="BE503" s="308"/>
      <c r="BF503" s="308"/>
      <c r="BG503" s="308"/>
      <c r="BH503" s="308"/>
      <c r="BI503" s="308"/>
      <c r="BJ503" s="277"/>
      <c r="BK503" s="308"/>
      <c r="BL503" s="277"/>
      <c r="BM503" s="134"/>
    </row>
    <row r="504" spans="2:65" s="652" customFormat="1" ht="24.25" customHeight="1">
      <c r="B504" s="301"/>
      <c r="C504" s="145" t="s">
        <v>2336</v>
      </c>
      <c r="D504" s="551"/>
      <c r="E504" s="549"/>
      <c r="F504" s="147" t="s">
        <v>2345</v>
      </c>
      <c r="G504" s="148" t="s">
        <v>169</v>
      </c>
      <c r="H504" s="149">
        <v>1</v>
      </c>
      <c r="I504" s="553"/>
      <c r="J504" s="151">
        <f t="shared" si="7"/>
        <v>0</v>
      </c>
      <c r="K504" s="552" t="s">
        <v>1</v>
      </c>
      <c r="L504" s="34"/>
      <c r="M504" s="782"/>
      <c r="N504" s="783"/>
      <c r="O504" s="729"/>
      <c r="P504" s="757"/>
      <c r="Q504" s="757"/>
      <c r="R504" s="757"/>
      <c r="S504" s="757"/>
      <c r="T504" s="757"/>
      <c r="U504" s="729"/>
      <c r="V504" s="729"/>
      <c r="W504" s="729"/>
      <c r="AR504" s="134"/>
      <c r="AT504" s="134"/>
      <c r="AU504" s="134"/>
      <c r="AY504" s="277"/>
      <c r="BE504" s="308"/>
      <c r="BF504" s="308"/>
      <c r="BG504" s="308"/>
      <c r="BH504" s="308"/>
      <c r="BI504" s="308"/>
      <c r="BJ504" s="277"/>
      <c r="BK504" s="308"/>
      <c r="BL504" s="277"/>
      <c r="BM504" s="134"/>
    </row>
    <row r="505" spans="2:65" s="652" customFormat="1" ht="24.25" customHeight="1">
      <c r="B505" s="301"/>
      <c r="C505" s="145" t="s">
        <v>1720</v>
      </c>
      <c r="D505" s="551"/>
      <c r="E505" s="549"/>
      <c r="F505" s="147" t="s">
        <v>2346</v>
      </c>
      <c r="G505" s="148" t="s">
        <v>169</v>
      </c>
      <c r="H505" s="149">
        <v>1</v>
      </c>
      <c r="I505" s="553"/>
      <c r="J505" s="151">
        <f t="shared" si="7"/>
        <v>0</v>
      </c>
      <c r="K505" s="552" t="s">
        <v>1</v>
      </c>
      <c r="L505" s="34"/>
      <c r="M505" s="782"/>
      <c r="N505" s="783"/>
      <c r="O505" s="729"/>
      <c r="P505" s="757"/>
      <c r="Q505" s="757"/>
      <c r="R505" s="757"/>
      <c r="S505" s="757"/>
      <c r="T505" s="757"/>
      <c r="U505" s="729"/>
      <c r="V505" s="729"/>
      <c r="W505" s="729"/>
      <c r="AR505" s="134"/>
      <c r="AT505" s="134"/>
      <c r="AU505" s="134"/>
      <c r="AY505" s="277"/>
      <c r="BE505" s="308"/>
      <c r="BF505" s="308"/>
      <c r="BG505" s="308"/>
      <c r="BH505" s="308"/>
      <c r="BI505" s="308"/>
      <c r="BJ505" s="277"/>
      <c r="BK505" s="308"/>
      <c r="BL505" s="277"/>
      <c r="BM505" s="134"/>
    </row>
    <row r="506" spans="2:65" s="652" customFormat="1" ht="24" customHeight="1">
      <c r="B506" s="301"/>
      <c r="C506" s="145" t="s">
        <v>2337</v>
      </c>
      <c r="D506" s="551"/>
      <c r="E506" s="549"/>
      <c r="F506" s="147" t="s">
        <v>2347</v>
      </c>
      <c r="G506" s="148" t="s">
        <v>169</v>
      </c>
      <c r="H506" s="149">
        <v>2</v>
      </c>
      <c r="I506" s="553"/>
      <c r="J506" s="151">
        <f t="shared" si="7"/>
        <v>0</v>
      </c>
      <c r="K506" s="552" t="s">
        <v>1</v>
      </c>
      <c r="L506" s="34"/>
      <c r="M506" s="782"/>
      <c r="N506" s="783"/>
      <c r="O506" s="729"/>
      <c r="P506" s="757"/>
      <c r="Q506" s="757"/>
      <c r="R506" s="757"/>
      <c r="S506" s="757"/>
      <c r="T506" s="757"/>
      <c r="U506" s="729"/>
      <c r="V506" s="729"/>
      <c r="W506" s="729"/>
      <c r="AR506" s="134"/>
      <c r="AT506" s="134"/>
      <c r="AU506" s="134"/>
      <c r="AY506" s="277"/>
      <c r="BE506" s="308"/>
      <c r="BF506" s="308"/>
      <c r="BG506" s="308"/>
      <c r="BH506" s="308"/>
      <c r="BI506" s="308"/>
      <c r="BJ506" s="277"/>
      <c r="BK506" s="308"/>
      <c r="BL506" s="277"/>
      <c r="BM506" s="134"/>
    </row>
    <row r="507" spans="2:65" s="652" customFormat="1" ht="24" customHeight="1">
      <c r="B507" s="301"/>
      <c r="C507" s="145" t="s">
        <v>1721</v>
      </c>
      <c r="D507" s="551"/>
      <c r="E507" s="549"/>
      <c r="F507" s="147" t="s">
        <v>2371</v>
      </c>
      <c r="G507" s="148" t="s">
        <v>169</v>
      </c>
      <c r="H507" s="149">
        <v>2</v>
      </c>
      <c r="I507" s="553"/>
      <c r="J507" s="151">
        <f t="shared" ref="J507:J513" si="8">ROUND(I507*H507,0)</f>
        <v>0</v>
      </c>
      <c r="K507" s="552" t="s">
        <v>1</v>
      </c>
      <c r="L507" s="34"/>
      <c r="M507" s="782"/>
      <c r="N507" s="783"/>
      <c r="O507" s="729"/>
      <c r="P507" s="757"/>
      <c r="Q507" s="757"/>
      <c r="R507" s="757"/>
      <c r="S507" s="757"/>
      <c r="T507" s="757"/>
      <c r="U507" s="729"/>
      <c r="V507" s="729"/>
      <c r="W507" s="729"/>
      <c r="AR507" s="134"/>
      <c r="AT507" s="134"/>
      <c r="AU507" s="134"/>
      <c r="AY507" s="277"/>
      <c r="BE507" s="308"/>
      <c r="BF507" s="308"/>
      <c r="BG507" s="308"/>
      <c r="BH507" s="308"/>
      <c r="BI507" s="308"/>
      <c r="BJ507" s="277"/>
      <c r="BK507" s="308"/>
      <c r="BL507" s="277"/>
      <c r="BM507" s="134"/>
    </row>
    <row r="508" spans="2:65" s="652" customFormat="1" ht="24" customHeight="1">
      <c r="B508" s="301"/>
      <c r="C508" s="145" t="s">
        <v>2348</v>
      </c>
      <c r="D508" s="551"/>
      <c r="E508" s="549"/>
      <c r="F508" s="147" t="s">
        <v>2372</v>
      </c>
      <c r="G508" s="148" t="s">
        <v>169</v>
      </c>
      <c r="H508" s="149">
        <v>2</v>
      </c>
      <c r="I508" s="553"/>
      <c r="J508" s="151">
        <f t="shared" si="8"/>
        <v>0</v>
      </c>
      <c r="K508" s="552" t="s">
        <v>1</v>
      </c>
      <c r="L508" s="34"/>
      <c r="M508" s="782"/>
      <c r="N508" s="783"/>
      <c r="O508" s="729"/>
      <c r="P508" s="757"/>
      <c r="Q508" s="757"/>
      <c r="R508" s="757"/>
      <c r="S508" s="757"/>
      <c r="T508" s="757"/>
      <c r="U508" s="729"/>
      <c r="V508" s="729"/>
      <c r="W508" s="729"/>
      <c r="AR508" s="134"/>
      <c r="AT508" s="134"/>
      <c r="AU508" s="134"/>
      <c r="AY508" s="277"/>
      <c r="BE508" s="308"/>
      <c r="BF508" s="308"/>
      <c r="BG508" s="308"/>
      <c r="BH508" s="308"/>
      <c r="BI508" s="308"/>
      <c r="BJ508" s="277"/>
      <c r="BK508" s="308"/>
      <c r="BL508" s="277"/>
      <c r="BM508" s="134"/>
    </row>
    <row r="509" spans="2:65" s="652" customFormat="1" ht="24" customHeight="1">
      <c r="B509" s="301"/>
      <c r="C509" s="145" t="s">
        <v>1724</v>
      </c>
      <c r="D509" s="551"/>
      <c r="E509" s="549"/>
      <c r="F509" s="147" t="s">
        <v>2373</v>
      </c>
      <c r="G509" s="148" t="s">
        <v>169</v>
      </c>
      <c r="H509" s="149">
        <v>4</v>
      </c>
      <c r="I509" s="553"/>
      <c r="J509" s="151">
        <f t="shared" si="8"/>
        <v>0</v>
      </c>
      <c r="K509" s="552" t="s">
        <v>1</v>
      </c>
      <c r="L509" s="34"/>
      <c r="M509" s="782"/>
      <c r="N509" s="783"/>
      <c r="O509" s="729"/>
      <c r="P509" s="757"/>
      <c r="Q509" s="757"/>
      <c r="R509" s="757"/>
      <c r="S509" s="757"/>
      <c r="T509" s="757"/>
      <c r="U509" s="729"/>
      <c r="V509" s="729"/>
      <c r="W509" s="729"/>
      <c r="AR509" s="134"/>
      <c r="AT509" s="134"/>
      <c r="AU509" s="134"/>
      <c r="AY509" s="277"/>
      <c r="BE509" s="308"/>
      <c r="BF509" s="308"/>
      <c r="BG509" s="308"/>
      <c r="BH509" s="308"/>
      <c r="BI509" s="308"/>
      <c r="BJ509" s="277"/>
      <c r="BK509" s="308"/>
      <c r="BL509" s="277"/>
      <c r="BM509" s="134"/>
    </row>
    <row r="510" spans="2:65" s="652" customFormat="1" ht="24" customHeight="1">
      <c r="B510" s="301"/>
      <c r="C510" s="145" t="s">
        <v>2349</v>
      </c>
      <c r="D510" s="551"/>
      <c r="E510" s="549"/>
      <c r="F510" s="147" t="s">
        <v>2374</v>
      </c>
      <c r="G510" s="148" t="s">
        <v>169</v>
      </c>
      <c r="H510" s="149">
        <v>1</v>
      </c>
      <c r="I510" s="553"/>
      <c r="J510" s="151">
        <f t="shared" si="8"/>
        <v>0</v>
      </c>
      <c r="K510" s="552" t="s">
        <v>1</v>
      </c>
      <c r="L510" s="34"/>
      <c r="M510" s="782"/>
      <c r="N510" s="783"/>
      <c r="O510" s="729"/>
      <c r="P510" s="757"/>
      <c r="Q510" s="757"/>
      <c r="R510" s="757"/>
      <c r="S510" s="757"/>
      <c r="T510" s="757"/>
      <c r="U510" s="729"/>
      <c r="V510" s="729"/>
      <c r="W510" s="729"/>
      <c r="AR510" s="134"/>
      <c r="AT510" s="134"/>
      <c r="AU510" s="134"/>
      <c r="AY510" s="277"/>
      <c r="BE510" s="308"/>
      <c r="BF510" s="308"/>
      <c r="BG510" s="308"/>
      <c r="BH510" s="308"/>
      <c r="BI510" s="308"/>
      <c r="BJ510" s="277"/>
      <c r="BK510" s="308"/>
      <c r="BL510" s="277"/>
      <c r="BM510" s="134"/>
    </row>
    <row r="511" spans="2:65" s="652" customFormat="1" ht="24" customHeight="1">
      <c r="B511" s="301"/>
      <c r="C511" s="145" t="s">
        <v>1727</v>
      </c>
      <c r="D511" s="551"/>
      <c r="E511" s="549"/>
      <c r="F511" s="147" t="s">
        <v>2375</v>
      </c>
      <c r="G511" s="148" t="s">
        <v>169</v>
      </c>
      <c r="H511" s="149">
        <v>1</v>
      </c>
      <c r="I511" s="553"/>
      <c r="J511" s="151">
        <f t="shared" si="8"/>
        <v>0</v>
      </c>
      <c r="K511" s="552" t="s">
        <v>1</v>
      </c>
      <c r="L511" s="34"/>
      <c r="M511" s="782"/>
      <c r="N511" s="783"/>
      <c r="O511" s="729"/>
      <c r="P511" s="757"/>
      <c r="Q511" s="757"/>
      <c r="R511" s="757"/>
      <c r="S511" s="757"/>
      <c r="T511" s="757"/>
      <c r="U511" s="729"/>
      <c r="V511" s="729"/>
      <c r="W511" s="729"/>
      <c r="AR511" s="134"/>
      <c r="AT511" s="134"/>
      <c r="AU511" s="134"/>
      <c r="AY511" s="277"/>
      <c r="BE511" s="308"/>
      <c r="BF511" s="308"/>
      <c r="BG511" s="308"/>
      <c r="BH511" s="308"/>
      <c r="BI511" s="308"/>
      <c r="BJ511" s="277"/>
      <c r="BK511" s="308"/>
      <c r="BL511" s="277"/>
      <c r="BM511" s="134"/>
    </row>
    <row r="512" spans="2:65" s="652" customFormat="1" ht="24" customHeight="1">
      <c r="B512" s="301"/>
      <c r="C512" s="145" t="s">
        <v>2350</v>
      </c>
      <c r="D512" s="551"/>
      <c r="E512" s="549"/>
      <c r="F512" s="147" t="s">
        <v>2376</v>
      </c>
      <c r="G512" s="148" t="s">
        <v>169</v>
      </c>
      <c r="H512" s="149">
        <v>1</v>
      </c>
      <c r="I512" s="553"/>
      <c r="J512" s="151">
        <f t="shared" si="8"/>
        <v>0</v>
      </c>
      <c r="K512" s="552" t="s">
        <v>1</v>
      </c>
      <c r="L512" s="34"/>
      <c r="M512" s="782"/>
      <c r="N512" s="783"/>
      <c r="O512" s="729"/>
      <c r="P512" s="757"/>
      <c r="Q512" s="757"/>
      <c r="R512" s="757"/>
      <c r="S512" s="757"/>
      <c r="T512" s="757"/>
      <c r="U512" s="729"/>
      <c r="V512" s="729"/>
      <c r="W512" s="729"/>
      <c r="AR512" s="134"/>
      <c r="AT512" s="134"/>
      <c r="AU512" s="134"/>
      <c r="AY512" s="277"/>
      <c r="BE512" s="308"/>
      <c r="BF512" s="308"/>
      <c r="BG512" s="308"/>
      <c r="BH512" s="308"/>
      <c r="BI512" s="308"/>
      <c r="BJ512" s="277"/>
      <c r="BK512" s="308"/>
      <c r="BL512" s="277"/>
      <c r="BM512" s="134"/>
    </row>
    <row r="513" spans="2:65" s="652" customFormat="1" ht="24" customHeight="1">
      <c r="B513" s="301"/>
      <c r="C513" s="145" t="s">
        <v>1729</v>
      </c>
      <c r="D513" s="551"/>
      <c r="E513" s="549"/>
      <c r="F513" s="147" t="s">
        <v>2377</v>
      </c>
      <c r="G513" s="148" t="s">
        <v>169</v>
      </c>
      <c r="H513" s="149">
        <v>3</v>
      </c>
      <c r="I513" s="553"/>
      <c r="J513" s="151">
        <f t="shared" si="8"/>
        <v>0</v>
      </c>
      <c r="K513" s="552" t="s">
        <v>1</v>
      </c>
      <c r="L513" s="34"/>
      <c r="M513" s="782"/>
      <c r="N513" s="783"/>
      <c r="O513" s="729"/>
      <c r="P513" s="757"/>
      <c r="Q513" s="757"/>
      <c r="R513" s="757"/>
      <c r="S513" s="757"/>
      <c r="T513" s="757"/>
      <c r="U513" s="729"/>
      <c r="V513" s="729"/>
      <c r="W513" s="729"/>
      <c r="AR513" s="134"/>
      <c r="AT513" s="134"/>
      <c r="AU513" s="134"/>
      <c r="AY513" s="277"/>
      <c r="BE513" s="308"/>
      <c r="BF513" s="308"/>
      <c r="BG513" s="308"/>
      <c r="BH513" s="308"/>
      <c r="BI513" s="308"/>
      <c r="BJ513" s="277"/>
      <c r="BK513" s="308"/>
      <c r="BL513" s="277"/>
      <c r="BM513" s="134"/>
    </row>
    <row r="514" spans="2:65" s="652" customFormat="1" ht="24" customHeight="1">
      <c r="B514" s="301"/>
      <c r="C514" s="145" t="s">
        <v>2351</v>
      </c>
      <c r="D514" s="551"/>
      <c r="E514" s="549"/>
      <c r="F514" s="147" t="s">
        <v>2378</v>
      </c>
      <c r="G514" s="148" t="s">
        <v>169</v>
      </c>
      <c r="H514" s="149">
        <v>1</v>
      </c>
      <c r="I514" s="553"/>
      <c r="J514" s="151">
        <f t="shared" ref="J514:J535" si="9">ROUND(I514*H514,0)</f>
        <v>0</v>
      </c>
      <c r="K514" s="552" t="s">
        <v>1</v>
      </c>
      <c r="L514" s="34"/>
      <c r="M514" s="782"/>
      <c r="N514" s="783"/>
      <c r="O514" s="729"/>
      <c r="P514" s="757"/>
      <c r="Q514" s="757"/>
      <c r="R514" s="757"/>
      <c r="S514" s="757"/>
      <c r="T514" s="757"/>
      <c r="U514" s="729"/>
      <c r="V514" s="729"/>
      <c r="W514" s="729"/>
      <c r="AR514" s="134"/>
      <c r="AT514" s="134"/>
      <c r="AU514" s="134"/>
      <c r="AY514" s="277"/>
      <c r="BE514" s="308"/>
      <c r="BF514" s="308"/>
      <c r="BG514" s="308"/>
      <c r="BH514" s="308"/>
      <c r="BI514" s="308"/>
      <c r="BJ514" s="277"/>
      <c r="BK514" s="308"/>
      <c r="BL514" s="277"/>
      <c r="BM514" s="134"/>
    </row>
    <row r="515" spans="2:65" s="652" customFormat="1" ht="24" customHeight="1">
      <c r="B515" s="301"/>
      <c r="C515" s="145" t="s">
        <v>1732</v>
      </c>
      <c r="D515" s="551"/>
      <c r="E515" s="549"/>
      <c r="F515" s="147" t="s">
        <v>2379</v>
      </c>
      <c r="G515" s="148" t="s">
        <v>169</v>
      </c>
      <c r="H515" s="149">
        <v>1</v>
      </c>
      <c r="I515" s="553"/>
      <c r="J515" s="151">
        <f t="shared" si="9"/>
        <v>0</v>
      </c>
      <c r="K515" s="552" t="s">
        <v>1</v>
      </c>
      <c r="L515" s="34"/>
      <c r="M515" s="782"/>
      <c r="N515" s="783"/>
      <c r="O515" s="729"/>
      <c r="P515" s="757"/>
      <c r="Q515" s="757"/>
      <c r="R515" s="757"/>
      <c r="S515" s="757"/>
      <c r="T515" s="757"/>
      <c r="U515" s="729"/>
      <c r="V515" s="729"/>
      <c r="W515" s="729"/>
      <c r="AR515" s="134"/>
      <c r="AT515" s="134"/>
      <c r="AU515" s="134"/>
      <c r="AY515" s="277"/>
      <c r="BE515" s="308"/>
      <c r="BF515" s="308"/>
      <c r="BG515" s="308"/>
      <c r="BH515" s="308"/>
      <c r="BI515" s="308"/>
      <c r="BJ515" s="277"/>
      <c r="BK515" s="308"/>
      <c r="BL515" s="277"/>
      <c r="BM515" s="134"/>
    </row>
    <row r="516" spans="2:65" s="652" customFormat="1" ht="24" customHeight="1">
      <c r="B516" s="301"/>
      <c r="C516" s="145" t="s">
        <v>2352</v>
      </c>
      <c r="D516" s="551"/>
      <c r="E516" s="549"/>
      <c r="F516" s="147" t="s">
        <v>2380</v>
      </c>
      <c r="G516" s="148" t="s">
        <v>169</v>
      </c>
      <c r="H516" s="149">
        <v>1</v>
      </c>
      <c r="I516" s="553"/>
      <c r="J516" s="151">
        <f t="shared" si="9"/>
        <v>0</v>
      </c>
      <c r="K516" s="552" t="s">
        <v>1</v>
      </c>
      <c r="L516" s="34"/>
      <c r="M516" s="782"/>
      <c r="N516" s="783"/>
      <c r="O516" s="729"/>
      <c r="P516" s="757"/>
      <c r="Q516" s="757"/>
      <c r="R516" s="757"/>
      <c r="S516" s="757"/>
      <c r="T516" s="757"/>
      <c r="U516" s="729"/>
      <c r="V516" s="729"/>
      <c r="W516" s="729"/>
      <c r="AR516" s="134"/>
      <c r="AT516" s="134"/>
      <c r="AU516" s="134"/>
      <c r="AY516" s="277"/>
      <c r="BE516" s="308"/>
      <c r="BF516" s="308"/>
      <c r="BG516" s="308"/>
      <c r="BH516" s="308"/>
      <c r="BI516" s="308"/>
      <c r="BJ516" s="277"/>
      <c r="BK516" s="308"/>
      <c r="BL516" s="277"/>
      <c r="BM516" s="134"/>
    </row>
    <row r="517" spans="2:65" s="652" customFormat="1" ht="24" customHeight="1">
      <c r="B517" s="301"/>
      <c r="C517" s="145" t="s">
        <v>1734</v>
      </c>
      <c r="D517" s="551"/>
      <c r="E517" s="549"/>
      <c r="F517" s="147" t="s">
        <v>2381</v>
      </c>
      <c r="G517" s="148" t="s">
        <v>169</v>
      </c>
      <c r="H517" s="149">
        <v>1</v>
      </c>
      <c r="I517" s="553"/>
      <c r="J517" s="151">
        <f t="shared" si="9"/>
        <v>0</v>
      </c>
      <c r="K517" s="552" t="s">
        <v>1</v>
      </c>
      <c r="L517" s="34"/>
      <c r="M517" s="782"/>
      <c r="N517" s="783"/>
      <c r="O517" s="729"/>
      <c r="P517" s="757"/>
      <c r="Q517" s="757"/>
      <c r="R517" s="757"/>
      <c r="S517" s="757"/>
      <c r="T517" s="757"/>
      <c r="U517" s="729"/>
      <c r="V517" s="729"/>
      <c r="W517" s="729"/>
      <c r="AR517" s="134"/>
      <c r="AT517" s="134"/>
      <c r="AU517" s="134"/>
      <c r="AY517" s="277"/>
      <c r="BE517" s="308"/>
      <c r="BF517" s="308"/>
      <c r="BG517" s="308"/>
      <c r="BH517" s="308"/>
      <c r="BI517" s="308"/>
      <c r="BJ517" s="277"/>
      <c r="BK517" s="308"/>
      <c r="BL517" s="277"/>
      <c r="BM517" s="134"/>
    </row>
    <row r="518" spans="2:65" s="652" customFormat="1" ht="24" customHeight="1">
      <c r="B518" s="301"/>
      <c r="C518" s="145" t="s">
        <v>2353</v>
      </c>
      <c r="D518" s="551"/>
      <c r="E518" s="549"/>
      <c r="F518" s="147" t="s">
        <v>2382</v>
      </c>
      <c r="G518" s="148" t="s">
        <v>169</v>
      </c>
      <c r="H518" s="149">
        <v>1</v>
      </c>
      <c r="I518" s="553"/>
      <c r="J518" s="151">
        <f t="shared" si="9"/>
        <v>0</v>
      </c>
      <c r="K518" s="552" t="s">
        <v>1</v>
      </c>
      <c r="L518" s="34"/>
      <c r="M518" s="782"/>
      <c r="N518" s="783"/>
      <c r="O518" s="729"/>
      <c r="P518" s="757"/>
      <c r="Q518" s="757"/>
      <c r="R518" s="757"/>
      <c r="S518" s="757"/>
      <c r="T518" s="757"/>
      <c r="U518" s="729"/>
      <c r="V518" s="729"/>
      <c r="W518" s="729"/>
      <c r="AR518" s="134"/>
      <c r="AT518" s="134"/>
      <c r="AU518" s="134"/>
      <c r="AY518" s="277"/>
      <c r="BE518" s="308"/>
      <c r="BF518" s="308"/>
      <c r="BG518" s="308"/>
      <c r="BH518" s="308"/>
      <c r="BI518" s="308"/>
      <c r="BJ518" s="277"/>
      <c r="BK518" s="308"/>
      <c r="BL518" s="277"/>
      <c r="BM518" s="134"/>
    </row>
    <row r="519" spans="2:65" s="652" customFormat="1" ht="24" customHeight="1">
      <c r="B519" s="301"/>
      <c r="C519" s="145" t="s">
        <v>2354</v>
      </c>
      <c r="D519" s="551"/>
      <c r="E519" s="549"/>
      <c r="F519" s="147" t="s">
        <v>2383</v>
      </c>
      <c r="G519" s="148" t="s">
        <v>169</v>
      </c>
      <c r="H519" s="149">
        <v>4</v>
      </c>
      <c r="I519" s="553"/>
      <c r="J519" s="151">
        <f t="shared" si="9"/>
        <v>0</v>
      </c>
      <c r="K519" s="552" t="s">
        <v>1</v>
      </c>
      <c r="L519" s="34"/>
      <c r="M519" s="782"/>
      <c r="N519" s="783"/>
      <c r="O519" s="729"/>
      <c r="P519" s="757"/>
      <c r="Q519" s="757"/>
      <c r="R519" s="757"/>
      <c r="S519" s="757"/>
      <c r="T519" s="757"/>
      <c r="U519" s="729"/>
      <c r="V519" s="729"/>
      <c r="W519" s="729"/>
      <c r="AR519" s="134"/>
      <c r="AT519" s="134"/>
      <c r="AU519" s="134"/>
      <c r="AY519" s="277"/>
      <c r="BE519" s="308"/>
      <c r="BF519" s="308"/>
      <c r="BG519" s="308"/>
      <c r="BH519" s="308"/>
      <c r="BI519" s="308"/>
      <c r="BJ519" s="277"/>
      <c r="BK519" s="308"/>
      <c r="BL519" s="277"/>
      <c r="BM519" s="134"/>
    </row>
    <row r="520" spans="2:65" s="652" customFormat="1" ht="24" customHeight="1">
      <c r="B520" s="301"/>
      <c r="C520" s="145" t="s">
        <v>2355</v>
      </c>
      <c r="D520" s="551"/>
      <c r="E520" s="549"/>
      <c r="F520" s="147" t="s">
        <v>2384</v>
      </c>
      <c r="G520" s="148" t="s">
        <v>169</v>
      </c>
      <c r="H520" s="149">
        <v>1</v>
      </c>
      <c r="I520" s="553"/>
      <c r="J520" s="151">
        <f t="shared" si="9"/>
        <v>0</v>
      </c>
      <c r="K520" s="552" t="s">
        <v>1</v>
      </c>
      <c r="L520" s="34"/>
      <c r="M520" s="782"/>
      <c r="N520" s="783"/>
      <c r="O520" s="729"/>
      <c r="P520" s="757"/>
      <c r="Q520" s="757"/>
      <c r="R520" s="757"/>
      <c r="S520" s="757"/>
      <c r="T520" s="757"/>
      <c r="U520" s="729"/>
      <c r="V520" s="729"/>
      <c r="W520" s="729"/>
      <c r="AR520" s="134"/>
      <c r="AT520" s="134"/>
      <c r="AU520" s="134"/>
      <c r="AY520" s="277"/>
      <c r="BE520" s="308"/>
      <c r="BF520" s="308"/>
      <c r="BG520" s="308"/>
      <c r="BH520" s="308"/>
      <c r="BI520" s="308"/>
      <c r="BJ520" s="277"/>
      <c r="BK520" s="308"/>
      <c r="BL520" s="277"/>
      <c r="BM520" s="134"/>
    </row>
    <row r="521" spans="2:65" s="652" customFormat="1" ht="24" customHeight="1">
      <c r="B521" s="301"/>
      <c r="C521" s="145" t="s">
        <v>2356</v>
      </c>
      <c r="D521" s="551"/>
      <c r="E521" s="549"/>
      <c r="F521" s="147" t="s">
        <v>2385</v>
      </c>
      <c r="G521" s="148" t="s">
        <v>169</v>
      </c>
      <c r="H521" s="149">
        <v>3</v>
      </c>
      <c r="I521" s="553"/>
      <c r="J521" s="151">
        <f t="shared" si="9"/>
        <v>0</v>
      </c>
      <c r="K521" s="552" t="s">
        <v>1</v>
      </c>
      <c r="L521" s="34"/>
      <c r="M521" s="782"/>
      <c r="N521" s="783"/>
      <c r="O521" s="729"/>
      <c r="P521" s="757"/>
      <c r="Q521" s="757"/>
      <c r="R521" s="757"/>
      <c r="S521" s="757"/>
      <c r="T521" s="757"/>
      <c r="U521" s="729"/>
      <c r="V521" s="729"/>
      <c r="W521" s="729"/>
      <c r="AR521" s="134"/>
      <c r="AT521" s="134"/>
      <c r="AU521" s="134"/>
      <c r="AY521" s="277"/>
      <c r="BE521" s="308"/>
      <c r="BF521" s="308"/>
      <c r="BG521" s="308"/>
      <c r="BH521" s="308"/>
      <c r="BI521" s="308"/>
      <c r="BJ521" s="277"/>
      <c r="BK521" s="308"/>
      <c r="BL521" s="277"/>
      <c r="BM521" s="134"/>
    </row>
    <row r="522" spans="2:65" s="652" customFormat="1" ht="24" customHeight="1">
      <c r="B522" s="301"/>
      <c r="C522" s="145" t="s">
        <v>2357</v>
      </c>
      <c r="D522" s="551"/>
      <c r="E522" s="549"/>
      <c r="F522" s="147" t="s">
        <v>2386</v>
      </c>
      <c r="G522" s="148" t="s">
        <v>169</v>
      </c>
      <c r="H522" s="149">
        <v>3</v>
      </c>
      <c r="I522" s="553"/>
      <c r="J522" s="151">
        <f t="shared" si="9"/>
        <v>0</v>
      </c>
      <c r="K522" s="552" t="s">
        <v>1</v>
      </c>
      <c r="L522" s="34"/>
      <c r="M522" s="782"/>
      <c r="N522" s="783"/>
      <c r="O522" s="729"/>
      <c r="P522" s="757"/>
      <c r="Q522" s="757"/>
      <c r="R522" s="757"/>
      <c r="S522" s="757"/>
      <c r="T522" s="757"/>
      <c r="U522" s="729"/>
      <c r="V522" s="729"/>
      <c r="W522" s="729"/>
      <c r="AR522" s="134"/>
      <c r="AT522" s="134"/>
      <c r="AU522" s="134"/>
      <c r="AY522" s="277"/>
      <c r="BE522" s="308"/>
      <c r="BF522" s="308"/>
      <c r="BG522" s="308"/>
      <c r="BH522" s="308"/>
      <c r="BI522" s="308"/>
      <c r="BJ522" s="277"/>
      <c r="BK522" s="308"/>
      <c r="BL522" s="277"/>
      <c r="BM522" s="134"/>
    </row>
    <row r="523" spans="2:65" s="652" customFormat="1" ht="24" customHeight="1">
      <c r="B523" s="301"/>
      <c r="C523" s="145" t="s">
        <v>2358</v>
      </c>
      <c r="D523" s="551"/>
      <c r="E523" s="549"/>
      <c r="F523" s="147" t="s">
        <v>2387</v>
      </c>
      <c r="G523" s="148" t="s">
        <v>169</v>
      </c>
      <c r="H523" s="149">
        <v>1</v>
      </c>
      <c r="I523" s="553"/>
      <c r="J523" s="151">
        <f t="shared" si="9"/>
        <v>0</v>
      </c>
      <c r="K523" s="552" t="s">
        <v>1</v>
      </c>
      <c r="L523" s="34"/>
      <c r="M523" s="782"/>
      <c r="N523" s="783"/>
      <c r="O523" s="729"/>
      <c r="P523" s="757"/>
      <c r="Q523" s="757"/>
      <c r="R523" s="757"/>
      <c r="S523" s="757"/>
      <c r="T523" s="757"/>
      <c r="U523" s="729"/>
      <c r="V523" s="729"/>
      <c r="W523" s="729"/>
      <c r="AR523" s="134"/>
      <c r="AT523" s="134"/>
      <c r="AU523" s="134"/>
      <c r="AY523" s="277"/>
      <c r="BE523" s="308"/>
      <c r="BF523" s="308"/>
      <c r="BG523" s="308"/>
      <c r="BH523" s="308"/>
      <c r="BI523" s="308"/>
      <c r="BJ523" s="277"/>
      <c r="BK523" s="308"/>
      <c r="BL523" s="277"/>
      <c r="BM523" s="134"/>
    </row>
    <row r="524" spans="2:65" s="652" customFormat="1" ht="24" customHeight="1">
      <c r="B524" s="301"/>
      <c r="C524" s="145" t="s">
        <v>2359</v>
      </c>
      <c r="D524" s="551"/>
      <c r="E524" s="549"/>
      <c r="F524" s="147" t="s">
        <v>2388</v>
      </c>
      <c r="G524" s="148" t="s">
        <v>169</v>
      </c>
      <c r="H524" s="149">
        <v>6</v>
      </c>
      <c r="I524" s="553"/>
      <c r="J524" s="151">
        <f t="shared" si="9"/>
        <v>0</v>
      </c>
      <c r="K524" s="552" t="s">
        <v>1</v>
      </c>
      <c r="L524" s="34"/>
      <c r="M524" s="782"/>
      <c r="N524" s="783"/>
      <c r="O524" s="729"/>
      <c r="P524" s="757"/>
      <c r="Q524" s="757"/>
      <c r="R524" s="757"/>
      <c r="S524" s="757"/>
      <c r="T524" s="757"/>
      <c r="U524" s="729"/>
      <c r="V524" s="729"/>
      <c r="W524" s="729"/>
      <c r="AR524" s="134"/>
      <c r="AT524" s="134"/>
      <c r="AU524" s="134"/>
      <c r="AY524" s="277"/>
      <c r="BE524" s="308"/>
      <c r="BF524" s="308"/>
      <c r="BG524" s="308"/>
      <c r="BH524" s="308"/>
      <c r="BI524" s="308"/>
      <c r="BJ524" s="277"/>
      <c r="BK524" s="308"/>
      <c r="BL524" s="277"/>
      <c r="BM524" s="134"/>
    </row>
    <row r="525" spans="2:65" s="652" customFormat="1" ht="24" customHeight="1">
      <c r="B525" s="301"/>
      <c r="C525" s="145" t="s">
        <v>2360</v>
      </c>
      <c r="D525" s="551"/>
      <c r="E525" s="549"/>
      <c r="F525" s="147" t="s">
        <v>2389</v>
      </c>
      <c r="G525" s="148" t="s">
        <v>169</v>
      </c>
      <c r="H525" s="149">
        <v>4</v>
      </c>
      <c r="I525" s="553"/>
      <c r="J525" s="151">
        <f t="shared" si="9"/>
        <v>0</v>
      </c>
      <c r="K525" s="552" t="s">
        <v>1</v>
      </c>
      <c r="L525" s="34"/>
      <c r="M525" s="782"/>
      <c r="N525" s="783"/>
      <c r="O525" s="729"/>
      <c r="P525" s="757"/>
      <c r="Q525" s="757"/>
      <c r="R525" s="757"/>
      <c r="S525" s="757"/>
      <c r="T525" s="757"/>
      <c r="U525" s="729"/>
      <c r="V525" s="729"/>
      <c r="W525" s="729"/>
      <c r="AR525" s="134"/>
      <c r="AT525" s="134"/>
      <c r="AU525" s="134"/>
      <c r="AY525" s="277"/>
      <c r="BE525" s="308"/>
      <c r="BF525" s="308"/>
      <c r="BG525" s="308"/>
      <c r="BH525" s="308"/>
      <c r="BI525" s="308"/>
      <c r="BJ525" s="277"/>
      <c r="BK525" s="308"/>
      <c r="BL525" s="277"/>
      <c r="BM525" s="134"/>
    </row>
    <row r="526" spans="2:65" s="652" customFormat="1" ht="24" customHeight="1">
      <c r="B526" s="301"/>
      <c r="C526" s="145" t="s">
        <v>2361</v>
      </c>
      <c r="D526" s="551"/>
      <c r="E526" s="549"/>
      <c r="F526" s="147" t="s">
        <v>2390</v>
      </c>
      <c r="G526" s="148" t="s">
        <v>169</v>
      </c>
      <c r="H526" s="149">
        <v>2</v>
      </c>
      <c r="I526" s="553"/>
      <c r="J526" s="151">
        <f t="shared" si="9"/>
        <v>0</v>
      </c>
      <c r="K526" s="552" t="s">
        <v>1</v>
      </c>
      <c r="L526" s="34"/>
      <c r="M526" s="782"/>
      <c r="N526" s="783"/>
      <c r="O526" s="729"/>
      <c r="P526" s="757"/>
      <c r="Q526" s="757"/>
      <c r="R526" s="757"/>
      <c r="S526" s="757"/>
      <c r="T526" s="757"/>
      <c r="U526" s="729"/>
      <c r="V526" s="729"/>
      <c r="W526" s="729"/>
      <c r="AR526" s="134"/>
      <c r="AT526" s="134"/>
      <c r="AU526" s="134"/>
      <c r="AY526" s="277"/>
      <c r="BE526" s="308"/>
      <c r="BF526" s="308"/>
      <c r="BG526" s="308"/>
      <c r="BH526" s="308"/>
      <c r="BI526" s="308"/>
      <c r="BJ526" s="277"/>
      <c r="BK526" s="308"/>
      <c r="BL526" s="277"/>
      <c r="BM526" s="134"/>
    </row>
    <row r="527" spans="2:65" s="652" customFormat="1" ht="24" customHeight="1">
      <c r="B527" s="301"/>
      <c r="C527" s="145" t="s">
        <v>2362</v>
      </c>
      <c r="D527" s="551"/>
      <c r="E527" s="549"/>
      <c r="F527" s="147" t="s">
        <v>2391</v>
      </c>
      <c r="G527" s="148" t="s">
        <v>169</v>
      </c>
      <c r="H527" s="149">
        <v>10</v>
      </c>
      <c r="I527" s="553"/>
      <c r="J527" s="151">
        <f t="shared" si="9"/>
        <v>0</v>
      </c>
      <c r="K527" s="552" t="s">
        <v>1</v>
      </c>
      <c r="L527" s="34"/>
      <c r="M527" s="782"/>
      <c r="N527" s="783"/>
      <c r="O527" s="729"/>
      <c r="P527" s="757"/>
      <c r="Q527" s="757"/>
      <c r="R527" s="757"/>
      <c r="S527" s="757"/>
      <c r="T527" s="757"/>
      <c r="U527" s="729"/>
      <c r="V527" s="729"/>
      <c r="W527" s="729"/>
      <c r="AR527" s="134"/>
      <c r="AT527" s="134"/>
      <c r="AU527" s="134"/>
      <c r="AY527" s="277"/>
      <c r="BE527" s="308"/>
      <c r="BF527" s="308"/>
      <c r="BG527" s="308"/>
      <c r="BH527" s="308"/>
      <c r="BI527" s="308"/>
      <c r="BJ527" s="277"/>
      <c r="BK527" s="308"/>
      <c r="BL527" s="277"/>
      <c r="BM527" s="134"/>
    </row>
    <row r="528" spans="2:65" s="652" customFormat="1" ht="24" customHeight="1">
      <c r="B528" s="301"/>
      <c r="C528" s="145" t="s">
        <v>2363</v>
      </c>
      <c r="D528" s="551"/>
      <c r="E528" s="549"/>
      <c r="F528" s="147" t="s">
        <v>2392</v>
      </c>
      <c r="G528" s="148" t="s">
        <v>169</v>
      </c>
      <c r="H528" s="149">
        <v>2</v>
      </c>
      <c r="I528" s="553"/>
      <c r="J528" s="151">
        <f t="shared" si="9"/>
        <v>0</v>
      </c>
      <c r="K528" s="552" t="s">
        <v>1</v>
      </c>
      <c r="L528" s="34"/>
      <c r="M528" s="782"/>
      <c r="N528" s="783"/>
      <c r="O528" s="729"/>
      <c r="P528" s="757"/>
      <c r="Q528" s="757"/>
      <c r="R528" s="757"/>
      <c r="S528" s="757"/>
      <c r="T528" s="757"/>
      <c r="U528" s="729"/>
      <c r="V528" s="729"/>
      <c r="W528" s="729"/>
      <c r="AR528" s="134"/>
      <c r="AT528" s="134"/>
      <c r="AU528" s="134"/>
      <c r="AY528" s="277"/>
      <c r="BE528" s="308"/>
      <c r="BF528" s="308"/>
      <c r="BG528" s="308"/>
      <c r="BH528" s="308"/>
      <c r="BI528" s="308"/>
      <c r="BJ528" s="277"/>
      <c r="BK528" s="308"/>
      <c r="BL528" s="277"/>
      <c r="BM528" s="134"/>
    </row>
    <row r="529" spans="2:65" s="652" customFormat="1" ht="24" customHeight="1">
      <c r="B529" s="301"/>
      <c r="C529" s="145" t="s">
        <v>2364</v>
      </c>
      <c r="D529" s="551"/>
      <c r="E529" s="549"/>
      <c r="F529" s="147" t="s">
        <v>2393</v>
      </c>
      <c r="G529" s="148" t="s">
        <v>169</v>
      </c>
      <c r="H529" s="149">
        <v>14</v>
      </c>
      <c r="I529" s="553"/>
      <c r="J529" s="151">
        <f t="shared" si="9"/>
        <v>0</v>
      </c>
      <c r="K529" s="552" t="s">
        <v>1</v>
      </c>
      <c r="L529" s="34"/>
      <c r="M529" s="782"/>
      <c r="N529" s="783"/>
      <c r="O529" s="729"/>
      <c r="P529" s="757"/>
      <c r="Q529" s="757"/>
      <c r="R529" s="757"/>
      <c r="S529" s="757"/>
      <c r="T529" s="757"/>
      <c r="U529" s="729"/>
      <c r="V529" s="729"/>
      <c r="W529" s="729"/>
      <c r="AR529" s="134"/>
      <c r="AT529" s="134"/>
      <c r="AU529" s="134"/>
      <c r="AY529" s="277"/>
      <c r="BE529" s="308"/>
      <c r="BF529" s="308"/>
      <c r="BG529" s="308"/>
      <c r="BH529" s="308"/>
      <c r="BI529" s="308"/>
      <c r="BJ529" s="277"/>
      <c r="BK529" s="308"/>
      <c r="BL529" s="277"/>
      <c r="BM529" s="134"/>
    </row>
    <row r="530" spans="2:65" s="652" customFormat="1" ht="24" customHeight="1">
      <c r="B530" s="301"/>
      <c r="C530" s="145" t="s">
        <v>2365</v>
      </c>
      <c r="D530" s="551"/>
      <c r="E530" s="549"/>
      <c r="F530" s="147" t="s">
        <v>2394</v>
      </c>
      <c r="G530" s="148" t="s">
        <v>169</v>
      </c>
      <c r="H530" s="149">
        <v>25</v>
      </c>
      <c r="I530" s="553"/>
      <c r="J530" s="151">
        <f t="shared" si="9"/>
        <v>0</v>
      </c>
      <c r="K530" s="552" t="s">
        <v>1</v>
      </c>
      <c r="L530" s="34"/>
      <c r="M530" s="782"/>
      <c r="N530" s="783"/>
      <c r="O530" s="729"/>
      <c r="P530" s="757"/>
      <c r="Q530" s="757"/>
      <c r="R530" s="757"/>
      <c r="S530" s="757"/>
      <c r="T530" s="757"/>
      <c r="U530" s="729"/>
      <c r="V530" s="729"/>
      <c r="W530" s="729"/>
      <c r="AR530" s="134"/>
      <c r="AT530" s="134"/>
      <c r="AU530" s="134"/>
      <c r="AY530" s="277"/>
      <c r="BE530" s="308"/>
      <c r="BF530" s="308"/>
      <c r="BG530" s="308"/>
      <c r="BH530" s="308"/>
      <c r="BI530" s="308"/>
      <c r="BJ530" s="277"/>
      <c r="BK530" s="308"/>
      <c r="BL530" s="277"/>
      <c r="BM530" s="134"/>
    </row>
    <row r="531" spans="2:65" s="652" customFormat="1" ht="24" customHeight="1">
      <c r="B531" s="301"/>
      <c r="C531" s="145" t="s">
        <v>2366</v>
      </c>
      <c r="D531" s="551"/>
      <c r="E531" s="549"/>
      <c r="F531" s="147" t="s">
        <v>2395</v>
      </c>
      <c r="G531" s="148" t="s">
        <v>169</v>
      </c>
      <c r="H531" s="149">
        <v>1</v>
      </c>
      <c r="I531" s="553"/>
      <c r="J531" s="151">
        <f t="shared" si="9"/>
        <v>0</v>
      </c>
      <c r="K531" s="552" t="s">
        <v>1</v>
      </c>
      <c r="L531" s="34"/>
      <c r="M531" s="782"/>
      <c r="N531" s="783"/>
      <c r="O531" s="729"/>
      <c r="P531" s="757"/>
      <c r="Q531" s="757"/>
      <c r="R531" s="757"/>
      <c r="S531" s="757"/>
      <c r="T531" s="757"/>
      <c r="U531" s="729"/>
      <c r="V531" s="729"/>
      <c r="W531" s="729"/>
      <c r="AR531" s="134"/>
      <c r="AT531" s="134"/>
      <c r="AU531" s="134"/>
      <c r="AY531" s="277"/>
      <c r="BE531" s="308"/>
      <c r="BF531" s="308"/>
      <c r="BG531" s="308"/>
      <c r="BH531" s="308"/>
      <c r="BI531" s="308"/>
      <c r="BJ531" s="277"/>
      <c r="BK531" s="308"/>
      <c r="BL531" s="277"/>
      <c r="BM531" s="134"/>
    </row>
    <row r="532" spans="2:65" s="652" customFormat="1" ht="24" customHeight="1">
      <c r="B532" s="301"/>
      <c r="C532" s="145" t="s">
        <v>2367</v>
      </c>
      <c r="D532" s="551"/>
      <c r="E532" s="549"/>
      <c r="F532" s="147" t="s">
        <v>2396</v>
      </c>
      <c r="G532" s="148" t="s">
        <v>169</v>
      </c>
      <c r="H532" s="149">
        <v>33</v>
      </c>
      <c r="I532" s="553"/>
      <c r="J532" s="151">
        <f t="shared" si="9"/>
        <v>0</v>
      </c>
      <c r="K532" s="552" t="s">
        <v>1</v>
      </c>
      <c r="L532" s="34"/>
      <c r="M532" s="782"/>
      <c r="N532" s="783"/>
      <c r="O532" s="729"/>
      <c r="P532" s="757"/>
      <c r="Q532" s="757"/>
      <c r="R532" s="757"/>
      <c r="S532" s="757"/>
      <c r="T532" s="757"/>
      <c r="U532" s="729"/>
      <c r="V532" s="729"/>
      <c r="W532" s="729"/>
      <c r="AR532" s="134"/>
      <c r="AT532" s="134"/>
      <c r="AU532" s="134"/>
      <c r="AY532" s="277"/>
      <c r="BE532" s="308"/>
      <c r="BF532" s="308"/>
      <c r="BG532" s="308"/>
      <c r="BH532" s="308"/>
      <c r="BI532" s="308"/>
      <c r="BJ532" s="277"/>
      <c r="BK532" s="308"/>
      <c r="BL532" s="277"/>
      <c r="BM532" s="134"/>
    </row>
    <row r="533" spans="2:65" s="652" customFormat="1" ht="24" customHeight="1">
      <c r="B533" s="301"/>
      <c r="C533" s="145" t="s">
        <v>2368</v>
      </c>
      <c r="D533" s="551"/>
      <c r="E533" s="549"/>
      <c r="F533" s="147" t="s">
        <v>2397</v>
      </c>
      <c r="G533" s="148" t="s">
        <v>169</v>
      </c>
      <c r="H533" s="149">
        <v>4</v>
      </c>
      <c r="I533" s="553"/>
      <c r="J533" s="151">
        <f t="shared" si="9"/>
        <v>0</v>
      </c>
      <c r="K533" s="552" t="s">
        <v>1</v>
      </c>
      <c r="L533" s="34"/>
      <c r="M533" s="782"/>
      <c r="N533" s="783"/>
      <c r="O533" s="729"/>
      <c r="P533" s="757"/>
      <c r="Q533" s="757"/>
      <c r="R533" s="757"/>
      <c r="S533" s="757"/>
      <c r="T533" s="757"/>
      <c r="U533" s="729"/>
      <c r="V533" s="729"/>
      <c r="W533" s="729"/>
      <c r="AR533" s="134"/>
      <c r="AT533" s="134"/>
      <c r="AU533" s="134"/>
      <c r="AY533" s="277"/>
      <c r="BE533" s="308"/>
      <c r="BF533" s="308"/>
      <c r="BG533" s="308"/>
      <c r="BH533" s="308"/>
      <c r="BI533" s="308"/>
      <c r="BJ533" s="277"/>
      <c r="BK533" s="308"/>
      <c r="BL533" s="277"/>
      <c r="BM533" s="134"/>
    </row>
    <row r="534" spans="2:65" s="652" customFormat="1" ht="24" customHeight="1">
      <c r="B534" s="301"/>
      <c r="C534" s="145" t="s">
        <v>2369</v>
      </c>
      <c r="D534" s="551"/>
      <c r="E534" s="549"/>
      <c r="F534" s="147" t="s">
        <v>2398</v>
      </c>
      <c r="G534" s="148" t="s">
        <v>169</v>
      </c>
      <c r="H534" s="149">
        <v>1</v>
      </c>
      <c r="I534" s="553"/>
      <c r="J534" s="151">
        <f t="shared" si="9"/>
        <v>0</v>
      </c>
      <c r="K534" s="552" t="s">
        <v>1</v>
      </c>
      <c r="L534" s="34"/>
      <c r="M534" s="782"/>
      <c r="N534" s="783"/>
      <c r="O534" s="729"/>
      <c r="P534" s="757"/>
      <c r="Q534" s="757"/>
      <c r="R534" s="757"/>
      <c r="S534" s="757"/>
      <c r="T534" s="757"/>
      <c r="U534" s="729"/>
      <c r="V534" s="729"/>
      <c r="W534" s="729"/>
      <c r="AR534" s="134"/>
      <c r="AT534" s="134"/>
      <c r="AU534" s="134"/>
      <c r="AY534" s="277"/>
      <c r="BE534" s="308"/>
      <c r="BF534" s="308"/>
      <c r="BG534" s="308"/>
      <c r="BH534" s="308"/>
      <c r="BI534" s="308"/>
      <c r="BJ534" s="277"/>
      <c r="BK534" s="308"/>
      <c r="BL534" s="277"/>
      <c r="BM534" s="134"/>
    </row>
    <row r="535" spans="2:65" s="652" customFormat="1" ht="24" customHeight="1">
      <c r="B535" s="301"/>
      <c r="C535" s="145" t="s">
        <v>2370</v>
      </c>
      <c r="D535" s="551"/>
      <c r="E535" s="549"/>
      <c r="F535" s="147" t="s">
        <v>2399</v>
      </c>
      <c r="G535" s="148" t="s">
        <v>169</v>
      </c>
      <c r="H535" s="149">
        <v>1</v>
      </c>
      <c r="I535" s="553"/>
      <c r="J535" s="151">
        <f t="shared" si="9"/>
        <v>0</v>
      </c>
      <c r="K535" s="552" t="s">
        <v>1</v>
      </c>
      <c r="L535" s="34"/>
      <c r="M535" s="782"/>
      <c r="N535" s="783"/>
      <c r="O535" s="729"/>
      <c r="P535" s="757"/>
      <c r="Q535" s="757"/>
      <c r="R535" s="757"/>
      <c r="S535" s="757"/>
      <c r="T535" s="757"/>
      <c r="U535" s="729"/>
      <c r="V535" s="729"/>
      <c r="W535" s="729"/>
      <c r="AR535" s="134"/>
      <c r="AT535" s="134"/>
      <c r="AU535" s="134"/>
      <c r="AY535" s="277"/>
      <c r="BE535" s="308"/>
      <c r="BF535" s="308"/>
      <c r="BG535" s="308"/>
      <c r="BH535" s="308"/>
      <c r="BI535" s="308"/>
      <c r="BJ535" s="277"/>
      <c r="BK535" s="308"/>
      <c r="BL535" s="277"/>
      <c r="BM535" s="134"/>
    </row>
    <row r="536" spans="2:65" s="652" customFormat="1" ht="24" customHeight="1">
      <c r="B536" s="301"/>
      <c r="C536" s="145" t="s">
        <v>2400</v>
      </c>
      <c r="D536" s="551"/>
      <c r="E536" s="549"/>
      <c r="F536" s="147" t="s">
        <v>2433</v>
      </c>
      <c r="G536" s="148" t="s">
        <v>169</v>
      </c>
      <c r="H536" s="149">
        <v>2</v>
      </c>
      <c r="I536" s="553"/>
      <c r="J536" s="151">
        <f t="shared" ref="J536:J566" si="10">ROUND(I536*H536,0)</f>
        <v>0</v>
      </c>
      <c r="K536" s="552" t="s">
        <v>1</v>
      </c>
      <c r="L536" s="34"/>
      <c r="M536" s="782"/>
      <c r="N536" s="783"/>
      <c r="O536" s="729"/>
      <c r="P536" s="757"/>
      <c r="Q536" s="757"/>
      <c r="R536" s="757"/>
      <c r="S536" s="757"/>
      <c r="T536" s="757"/>
      <c r="U536" s="729"/>
      <c r="V536" s="729"/>
      <c r="W536" s="729"/>
      <c r="AR536" s="134"/>
      <c r="AT536" s="134"/>
      <c r="AU536" s="134"/>
      <c r="AY536" s="277"/>
      <c r="BE536" s="308"/>
      <c r="BF536" s="308"/>
      <c r="BG536" s="308"/>
      <c r="BH536" s="308"/>
      <c r="BI536" s="308"/>
      <c r="BJ536" s="277"/>
      <c r="BK536" s="308"/>
      <c r="BL536" s="277"/>
      <c r="BM536" s="134"/>
    </row>
    <row r="537" spans="2:65" s="652" customFormat="1" ht="24" customHeight="1">
      <c r="B537" s="301"/>
      <c r="C537" s="145" t="s">
        <v>2401</v>
      </c>
      <c r="D537" s="551"/>
      <c r="E537" s="549"/>
      <c r="F537" s="147" t="s">
        <v>2434</v>
      </c>
      <c r="G537" s="148" t="s">
        <v>169</v>
      </c>
      <c r="H537" s="149">
        <v>2</v>
      </c>
      <c r="I537" s="553"/>
      <c r="J537" s="151">
        <f t="shared" si="10"/>
        <v>0</v>
      </c>
      <c r="K537" s="552" t="s">
        <v>1</v>
      </c>
      <c r="L537" s="34"/>
      <c r="M537" s="782"/>
      <c r="N537" s="783"/>
      <c r="O537" s="729"/>
      <c r="P537" s="757"/>
      <c r="Q537" s="757"/>
      <c r="R537" s="757"/>
      <c r="S537" s="757"/>
      <c r="T537" s="757"/>
      <c r="U537" s="729"/>
      <c r="V537" s="729"/>
      <c r="W537" s="729"/>
      <c r="AR537" s="134"/>
      <c r="AT537" s="134"/>
      <c r="AU537" s="134"/>
      <c r="AY537" s="277"/>
      <c r="BE537" s="308"/>
      <c r="BF537" s="308"/>
      <c r="BG537" s="308"/>
      <c r="BH537" s="308"/>
      <c r="BI537" s="308"/>
      <c r="BJ537" s="277"/>
      <c r="BK537" s="308"/>
      <c r="BL537" s="277"/>
      <c r="BM537" s="134"/>
    </row>
    <row r="538" spans="2:65" s="652" customFormat="1" ht="24" customHeight="1">
      <c r="B538" s="301"/>
      <c r="C538" s="145" t="s">
        <v>2402</v>
      </c>
      <c r="D538" s="551"/>
      <c r="E538" s="549"/>
      <c r="F538" s="147" t="s">
        <v>2435</v>
      </c>
      <c r="G538" s="148" t="s">
        <v>169</v>
      </c>
      <c r="H538" s="149">
        <v>4</v>
      </c>
      <c r="I538" s="553"/>
      <c r="J538" s="151">
        <f t="shared" si="10"/>
        <v>0</v>
      </c>
      <c r="K538" s="552" t="s">
        <v>1</v>
      </c>
      <c r="L538" s="34"/>
      <c r="M538" s="782"/>
      <c r="N538" s="783"/>
      <c r="O538" s="729"/>
      <c r="P538" s="757"/>
      <c r="Q538" s="757"/>
      <c r="R538" s="757"/>
      <c r="S538" s="757"/>
      <c r="T538" s="757"/>
      <c r="U538" s="729"/>
      <c r="V538" s="729"/>
      <c r="W538" s="729"/>
      <c r="AR538" s="134"/>
      <c r="AT538" s="134"/>
      <c r="AU538" s="134"/>
      <c r="AY538" s="277"/>
      <c r="BE538" s="308"/>
      <c r="BF538" s="308"/>
      <c r="BG538" s="308"/>
      <c r="BH538" s="308"/>
      <c r="BI538" s="308"/>
      <c r="BJ538" s="277"/>
      <c r="BK538" s="308"/>
      <c r="BL538" s="277"/>
      <c r="BM538" s="134"/>
    </row>
    <row r="539" spans="2:65" s="652" customFormat="1" ht="24" customHeight="1">
      <c r="B539" s="301"/>
      <c r="C539" s="145" t="s">
        <v>2403</v>
      </c>
      <c r="D539" s="551"/>
      <c r="E539" s="549"/>
      <c r="F539" s="147" t="s">
        <v>2436</v>
      </c>
      <c r="G539" s="148" t="s">
        <v>169</v>
      </c>
      <c r="H539" s="149">
        <v>6</v>
      </c>
      <c r="I539" s="553"/>
      <c r="J539" s="151">
        <f t="shared" si="10"/>
        <v>0</v>
      </c>
      <c r="K539" s="552" t="s">
        <v>1</v>
      </c>
      <c r="L539" s="34"/>
      <c r="M539" s="782"/>
      <c r="N539" s="783"/>
      <c r="O539" s="729"/>
      <c r="P539" s="757"/>
      <c r="Q539" s="757"/>
      <c r="R539" s="757"/>
      <c r="S539" s="757"/>
      <c r="T539" s="757"/>
      <c r="U539" s="729"/>
      <c r="V539" s="729"/>
      <c r="W539" s="729"/>
      <c r="AR539" s="134"/>
      <c r="AT539" s="134"/>
      <c r="AU539" s="134"/>
      <c r="AY539" s="277"/>
      <c r="BE539" s="308"/>
      <c r="BF539" s="308"/>
      <c r="BG539" s="308"/>
      <c r="BH539" s="308"/>
      <c r="BI539" s="308"/>
      <c r="BJ539" s="277"/>
      <c r="BK539" s="308"/>
      <c r="BL539" s="277"/>
      <c r="BM539" s="134"/>
    </row>
    <row r="540" spans="2:65" s="652" customFormat="1" ht="24" customHeight="1">
      <c r="B540" s="301"/>
      <c r="C540" s="145" t="s">
        <v>2404</v>
      </c>
      <c r="D540" s="551"/>
      <c r="E540" s="549"/>
      <c r="F540" s="147" t="s">
        <v>2437</v>
      </c>
      <c r="G540" s="148" t="s">
        <v>169</v>
      </c>
      <c r="H540" s="149">
        <v>1</v>
      </c>
      <c r="I540" s="553"/>
      <c r="J540" s="151">
        <f t="shared" si="10"/>
        <v>0</v>
      </c>
      <c r="K540" s="552" t="s">
        <v>1</v>
      </c>
      <c r="L540" s="34"/>
      <c r="M540" s="782"/>
      <c r="N540" s="783"/>
      <c r="O540" s="729"/>
      <c r="P540" s="757"/>
      <c r="Q540" s="757"/>
      <c r="R540" s="757"/>
      <c r="S540" s="757"/>
      <c r="T540" s="757"/>
      <c r="U540" s="729"/>
      <c r="V540" s="729"/>
      <c r="W540" s="729"/>
      <c r="AR540" s="134"/>
      <c r="AT540" s="134"/>
      <c r="AU540" s="134"/>
      <c r="AY540" s="277"/>
      <c r="BE540" s="308"/>
      <c r="BF540" s="308"/>
      <c r="BG540" s="308"/>
      <c r="BH540" s="308"/>
      <c r="BI540" s="308"/>
      <c r="BJ540" s="277"/>
      <c r="BK540" s="308"/>
      <c r="BL540" s="277"/>
      <c r="BM540" s="134"/>
    </row>
    <row r="541" spans="2:65" s="652" customFormat="1" ht="24" customHeight="1">
      <c r="B541" s="301"/>
      <c r="C541" s="145" t="s">
        <v>2405</v>
      </c>
      <c r="D541" s="551"/>
      <c r="E541" s="549"/>
      <c r="F541" s="147" t="s">
        <v>2438</v>
      </c>
      <c r="G541" s="148" t="s">
        <v>169</v>
      </c>
      <c r="H541" s="149">
        <v>2</v>
      </c>
      <c r="I541" s="553"/>
      <c r="J541" s="151">
        <f t="shared" si="10"/>
        <v>0</v>
      </c>
      <c r="K541" s="552" t="s">
        <v>1</v>
      </c>
      <c r="L541" s="34"/>
      <c r="M541" s="782"/>
      <c r="N541" s="783"/>
      <c r="O541" s="729"/>
      <c r="P541" s="757"/>
      <c r="Q541" s="757"/>
      <c r="R541" s="757"/>
      <c r="S541" s="757"/>
      <c r="T541" s="757"/>
      <c r="U541" s="729"/>
      <c r="V541" s="729"/>
      <c r="W541" s="729"/>
      <c r="AR541" s="134"/>
      <c r="AT541" s="134"/>
      <c r="AU541" s="134"/>
      <c r="AY541" s="277"/>
      <c r="BE541" s="308"/>
      <c r="BF541" s="308"/>
      <c r="BG541" s="308"/>
      <c r="BH541" s="308"/>
      <c r="BI541" s="308"/>
      <c r="BJ541" s="277"/>
      <c r="BK541" s="308"/>
      <c r="BL541" s="277"/>
      <c r="BM541" s="134"/>
    </row>
    <row r="542" spans="2:65" s="652" customFormat="1" ht="24" customHeight="1">
      <c r="B542" s="301"/>
      <c r="C542" s="145" t="s">
        <v>2406</v>
      </c>
      <c r="D542" s="551"/>
      <c r="E542" s="549"/>
      <c r="F542" s="147" t="s">
        <v>2439</v>
      </c>
      <c r="G542" s="148" t="s">
        <v>169</v>
      </c>
      <c r="H542" s="149">
        <v>3</v>
      </c>
      <c r="I542" s="553"/>
      <c r="J542" s="151">
        <f t="shared" si="10"/>
        <v>0</v>
      </c>
      <c r="K542" s="552" t="s">
        <v>1</v>
      </c>
      <c r="L542" s="34"/>
      <c r="M542" s="782"/>
      <c r="N542" s="783"/>
      <c r="O542" s="729"/>
      <c r="P542" s="757"/>
      <c r="Q542" s="757"/>
      <c r="R542" s="757"/>
      <c r="S542" s="757"/>
      <c r="T542" s="757"/>
      <c r="U542" s="729"/>
      <c r="V542" s="729"/>
      <c r="W542" s="729"/>
      <c r="AR542" s="134"/>
      <c r="AT542" s="134"/>
      <c r="AU542" s="134"/>
      <c r="AY542" s="277"/>
      <c r="BE542" s="308"/>
      <c r="BF542" s="308"/>
      <c r="BG542" s="308"/>
      <c r="BH542" s="308"/>
      <c r="BI542" s="308"/>
      <c r="BJ542" s="277"/>
      <c r="BK542" s="308"/>
      <c r="BL542" s="277"/>
      <c r="BM542" s="134"/>
    </row>
    <row r="543" spans="2:65" s="652" customFormat="1" ht="24" customHeight="1">
      <c r="B543" s="301"/>
      <c r="C543" s="145" t="s">
        <v>2407</v>
      </c>
      <c r="D543" s="551"/>
      <c r="E543" s="549"/>
      <c r="F543" s="147" t="s">
        <v>2440</v>
      </c>
      <c r="G543" s="148" t="s">
        <v>169</v>
      </c>
      <c r="H543" s="149">
        <v>6</v>
      </c>
      <c r="I543" s="553"/>
      <c r="J543" s="151">
        <f t="shared" si="10"/>
        <v>0</v>
      </c>
      <c r="K543" s="552" t="s">
        <v>1</v>
      </c>
      <c r="L543" s="34"/>
      <c r="M543" s="782"/>
      <c r="N543" s="783"/>
      <c r="O543" s="729"/>
      <c r="P543" s="757"/>
      <c r="Q543" s="757"/>
      <c r="R543" s="757"/>
      <c r="S543" s="757"/>
      <c r="T543" s="757"/>
      <c r="U543" s="729"/>
      <c r="V543" s="729"/>
      <c r="W543" s="729"/>
      <c r="AR543" s="134"/>
      <c r="AT543" s="134"/>
      <c r="AU543" s="134"/>
      <c r="AY543" s="277"/>
      <c r="BE543" s="308"/>
      <c r="BF543" s="308"/>
      <c r="BG543" s="308"/>
      <c r="BH543" s="308"/>
      <c r="BI543" s="308"/>
      <c r="BJ543" s="277"/>
      <c r="BK543" s="308"/>
      <c r="BL543" s="277"/>
      <c r="BM543" s="134"/>
    </row>
    <row r="544" spans="2:65" s="652" customFormat="1" ht="24" customHeight="1">
      <c r="B544" s="301"/>
      <c r="C544" s="145" t="s">
        <v>2408</v>
      </c>
      <c r="D544" s="551"/>
      <c r="E544" s="549"/>
      <c r="F544" s="147" t="s">
        <v>2441</v>
      </c>
      <c r="G544" s="148" t="s">
        <v>169</v>
      </c>
      <c r="H544" s="149">
        <v>12</v>
      </c>
      <c r="I544" s="553"/>
      <c r="J544" s="151">
        <f t="shared" si="10"/>
        <v>0</v>
      </c>
      <c r="K544" s="552" t="s">
        <v>1</v>
      </c>
      <c r="L544" s="34"/>
      <c r="M544" s="782"/>
      <c r="N544" s="783"/>
      <c r="O544" s="729"/>
      <c r="P544" s="757"/>
      <c r="Q544" s="757"/>
      <c r="R544" s="757"/>
      <c r="S544" s="757"/>
      <c r="T544" s="757"/>
      <c r="U544" s="729"/>
      <c r="V544" s="729"/>
      <c r="W544" s="729"/>
      <c r="AR544" s="134"/>
      <c r="AT544" s="134"/>
      <c r="AU544" s="134"/>
      <c r="AY544" s="277"/>
      <c r="BE544" s="308"/>
      <c r="BF544" s="308"/>
      <c r="BG544" s="308"/>
      <c r="BH544" s="308"/>
      <c r="BI544" s="308"/>
      <c r="BJ544" s="277"/>
      <c r="BK544" s="308"/>
      <c r="BL544" s="277"/>
      <c r="BM544" s="134"/>
    </row>
    <row r="545" spans="2:65" s="652" customFormat="1" ht="24" customHeight="1">
      <c r="B545" s="301"/>
      <c r="C545" s="145" t="s">
        <v>2409</v>
      </c>
      <c r="D545" s="551"/>
      <c r="E545" s="549"/>
      <c r="F545" s="147" t="s">
        <v>2442</v>
      </c>
      <c r="G545" s="148" t="s">
        <v>169</v>
      </c>
      <c r="H545" s="149">
        <v>2</v>
      </c>
      <c r="I545" s="553"/>
      <c r="J545" s="151">
        <f t="shared" si="10"/>
        <v>0</v>
      </c>
      <c r="K545" s="552" t="s">
        <v>1</v>
      </c>
      <c r="L545" s="34"/>
      <c r="M545" s="782"/>
      <c r="N545" s="783"/>
      <c r="O545" s="729"/>
      <c r="P545" s="757"/>
      <c r="Q545" s="757"/>
      <c r="R545" s="757"/>
      <c r="S545" s="757"/>
      <c r="T545" s="757"/>
      <c r="U545" s="729"/>
      <c r="V545" s="729"/>
      <c r="W545" s="729"/>
      <c r="AR545" s="134"/>
      <c r="AT545" s="134"/>
      <c r="AU545" s="134"/>
      <c r="AY545" s="277"/>
      <c r="BE545" s="308"/>
      <c r="BF545" s="308"/>
      <c r="BG545" s="308"/>
      <c r="BH545" s="308"/>
      <c r="BI545" s="308"/>
      <c r="BJ545" s="277"/>
      <c r="BK545" s="308"/>
      <c r="BL545" s="277"/>
      <c r="BM545" s="134"/>
    </row>
    <row r="546" spans="2:65" s="652" customFormat="1" ht="24" customHeight="1">
      <c r="B546" s="301"/>
      <c r="C546" s="145" t="s">
        <v>2410</v>
      </c>
      <c r="D546" s="551"/>
      <c r="E546" s="549"/>
      <c r="F546" s="147" t="s">
        <v>2443</v>
      </c>
      <c r="G546" s="148" t="s">
        <v>169</v>
      </c>
      <c r="H546" s="149">
        <v>2</v>
      </c>
      <c r="I546" s="553"/>
      <c r="J546" s="151">
        <f t="shared" si="10"/>
        <v>0</v>
      </c>
      <c r="K546" s="552" t="s">
        <v>1</v>
      </c>
      <c r="L546" s="34"/>
      <c r="M546" s="782"/>
      <c r="N546" s="783"/>
      <c r="O546" s="729"/>
      <c r="P546" s="757"/>
      <c r="Q546" s="757"/>
      <c r="R546" s="757"/>
      <c r="S546" s="757"/>
      <c r="T546" s="757"/>
      <c r="U546" s="729"/>
      <c r="V546" s="729"/>
      <c r="W546" s="729"/>
      <c r="AR546" s="134"/>
      <c r="AT546" s="134"/>
      <c r="AU546" s="134"/>
      <c r="AY546" s="277"/>
      <c r="BE546" s="308"/>
      <c r="BF546" s="308"/>
      <c r="BG546" s="308"/>
      <c r="BH546" s="308"/>
      <c r="BI546" s="308"/>
      <c r="BJ546" s="277"/>
      <c r="BK546" s="308"/>
      <c r="BL546" s="277"/>
      <c r="BM546" s="134"/>
    </row>
    <row r="547" spans="2:65" s="652" customFormat="1" ht="24" customHeight="1">
      <c r="B547" s="301"/>
      <c r="C547" s="145" t="s">
        <v>2411</v>
      </c>
      <c r="D547" s="551"/>
      <c r="E547" s="549"/>
      <c r="F547" s="147" t="s">
        <v>2444</v>
      </c>
      <c r="G547" s="148" t="s">
        <v>169</v>
      </c>
      <c r="H547" s="149">
        <v>3</v>
      </c>
      <c r="I547" s="553"/>
      <c r="J547" s="151">
        <f t="shared" si="10"/>
        <v>0</v>
      </c>
      <c r="K547" s="552" t="s">
        <v>1</v>
      </c>
      <c r="L547" s="34"/>
      <c r="M547" s="782"/>
      <c r="N547" s="783"/>
      <c r="O547" s="729"/>
      <c r="P547" s="757"/>
      <c r="Q547" s="757"/>
      <c r="R547" s="757"/>
      <c r="S547" s="757"/>
      <c r="T547" s="757"/>
      <c r="U547" s="729"/>
      <c r="V547" s="729"/>
      <c r="W547" s="729"/>
      <c r="AR547" s="134"/>
      <c r="AT547" s="134"/>
      <c r="AU547" s="134"/>
      <c r="AY547" s="277"/>
      <c r="BE547" s="308"/>
      <c r="BF547" s="308"/>
      <c r="BG547" s="308"/>
      <c r="BH547" s="308"/>
      <c r="BI547" s="308"/>
      <c r="BJ547" s="277"/>
      <c r="BK547" s="308"/>
      <c r="BL547" s="277"/>
      <c r="BM547" s="134"/>
    </row>
    <row r="548" spans="2:65" s="652" customFormat="1" ht="24" customHeight="1">
      <c r="B548" s="301"/>
      <c r="C548" s="145" t="s">
        <v>2412</v>
      </c>
      <c r="D548" s="551"/>
      <c r="E548" s="549"/>
      <c r="F548" s="147" t="s">
        <v>2445</v>
      </c>
      <c r="G548" s="148" t="s">
        <v>169</v>
      </c>
      <c r="H548" s="149">
        <v>1</v>
      </c>
      <c r="I548" s="553"/>
      <c r="J548" s="151">
        <f t="shared" si="10"/>
        <v>0</v>
      </c>
      <c r="K548" s="552" t="s">
        <v>1</v>
      </c>
      <c r="L548" s="34"/>
      <c r="M548" s="782"/>
      <c r="N548" s="783"/>
      <c r="O548" s="729"/>
      <c r="P548" s="757"/>
      <c r="Q548" s="757"/>
      <c r="R548" s="757"/>
      <c r="S548" s="757"/>
      <c r="T548" s="757"/>
      <c r="U548" s="729"/>
      <c r="V548" s="729"/>
      <c r="W548" s="729"/>
      <c r="AR548" s="134"/>
      <c r="AT548" s="134"/>
      <c r="AU548" s="134"/>
      <c r="AY548" s="277"/>
      <c r="BE548" s="308"/>
      <c r="BF548" s="308"/>
      <c r="BG548" s="308"/>
      <c r="BH548" s="308"/>
      <c r="BI548" s="308"/>
      <c r="BJ548" s="277"/>
      <c r="BK548" s="308"/>
      <c r="BL548" s="277"/>
      <c r="BM548" s="134"/>
    </row>
    <row r="549" spans="2:65" s="652" customFormat="1" ht="24" customHeight="1">
      <c r="B549" s="301"/>
      <c r="C549" s="145" t="s">
        <v>2413</v>
      </c>
      <c r="D549" s="551"/>
      <c r="E549" s="549"/>
      <c r="F549" s="147" t="s">
        <v>2446</v>
      </c>
      <c r="G549" s="148" t="s">
        <v>169</v>
      </c>
      <c r="H549" s="149">
        <v>18</v>
      </c>
      <c r="I549" s="553"/>
      <c r="J549" s="151">
        <f t="shared" si="10"/>
        <v>0</v>
      </c>
      <c r="K549" s="552" t="s">
        <v>1</v>
      </c>
      <c r="L549" s="34"/>
      <c r="M549" s="782"/>
      <c r="N549" s="783"/>
      <c r="O549" s="729"/>
      <c r="P549" s="757"/>
      <c r="Q549" s="757"/>
      <c r="R549" s="757"/>
      <c r="S549" s="757"/>
      <c r="T549" s="757"/>
      <c r="U549" s="729"/>
      <c r="V549" s="729"/>
      <c r="W549" s="729"/>
      <c r="AR549" s="134"/>
      <c r="AT549" s="134"/>
      <c r="AU549" s="134"/>
      <c r="AY549" s="277"/>
      <c r="BE549" s="308"/>
      <c r="BF549" s="308"/>
      <c r="BG549" s="308"/>
      <c r="BH549" s="308"/>
      <c r="BI549" s="308"/>
      <c r="BJ549" s="277"/>
      <c r="BK549" s="308"/>
      <c r="BL549" s="277"/>
      <c r="BM549" s="134"/>
    </row>
    <row r="550" spans="2:65" s="652" customFormat="1" ht="24" customHeight="1">
      <c r="B550" s="301"/>
      <c r="C550" s="145" t="s">
        <v>2414</v>
      </c>
      <c r="D550" s="551"/>
      <c r="E550" s="549"/>
      <c r="F550" s="147" t="s">
        <v>2447</v>
      </c>
      <c r="G550" s="148" t="s">
        <v>169</v>
      </c>
      <c r="H550" s="149">
        <v>2</v>
      </c>
      <c r="I550" s="553"/>
      <c r="J550" s="151">
        <f t="shared" si="10"/>
        <v>0</v>
      </c>
      <c r="K550" s="552" t="s">
        <v>1</v>
      </c>
      <c r="L550" s="34"/>
      <c r="M550" s="782"/>
      <c r="N550" s="783"/>
      <c r="O550" s="729"/>
      <c r="P550" s="757"/>
      <c r="Q550" s="757"/>
      <c r="R550" s="757"/>
      <c r="S550" s="757"/>
      <c r="T550" s="757"/>
      <c r="U550" s="729"/>
      <c r="V550" s="729"/>
      <c r="W550" s="729"/>
      <c r="AR550" s="134"/>
      <c r="AT550" s="134"/>
      <c r="AU550" s="134"/>
      <c r="AY550" s="277"/>
      <c r="BE550" s="308"/>
      <c r="BF550" s="308"/>
      <c r="BG550" s="308"/>
      <c r="BH550" s="308"/>
      <c r="BI550" s="308"/>
      <c r="BJ550" s="277"/>
      <c r="BK550" s="308"/>
      <c r="BL550" s="277"/>
      <c r="BM550" s="134"/>
    </row>
    <row r="551" spans="2:65" s="652" customFormat="1" ht="24" customHeight="1">
      <c r="B551" s="301"/>
      <c r="C551" s="145" t="s">
        <v>2415</v>
      </c>
      <c r="D551" s="551"/>
      <c r="E551" s="549"/>
      <c r="F551" s="147" t="s">
        <v>2448</v>
      </c>
      <c r="G551" s="148" t="s">
        <v>169</v>
      </c>
      <c r="H551" s="149">
        <v>11</v>
      </c>
      <c r="I551" s="553"/>
      <c r="J551" s="151">
        <f t="shared" si="10"/>
        <v>0</v>
      </c>
      <c r="K551" s="552" t="s">
        <v>1</v>
      </c>
      <c r="L551" s="34"/>
      <c r="M551" s="782"/>
      <c r="N551" s="783"/>
      <c r="O551" s="729"/>
      <c r="P551" s="757"/>
      <c r="Q551" s="757"/>
      <c r="R551" s="757"/>
      <c r="S551" s="757"/>
      <c r="T551" s="757"/>
      <c r="U551" s="729"/>
      <c r="V551" s="729"/>
      <c r="W551" s="729"/>
      <c r="AR551" s="134"/>
      <c r="AT551" s="134"/>
      <c r="AU551" s="134"/>
      <c r="AY551" s="277"/>
      <c r="BE551" s="308"/>
      <c r="BF551" s="308"/>
      <c r="BG551" s="308"/>
      <c r="BH551" s="308"/>
      <c r="BI551" s="308"/>
      <c r="BJ551" s="277"/>
      <c r="BK551" s="308"/>
      <c r="BL551" s="277"/>
      <c r="BM551" s="134"/>
    </row>
    <row r="552" spans="2:65" s="652" customFormat="1" ht="24" customHeight="1">
      <c r="B552" s="301"/>
      <c r="C552" s="145" t="s">
        <v>2416</v>
      </c>
      <c r="D552" s="551"/>
      <c r="E552" s="549"/>
      <c r="F552" s="147" t="s">
        <v>2449</v>
      </c>
      <c r="G552" s="148" t="s">
        <v>169</v>
      </c>
      <c r="H552" s="149">
        <v>2</v>
      </c>
      <c r="I552" s="553"/>
      <c r="J552" s="151">
        <f t="shared" si="10"/>
        <v>0</v>
      </c>
      <c r="K552" s="552" t="s">
        <v>1</v>
      </c>
      <c r="L552" s="34"/>
      <c r="M552" s="782"/>
      <c r="N552" s="783"/>
      <c r="O552" s="729"/>
      <c r="P552" s="757"/>
      <c r="Q552" s="757"/>
      <c r="R552" s="757"/>
      <c r="S552" s="757"/>
      <c r="T552" s="757"/>
      <c r="U552" s="729"/>
      <c r="V552" s="729"/>
      <c r="W552" s="729"/>
      <c r="AR552" s="134"/>
      <c r="AT552" s="134"/>
      <c r="AU552" s="134"/>
      <c r="AY552" s="277"/>
      <c r="BE552" s="308"/>
      <c r="BF552" s="308"/>
      <c r="BG552" s="308"/>
      <c r="BH552" s="308"/>
      <c r="BI552" s="308"/>
      <c r="BJ552" s="277"/>
      <c r="BK552" s="308"/>
      <c r="BL552" s="277"/>
      <c r="BM552" s="134"/>
    </row>
    <row r="553" spans="2:65" s="652" customFormat="1" ht="24" customHeight="1">
      <c r="B553" s="301"/>
      <c r="C553" s="145" t="s">
        <v>2417</v>
      </c>
      <c r="D553" s="551"/>
      <c r="E553" s="549"/>
      <c r="F553" s="147" t="s">
        <v>2450</v>
      </c>
      <c r="G553" s="148" t="s">
        <v>169</v>
      </c>
      <c r="H553" s="149">
        <v>2</v>
      </c>
      <c r="I553" s="553"/>
      <c r="J553" s="151">
        <f t="shared" si="10"/>
        <v>0</v>
      </c>
      <c r="K553" s="552" t="s">
        <v>1</v>
      </c>
      <c r="L553" s="34"/>
      <c r="M553" s="782"/>
      <c r="N553" s="783"/>
      <c r="O553" s="729"/>
      <c r="P553" s="757"/>
      <c r="Q553" s="757"/>
      <c r="R553" s="757"/>
      <c r="S553" s="757"/>
      <c r="T553" s="757"/>
      <c r="U553" s="729"/>
      <c r="V553" s="729"/>
      <c r="W553" s="729"/>
      <c r="AR553" s="134"/>
      <c r="AT553" s="134"/>
      <c r="AU553" s="134"/>
      <c r="AY553" s="277"/>
      <c r="BE553" s="308"/>
      <c r="BF553" s="308"/>
      <c r="BG553" s="308"/>
      <c r="BH553" s="308"/>
      <c r="BI553" s="308"/>
      <c r="BJ553" s="277"/>
      <c r="BK553" s="308"/>
      <c r="BL553" s="277"/>
      <c r="BM553" s="134"/>
    </row>
    <row r="554" spans="2:65" s="652" customFormat="1" ht="24" customHeight="1">
      <c r="B554" s="301"/>
      <c r="C554" s="145" t="s">
        <v>2418</v>
      </c>
      <c r="D554" s="551"/>
      <c r="E554" s="549"/>
      <c r="F554" s="147" t="s">
        <v>2451</v>
      </c>
      <c r="G554" s="148" t="s">
        <v>169</v>
      </c>
      <c r="H554" s="149">
        <v>4</v>
      </c>
      <c r="I554" s="553"/>
      <c r="J554" s="151">
        <f t="shared" si="10"/>
        <v>0</v>
      </c>
      <c r="K554" s="552" t="s">
        <v>1</v>
      </c>
      <c r="L554" s="34"/>
      <c r="M554" s="782"/>
      <c r="N554" s="783"/>
      <c r="O554" s="729"/>
      <c r="P554" s="757"/>
      <c r="Q554" s="757"/>
      <c r="R554" s="757"/>
      <c r="S554" s="757"/>
      <c r="T554" s="757"/>
      <c r="U554" s="729"/>
      <c r="V554" s="729"/>
      <c r="W554" s="729"/>
      <c r="AR554" s="134"/>
      <c r="AT554" s="134"/>
      <c r="AU554" s="134"/>
      <c r="AY554" s="277"/>
      <c r="BE554" s="308"/>
      <c r="BF554" s="308"/>
      <c r="BG554" s="308"/>
      <c r="BH554" s="308"/>
      <c r="BI554" s="308"/>
      <c r="BJ554" s="277"/>
      <c r="BK554" s="308"/>
      <c r="BL554" s="277"/>
      <c r="BM554" s="134"/>
    </row>
    <row r="555" spans="2:65" s="652" customFormat="1" ht="24" customHeight="1">
      <c r="B555" s="301"/>
      <c r="C555" s="145" t="s">
        <v>2419</v>
      </c>
      <c r="D555" s="551"/>
      <c r="E555" s="549"/>
      <c r="F555" s="147" t="s">
        <v>2452</v>
      </c>
      <c r="G555" s="148" t="s">
        <v>169</v>
      </c>
      <c r="H555" s="149">
        <v>3</v>
      </c>
      <c r="I555" s="553"/>
      <c r="J555" s="151">
        <f t="shared" si="10"/>
        <v>0</v>
      </c>
      <c r="K555" s="552" t="s">
        <v>1</v>
      </c>
      <c r="L555" s="34"/>
      <c r="M555" s="782"/>
      <c r="N555" s="783"/>
      <c r="O555" s="729"/>
      <c r="P555" s="757"/>
      <c r="Q555" s="757"/>
      <c r="R555" s="757"/>
      <c r="S555" s="757"/>
      <c r="T555" s="757"/>
      <c r="U555" s="729"/>
      <c r="V555" s="729"/>
      <c r="W555" s="729"/>
      <c r="AR555" s="134"/>
      <c r="AT555" s="134"/>
      <c r="AU555" s="134"/>
      <c r="AY555" s="277"/>
      <c r="BE555" s="308"/>
      <c r="BF555" s="308"/>
      <c r="BG555" s="308"/>
      <c r="BH555" s="308"/>
      <c r="BI555" s="308"/>
      <c r="BJ555" s="277"/>
      <c r="BK555" s="308"/>
      <c r="BL555" s="277"/>
      <c r="BM555" s="134"/>
    </row>
    <row r="556" spans="2:65" s="652" customFormat="1" ht="24" customHeight="1">
      <c r="B556" s="301"/>
      <c r="C556" s="145" t="s">
        <v>2420</v>
      </c>
      <c r="D556" s="551"/>
      <c r="E556" s="549"/>
      <c r="F556" s="147" t="s">
        <v>2453</v>
      </c>
      <c r="G556" s="148" t="s">
        <v>169</v>
      </c>
      <c r="H556" s="149">
        <v>1</v>
      </c>
      <c r="I556" s="553"/>
      <c r="J556" s="151">
        <f t="shared" si="10"/>
        <v>0</v>
      </c>
      <c r="K556" s="552" t="s">
        <v>1</v>
      </c>
      <c r="L556" s="34"/>
      <c r="M556" s="782"/>
      <c r="N556" s="783"/>
      <c r="O556" s="729"/>
      <c r="P556" s="757"/>
      <c r="Q556" s="757"/>
      <c r="R556" s="757"/>
      <c r="S556" s="757"/>
      <c r="T556" s="757"/>
      <c r="U556" s="729"/>
      <c r="V556" s="729"/>
      <c r="W556" s="729"/>
      <c r="AR556" s="134"/>
      <c r="AT556" s="134"/>
      <c r="AU556" s="134"/>
      <c r="AY556" s="277"/>
      <c r="BE556" s="308"/>
      <c r="BF556" s="308"/>
      <c r="BG556" s="308"/>
      <c r="BH556" s="308"/>
      <c r="BI556" s="308"/>
      <c r="BJ556" s="277"/>
      <c r="BK556" s="308"/>
      <c r="BL556" s="277"/>
      <c r="BM556" s="134"/>
    </row>
    <row r="557" spans="2:65" s="652" customFormat="1" ht="24" customHeight="1">
      <c r="B557" s="301"/>
      <c r="C557" s="145" t="s">
        <v>2421</v>
      </c>
      <c r="D557" s="551"/>
      <c r="E557" s="549"/>
      <c r="F557" s="147" t="s">
        <v>2454</v>
      </c>
      <c r="G557" s="148" t="s">
        <v>169</v>
      </c>
      <c r="H557" s="149">
        <v>1</v>
      </c>
      <c r="I557" s="553"/>
      <c r="J557" s="151">
        <f t="shared" si="10"/>
        <v>0</v>
      </c>
      <c r="K557" s="552" t="s">
        <v>1</v>
      </c>
      <c r="L557" s="34"/>
      <c r="M557" s="782"/>
      <c r="N557" s="783"/>
      <c r="O557" s="729"/>
      <c r="P557" s="757"/>
      <c r="Q557" s="757"/>
      <c r="R557" s="757"/>
      <c r="S557" s="757"/>
      <c r="T557" s="757"/>
      <c r="U557" s="729"/>
      <c r="V557" s="729"/>
      <c r="W557" s="729"/>
      <c r="AR557" s="134"/>
      <c r="AT557" s="134"/>
      <c r="AU557" s="134"/>
      <c r="AY557" s="277"/>
      <c r="BE557" s="308"/>
      <c r="BF557" s="308"/>
      <c r="BG557" s="308"/>
      <c r="BH557" s="308"/>
      <c r="BI557" s="308"/>
      <c r="BJ557" s="277"/>
      <c r="BK557" s="308"/>
      <c r="BL557" s="277"/>
      <c r="BM557" s="134"/>
    </row>
    <row r="558" spans="2:65" s="652" customFormat="1" ht="24" customHeight="1">
      <c r="B558" s="301"/>
      <c r="C558" s="145" t="s">
        <v>2422</v>
      </c>
      <c r="D558" s="551"/>
      <c r="E558" s="549"/>
      <c r="F558" s="147" t="s">
        <v>2455</v>
      </c>
      <c r="G558" s="148" t="s">
        <v>169</v>
      </c>
      <c r="H558" s="149">
        <v>4</v>
      </c>
      <c r="I558" s="553"/>
      <c r="J558" s="151">
        <f t="shared" si="10"/>
        <v>0</v>
      </c>
      <c r="K558" s="552" t="s">
        <v>1</v>
      </c>
      <c r="L558" s="34"/>
      <c r="M558" s="782"/>
      <c r="N558" s="783"/>
      <c r="O558" s="729"/>
      <c r="P558" s="757"/>
      <c r="Q558" s="757"/>
      <c r="R558" s="757"/>
      <c r="S558" s="757"/>
      <c r="T558" s="757"/>
      <c r="U558" s="729"/>
      <c r="V558" s="729"/>
      <c r="W558" s="729"/>
      <c r="AR558" s="134"/>
      <c r="AT558" s="134"/>
      <c r="AU558" s="134"/>
      <c r="AY558" s="277"/>
      <c r="BE558" s="308"/>
      <c r="BF558" s="308"/>
      <c r="BG558" s="308"/>
      <c r="BH558" s="308"/>
      <c r="BI558" s="308"/>
      <c r="BJ558" s="277"/>
      <c r="BK558" s="308"/>
      <c r="BL558" s="277"/>
      <c r="BM558" s="134"/>
    </row>
    <row r="559" spans="2:65" s="652" customFormat="1" ht="24" customHeight="1">
      <c r="B559" s="301"/>
      <c r="C559" s="145" t="s">
        <v>2423</v>
      </c>
      <c r="D559" s="551"/>
      <c r="E559" s="549"/>
      <c r="F559" s="147" t="s">
        <v>2456</v>
      </c>
      <c r="G559" s="148" t="s">
        <v>169</v>
      </c>
      <c r="H559" s="149">
        <v>1</v>
      </c>
      <c r="I559" s="553"/>
      <c r="J559" s="151">
        <f t="shared" si="10"/>
        <v>0</v>
      </c>
      <c r="K559" s="552" t="s">
        <v>1</v>
      </c>
      <c r="L559" s="34"/>
      <c r="M559" s="782"/>
      <c r="N559" s="783"/>
      <c r="O559" s="729"/>
      <c r="P559" s="757"/>
      <c r="Q559" s="757"/>
      <c r="R559" s="757"/>
      <c r="S559" s="757"/>
      <c r="T559" s="757"/>
      <c r="U559" s="729"/>
      <c r="V559" s="729"/>
      <c r="W559" s="729"/>
      <c r="AR559" s="134"/>
      <c r="AT559" s="134"/>
      <c r="AU559" s="134"/>
      <c r="AY559" s="277"/>
      <c r="BE559" s="308"/>
      <c r="BF559" s="308"/>
      <c r="BG559" s="308"/>
      <c r="BH559" s="308"/>
      <c r="BI559" s="308"/>
      <c r="BJ559" s="277"/>
      <c r="BK559" s="308"/>
      <c r="BL559" s="277"/>
      <c r="BM559" s="134"/>
    </row>
    <row r="560" spans="2:65" s="652" customFormat="1" ht="24" customHeight="1">
      <c r="B560" s="301"/>
      <c r="C560" s="145" t="s">
        <v>2424</v>
      </c>
      <c r="D560" s="551"/>
      <c r="E560" s="549"/>
      <c r="F560" s="147" t="s">
        <v>2457</v>
      </c>
      <c r="G560" s="148" t="s">
        <v>169</v>
      </c>
      <c r="H560" s="149">
        <v>1</v>
      </c>
      <c r="I560" s="553"/>
      <c r="J560" s="151">
        <f t="shared" si="10"/>
        <v>0</v>
      </c>
      <c r="K560" s="552" t="s">
        <v>1</v>
      </c>
      <c r="L560" s="34"/>
      <c r="M560" s="782"/>
      <c r="N560" s="783"/>
      <c r="O560" s="729"/>
      <c r="P560" s="757"/>
      <c r="Q560" s="757"/>
      <c r="R560" s="757"/>
      <c r="S560" s="757"/>
      <c r="T560" s="757"/>
      <c r="U560" s="729"/>
      <c r="V560" s="729"/>
      <c r="W560" s="729"/>
      <c r="AR560" s="134"/>
      <c r="AT560" s="134"/>
      <c r="AU560" s="134"/>
      <c r="AY560" s="277"/>
      <c r="BE560" s="308"/>
      <c r="BF560" s="308"/>
      <c r="BG560" s="308"/>
      <c r="BH560" s="308"/>
      <c r="BI560" s="308"/>
      <c r="BJ560" s="277"/>
      <c r="BK560" s="308"/>
      <c r="BL560" s="277"/>
      <c r="BM560" s="134"/>
    </row>
    <row r="561" spans="2:65" s="652" customFormat="1" ht="24" customHeight="1">
      <c r="B561" s="301"/>
      <c r="C561" s="145" t="s">
        <v>2425</v>
      </c>
      <c r="D561" s="551"/>
      <c r="E561" s="549"/>
      <c r="F561" s="147" t="s">
        <v>2458</v>
      </c>
      <c r="G561" s="148" t="s">
        <v>169</v>
      </c>
      <c r="H561" s="149">
        <v>5</v>
      </c>
      <c r="I561" s="553"/>
      <c r="J561" s="151">
        <f t="shared" si="10"/>
        <v>0</v>
      </c>
      <c r="K561" s="552" t="s">
        <v>1</v>
      </c>
      <c r="L561" s="34"/>
      <c r="M561" s="782"/>
      <c r="N561" s="783"/>
      <c r="O561" s="729"/>
      <c r="P561" s="757"/>
      <c r="Q561" s="757"/>
      <c r="R561" s="757"/>
      <c r="S561" s="757"/>
      <c r="T561" s="757"/>
      <c r="U561" s="729"/>
      <c r="V561" s="729"/>
      <c r="W561" s="729"/>
      <c r="AR561" s="134"/>
      <c r="AT561" s="134"/>
      <c r="AU561" s="134"/>
      <c r="AY561" s="277"/>
      <c r="BE561" s="308"/>
      <c r="BF561" s="308"/>
      <c r="BG561" s="308"/>
      <c r="BH561" s="308"/>
      <c r="BI561" s="308"/>
      <c r="BJ561" s="277"/>
      <c r="BK561" s="308"/>
      <c r="BL561" s="277"/>
      <c r="BM561" s="134"/>
    </row>
    <row r="562" spans="2:65" s="652" customFormat="1" ht="24" customHeight="1">
      <c r="B562" s="301"/>
      <c r="C562" s="145" t="s">
        <v>2426</v>
      </c>
      <c r="D562" s="551"/>
      <c r="E562" s="549"/>
      <c r="F562" s="147" t="s">
        <v>2459</v>
      </c>
      <c r="G562" s="148" t="s">
        <v>169</v>
      </c>
      <c r="H562" s="149">
        <v>3</v>
      </c>
      <c r="I562" s="553"/>
      <c r="J562" s="151">
        <f t="shared" si="10"/>
        <v>0</v>
      </c>
      <c r="K562" s="552" t="s">
        <v>1</v>
      </c>
      <c r="L562" s="34"/>
      <c r="M562" s="782"/>
      <c r="N562" s="783"/>
      <c r="O562" s="729"/>
      <c r="P562" s="757"/>
      <c r="Q562" s="757"/>
      <c r="R562" s="757"/>
      <c r="S562" s="757"/>
      <c r="T562" s="757"/>
      <c r="U562" s="729"/>
      <c r="V562" s="729"/>
      <c r="W562" s="729"/>
      <c r="AR562" s="134"/>
      <c r="AT562" s="134"/>
      <c r="AU562" s="134"/>
      <c r="AY562" s="277"/>
      <c r="BE562" s="308"/>
      <c r="BF562" s="308"/>
      <c r="BG562" s="308"/>
      <c r="BH562" s="308"/>
      <c r="BI562" s="308"/>
      <c r="BJ562" s="277"/>
      <c r="BK562" s="308"/>
      <c r="BL562" s="277"/>
      <c r="BM562" s="134"/>
    </row>
    <row r="563" spans="2:65" s="652" customFormat="1" ht="24" customHeight="1">
      <c r="B563" s="301"/>
      <c r="C563" s="145" t="s">
        <v>2427</v>
      </c>
      <c r="D563" s="551"/>
      <c r="E563" s="549"/>
      <c r="F563" s="147" t="s">
        <v>2460</v>
      </c>
      <c r="G563" s="148" t="s">
        <v>169</v>
      </c>
      <c r="H563" s="149">
        <v>210</v>
      </c>
      <c r="I563" s="553"/>
      <c r="J563" s="151">
        <f t="shared" si="10"/>
        <v>0</v>
      </c>
      <c r="K563" s="552" t="s">
        <v>1</v>
      </c>
      <c r="L563" s="34"/>
      <c r="M563" s="782"/>
      <c r="N563" s="783"/>
      <c r="O563" s="729"/>
      <c r="P563" s="757"/>
      <c r="Q563" s="757"/>
      <c r="R563" s="757"/>
      <c r="S563" s="757"/>
      <c r="T563" s="757"/>
      <c r="U563" s="729"/>
      <c r="V563" s="729"/>
      <c r="W563" s="729"/>
      <c r="AR563" s="134"/>
      <c r="AT563" s="134"/>
      <c r="AU563" s="134"/>
      <c r="AY563" s="277"/>
      <c r="BE563" s="308"/>
      <c r="BF563" s="308"/>
      <c r="BG563" s="308"/>
      <c r="BH563" s="308"/>
      <c r="BI563" s="308"/>
      <c r="BJ563" s="277"/>
      <c r="BK563" s="308"/>
      <c r="BL563" s="277"/>
      <c r="BM563" s="134"/>
    </row>
    <row r="564" spans="2:65" s="652" customFormat="1" ht="24" customHeight="1">
      <c r="B564" s="301"/>
      <c r="C564" s="145" t="s">
        <v>2428</v>
      </c>
      <c r="D564" s="551"/>
      <c r="E564" s="549"/>
      <c r="F564" s="147" t="s">
        <v>2461</v>
      </c>
      <c r="G564" s="148" t="s">
        <v>169</v>
      </c>
      <c r="H564" s="149">
        <v>30</v>
      </c>
      <c r="I564" s="553"/>
      <c r="J564" s="151">
        <f t="shared" si="10"/>
        <v>0</v>
      </c>
      <c r="K564" s="552" t="s">
        <v>1</v>
      </c>
      <c r="L564" s="34"/>
      <c r="M564" s="782"/>
      <c r="N564" s="783"/>
      <c r="O564" s="729"/>
      <c r="P564" s="757"/>
      <c r="Q564" s="757"/>
      <c r="R564" s="757"/>
      <c r="S564" s="757"/>
      <c r="T564" s="757"/>
      <c r="U564" s="729"/>
      <c r="V564" s="729"/>
      <c r="W564" s="729"/>
      <c r="AR564" s="134"/>
      <c r="AT564" s="134"/>
      <c r="AU564" s="134"/>
      <c r="AY564" s="277"/>
      <c r="BE564" s="308"/>
      <c r="BF564" s="308"/>
      <c r="BG564" s="308"/>
      <c r="BH564" s="308"/>
      <c r="BI564" s="308"/>
      <c r="BJ564" s="277"/>
      <c r="BK564" s="308"/>
      <c r="BL564" s="277"/>
      <c r="BM564" s="134"/>
    </row>
    <row r="565" spans="2:65" s="652" customFormat="1" ht="24" customHeight="1">
      <c r="B565" s="301"/>
      <c r="C565" s="145" t="s">
        <v>2429</v>
      </c>
      <c r="D565" s="551"/>
      <c r="E565" s="549"/>
      <c r="F565" s="147" t="s">
        <v>2462</v>
      </c>
      <c r="G565" s="148" t="s">
        <v>169</v>
      </c>
      <c r="H565" s="149">
        <v>16</v>
      </c>
      <c r="I565" s="553"/>
      <c r="J565" s="151">
        <f t="shared" si="10"/>
        <v>0</v>
      </c>
      <c r="K565" s="552" t="s">
        <v>1</v>
      </c>
      <c r="L565" s="34"/>
      <c r="M565" s="782"/>
      <c r="N565" s="783"/>
      <c r="O565" s="729"/>
      <c r="P565" s="757"/>
      <c r="Q565" s="757"/>
      <c r="R565" s="757"/>
      <c r="S565" s="757"/>
      <c r="T565" s="757"/>
      <c r="U565" s="729"/>
      <c r="V565" s="729"/>
      <c r="W565" s="729"/>
      <c r="AR565" s="134"/>
      <c r="AT565" s="134"/>
      <c r="AU565" s="134"/>
      <c r="AY565" s="277"/>
      <c r="BE565" s="308"/>
      <c r="BF565" s="308"/>
      <c r="BG565" s="308"/>
      <c r="BH565" s="308"/>
      <c r="BI565" s="308"/>
      <c r="BJ565" s="277"/>
      <c r="BK565" s="308"/>
      <c r="BL565" s="277"/>
      <c r="BM565" s="134"/>
    </row>
    <row r="566" spans="2:65" s="652" customFormat="1" ht="24" customHeight="1">
      <c r="B566" s="301"/>
      <c r="C566" s="145" t="s">
        <v>2430</v>
      </c>
      <c r="D566" s="551"/>
      <c r="E566" s="549"/>
      <c r="F566" s="147" t="s">
        <v>2463</v>
      </c>
      <c r="G566" s="148" t="s">
        <v>169</v>
      </c>
      <c r="H566" s="149">
        <v>15</v>
      </c>
      <c r="I566" s="553"/>
      <c r="J566" s="151">
        <f t="shared" si="10"/>
        <v>0</v>
      </c>
      <c r="K566" s="552" t="s">
        <v>1</v>
      </c>
      <c r="L566" s="34"/>
      <c r="M566" s="782"/>
      <c r="N566" s="783"/>
      <c r="O566" s="729"/>
      <c r="P566" s="757"/>
      <c r="Q566" s="757"/>
      <c r="R566" s="757"/>
      <c r="S566" s="757"/>
      <c r="T566" s="757"/>
      <c r="U566" s="729"/>
      <c r="V566" s="729"/>
      <c r="W566" s="729"/>
      <c r="AR566" s="134"/>
      <c r="AT566" s="134"/>
      <c r="AU566" s="134"/>
      <c r="AY566" s="277"/>
      <c r="BE566" s="308"/>
      <c r="BF566" s="308"/>
      <c r="BG566" s="308"/>
      <c r="BH566" s="308"/>
      <c r="BI566" s="308"/>
      <c r="BJ566" s="277"/>
      <c r="BK566" s="308"/>
      <c r="BL566" s="277"/>
      <c r="BM566" s="134"/>
    </row>
    <row r="567" spans="2:65" s="652" customFormat="1" ht="24" customHeight="1">
      <c r="B567" s="301"/>
      <c r="C567" s="145" t="s">
        <v>2431</v>
      </c>
      <c r="D567" s="551"/>
      <c r="E567" s="549"/>
      <c r="F567" s="147" t="s">
        <v>2464</v>
      </c>
      <c r="G567" s="148" t="s">
        <v>169</v>
      </c>
      <c r="H567" s="149">
        <v>9</v>
      </c>
      <c r="I567" s="553"/>
      <c r="J567" s="151">
        <f t="shared" ref="J567:J568" si="11">ROUND(I567*H567,0)</f>
        <v>0</v>
      </c>
      <c r="K567" s="552" t="s">
        <v>1</v>
      </c>
      <c r="L567" s="34"/>
      <c r="M567" s="782"/>
      <c r="N567" s="783"/>
      <c r="O567" s="729"/>
      <c r="P567" s="757"/>
      <c r="Q567" s="757"/>
      <c r="R567" s="757"/>
      <c r="S567" s="757"/>
      <c r="T567" s="757"/>
      <c r="U567" s="729"/>
      <c r="V567" s="729"/>
      <c r="W567" s="729"/>
      <c r="AR567" s="134"/>
      <c r="AT567" s="134"/>
      <c r="AU567" s="134"/>
      <c r="AY567" s="277"/>
      <c r="BE567" s="308"/>
      <c r="BF567" s="308"/>
      <c r="BG567" s="308"/>
      <c r="BH567" s="308"/>
      <c r="BI567" s="308"/>
      <c r="BJ567" s="277"/>
      <c r="BK567" s="308"/>
      <c r="BL567" s="277"/>
      <c r="BM567" s="134"/>
    </row>
    <row r="568" spans="2:65" s="652" customFormat="1" ht="24" customHeight="1">
      <c r="B568" s="301"/>
      <c r="C568" s="145" t="s">
        <v>2432</v>
      </c>
      <c r="D568" s="551"/>
      <c r="E568" s="549"/>
      <c r="F568" s="147" t="s">
        <v>2465</v>
      </c>
      <c r="G568" s="148" t="s">
        <v>169</v>
      </c>
      <c r="H568" s="149">
        <v>12</v>
      </c>
      <c r="I568" s="553"/>
      <c r="J568" s="151">
        <f t="shared" si="11"/>
        <v>0</v>
      </c>
      <c r="K568" s="552" t="s">
        <v>1</v>
      </c>
      <c r="L568" s="34"/>
      <c r="M568" s="782"/>
      <c r="N568" s="783"/>
      <c r="O568" s="729"/>
      <c r="P568" s="757"/>
      <c r="Q568" s="757"/>
      <c r="R568" s="757"/>
      <c r="S568" s="757"/>
      <c r="T568" s="757"/>
      <c r="U568" s="729"/>
      <c r="V568" s="729"/>
      <c r="W568" s="729"/>
      <c r="AR568" s="134"/>
      <c r="AT568" s="134"/>
      <c r="AU568" s="134"/>
      <c r="AY568" s="277"/>
      <c r="BE568" s="308"/>
      <c r="BF568" s="308"/>
      <c r="BG568" s="308"/>
      <c r="BH568" s="308"/>
      <c r="BI568" s="308"/>
      <c r="BJ568" s="277"/>
      <c r="BK568" s="308"/>
      <c r="BL568" s="277"/>
      <c r="BM568" s="134"/>
    </row>
    <row r="569" spans="2:65" s="652" customFormat="1" ht="24" customHeight="1">
      <c r="B569" s="301"/>
      <c r="C569" s="145" t="s">
        <v>2467</v>
      </c>
      <c r="D569" s="551"/>
      <c r="E569" s="549"/>
      <c r="F569" s="147" t="s">
        <v>2466</v>
      </c>
      <c r="G569" s="148" t="s">
        <v>169</v>
      </c>
      <c r="H569" s="149">
        <v>114</v>
      </c>
      <c r="I569" s="553"/>
      <c r="J569" s="151">
        <f t="shared" ref="J569" si="12">ROUND(I569*H569,0)</f>
        <v>0</v>
      </c>
      <c r="K569" s="552" t="s">
        <v>1</v>
      </c>
      <c r="L569" s="34"/>
      <c r="M569" s="782"/>
      <c r="N569" s="783"/>
      <c r="O569" s="729"/>
      <c r="P569" s="757"/>
      <c r="Q569" s="757"/>
      <c r="R569" s="757"/>
      <c r="S569" s="757"/>
      <c r="T569" s="757"/>
      <c r="U569" s="729"/>
      <c r="V569" s="729"/>
      <c r="W569" s="729"/>
      <c r="AR569" s="134"/>
      <c r="AT569" s="134"/>
      <c r="AU569" s="134"/>
      <c r="AY569" s="277"/>
      <c r="BE569" s="308"/>
      <c r="BF569" s="308"/>
      <c r="BG569" s="308"/>
      <c r="BH569" s="308"/>
      <c r="BI569" s="308"/>
      <c r="BJ569" s="277"/>
      <c r="BK569" s="308"/>
      <c r="BL569" s="277"/>
      <c r="BM569" s="134"/>
    </row>
    <row r="570" spans="2:65" s="292" customFormat="1" ht="22.95" customHeight="1">
      <c r="B570" s="293"/>
      <c r="C570" s="145"/>
      <c r="D570" s="120" t="s">
        <v>71</v>
      </c>
      <c r="E570" s="129" t="s">
        <v>2535</v>
      </c>
      <c r="F570" s="129" t="s">
        <v>2536</v>
      </c>
      <c r="I570" s="299"/>
      <c r="J570" s="300">
        <f>SUM(J571:J597)</f>
        <v>0</v>
      </c>
      <c r="K570" s="457"/>
      <c r="M570" s="780"/>
      <c r="N570" s="780"/>
      <c r="O570" s="780"/>
      <c r="P570" s="781"/>
      <c r="Q570" s="780"/>
      <c r="R570" s="781"/>
      <c r="S570" s="780"/>
      <c r="T570" s="781"/>
      <c r="U570" s="780"/>
      <c r="V570" s="780"/>
      <c r="W570" s="780"/>
      <c r="AR570" s="120"/>
      <c r="AT570" s="127"/>
      <c r="AU570" s="127"/>
      <c r="AY570" s="120"/>
      <c r="BK570" s="128"/>
    </row>
    <row r="571" spans="2:65" s="652" customFormat="1" ht="66.45" customHeight="1">
      <c r="B571" s="301"/>
      <c r="C571" s="145" t="s">
        <v>2468</v>
      </c>
      <c r="D571" s="551"/>
      <c r="E571" s="549" t="s">
        <v>973</v>
      </c>
      <c r="F571" s="147" t="s">
        <v>2538</v>
      </c>
      <c r="G571" s="148" t="s">
        <v>169</v>
      </c>
      <c r="H571" s="149">
        <v>1</v>
      </c>
      <c r="I571" s="553"/>
      <c r="J571" s="151">
        <f t="shared" ref="J571" si="13">ROUND(I571*H571,0)</f>
        <v>0</v>
      </c>
      <c r="K571" s="552" t="s">
        <v>1</v>
      </c>
      <c r="L571" s="34"/>
      <c r="M571" s="782"/>
      <c r="N571" s="783"/>
      <c r="O571" s="729"/>
      <c r="P571" s="757"/>
      <c r="Q571" s="757"/>
      <c r="R571" s="757"/>
      <c r="S571" s="757"/>
      <c r="T571" s="757"/>
      <c r="U571" s="729"/>
      <c r="V571" s="729"/>
      <c r="W571" s="729"/>
      <c r="AR571" s="134"/>
      <c r="AT571" s="134"/>
      <c r="AU571" s="134"/>
      <c r="AY571" s="277"/>
      <c r="BE571" s="308"/>
      <c r="BF571" s="308"/>
      <c r="BG571" s="308"/>
      <c r="BH571" s="308"/>
      <c r="BI571" s="308"/>
      <c r="BJ571" s="277"/>
      <c r="BK571" s="308"/>
      <c r="BL571" s="277"/>
      <c r="BM571" s="134"/>
    </row>
    <row r="572" spans="2:65" s="10" customFormat="1" ht="11.6">
      <c r="B572" s="136"/>
      <c r="C572" s="145"/>
      <c r="D572" s="137" t="s">
        <v>131</v>
      </c>
      <c r="E572" s="550" t="s">
        <v>1</v>
      </c>
      <c r="F572" s="139" t="s">
        <v>2539</v>
      </c>
      <c r="H572" s="140"/>
      <c r="I572" s="860"/>
      <c r="J572" s="151"/>
      <c r="L572" s="136"/>
      <c r="M572" s="738"/>
      <c r="N572" s="738"/>
      <c r="O572" s="738"/>
      <c r="P572" s="738"/>
      <c r="Q572" s="738"/>
      <c r="R572" s="738"/>
      <c r="S572" s="738"/>
      <c r="T572" s="738"/>
      <c r="U572" s="738"/>
      <c r="V572" s="738"/>
      <c r="W572" s="738"/>
      <c r="AT572" s="138"/>
      <c r="AU572" s="138"/>
      <c r="AY572" s="138"/>
    </row>
    <row r="573" spans="2:65" s="652" customFormat="1" ht="24" customHeight="1">
      <c r="B573" s="301"/>
      <c r="C573" s="145" t="s">
        <v>2469</v>
      </c>
      <c r="D573" s="551"/>
      <c r="E573" s="549"/>
      <c r="F573" s="147" t="s">
        <v>2542</v>
      </c>
      <c r="G573" s="148" t="s">
        <v>169</v>
      </c>
      <c r="H573" s="149">
        <v>1</v>
      </c>
      <c r="I573" s="553"/>
      <c r="J573" s="151">
        <f t="shared" ref="J573:J639" si="14">ROUND(I573*H573,0)</f>
        <v>0</v>
      </c>
      <c r="K573" s="552" t="s">
        <v>1</v>
      </c>
      <c r="L573" s="34"/>
      <c r="M573" s="782"/>
      <c r="N573" s="783"/>
      <c r="O573" s="729"/>
      <c r="P573" s="757"/>
      <c r="Q573" s="757"/>
      <c r="R573" s="757"/>
      <c r="S573" s="757"/>
      <c r="T573" s="757"/>
      <c r="U573" s="729"/>
      <c r="V573" s="729"/>
      <c r="W573" s="729"/>
      <c r="AR573" s="134"/>
      <c r="AT573" s="134"/>
      <c r="AU573" s="134"/>
      <c r="AY573" s="277"/>
      <c r="BE573" s="308"/>
      <c r="BF573" s="308"/>
      <c r="BG573" s="308"/>
      <c r="BH573" s="308"/>
      <c r="BI573" s="308"/>
      <c r="BJ573" s="277"/>
      <c r="BK573" s="308"/>
      <c r="BL573" s="277"/>
      <c r="BM573" s="134"/>
    </row>
    <row r="574" spans="2:65" s="652" customFormat="1" ht="24" customHeight="1">
      <c r="B574" s="301"/>
      <c r="C574" s="145" t="s">
        <v>2470</v>
      </c>
      <c r="D574" s="551"/>
      <c r="E574" s="549"/>
      <c r="F574" s="147" t="s">
        <v>2340</v>
      </c>
      <c r="G574" s="148" t="s">
        <v>169</v>
      </c>
      <c r="H574" s="149">
        <v>1</v>
      </c>
      <c r="I574" s="553"/>
      <c r="J574" s="151">
        <f t="shared" si="14"/>
        <v>0</v>
      </c>
      <c r="K574" s="552" t="s">
        <v>1</v>
      </c>
      <c r="L574" s="34"/>
      <c r="M574" s="782"/>
      <c r="N574" s="783"/>
      <c r="O574" s="729"/>
      <c r="P574" s="757"/>
      <c r="Q574" s="757"/>
      <c r="R574" s="757"/>
      <c r="S574" s="757"/>
      <c r="T574" s="757"/>
      <c r="U574" s="729"/>
      <c r="V574" s="729"/>
      <c r="W574" s="729"/>
      <c r="AR574" s="134"/>
      <c r="AT574" s="134"/>
      <c r="AU574" s="134"/>
      <c r="AY574" s="277"/>
      <c r="BE574" s="308"/>
      <c r="BF574" s="308"/>
      <c r="BG574" s="308"/>
      <c r="BH574" s="308"/>
      <c r="BI574" s="308"/>
      <c r="BJ574" s="277"/>
      <c r="BK574" s="308"/>
      <c r="BL574" s="277"/>
      <c r="BM574" s="134"/>
    </row>
    <row r="575" spans="2:65" s="652" customFormat="1" ht="24" customHeight="1">
      <c r="B575" s="301"/>
      <c r="C575" s="145" t="s">
        <v>2471</v>
      </c>
      <c r="D575" s="551"/>
      <c r="E575" s="549"/>
      <c r="F575" s="147" t="s">
        <v>2341</v>
      </c>
      <c r="G575" s="148" t="s">
        <v>169</v>
      </c>
      <c r="H575" s="149">
        <v>1</v>
      </c>
      <c r="I575" s="553"/>
      <c r="J575" s="151">
        <f t="shared" si="14"/>
        <v>0</v>
      </c>
      <c r="K575" s="552" t="s">
        <v>1</v>
      </c>
      <c r="L575" s="34"/>
      <c r="M575" s="782"/>
      <c r="N575" s="783"/>
      <c r="O575" s="729"/>
      <c r="P575" s="757"/>
      <c r="Q575" s="757"/>
      <c r="R575" s="757"/>
      <c r="S575" s="757"/>
      <c r="T575" s="757"/>
      <c r="U575" s="729"/>
      <c r="V575" s="729"/>
      <c r="W575" s="729"/>
      <c r="AR575" s="134"/>
      <c r="AT575" s="134"/>
      <c r="AU575" s="134"/>
      <c r="AY575" s="277"/>
      <c r="BE575" s="308"/>
      <c r="BF575" s="308"/>
      <c r="BG575" s="308"/>
      <c r="BH575" s="308"/>
      <c r="BI575" s="308"/>
      <c r="BJ575" s="277"/>
      <c r="BK575" s="308"/>
      <c r="BL575" s="277"/>
      <c r="BM575" s="134"/>
    </row>
    <row r="576" spans="2:65" s="652" customFormat="1" ht="24" customHeight="1">
      <c r="B576" s="301"/>
      <c r="C576" s="145" t="s">
        <v>2472</v>
      </c>
      <c r="D576" s="551"/>
      <c r="E576" s="549"/>
      <c r="F576" s="147" t="s">
        <v>2543</v>
      </c>
      <c r="G576" s="148" t="s">
        <v>169</v>
      </c>
      <c r="H576" s="149">
        <v>1</v>
      </c>
      <c r="I576" s="553"/>
      <c r="J576" s="151">
        <f t="shared" si="14"/>
        <v>0</v>
      </c>
      <c r="K576" s="552" t="s">
        <v>1</v>
      </c>
      <c r="L576" s="34"/>
      <c r="M576" s="782"/>
      <c r="N576" s="783"/>
      <c r="O576" s="729"/>
      <c r="P576" s="757"/>
      <c r="Q576" s="757"/>
      <c r="R576" s="757"/>
      <c r="S576" s="757"/>
      <c r="T576" s="757"/>
      <c r="U576" s="729"/>
      <c r="V576" s="729"/>
      <c r="W576" s="729"/>
      <c r="AR576" s="134"/>
      <c r="AT576" s="134"/>
      <c r="AU576" s="134"/>
      <c r="AY576" s="277"/>
      <c r="BE576" s="308"/>
      <c r="BF576" s="308"/>
      <c r="BG576" s="308"/>
      <c r="BH576" s="308"/>
      <c r="BI576" s="308"/>
      <c r="BJ576" s="277"/>
      <c r="BK576" s="308"/>
      <c r="BL576" s="277"/>
      <c r="BM576" s="134"/>
    </row>
    <row r="577" spans="2:65" s="652" customFormat="1" ht="24" customHeight="1">
      <c r="B577" s="301"/>
      <c r="C577" s="145" t="s">
        <v>2473</v>
      </c>
      <c r="D577" s="551"/>
      <c r="E577" s="549"/>
      <c r="F577" s="147" t="s">
        <v>2544</v>
      </c>
      <c r="G577" s="148" t="s">
        <v>169</v>
      </c>
      <c r="H577" s="149">
        <v>1</v>
      </c>
      <c r="I577" s="553"/>
      <c r="J577" s="151">
        <f t="shared" si="14"/>
        <v>0</v>
      </c>
      <c r="K577" s="552" t="s">
        <v>1</v>
      </c>
      <c r="L577" s="34"/>
      <c r="M577" s="782"/>
      <c r="N577" s="783"/>
      <c r="O577" s="729"/>
      <c r="P577" s="757"/>
      <c r="Q577" s="757"/>
      <c r="R577" s="757"/>
      <c r="S577" s="757"/>
      <c r="T577" s="757"/>
      <c r="U577" s="729"/>
      <c r="V577" s="729"/>
      <c r="W577" s="729"/>
      <c r="AR577" s="134"/>
      <c r="AT577" s="134"/>
      <c r="AU577" s="134"/>
      <c r="AY577" s="277"/>
      <c r="BE577" s="308"/>
      <c r="BF577" s="308"/>
      <c r="BG577" s="308"/>
      <c r="BH577" s="308"/>
      <c r="BI577" s="308"/>
      <c r="BJ577" s="277"/>
      <c r="BK577" s="308"/>
      <c r="BL577" s="277"/>
      <c r="BM577" s="134"/>
    </row>
    <row r="578" spans="2:65" s="652" customFormat="1" ht="24" customHeight="1">
      <c r="B578" s="301"/>
      <c r="C578" s="145" t="s">
        <v>2474</v>
      </c>
      <c r="D578" s="551"/>
      <c r="E578" s="549"/>
      <c r="F578" s="147" t="s">
        <v>2389</v>
      </c>
      <c r="G578" s="148" t="s">
        <v>169</v>
      </c>
      <c r="H578" s="149">
        <v>3</v>
      </c>
      <c r="I578" s="553"/>
      <c r="J578" s="151">
        <f t="shared" si="14"/>
        <v>0</v>
      </c>
      <c r="K578" s="552" t="s">
        <v>1</v>
      </c>
      <c r="L578" s="34"/>
      <c r="M578" s="782"/>
      <c r="N578" s="783"/>
      <c r="O578" s="729"/>
      <c r="P578" s="757"/>
      <c r="Q578" s="757"/>
      <c r="R578" s="757"/>
      <c r="S578" s="757"/>
      <c r="T578" s="757"/>
      <c r="U578" s="729"/>
      <c r="V578" s="729"/>
      <c r="W578" s="729"/>
      <c r="AR578" s="134"/>
      <c r="AT578" s="134"/>
      <c r="AU578" s="134"/>
      <c r="AY578" s="277"/>
      <c r="BE578" s="308"/>
      <c r="BF578" s="308"/>
      <c r="BG578" s="308"/>
      <c r="BH578" s="308"/>
      <c r="BI578" s="308"/>
      <c r="BJ578" s="277"/>
      <c r="BK578" s="308"/>
      <c r="BL578" s="277"/>
      <c r="BM578" s="134"/>
    </row>
    <row r="579" spans="2:65" s="652" customFormat="1" ht="24" customHeight="1">
      <c r="B579" s="301"/>
      <c r="C579" s="145" t="s">
        <v>2475</v>
      </c>
      <c r="D579" s="551"/>
      <c r="E579" s="549"/>
      <c r="F579" s="147" t="s">
        <v>2391</v>
      </c>
      <c r="G579" s="148" t="s">
        <v>169</v>
      </c>
      <c r="H579" s="149">
        <v>5</v>
      </c>
      <c r="I579" s="553"/>
      <c r="J579" s="151">
        <f t="shared" si="14"/>
        <v>0</v>
      </c>
      <c r="K579" s="552" t="s">
        <v>1</v>
      </c>
      <c r="L579" s="34"/>
      <c r="M579" s="782"/>
      <c r="N579" s="783"/>
      <c r="O579" s="729"/>
      <c r="P579" s="757"/>
      <c r="Q579" s="757"/>
      <c r="R579" s="757"/>
      <c r="S579" s="757"/>
      <c r="T579" s="757"/>
      <c r="U579" s="729"/>
      <c r="V579" s="729"/>
      <c r="W579" s="729"/>
      <c r="AR579" s="134"/>
      <c r="AT579" s="134"/>
      <c r="AU579" s="134"/>
      <c r="AY579" s="277"/>
      <c r="BE579" s="308"/>
      <c r="BF579" s="308"/>
      <c r="BG579" s="308"/>
      <c r="BH579" s="308"/>
      <c r="BI579" s="308"/>
      <c r="BJ579" s="277"/>
      <c r="BK579" s="308"/>
      <c r="BL579" s="277"/>
      <c r="BM579" s="134"/>
    </row>
    <row r="580" spans="2:65" s="652" customFormat="1" ht="24" customHeight="1">
      <c r="B580" s="301"/>
      <c r="C580" s="145" t="s">
        <v>2476</v>
      </c>
      <c r="D580" s="551"/>
      <c r="E580" s="549"/>
      <c r="F580" s="147" t="s">
        <v>2393</v>
      </c>
      <c r="G580" s="148" t="s">
        <v>169</v>
      </c>
      <c r="H580" s="149">
        <v>3</v>
      </c>
      <c r="I580" s="553"/>
      <c r="J580" s="151">
        <f t="shared" si="14"/>
        <v>0</v>
      </c>
      <c r="K580" s="552" t="s">
        <v>1</v>
      </c>
      <c r="L580" s="34"/>
      <c r="M580" s="782"/>
      <c r="N580" s="783"/>
      <c r="O580" s="729"/>
      <c r="P580" s="757"/>
      <c r="Q580" s="757"/>
      <c r="R580" s="757"/>
      <c r="S580" s="757"/>
      <c r="T580" s="757"/>
      <c r="U580" s="729"/>
      <c r="V580" s="729"/>
      <c r="W580" s="729"/>
      <c r="AR580" s="134"/>
      <c r="AT580" s="134"/>
      <c r="AU580" s="134"/>
      <c r="AY580" s="277"/>
      <c r="BE580" s="308"/>
      <c r="BF580" s="308"/>
      <c r="BG580" s="308"/>
      <c r="BH580" s="308"/>
      <c r="BI580" s="308"/>
      <c r="BJ580" s="277"/>
      <c r="BK580" s="308"/>
      <c r="BL580" s="277"/>
      <c r="BM580" s="134"/>
    </row>
    <row r="581" spans="2:65" s="652" customFormat="1" ht="24" customHeight="1">
      <c r="B581" s="301"/>
      <c r="C581" s="145" t="s">
        <v>2477</v>
      </c>
      <c r="D581" s="551"/>
      <c r="E581" s="549"/>
      <c r="F581" s="147" t="s">
        <v>2394</v>
      </c>
      <c r="G581" s="148" t="s">
        <v>169</v>
      </c>
      <c r="H581" s="149">
        <v>12</v>
      </c>
      <c r="I581" s="553"/>
      <c r="J581" s="151">
        <f t="shared" si="14"/>
        <v>0</v>
      </c>
      <c r="K581" s="552" t="s">
        <v>1</v>
      </c>
      <c r="L581" s="34"/>
      <c r="M581" s="782"/>
      <c r="N581" s="783"/>
      <c r="O581" s="729"/>
      <c r="P581" s="757"/>
      <c r="Q581" s="757"/>
      <c r="R581" s="757"/>
      <c r="S581" s="757"/>
      <c r="T581" s="757"/>
      <c r="U581" s="729"/>
      <c r="V581" s="729"/>
      <c r="W581" s="729"/>
      <c r="AR581" s="134"/>
      <c r="AT581" s="134"/>
      <c r="AU581" s="134"/>
      <c r="AY581" s="277"/>
      <c r="BE581" s="308"/>
      <c r="BF581" s="308"/>
      <c r="BG581" s="308"/>
      <c r="BH581" s="308"/>
      <c r="BI581" s="308"/>
      <c r="BJ581" s="277"/>
      <c r="BK581" s="308"/>
      <c r="BL581" s="277"/>
      <c r="BM581" s="134"/>
    </row>
    <row r="582" spans="2:65" s="652" customFormat="1" ht="24" customHeight="1">
      <c r="B582" s="301"/>
      <c r="C582" s="145" t="s">
        <v>2478</v>
      </c>
      <c r="D582" s="551"/>
      <c r="E582" s="549"/>
      <c r="F582" s="147" t="s">
        <v>2396</v>
      </c>
      <c r="G582" s="148" t="s">
        <v>169</v>
      </c>
      <c r="H582" s="149">
        <v>26</v>
      </c>
      <c r="I582" s="553"/>
      <c r="J582" s="151">
        <f t="shared" si="14"/>
        <v>0</v>
      </c>
      <c r="K582" s="552" t="s">
        <v>1</v>
      </c>
      <c r="L582" s="34"/>
      <c r="M582" s="782"/>
      <c r="N582" s="783"/>
      <c r="O582" s="729"/>
      <c r="P582" s="757"/>
      <c r="Q582" s="757"/>
      <c r="R582" s="757"/>
      <c r="S582" s="757"/>
      <c r="T582" s="757"/>
      <c r="U582" s="729"/>
      <c r="V582" s="729"/>
      <c r="W582" s="729"/>
      <c r="AR582" s="134"/>
      <c r="AT582" s="134"/>
      <c r="AU582" s="134"/>
      <c r="AY582" s="277"/>
      <c r="BE582" s="308"/>
      <c r="BF582" s="308"/>
      <c r="BG582" s="308"/>
      <c r="BH582" s="308"/>
      <c r="BI582" s="308"/>
      <c r="BJ582" s="277"/>
      <c r="BK582" s="308"/>
      <c r="BL582" s="277"/>
      <c r="BM582" s="134"/>
    </row>
    <row r="583" spans="2:65" s="652" customFormat="1" ht="24" customHeight="1">
      <c r="B583" s="301"/>
      <c r="C583" s="145" t="s">
        <v>2479</v>
      </c>
      <c r="D583" s="551"/>
      <c r="E583" s="549"/>
      <c r="F583" s="147" t="s">
        <v>2433</v>
      </c>
      <c r="G583" s="148" t="s">
        <v>169</v>
      </c>
      <c r="H583" s="149">
        <v>1</v>
      </c>
      <c r="I583" s="553"/>
      <c r="J583" s="151">
        <f t="shared" si="14"/>
        <v>0</v>
      </c>
      <c r="K583" s="552" t="s">
        <v>1</v>
      </c>
      <c r="L583" s="34"/>
      <c r="M583" s="782"/>
      <c r="N583" s="783"/>
      <c r="O583" s="729"/>
      <c r="P583" s="757"/>
      <c r="Q583" s="757"/>
      <c r="R583" s="757"/>
      <c r="S583" s="757"/>
      <c r="T583" s="757"/>
      <c r="U583" s="729"/>
      <c r="V583" s="729"/>
      <c r="W583" s="729"/>
      <c r="AR583" s="134"/>
      <c r="AT583" s="134"/>
      <c r="AU583" s="134"/>
      <c r="AY583" s="277"/>
      <c r="BE583" s="308"/>
      <c r="BF583" s="308"/>
      <c r="BG583" s="308"/>
      <c r="BH583" s="308"/>
      <c r="BI583" s="308"/>
      <c r="BJ583" s="277"/>
      <c r="BK583" s="308"/>
      <c r="BL583" s="277"/>
      <c r="BM583" s="134"/>
    </row>
    <row r="584" spans="2:65" s="652" customFormat="1" ht="24" customHeight="1">
      <c r="B584" s="301"/>
      <c r="C584" s="145" t="s">
        <v>2480</v>
      </c>
      <c r="D584" s="551"/>
      <c r="E584" s="549"/>
      <c r="F584" s="147" t="s">
        <v>2435</v>
      </c>
      <c r="G584" s="148" t="s">
        <v>169</v>
      </c>
      <c r="H584" s="149">
        <v>2</v>
      </c>
      <c r="I584" s="553"/>
      <c r="J584" s="151">
        <f t="shared" si="14"/>
        <v>0</v>
      </c>
      <c r="K584" s="552" t="s">
        <v>1</v>
      </c>
      <c r="L584" s="34"/>
      <c r="M584" s="782"/>
      <c r="N584" s="783"/>
      <c r="O584" s="729"/>
      <c r="P584" s="757"/>
      <c r="Q584" s="757"/>
      <c r="R584" s="757"/>
      <c r="S584" s="757"/>
      <c r="T584" s="757"/>
      <c r="U584" s="729"/>
      <c r="V584" s="729"/>
      <c r="W584" s="729"/>
      <c r="AR584" s="134"/>
      <c r="AT584" s="134"/>
      <c r="AU584" s="134"/>
      <c r="AY584" s="277"/>
      <c r="BE584" s="308"/>
      <c r="BF584" s="308"/>
      <c r="BG584" s="308"/>
      <c r="BH584" s="308"/>
      <c r="BI584" s="308"/>
      <c r="BJ584" s="277"/>
      <c r="BK584" s="308"/>
      <c r="BL584" s="277"/>
      <c r="BM584" s="134"/>
    </row>
    <row r="585" spans="2:65" s="652" customFormat="1" ht="24" customHeight="1">
      <c r="B585" s="301"/>
      <c r="C585" s="145" t="s">
        <v>2481</v>
      </c>
      <c r="D585" s="551"/>
      <c r="E585" s="549"/>
      <c r="F585" s="147" t="s">
        <v>2436</v>
      </c>
      <c r="G585" s="148" t="s">
        <v>169</v>
      </c>
      <c r="H585" s="149">
        <v>4</v>
      </c>
      <c r="I585" s="553"/>
      <c r="J585" s="151">
        <f t="shared" si="14"/>
        <v>0</v>
      </c>
      <c r="K585" s="552" t="s">
        <v>1</v>
      </c>
      <c r="L585" s="34"/>
      <c r="M585" s="782"/>
      <c r="N585" s="783"/>
      <c r="O585" s="729"/>
      <c r="P585" s="757"/>
      <c r="Q585" s="757"/>
      <c r="R585" s="757"/>
      <c r="S585" s="757"/>
      <c r="T585" s="757"/>
      <c r="U585" s="729"/>
      <c r="V585" s="729"/>
      <c r="W585" s="729"/>
      <c r="AR585" s="134"/>
      <c r="AT585" s="134"/>
      <c r="AU585" s="134"/>
      <c r="AY585" s="277"/>
      <c r="BE585" s="308"/>
      <c r="BF585" s="308"/>
      <c r="BG585" s="308"/>
      <c r="BH585" s="308"/>
      <c r="BI585" s="308"/>
      <c r="BJ585" s="277"/>
      <c r="BK585" s="308"/>
      <c r="BL585" s="277"/>
      <c r="BM585" s="134"/>
    </row>
    <row r="586" spans="2:65" s="652" customFormat="1" ht="24" customHeight="1">
      <c r="B586" s="301"/>
      <c r="C586" s="145" t="s">
        <v>2482</v>
      </c>
      <c r="D586" s="551"/>
      <c r="E586" s="549"/>
      <c r="F586" s="147" t="s">
        <v>2441</v>
      </c>
      <c r="G586" s="148" t="s">
        <v>169</v>
      </c>
      <c r="H586" s="149">
        <v>5</v>
      </c>
      <c r="I586" s="553"/>
      <c r="J586" s="151">
        <f t="shared" si="14"/>
        <v>0</v>
      </c>
      <c r="K586" s="552" t="s">
        <v>1</v>
      </c>
      <c r="L586" s="34"/>
      <c r="M586" s="782"/>
      <c r="N586" s="783"/>
      <c r="O586" s="729"/>
      <c r="P586" s="757"/>
      <c r="Q586" s="757"/>
      <c r="R586" s="757"/>
      <c r="S586" s="757"/>
      <c r="T586" s="757"/>
      <c r="U586" s="729"/>
      <c r="V586" s="729"/>
      <c r="W586" s="729"/>
      <c r="AR586" s="134"/>
      <c r="AT586" s="134"/>
      <c r="AU586" s="134"/>
      <c r="AY586" s="277"/>
      <c r="BE586" s="308"/>
      <c r="BF586" s="308"/>
      <c r="BG586" s="308"/>
      <c r="BH586" s="308"/>
      <c r="BI586" s="308"/>
      <c r="BJ586" s="277"/>
      <c r="BK586" s="308"/>
      <c r="BL586" s="277"/>
      <c r="BM586" s="134"/>
    </row>
    <row r="587" spans="2:65" s="652" customFormat="1" ht="24" customHeight="1">
      <c r="B587" s="301"/>
      <c r="C587" s="145" t="s">
        <v>2483</v>
      </c>
      <c r="D587" s="551"/>
      <c r="E587" s="549"/>
      <c r="F587" s="147" t="s">
        <v>2446</v>
      </c>
      <c r="G587" s="148" t="s">
        <v>169</v>
      </c>
      <c r="H587" s="149">
        <v>13</v>
      </c>
      <c r="I587" s="553"/>
      <c r="J587" s="151">
        <f t="shared" si="14"/>
        <v>0</v>
      </c>
      <c r="K587" s="552" t="s">
        <v>1</v>
      </c>
      <c r="L587" s="34"/>
      <c r="M587" s="782"/>
      <c r="N587" s="783"/>
      <c r="O587" s="729"/>
      <c r="P587" s="757"/>
      <c r="Q587" s="757"/>
      <c r="R587" s="757"/>
      <c r="S587" s="757"/>
      <c r="T587" s="757"/>
      <c r="U587" s="729"/>
      <c r="V587" s="729"/>
      <c r="W587" s="729"/>
      <c r="AR587" s="134"/>
      <c r="AT587" s="134"/>
      <c r="AU587" s="134"/>
      <c r="AY587" s="277"/>
      <c r="BE587" s="308"/>
      <c r="BF587" s="308"/>
      <c r="BG587" s="308"/>
      <c r="BH587" s="308"/>
      <c r="BI587" s="308"/>
      <c r="BJ587" s="277"/>
      <c r="BK587" s="308"/>
      <c r="BL587" s="277"/>
      <c r="BM587" s="134"/>
    </row>
    <row r="588" spans="2:65" s="652" customFormat="1" ht="24" customHeight="1">
      <c r="B588" s="301"/>
      <c r="C588" s="145" t="s">
        <v>2484</v>
      </c>
      <c r="D588" s="551"/>
      <c r="E588" s="549"/>
      <c r="F588" s="147" t="s">
        <v>2545</v>
      </c>
      <c r="G588" s="148" t="s">
        <v>169</v>
      </c>
      <c r="H588" s="149">
        <v>1</v>
      </c>
      <c r="I588" s="553"/>
      <c r="J588" s="151">
        <f t="shared" si="14"/>
        <v>0</v>
      </c>
      <c r="K588" s="552" t="s">
        <v>1</v>
      </c>
      <c r="L588" s="34"/>
      <c r="M588" s="782"/>
      <c r="N588" s="783"/>
      <c r="O588" s="729"/>
      <c r="P588" s="757"/>
      <c r="Q588" s="757"/>
      <c r="R588" s="757"/>
      <c r="S588" s="757"/>
      <c r="T588" s="757"/>
      <c r="U588" s="729"/>
      <c r="V588" s="729"/>
      <c r="W588" s="729"/>
      <c r="AR588" s="134"/>
      <c r="AT588" s="134"/>
      <c r="AU588" s="134"/>
      <c r="AY588" s="277"/>
      <c r="BE588" s="308"/>
      <c r="BF588" s="308"/>
      <c r="BG588" s="308"/>
      <c r="BH588" s="308"/>
      <c r="BI588" s="308"/>
      <c r="BJ588" s="277"/>
      <c r="BK588" s="308"/>
      <c r="BL588" s="277"/>
      <c r="BM588" s="134"/>
    </row>
    <row r="589" spans="2:65" s="652" customFormat="1" ht="24" customHeight="1">
      <c r="B589" s="301"/>
      <c r="C589" s="145" t="s">
        <v>2485</v>
      </c>
      <c r="D589" s="551"/>
      <c r="E589" s="549"/>
      <c r="F589" s="147" t="s">
        <v>2448</v>
      </c>
      <c r="G589" s="148" t="s">
        <v>169</v>
      </c>
      <c r="H589" s="149">
        <v>4</v>
      </c>
      <c r="I589" s="553"/>
      <c r="J589" s="151">
        <f t="shared" si="14"/>
        <v>0</v>
      </c>
      <c r="K589" s="552" t="s">
        <v>1</v>
      </c>
      <c r="L589" s="34"/>
      <c r="M589" s="782"/>
      <c r="N589" s="783"/>
      <c r="O589" s="729"/>
      <c r="P589" s="757"/>
      <c r="Q589" s="757"/>
      <c r="R589" s="757"/>
      <c r="S589" s="757"/>
      <c r="T589" s="757"/>
      <c r="U589" s="729"/>
      <c r="V589" s="729"/>
      <c r="W589" s="729"/>
      <c r="AR589" s="134"/>
      <c r="AT589" s="134"/>
      <c r="AU589" s="134"/>
      <c r="AY589" s="277"/>
      <c r="BE589" s="308"/>
      <c r="BF589" s="308"/>
      <c r="BG589" s="308"/>
      <c r="BH589" s="308"/>
      <c r="BI589" s="308"/>
      <c r="BJ589" s="277"/>
      <c r="BK589" s="308"/>
      <c r="BL589" s="277"/>
      <c r="BM589" s="134"/>
    </row>
    <row r="590" spans="2:65" s="652" customFormat="1" ht="24" customHeight="1">
      <c r="B590" s="301"/>
      <c r="C590" s="145" t="s">
        <v>2486</v>
      </c>
      <c r="D590" s="551"/>
      <c r="E590" s="549"/>
      <c r="F590" s="147" t="s">
        <v>2457</v>
      </c>
      <c r="G590" s="148" t="s">
        <v>169</v>
      </c>
      <c r="H590" s="149">
        <v>1</v>
      </c>
      <c r="I590" s="553"/>
      <c r="J590" s="151">
        <f t="shared" si="14"/>
        <v>0</v>
      </c>
      <c r="K590" s="552" t="s">
        <v>1</v>
      </c>
      <c r="L590" s="34"/>
      <c r="M590" s="782"/>
      <c r="N590" s="783"/>
      <c r="O590" s="729"/>
      <c r="P590" s="757"/>
      <c r="Q590" s="757"/>
      <c r="R590" s="757"/>
      <c r="S590" s="757"/>
      <c r="T590" s="757"/>
      <c r="U590" s="729"/>
      <c r="V590" s="729"/>
      <c r="W590" s="729"/>
      <c r="AR590" s="134"/>
      <c r="AT590" s="134"/>
      <c r="AU590" s="134"/>
      <c r="AY590" s="277"/>
      <c r="BE590" s="308"/>
      <c r="BF590" s="308"/>
      <c r="BG590" s="308"/>
      <c r="BH590" s="308"/>
      <c r="BI590" s="308"/>
      <c r="BJ590" s="277"/>
      <c r="BK590" s="308"/>
      <c r="BL590" s="277"/>
      <c r="BM590" s="134"/>
    </row>
    <row r="591" spans="2:65" s="652" customFormat="1" ht="24" customHeight="1">
      <c r="B591" s="301"/>
      <c r="C591" s="145" t="s">
        <v>2487</v>
      </c>
      <c r="D591" s="551"/>
      <c r="E591" s="549"/>
      <c r="F591" s="147" t="s">
        <v>2458</v>
      </c>
      <c r="G591" s="148" t="s">
        <v>169</v>
      </c>
      <c r="H591" s="149">
        <v>4</v>
      </c>
      <c r="I591" s="553"/>
      <c r="J591" s="151">
        <f t="shared" si="14"/>
        <v>0</v>
      </c>
      <c r="K591" s="552" t="s">
        <v>1</v>
      </c>
      <c r="L591" s="34"/>
      <c r="M591" s="782"/>
      <c r="N591" s="783"/>
      <c r="O591" s="729"/>
      <c r="P591" s="757"/>
      <c r="Q591" s="757"/>
      <c r="R591" s="757"/>
      <c r="S591" s="757"/>
      <c r="T591" s="757"/>
      <c r="U591" s="729"/>
      <c r="V591" s="729"/>
      <c r="W591" s="729"/>
      <c r="AR591" s="134"/>
      <c r="AT591" s="134"/>
      <c r="AU591" s="134"/>
      <c r="AY591" s="277"/>
      <c r="BE591" s="308"/>
      <c r="BF591" s="308"/>
      <c r="BG591" s="308"/>
      <c r="BH591" s="308"/>
      <c r="BI591" s="308"/>
      <c r="BJ591" s="277"/>
      <c r="BK591" s="308"/>
      <c r="BL591" s="277"/>
      <c r="BM591" s="134"/>
    </row>
    <row r="592" spans="2:65" s="652" customFormat="1" ht="24" customHeight="1">
      <c r="B592" s="301"/>
      <c r="C592" s="145" t="s">
        <v>2488</v>
      </c>
      <c r="D592" s="551"/>
      <c r="E592" s="549"/>
      <c r="F592" s="147" t="s">
        <v>2546</v>
      </c>
      <c r="G592" s="148" t="s">
        <v>169</v>
      </c>
      <c r="H592" s="149">
        <v>1</v>
      </c>
      <c r="I592" s="553"/>
      <c r="J592" s="151">
        <f t="shared" si="14"/>
        <v>0</v>
      </c>
      <c r="K592" s="552" t="s">
        <v>1</v>
      </c>
      <c r="L592" s="34"/>
      <c r="M592" s="782"/>
      <c r="N592" s="783"/>
      <c r="O592" s="729"/>
      <c r="P592" s="757"/>
      <c r="Q592" s="757"/>
      <c r="R592" s="757"/>
      <c r="S592" s="757"/>
      <c r="T592" s="757"/>
      <c r="U592" s="729"/>
      <c r="V592" s="729"/>
      <c r="W592" s="729"/>
      <c r="AR592" s="134"/>
      <c r="AT592" s="134"/>
      <c r="AU592" s="134"/>
      <c r="AY592" s="277"/>
      <c r="BE592" s="308"/>
      <c r="BF592" s="308"/>
      <c r="BG592" s="308"/>
      <c r="BH592" s="308"/>
      <c r="BI592" s="308"/>
      <c r="BJ592" s="277"/>
      <c r="BK592" s="308"/>
      <c r="BL592" s="277"/>
      <c r="BM592" s="134"/>
    </row>
    <row r="593" spans="2:65" s="652" customFormat="1" ht="24" customHeight="1">
      <c r="B593" s="301"/>
      <c r="C593" s="145" t="s">
        <v>2489</v>
      </c>
      <c r="D593" s="551"/>
      <c r="E593" s="549"/>
      <c r="F593" s="147" t="s">
        <v>2547</v>
      </c>
      <c r="G593" s="148" t="s">
        <v>169</v>
      </c>
      <c r="H593" s="149">
        <v>1</v>
      </c>
      <c r="I593" s="553"/>
      <c r="J593" s="151">
        <f t="shared" si="14"/>
        <v>0</v>
      </c>
      <c r="K593" s="552" t="s">
        <v>1</v>
      </c>
      <c r="L593" s="34"/>
      <c r="M593" s="782"/>
      <c r="N593" s="783"/>
      <c r="O593" s="729"/>
      <c r="P593" s="757"/>
      <c r="Q593" s="757"/>
      <c r="R593" s="757"/>
      <c r="S593" s="757"/>
      <c r="T593" s="757"/>
      <c r="U593" s="729"/>
      <c r="V593" s="729"/>
      <c r="W593" s="729"/>
      <c r="AR593" s="134"/>
      <c r="AT593" s="134"/>
      <c r="AU593" s="134"/>
      <c r="AY593" s="277"/>
      <c r="BE593" s="308"/>
      <c r="BF593" s="308"/>
      <c r="BG593" s="308"/>
      <c r="BH593" s="308"/>
      <c r="BI593" s="308"/>
      <c r="BJ593" s="277"/>
      <c r="BK593" s="308"/>
      <c r="BL593" s="277"/>
      <c r="BM593" s="134"/>
    </row>
    <row r="594" spans="2:65" s="652" customFormat="1" ht="24" customHeight="1">
      <c r="B594" s="301"/>
      <c r="C594" s="145" t="s">
        <v>2490</v>
      </c>
      <c r="D594" s="551"/>
      <c r="E594" s="549"/>
      <c r="F594" s="147" t="s">
        <v>2548</v>
      </c>
      <c r="G594" s="148" t="s">
        <v>169</v>
      </c>
      <c r="H594" s="149">
        <v>1</v>
      </c>
      <c r="I594" s="553"/>
      <c r="J594" s="151">
        <f t="shared" si="14"/>
        <v>0</v>
      </c>
      <c r="K594" s="552" t="s">
        <v>1</v>
      </c>
      <c r="L594" s="34"/>
      <c r="M594" s="782"/>
      <c r="N594" s="783"/>
      <c r="O594" s="729"/>
      <c r="P594" s="757"/>
      <c r="Q594" s="757"/>
      <c r="R594" s="757"/>
      <c r="S594" s="757"/>
      <c r="T594" s="757"/>
      <c r="U594" s="729"/>
      <c r="V594" s="729"/>
      <c r="W594" s="729"/>
      <c r="AR594" s="134"/>
      <c r="AT594" s="134"/>
      <c r="AU594" s="134"/>
      <c r="AY594" s="277"/>
      <c r="BE594" s="308"/>
      <c r="BF594" s="308"/>
      <c r="BG594" s="308"/>
      <c r="BH594" s="308"/>
      <c r="BI594" s="308"/>
      <c r="BJ594" s="277"/>
      <c r="BK594" s="308"/>
      <c r="BL594" s="277"/>
      <c r="BM594" s="134"/>
    </row>
    <row r="595" spans="2:65" s="652" customFormat="1" ht="24" customHeight="1">
      <c r="B595" s="301"/>
      <c r="C595" s="145" t="s">
        <v>2491</v>
      </c>
      <c r="D595" s="551"/>
      <c r="E595" s="549"/>
      <c r="F595" s="147" t="s">
        <v>2549</v>
      </c>
      <c r="G595" s="148" t="s">
        <v>169</v>
      </c>
      <c r="H595" s="149">
        <v>142</v>
      </c>
      <c r="I595" s="553"/>
      <c r="J595" s="151">
        <f t="shared" si="14"/>
        <v>0</v>
      </c>
      <c r="K595" s="552" t="s">
        <v>1</v>
      </c>
      <c r="L595" s="34"/>
      <c r="M595" s="782"/>
      <c r="N595" s="783"/>
      <c r="O595" s="729"/>
      <c r="P595" s="757"/>
      <c r="Q595" s="757"/>
      <c r="R595" s="757"/>
      <c r="S595" s="757"/>
      <c r="T595" s="757"/>
      <c r="U595" s="729"/>
      <c r="V595" s="729"/>
      <c r="W595" s="729"/>
      <c r="AR595" s="134"/>
      <c r="AT595" s="134"/>
      <c r="AU595" s="134"/>
      <c r="AY595" s="277"/>
      <c r="BE595" s="308"/>
      <c r="BF595" s="308"/>
      <c r="BG595" s="308"/>
      <c r="BH595" s="308"/>
      <c r="BI595" s="308"/>
      <c r="BJ595" s="277"/>
      <c r="BK595" s="308"/>
      <c r="BL595" s="277"/>
      <c r="BM595" s="134"/>
    </row>
    <row r="596" spans="2:65" s="652" customFormat="1" ht="24" customHeight="1">
      <c r="B596" s="301"/>
      <c r="C596" s="145" t="s">
        <v>2492</v>
      </c>
      <c r="D596" s="551"/>
      <c r="E596" s="549"/>
      <c r="F596" s="147" t="s">
        <v>2550</v>
      </c>
      <c r="G596" s="148" t="s">
        <v>169</v>
      </c>
      <c r="H596" s="149">
        <v>3</v>
      </c>
      <c r="I596" s="553"/>
      <c r="J596" s="151">
        <f t="shared" si="14"/>
        <v>0</v>
      </c>
      <c r="K596" s="552" t="s">
        <v>1</v>
      </c>
      <c r="L596" s="34"/>
      <c r="M596" s="782"/>
      <c r="N596" s="783"/>
      <c r="O596" s="729"/>
      <c r="P596" s="757"/>
      <c r="Q596" s="757"/>
      <c r="R596" s="757"/>
      <c r="S596" s="757"/>
      <c r="T596" s="757"/>
      <c r="U596" s="729"/>
      <c r="V596" s="729"/>
      <c r="W596" s="729"/>
      <c r="AR596" s="134"/>
      <c r="AT596" s="134"/>
      <c r="AU596" s="134"/>
      <c r="AY596" s="277"/>
      <c r="BE596" s="308"/>
      <c r="BF596" s="308"/>
      <c r="BG596" s="308"/>
      <c r="BH596" s="308"/>
      <c r="BI596" s="308"/>
      <c r="BJ596" s="277"/>
      <c r="BK596" s="308"/>
      <c r="BL596" s="277"/>
      <c r="BM596" s="134"/>
    </row>
    <row r="597" spans="2:65" s="652" customFormat="1" ht="24" customHeight="1">
      <c r="B597" s="301"/>
      <c r="C597" s="145" t="s">
        <v>2493</v>
      </c>
      <c r="D597" s="551"/>
      <c r="E597" s="549"/>
      <c r="F597" s="147" t="s">
        <v>2551</v>
      </c>
      <c r="G597" s="148" t="s">
        <v>169</v>
      </c>
      <c r="H597" s="149">
        <v>54</v>
      </c>
      <c r="I597" s="553"/>
      <c r="J597" s="151">
        <f t="shared" si="14"/>
        <v>0</v>
      </c>
      <c r="K597" s="552" t="s">
        <v>1</v>
      </c>
      <c r="L597" s="34"/>
      <c r="M597" s="782"/>
      <c r="N597" s="783"/>
      <c r="O597" s="729"/>
      <c r="P597" s="757"/>
      <c r="Q597" s="757"/>
      <c r="R597" s="757"/>
      <c r="S597" s="757"/>
      <c r="T597" s="757"/>
      <c r="U597" s="729"/>
      <c r="V597" s="729"/>
      <c r="W597" s="729"/>
      <c r="AR597" s="134"/>
      <c r="AT597" s="134"/>
      <c r="AU597" s="134"/>
      <c r="AY597" s="277"/>
      <c r="BE597" s="308"/>
      <c r="BF597" s="308"/>
      <c r="BG597" s="308"/>
      <c r="BH597" s="308"/>
      <c r="BI597" s="308"/>
      <c r="BJ597" s="277"/>
      <c r="BK597" s="308"/>
      <c r="BL597" s="277"/>
      <c r="BM597" s="134"/>
    </row>
    <row r="598" spans="2:65" s="292" customFormat="1" ht="22.95" customHeight="1">
      <c r="B598" s="293"/>
      <c r="C598" s="145"/>
      <c r="D598" s="120" t="s">
        <v>71</v>
      </c>
      <c r="E598" s="129" t="s">
        <v>2540</v>
      </c>
      <c r="F598" s="129" t="s">
        <v>2541</v>
      </c>
      <c r="I598" s="299"/>
      <c r="J598" s="300">
        <f>SUM(J599:J621)</f>
        <v>0</v>
      </c>
      <c r="K598" s="457"/>
      <c r="M598" s="780"/>
      <c r="N598" s="780"/>
      <c r="O598" s="780"/>
      <c r="P598" s="781"/>
      <c r="Q598" s="780"/>
      <c r="R598" s="781"/>
      <c r="S598" s="780"/>
      <c r="T598" s="781"/>
      <c r="U598" s="780"/>
      <c r="V598" s="780"/>
      <c r="W598" s="780"/>
      <c r="AR598" s="120"/>
      <c r="AT598" s="127"/>
      <c r="AU598" s="127"/>
      <c r="AY598" s="120"/>
      <c r="BK598" s="128"/>
    </row>
    <row r="599" spans="2:65" s="292" customFormat="1" ht="65.7" customHeight="1">
      <c r="B599" s="293"/>
      <c r="C599" s="145" t="s">
        <v>2494</v>
      </c>
      <c r="D599" s="551"/>
      <c r="E599" s="549" t="s">
        <v>973</v>
      </c>
      <c r="F599" s="147" t="s">
        <v>2538</v>
      </c>
      <c r="G599" s="148" t="s">
        <v>169</v>
      </c>
      <c r="H599" s="149">
        <v>1</v>
      </c>
      <c r="I599" s="553"/>
      <c r="J599" s="151">
        <f t="shared" ref="J599" si="15">ROUND(I599*H599,0)</f>
        <v>0</v>
      </c>
      <c r="K599" s="556" t="s">
        <v>1</v>
      </c>
      <c r="M599" s="780"/>
      <c r="N599" s="780"/>
      <c r="O599" s="780"/>
      <c r="P599" s="781"/>
      <c r="Q599" s="780"/>
      <c r="R599" s="781"/>
      <c r="S599" s="780"/>
      <c r="T599" s="781"/>
      <c r="U599" s="780"/>
      <c r="V599" s="780"/>
      <c r="W599" s="780"/>
      <c r="AR599" s="120"/>
      <c r="AT599" s="127"/>
      <c r="AU599" s="127"/>
      <c r="AY599" s="120"/>
      <c r="BK599" s="128"/>
    </row>
    <row r="600" spans="2:65" s="10" customFormat="1" ht="11.6">
      <c r="B600" s="136"/>
      <c r="C600" s="145"/>
      <c r="D600" s="137" t="s">
        <v>131</v>
      </c>
      <c r="E600" s="550" t="s">
        <v>1</v>
      </c>
      <c r="F600" s="139" t="s">
        <v>2561</v>
      </c>
      <c r="H600" s="140"/>
      <c r="I600" s="860"/>
      <c r="J600" s="151"/>
      <c r="L600" s="136"/>
      <c r="M600" s="738"/>
      <c r="N600" s="738"/>
      <c r="O600" s="738"/>
      <c r="P600" s="738"/>
      <c r="Q600" s="738"/>
      <c r="R600" s="738"/>
      <c r="S600" s="738"/>
      <c r="T600" s="738"/>
      <c r="U600" s="738"/>
      <c r="V600" s="738"/>
      <c r="W600" s="738"/>
      <c r="AT600" s="138"/>
      <c r="AU600" s="138"/>
      <c r="AY600" s="138"/>
    </row>
    <row r="601" spans="2:65" s="652" customFormat="1" ht="24" customHeight="1">
      <c r="B601" s="301"/>
      <c r="C601" s="145" t="s">
        <v>2495</v>
      </c>
      <c r="D601" s="551"/>
      <c r="E601" s="549"/>
      <c r="F601" s="147" t="s">
        <v>2554</v>
      </c>
      <c r="G601" s="148" t="s">
        <v>169</v>
      </c>
      <c r="H601" s="149">
        <v>1</v>
      </c>
      <c r="I601" s="553"/>
      <c r="J601" s="151">
        <f>ROUND(I601*H601,0)</f>
        <v>0</v>
      </c>
      <c r="K601" s="552" t="s">
        <v>1</v>
      </c>
      <c r="L601" s="34"/>
      <c r="M601" s="782"/>
      <c r="N601" s="783"/>
      <c r="O601" s="729"/>
      <c r="P601" s="757"/>
      <c r="Q601" s="757"/>
      <c r="R601" s="757"/>
      <c r="S601" s="757"/>
      <c r="T601" s="757"/>
      <c r="U601" s="729"/>
      <c r="V601" s="729"/>
      <c r="W601" s="729"/>
      <c r="AR601" s="134"/>
      <c r="AT601" s="134"/>
      <c r="AU601" s="134"/>
      <c r="AY601" s="277"/>
      <c r="BE601" s="308"/>
      <c r="BF601" s="308"/>
      <c r="BG601" s="308"/>
      <c r="BH601" s="308"/>
      <c r="BI601" s="308"/>
      <c r="BJ601" s="277"/>
      <c r="BK601" s="308"/>
      <c r="BL601" s="277"/>
      <c r="BM601" s="134"/>
    </row>
    <row r="602" spans="2:65" s="652" customFormat="1" ht="24" customHeight="1">
      <c r="B602" s="301"/>
      <c r="C602" s="145" t="s">
        <v>2496</v>
      </c>
      <c r="D602" s="551"/>
      <c r="E602" s="549"/>
      <c r="F602" s="147" t="s">
        <v>2340</v>
      </c>
      <c r="G602" s="148" t="s">
        <v>169</v>
      </c>
      <c r="H602" s="149">
        <v>1</v>
      </c>
      <c r="I602" s="553"/>
      <c r="J602" s="151">
        <f t="shared" si="14"/>
        <v>0</v>
      </c>
      <c r="K602" s="552" t="s">
        <v>1</v>
      </c>
      <c r="L602" s="34"/>
      <c r="M602" s="782"/>
      <c r="N602" s="783"/>
      <c r="O602" s="729"/>
      <c r="P602" s="757"/>
      <c r="Q602" s="757"/>
      <c r="R602" s="757"/>
      <c r="S602" s="757"/>
      <c r="T602" s="757"/>
      <c r="U602" s="729"/>
      <c r="V602" s="729"/>
      <c r="W602" s="729"/>
      <c r="AR602" s="134"/>
      <c r="AT602" s="134"/>
      <c r="AU602" s="134"/>
      <c r="AY602" s="277"/>
      <c r="BE602" s="308"/>
      <c r="BF602" s="308"/>
      <c r="BG602" s="308"/>
      <c r="BH602" s="308"/>
      <c r="BI602" s="308"/>
      <c r="BJ602" s="277"/>
      <c r="BK602" s="308"/>
      <c r="BL602" s="277"/>
      <c r="BM602" s="134"/>
    </row>
    <row r="603" spans="2:65" s="652" customFormat="1" ht="24" customHeight="1">
      <c r="B603" s="301"/>
      <c r="C603" s="145" t="s">
        <v>2497</v>
      </c>
      <c r="D603" s="551"/>
      <c r="E603" s="549"/>
      <c r="F603" s="147" t="s">
        <v>2341</v>
      </c>
      <c r="G603" s="148" t="s">
        <v>169</v>
      </c>
      <c r="H603" s="149">
        <v>1</v>
      </c>
      <c r="I603" s="553"/>
      <c r="J603" s="151">
        <f t="shared" si="14"/>
        <v>0</v>
      </c>
      <c r="K603" s="552" t="s">
        <v>1</v>
      </c>
      <c r="L603" s="34"/>
      <c r="M603" s="782"/>
      <c r="N603" s="783"/>
      <c r="O603" s="729"/>
      <c r="P603" s="757"/>
      <c r="Q603" s="757"/>
      <c r="R603" s="757"/>
      <c r="S603" s="757"/>
      <c r="T603" s="757"/>
      <c r="U603" s="729"/>
      <c r="V603" s="729"/>
      <c r="W603" s="729"/>
      <c r="AR603" s="134"/>
      <c r="AT603" s="134"/>
      <c r="AU603" s="134"/>
      <c r="AY603" s="277"/>
      <c r="BE603" s="308"/>
      <c r="BF603" s="308"/>
      <c r="BG603" s="308"/>
      <c r="BH603" s="308"/>
      <c r="BI603" s="308"/>
      <c r="BJ603" s="277"/>
      <c r="BK603" s="308"/>
      <c r="BL603" s="277"/>
      <c r="BM603" s="134"/>
    </row>
    <row r="604" spans="2:65" s="652" customFormat="1" ht="24" customHeight="1">
      <c r="B604" s="301"/>
      <c r="C604" s="145" t="s">
        <v>2498</v>
      </c>
      <c r="D604" s="551"/>
      <c r="E604" s="549"/>
      <c r="F604" s="147" t="s">
        <v>2543</v>
      </c>
      <c r="G604" s="148" t="s">
        <v>169</v>
      </c>
      <c r="H604" s="149">
        <v>1</v>
      </c>
      <c r="I604" s="553"/>
      <c r="J604" s="151">
        <f t="shared" si="14"/>
        <v>0</v>
      </c>
      <c r="K604" s="552" t="s">
        <v>1</v>
      </c>
      <c r="L604" s="34"/>
      <c r="M604" s="782"/>
      <c r="N604" s="783"/>
      <c r="O604" s="729"/>
      <c r="P604" s="757"/>
      <c r="Q604" s="757"/>
      <c r="R604" s="757"/>
      <c r="S604" s="757"/>
      <c r="T604" s="757"/>
      <c r="U604" s="729"/>
      <c r="V604" s="729"/>
      <c r="W604" s="729"/>
      <c r="AR604" s="134"/>
      <c r="AT604" s="134"/>
      <c r="AU604" s="134"/>
      <c r="AY604" s="277"/>
      <c r="BE604" s="308"/>
      <c r="BF604" s="308"/>
      <c r="BG604" s="308"/>
      <c r="BH604" s="308"/>
      <c r="BI604" s="308"/>
      <c r="BJ604" s="277"/>
      <c r="BK604" s="308"/>
      <c r="BL604" s="277"/>
      <c r="BM604" s="134"/>
    </row>
    <row r="605" spans="2:65" s="652" customFormat="1" ht="24" customHeight="1">
      <c r="B605" s="301"/>
      <c r="C605" s="145" t="s">
        <v>2499</v>
      </c>
      <c r="D605" s="551"/>
      <c r="E605" s="549"/>
      <c r="F605" s="147" t="s">
        <v>2555</v>
      </c>
      <c r="G605" s="148" t="s">
        <v>169</v>
      </c>
      <c r="H605" s="149">
        <v>1</v>
      </c>
      <c r="I605" s="553"/>
      <c r="J605" s="151">
        <f t="shared" si="14"/>
        <v>0</v>
      </c>
      <c r="K605" s="552" t="s">
        <v>1</v>
      </c>
      <c r="L605" s="34"/>
      <c r="M605" s="782"/>
      <c r="N605" s="783"/>
      <c r="O605" s="729"/>
      <c r="P605" s="757"/>
      <c r="Q605" s="757"/>
      <c r="R605" s="757"/>
      <c r="S605" s="757"/>
      <c r="T605" s="757"/>
      <c r="U605" s="729"/>
      <c r="V605" s="729"/>
      <c r="W605" s="729"/>
      <c r="AR605" s="134"/>
      <c r="AT605" s="134"/>
      <c r="AU605" s="134"/>
      <c r="AY605" s="277"/>
      <c r="BE605" s="308"/>
      <c r="BF605" s="308"/>
      <c r="BG605" s="308"/>
      <c r="BH605" s="308"/>
      <c r="BI605" s="308"/>
      <c r="BJ605" s="277"/>
      <c r="BK605" s="308"/>
      <c r="BL605" s="277"/>
      <c r="BM605" s="134"/>
    </row>
    <row r="606" spans="2:65" s="652" customFormat="1" ht="24" customHeight="1">
      <c r="B606" s="301"/>
      <c r="C606" s="145" t="s">
        <v>2500</v>
      </c>
      <c r="D606" s="551"/>
      <c r="E606" s="549"/>
      <c r="F606" s="147" t="s">
        <v>2389</v>
      </c>
      <c r="G606" s="148" t="s">
        <v>169</v>
      </c>
      <c r="H606" s="149">
        <v>5</v>
      </c>
      <c r="I606" s="553"/>
      <c r="J606" s="151">
        <f t="shared" si="14"/>
        <v>0</v>
      </c>
      <c r="K606" s="552" t="s">
        <v>1</v>
      </c>
      <c r="L606" s="34"/>
      <c r="M606" s="782"/>
      <c r="N606" s="783"/>
      <c r="O606" s="729"/>
      <c r="P606" s="757"/>
      <c r="Q606" s="757"/>
      <c r="R606" s="757"/>
      <c r="S606" s="757"/>
      <c r="T606" s="757"/>
      <c r="U606" s="729"/>
      <c r="V606" s="729"/>
      <c r="W606" s="729"/>
      <c r="AR606" s="134"/>
      <c r="AT606" s="134"/>
      <c r="AU606" s="134"/>
      <c r="AY606" s="277"/>
      <c r="BE606" s="308"/>
      <c r="BF606" s="308"/>
      <c r="BG606" s="308"/>
      <c r="BH606" s="308"/>
      <c r="BI606" s="308"/>
      <c r="BJ606" s="277"/>
      <c r="BK606" s="308"/>
      <c r="BL606" s="277"/>
      <c r="BM606" s="134"/>
    </row>
    <row r="607" spans="2:65" s="652" customFormat="1" ht="24" customHeight="1">
      <c r="B607" s="301"/>
      <c r="C607" s="145" t="s">
        <v>2501</v>
      </c>
      <c r="D607" s="551"/>
      <c r="E607" s="549"/>
      <c r="F607" s="147" t="s">
        <v>2390</v>
      </c>
      <c r="G607" s="148" t="s">
        <v>169</v>
      </c>
      <c r="H607" s="149">
        <v>1</v>
      </c>
      <c r="I607" s="553"/>
      <c r="J607" s="151">
        <f t="shared" si="14"/>
        <v>0</v>
      </c>
      <c r="K607" s="552" t="s">
        <v>1</v>
      </c>
      <c r="L607" s="34"/>
      <c r="M607" s="782"/>
      <c r="N607" s="783"/>
      <c r="O607" s="729"/>
      <c r="P607" s="757"/>
      <c r="Q607" s="757"/>
      <c r="R607" s="757"/>
      <c r="S607" s="757"/>
      <c r="T607" s="757"/>
      <c r="U607" s="729"/>
      <c r="V607" s="729"/>
      <c r="W607" s="729"/>
      <c r="AR607" s="134"/>
      <c r="AT607" s="134"/>
      <c r="AU607" s="134"/>
      <c r="AY607" s="277"/>
      <c r="BE607" s="308"/>
      <c r="BF607" s="308"/>
      <c r="BG607" s="308"/>
      <c r="BH607" s="308"/>
      <c r="BI607" s="308"/>
      <c r="BJ607" s="277"/>
      <c r="BK607" s="308"/>
      <c r="BL607" s="277"/>
      <c r="BM607" s="134"/>
    </row>
    <row r="608" spans="2:65" s="652" customFormat="1" ht="24" customHeight="1">
      <c r="B608" s="301"/>
      <c r="C608" s="145" t="s">
        <v>2502</v>
      </c>
      <c r="D608" s="551"/>
      <c r="E608" s="549"/>
      <c r="F608" s="147" t="s">
        <v>2391</v>
      </c>
      <c r="G608" s="148" t="s">
        <v>169</v>
      </c>
      <c r="H608" s="149">
        <v>2</v>
      </c>
      <c r="I608" s="553"/>
      <c r="J608" s="151">
        <f t="shared" si="14"/>
        <v>0</v>
      </c>
      <c r="K608" s="552" t="s">
        <v>1</v>
      </c>
      <c r="L608" s="34"/>
      <c r="M608" s="782"/>
      <c r="N608" s="783"/>
      <c r="O608" s="729"/>
      <c r="P608" s="757"/>
      <c r="Q608" s="757"/>
      <c r="R608" s="757"/>
      <c r="S608" s="757"/>
      <c r="T608" s="757"/>
      <c r="U608" s="729"/>
      <c r="V608" s="729"/>
      <c r="W608" s="729"/>
      <c r="AR608" s="134"/>
      <c r="AT608" s="134"/>
      <c r="AU608" s="134"/>
      <c r="AY608" s="277"/>
      <c r="BE608" s="308"/>
      <c r="BF608" s="308"/>
      <c r="BG608" s="308"/>
      <c r="BH608" s="308"/>
      <c r="BI608" s="308"/>
      <c r="BJ608" s="277"/>
      <c r="BK608" s="308"/>
      <c r="BL608" s="277"/>
      <c r="BM608" s="134"/>
    </row>
    <row r="609" spans="2:65" s="652" customFormat="1" ht="24" customHeight="1">
      <c r="B609" s="301"/>
      <c r="C609" s="145" t="s">
        <v>2503</v>
      </c>
      <c r="D609" s="551"/>
      <c r="E609" s="549"/>
      <c r="F609" s="147" t="s">
        <v>2394</v>
      </c>
      <c r="G609" s="148" t="s">
        <v>169</v>
      </c>
      <c r="H609" s="149">
        <v>4</v>
      </c>
      <c r="I609" s="553"/>
      <c r="J609" s="151">
        <f t="shared" si="14"/>
        <v>0</v>
      </c>
      <c r="K609" s="552" t="s">
        <v>1</v>
      </c>
      <c r="L609" s="34"/>
      <c r="M609" s="782"/>
      <c r="N609" s="783"/>
      <c r="O609" s="729"/>
      <c r="P609" s="757"/>
      <c r="Q609" s="757"/>
      <c r="R609" s="757"/>
      <c r="S609" s="757"/>
      <c r="T609" s="757"/>
      <c r="U609" s="729"/>
      <c r="V609" s="729"/>
      <c r="W609" s="729"/>
      <c r="AR609" s="134"/>
      <c r="AT609" s="134"/>
      <c r="AU609" s="134"/>
      <c r="AY609" s="277"/>
      <c r="BE609" s="308"/>
      <c r="BF609" s="308"/>
      <c r="BG609" s="308"/>
      <c r="BH609" s="308"/>
      <c r="BI609" s="308"/>
      <c r="BJ609" s="277"/>
      <c r="BK609" s="308"/>
      <c r="BL609" s="277"/>
      <c r="BM609" s="134"/>
    </row>
    <row r="610" spans="2:65" s="652" customFormat="1" ht="24" customHeight="1">
      <c r="B610" s="301"/>
      <c r="C610" s="145" t="s">
        <v>2504</v>
      </c>
      <c r="D610" s="551"/>
      <c r="E610" s="549"/>
      <c r="F610" s="147" t="s">
        <v>2396</v>
      </c>
      <c r="G610" s="148" t="s">
        <v>169</v>
      </c>
      <c r="H610" s="149">
        <v>16</v>
      </c>
      <c r="I610" s="553"/>
      <c r="J610" s="151">
        <f t="shared" si="14"/>
        <v>0</v>
      </c>
      <c r="K610" s="552" t="s">
        <v>1</v>
      </c>
      <c r="L610" s="34"/>
      <c r="M610" s="782"/>
      <c r="N610" s="783"/>
      <c r="O610" s="729"/>
      <c r="P610" s="757"/>
      <c r="Q610" s="757"/>
      <c r="R610" s="757"/>
      <c r="S610" s="757"/>
      <c r="T610" s="757"/>
      <c r="U610" s="729"/>
      <c r="V610" s="729"/>
      <c r="W610" s="729"/>
      <c r="AR610" s="134"/>
      <c r="AT610" s="134"/>
      <c r="AU610" s="134"/>
      <c r="AY610" s="277"/>
      <c r="BE610" s="308"/>
      <c r="BF610" s="308"/>
      <c r="BG610" s="308"/>
      <c r="BH610" s="308"/>
      <c r="BI610" s="308"/>
      <c r="BJ610" s="277"/>
      <c r="BK610" s="308"/>
      <c r="BL610" s="277"/>
      <c r="BM610" s="134"/>
    </row>
    <row r="611" spans="2:65" s="652" customFormat="1" ht="24" customHeight="1">
      <c r="B611" s="301"/>
      <c r="C611" s="145" t="s">
        <v>2505</v>
      </c>
      <c r="D611" s="551"/>
      <c r="E611" s="549"/>
      <c r="F611" s="147" t="s">
        <v>2433</v>
      </c>
      <c r="G611" s="148" t="s">
        <v>169</v>
      </c>
      <c r="H611" s="149">
        <v>1</v>
      </c>
      <c r="I611" s="553"/>
      <c r="J611" s="151">
        <f t="shared" si="14"/>
        <v>0</v>
      </c>
      <c r="K611" s="552" t="s">
        <v>1</v>
      </c>
      <c r="L611" s="34"/>
      <c r="M611" s="782"/>
      <c r="N611" s="783"/>
      <c r="O611" s="729"/>
      <c r="P611" s="757"/>
      <c r="Q611" s="757"/>
      <c r="R611" s="757"/>
      <c r="S611" s="757"/>
      <c r="T611" s="757"/>
      <c r="U611" s="729"/>
      <c r="V611" s="729"/>
      <c r="W611" s="729"/>
      <c r="AR611" s="134"/>
      <c r="AT611" s="134"/>
      <c r="AU611" s="134"/>
      <c r="AY611" s="277"/>
      <c r="BE611" s="308"/>
      <c r="BF611" s="308"/>
      <c r="BG611" s="308"/>
      <c r="BH611" s="308"/>
      <c r="BI611" s="308"/>
      <c r="BJ611" s="277"/>
      <c r="BK611" s="308"/>
      <c r="BL611" s="277"/>
      <c r="BM611" s="134"/>
    </row>
    <row r="612" spans="2:65" s="652" customFormat="1" ht="24" customHeight="1">
      <c r="B612" s="301"/>
      <c r="C612" s="145" t="s">
        <v>2506</v>
      </c>
      <c r="D612" s="551"/>
      <c r="E612" s="549"/>
      <c r="F612" s="147" t="s">
        <v>2435</v>
      </c>
      <c r="G612" s="148" t="s">
        <v>169</v>
      </c>
      <c r="H612" s="149">
        <v>2</v>
      </c>
      <c r="I612" s="553"/>
      <c r="J612" s="151">
        <f t="shared" si="14"/>
        <v>0</v>
      </c>
      <c r="K612" s="552" t="s">
        <v>1</v>
      </c>
      <c r="L612" s="34"/>
      <c r="M612" s="782"/>
      <c r="N612" s="783"/>
      <c r="O612" s="729"/>
      <c r="P612" s="757"/>
      <c r="Q612" s="757"/>
      <c r="R612" s="757"/>
      <c r="S612" s="757"/>
      <c r="T612" s="757"/>
      <c r="U612" s="729"/>
      <c r="V612" s="729"/>
      <c r="W612" s="729"/>
      <c r="AR612" s="134"/>
      <c r="AT612" s="134"/>
      <c r="AU612" s="134"/>
      <c r="AY612" s="277"/>
      <c r="BE612" s="308"/>
      <c r="BF612" s="308"/>
      <c r="BG612" s="308"/>
      <c r="BH612" s="308"/>
      <c r="BI612" s="308"/>
      <c r="BJ612" s="277"/>
      <c r="BK612" s="308"/>
      <c r="BL612" s="277"/>
      <c r="BM612" s="134"/>
    </row>
    <row r="613" spans="2:65" s="652" customFormat="1" ht="24" customHeight="1">
      <c r="B613" s="301"/>
      <c r="C613" s="145" t="s">
        <v>2507</v>
      </c>
      <c r="D613" s="551"/>
      <c r="E613" s="549"/>
      <c r="F613" s="147" t="s">
        <v>2437</v>
      </c>
      <c r="G613" s="148" t="s">
        <v>169</v>
      </c>
      <c r="H613" s="149">
        <v>2</v>
      </c>
      <c r="I613" s="553"/>
      <c r="J613" s="151">
        <f t="shared" si="14"/>
        <v>0</v>
      </c>
      <c r="K613" s="552" t="s">
        <v>1</v>
      </c>
      <c r="L613" s="34"/>
      <c r="M613" s="782"/>
      <c r="N613" s="783"/>
      <c r="O613" s="729"/>
      <c r="P613" s="757"/>
      <c r="Q613" s="757"/>
      <c r="R613" s="757"/>
      <c r="S613" s="757"/>
      <c r="T613" s="757"/>
      <c r="U613" s="729"/>
      <c r="V613" s="729"/>
      <c r="W613" s="729"/>
      <c r="AR613" s="134"/>
      <c r="AT613" s="134"/>
      <c r="AU613" s="134"/>
      <c r="AY613" s="277"/>
      <c r="BE613" s="308"/>
      <c r="BF613" s="308"/>
      <c r="BG613" s="308"/>
      <c r="BH613" s="308"/>
      <c r="BI613" s="308"/>
      <c r="BJ613" s="277"/>
      <c r="BK613" s="308"/>
      <c r="BL613" s="277"/>
      <c r="BM613" s="134"/>
    </row>
    <row r="614" spans="2:65" s="652" customFormat="1" ht="24" customHeight="1">
      <c r="B614" s="301"/>
      <c r="C614" s="145" t="s">
        <v>2508</v>
      </c>
      <c r="D614" s="551"/>
      <c r="E614" s="549"/>
      <c r="F614" s="147" t="s">
        <v>2446</v>
      </c>
      <c r="G614" s="148" t="s">
        <v>169</v>
      </c>
      <c r="H614" s="149">
        <v>7</v>
      </c>
      <c r="I614" s="553"/>
      <c r="J614" s="151">
        <f t="shared" si="14"/>
        <v>0</v>
      </c>
      <c r="K614" s="552" t="s">
        <v>1</v>
      </c>
      <c r="L614" s="34"/>
      <c r="M614" s="782"/>
      <c r="N614" s="783"/>
      <c r="O614" s="729"/>
      <c r="P614" s="757"/>
      <c r="Q614" s="757"/>
      <c r="R614" s="757"/>
      <c r="S614" s="757"/>
      <c r="T614" s="757"/>
      <c r="U614" s="729"/>
      <c r="V614" s="729"/>
      <c r="W614" s="729"/>
      <c r="AR614" s="134"/>
      <c r="AT614" s="134"/>
      <c r="AU614" s="134"/>
      <c r="AY614" s="277"/>
      <c r="BE614" s="308"/>
      <c r="BF614" s="308"/>
      <c r="BG614" s="308"/>
      <c r="BH614" s="308"/>
      <c r="BI614" s="308"/>
      <c r="BJ614" s="277"/>
      <c r="BK614" s="308"/>
      <c r="BL614" s="277"/>
      <c r="BM614" s="134"/>
    </row>
    <row r="615" spans="2:65" s="652" customFormat="1" ht="24" customHeight="1">
      <c r="B615" s="301"/>
      <c r="C615" s="145" t="s">
        <v>2509</v>
      </c>
      <c r="D615" s="551"/>
      <c r="E615" s="549"/>
      <c r="F615" s="147" t="s">
        <v>2448</v>
      </c>
      <c r="G615" s="148" t="s">
        <v>169</v>
      </c>
      <c r="H615" s="149">
        <v>2</v>
      </c>
      <c r="I615" s="553"/>
      <c r="J615" s="151">
        <f t="shared" si="14"/>
        <v>0</v>
      </c>
      <c r="K615" s="552" t="s">
        <v>1</v>
      </c>
      <c r="L615" s="34"/>
      <c r="M615" s="782"/>
      <c r="N615" s="783"/>
      <c r="O615" s="729"/>
      <c r="P615" s="757"/>
      <c r="Q615" s="757"/>
      <c r="R615" s="757"/>
      <c r="S615" s="757"/>
      <c r="T615" s="757"/>
      <c r="U615" s="729"/>
      <c r="V615" s="729"/>
      <c r="W615" s="729"/>
      <c r="AR615" s="134"/>
      <c r="AT615" s="134"/>
      <c r="AU615" s="134"/>
      <c r="AY615" s="277"/>
      <c r="BE615" s="308"/>
      <c r="BF615" s="308"/>
      <c r="BG615" s="308"/>
      <c r="BH615" s="308"/>
      <c r="BI615" s="308"/>
      <c r="BJ615" s="277"/>
      <c r="BK615" s="308"/>
      <c r="BL615" s="277"/>
      <c r="BM615" s="134"/>
    </row>
    <row r="616" spans="2:65" s="652" customFormat="1" ht="24" customHeight="1">
      <c r="B616" s="301"/>
      <c r="C616" s="145" t="s">
        <v>2510</v>
      </c>
      <c r="D616" s="551"/>
      <c r="E616" s="549"/>
      <c r="F616" s="147" t="s">
        <v>2457</v>
      </c>
      <c r="G616" s="148" t="s">
        <v>169</v>
      </c>
      <c r="H616" s="149">
        <v>1</v>
      </c>
      <c r="I616" s="553"/>
      <c r="J616" s="151">
        <f t="shared" si="14"/>
        <v>0</v>
      </c>
      <c r="K616" s="552" t="s">
        <v>1</v>
      </c>
      <c r="L616" s="34"/>
      <c r="M616" s="782"/>
      <c r="N616" s="783"/>
      <c r="O616" s="729"/>
      <c r="P616" s="757"/>
      <c r="Q616" s="757"/>
      <c r="R616" s="757"/>
      <c r="S616" s="757"/>
      <c r="T616" s="757"/>
      <c r="U616" s="729"/>
      <c r="V616" s="729"/>
      <c r="W616" s="729"/>
      <c r="AR616" s="134"/>
      <c r="AT616" s="134"/>
      <c r="AU616" s="134"/>
      <c r="AY616" s="277"/>
      <c r="BE616" s="308"/>
      <c r="BF616" s="308"/>
      <c r="BG616" s="308"/>
      <c r="BH616" s="308"/>
      <c r="BI616" s="308"/>
      <c r="BJ616" s="277"/>
      <c r="BK616" s="308"/>
      <c r="BL616" s="277"/>
      <c r="BM616" s="134"/>
    </row>
    <row r="617" spans="2:65" s="652" customFormat="1" ht="24" customHeight="1">
      <c r="B617" s="301"/>
      <c r="C617" s="145" t="s">
        <v>2511</v>
      </c>
      <c r="D617" s="551"/>
      <c r="E617" s="549"/>
      <c r="F617" s="147" t="s">
        <v>2458</v>
      </c>
      <c r="G617" s="148" t="s">
        <v>169</v>
      </c>
      <c r="H617" s="149">
        <v>2</v>
      </c>
      <c r="I617" s="553"/>
      <c r="J617" s="151">
        <f t="shared" si="14"/>
        <v>0</v>
      </c>
      <c r="K617" s="552" t="s">
        <v>1</v>
      </c>
      <c r="L617" s="34"/>
      <c r="M617" s="782"/>
      <c r="N617" s="783"/>
      <c r="O617" s="729"/>
      <c r="P617" s="757"/>
      <c r="Q617" s="757"/>
      <c r="R617" s="757"/>
      <c r="S617" s="757"/>
      <c r="T617" s="757"/>
      <c r="U617" s="729"/>
      <c r="V617" s="729"/>
      <c r="W617" s="729"/>
      <c r="AR617" s="134"/>
      <c r="AT617" s="134"/>
      <c r="AU617" s="134"/>
      <c r="AY617" s="277"/>
      <c r="BE617" s="308"/>
      <c r="BF617" s="308"/>
      <c r="BG617" s="308"/>
      <c r="BH617" s="308"/>
      <c r="BI617" s="308"/>
      <c r="BJ617" s="277"/>
      <c r="BK617" s="308"/>
      <c r="BL617" s="277"/>
      <c r="BM617" s="134"/>
    </row>
    <row r="618" spans="2:65" s="652" customFormat="1" ht="24" customHeight="1">
      <c r="B618" s="301"/>
      <c r="C618" s="145" t="s">
        <v>2512</v>
      </c>
      <c r="D618" s="551"/>
      <c r="E618" s="549"/>
      <c r="F618" s="147" t="s">
        <v>2548</v>
      </c>
      <c r="G618" s="148" t="s">
        <v>169</v>
      </c>
      <c r="H618" s="149">
        <v>1</v>
      </c>
      <c r="I618" s="553"/>
      <c r="J618" s="151">
        <f t="shared" si="14"/>
        <v>0</v>
      </c>
      <c r="K618" s="552" t="s">
        <v>1</v>
      </c>
      <c r="L618" s="34"/>
      <c r="M618" s="782"/>
      <c r="N618" s="783"/>
      <c r="O618" s="729"/>
      <c r="P618" s="757"/>
      <c r="Q618" s="757"/>
      <c r="R618" s="757"/>
      <c r="S618" s="757"/>
      <c r="T618" s="757"/>
      <c r="U618" s="729"/>
      <c r="V618" s="729"/>
      <c r="W618" s="729"/>
      <c r="AR618" s="134"/>
      <c r="AT618" s="134"/>
      <c r="AU618" s="134"/>
      <c r="AY618" s="277"/>
      <c r="BE618" s="308"/>
      <c r="BF618" s="308"/>
      <c r="BG618" s="308"/>
      <c r="BH618" s="308"/>
      <c r="BI618" s="308"/>
      <c r="BJ618" s="277"/>
      <c r="BK618" s="308"/>
      <c r="BL618" s="277"/>
      <c r="BM618" s="134"/>
    </row>
    <row r="619" spans="2:65" s="652" customFormat="1" ht="24" customHeight="1">
      <c r="B619" s="301"/>
      <c r="C619" s="145" t="s">
        <v>2513</v>
      </c>
      <c r="D619" s="551"/>
      <c r="E619" s="549"/>
      <c r="F619" s="147" t="s">
        <v>2556</v>
      </c>
      <c r="G619" s="148" t="s">
        <v>169</v>
      </c>
      <c r="H619" s="149">
        <v>72</v>
      </c>
      <c r="I619" s="553"/>
      <c r="J619" s="151">
        <f t="shared" si="14"/>
        <v>0</v>
      </c>
      <c r="K619" s="552" t="s">
        <v>1</v>
      </c>
      <c r="L619" s="34"/>
      <c r="M619" s="782"/>
      <c r="N619" s="783"/>
      <c r="O619" s="729"/>
      <c r="P619" s="757"/>
      <c r="Q619" s="757"/>
      <c r="R619" s="757"/>
      <c r="S619" s="757"/>
      <c r="T619" s="757"/>
      <c r="U619" s="729"/>
      <c r="V619" s="729"/>
      <c r="W619" s="729"/>
      <c r="AR619" s="134"/>
      <c r="AT619" s="134"/>
      <c r="AU619" s="134"/>
      <c r="AY619" s="277"/>
      <c r="BE619" s="308"/>
      <c r="BF619" s="308"/>
      <c r="BG619" s="308"/>
      <c r="BH619" s="308"/>
      <c r="BI619" s="308"/>
      <c r="BJ619" s="277"/>
      <c r="BK619" s="308"/>
      <c r="BL619" s="277"/>
      <c r="BM619" s="134"/>
    </row>
    <row r="620" spans="2:65" s="652" customFormat="1" ht="24" customHeight="1">
      <c r="B620" s="301"/>
      <c r="C620" s="145" t="s">
        <v>2514</v>
      </c>
      <c r="D620" s="551"/>
      <c r="E620" s="549"/>
      <c r="F620" s="147" t="s">
        <v>2557</v>
      </c>
      <c r="G620" s="148" t="s">
        <v>169</v>
      </c>
      <c r="H620" s="149">
        <v>3</v>
      </c>
      <c r="I620" s="553"/>
      <c r="J620" s="151">
        <f t="shared" si="14"/>
        <v>0</v>
      </c>
      <c r="K620" s="552" t="s">
        <v>1</v>
      </c>
      <c r="L620" s="34"/>
      <c r="M620" s="782"/>
      <c r="N620" s="783"/>
      <c r="O620" s="729"/>
      <c r="P620" s="757"/>
      <c r="Q620" s="757"/>
      <c r="R620" s="757"/>
      <c r="S620" s="757"/>
      <c r="T620" s="757"/>
      <c r="U620" s="729"/>
      <c r="V620" s="729"/>
      <c r="W620" s="729"/>
      <c r="AR620" s="134"/>
      <c r="AT620" s="134"/>
      <c r="AU620" s="134"/>
      <c r="AY620" s="277"/>
      <c r="BE620" s="308"/>
      <c r="BF620" s="308"/>
      <c r="BG620" s="308"/>
      <c r="BH620" s="308"/>
      <c r="BI620" s="308"/>
      <c r="BJ620" s="277"/>
      <c r="BK620" s="308"/>
      <c r="BL620" s="277"/>
      <c r="BM620" s="134"/>
    </row>
    <row r="621" spans="2:65" s="652" customFormat="1" ht="24" customHeight="1">
      <c r="B621" s="301"/>
      <c r="C621" s="145" t="s">
        <v>2515</v>
      </c>
      <c r="D621" s="551"/>
      <c r="E621" s="549"/>
      <c r="F621" s="147" t="s">
        <v>2558</v>
      </c>
      <c r="G621" s="148" t="s">
        <v>169</v>
      </c>
      <c r="H621" s="149">
        <v>34</v>
      </c>
      <c r="I621" s="553"/>
      <c r="J621" s="151">
        <f t="shared" si="14"/>
        <v>0</v>
      </c>
      <c r="K621" s="552" t="s">
        <v>1</v>
      </c>
      <c r="L621" s="34"/>
      <c r="M621" s="782"/>
      <c r="N621" s="783"/>
      <c r="O621" s="729"/>
      <c r="P621" s="757"/>
      <c r="Q621" s="757"/>
      <c r="R621" s="757"/>
      <c r="S621" s="757"/>
      <c r="T621" s="757"/>
      <c r="U621" s="729"/>
      <c r="V621" s="729"/>
      <c r="W621" s="729"/>
      <c r="AR621" s="134"/>
      <c r="AT621" s="134"/>
      <c r="AU621" s="134"/>
      <c r="AY621" s="277"/>
      <c r="BE621" s="308"/>
      <c r="BF621" s="308"/>
      <c r="BG621" s="308"/>
      <c r="BH621" s="308"/>
      <c r="BI621" s="308"/>
      <c r="BJ621" s="277"/>
      <c r="BK621" s="308"/>
      <c r="BL621" s="277"/>
      <c r="BM621" s="134"/>
    </row>
    <row r="622" spans="2:65" s="292" customFormat="1" ht="22.95" customHeight="1">
      <c r="B622" s="293"/>
      <c r="C622" s="145"/>
      <c r="D622" s="120" t="s">
        <v>71</v>
      </c>
      <c r="E622" s="129" t="s">
        <v>2553</v>
      </c>
      <c r="F622" s="129" t="s">
        <v>2804</v>
      </c>
      <c r="I622" s="299"/>
      <c r="J622" s="300">
        <f>SUM(J623:J656)</f>
        <v>0</v>
      </c>
      <c r="K622" s="457"/>
      <c r="M622" s="780"/>
      <c r="N622" s="780"/>
      <c r="O622" s="780"/>
      <c r="P622" s="781"/>
      <c r="Q622" s="780"/>
      <c r="R622" s="781"/>
      <c r="S622" s="780"/>
      <c r="T622" s="781"/>
      <c r="U622" s="780"/>
      <c r="V622" s="780"/>
      <c r="W622" s="780"/>
      <c r="AR622" s="120"/>
      <c r="AT622" s="127"/>
      <c r="AU622" s="127"/>
      <c r="AY622" s="120"/>
      <c r="BK622" s="128"/>
    </row>
    <row r="623" spans="2:65" s="652" customFormat="1" ht="70.5" customHeight="1">
      <c r="B623" s="301"/>
      <c r="C623" s="145" t="s">
        <v>2516</v>
      </c>
      <c r="D623" s="551"/>
      <c r="E623" s="549" t="s">
        <v>973</v>
      </c>
      <c r="F623" s="147" t="s">
        <v>2559</v>
      </c>
      <c r="G623" s="148" t="s">
        <v>169</v>
      </c>
      <c r="H623" s="149">
        <v>1</v>
      </c>
      <c r="I623" s="553"/>
      <c r="J623" s="151">
        <f t="shared" ref="J623" si="16">ROUND(I623*H623,0)</f>
        <v>0</v>
      </c>
      <c r="K623" s="556" t="s">
        <v>1</v>
      </c>
      <c r="L623" s="34"/>
      <c r="M623" s="782"/>
      <c r="N623" s="783"/>
      <c r="O623" s="729"/>
      <c r="P623" s="757"/>
      <c r="Q623" s="757"/>
      <c r="R623" s="757"/>
      <c r="S623" s="757"/>
      <c r="T623" s="757"/>
      <c r="U623" s="729"/>
      <c r="V623" s="729"/>
      <c r="W623" s="729"/>
      <c r="AR623" s="134"/>
      <c r="AT623" s="134"/>
      <c r="AU623" s="134"/>
      <c r="AY623" s="277"/>
      <c r="BE623" s="308"/>
      <c r="BF623" s="308"/>
      <c r="BG623" s="308"/>
      <c r="BH623" s="308"/>
      <c r="BI623" s="308"/>
      <c r="BJ623" s="277"/>
      <c r="BK623" s="308"/>
      <c r="BL623" s="277"/>
      <c r="BM623" s="134"/>
    </row>
    <row r="624" spans="2:65" s="10" customFormat="1" ht="11.6">
      <c r="B624" s="136"/>
      <c r="C624" s="145"/>
      <c r="D624" s="137" t="s">
        <v>131</v>
      </c>
      <c r="E624" s="550" t="s">
        <v>1</v>
      </c>
      <c r="F624" s="139" t="s">
        <v>2560</v>
      </c>
      <c r="H624" s="140"/>
      <c r="I624" s="860"/>
      <c r="J624" s="151"/>
      <c r="L624" s="136"/>
      <c r="M624" s="738"/>
      <c r="N624" s="738"/>
      <c r="O624" s="738"/>
      <c r="P624" s="738"/>
      <c r="Q624" s="738"/>
      <c r="R624" s="738"/>
      <c r="S624" s="738"/>
      <c r="T624" s="738"/>
      <c r="U624" s="738"/>
      <c r="V624" s="738"/>
      <c r="W624" s="738"/>
      <c r="AT624" s="138"/>
      <c r="AU624" s="138"/>
      <c r="AY624" s="138"/>
    </row>
    <row r="625" spans="2:65" s="652" customFormat="1" ht="24" customHeight="1">
      <c r="B625" s="301"/>
      <c r="C625" s="145" t="s">
        <v>2517</v>
      </c>
      <c r="D625" s="551"/>
      <c r="E625" s="549"/>
      <c r="F625" s="147" t="s">
        <v>2588</v>
      </c>
      <c r="G625" s="148" t="s">
        <v>169</v>
      </c>
      <c r="H625" s="149">
        <v>1</v>
      </c>
      <c r="I625" s="553"/>
      <c r="J625" s="151">
        <f t="shared" si="14"/>
        <v>0</v>
      </c>
      <c r="K625" s="552" t="s">
        <v>1</v>
      </c>
      <c r="L625" s="34"/>
      <c r="M625" s="782"/>
      <c r="N625" s="783"/>
      <c r="O625" s="729"/>
      <c r="P625" s="757"/>
      <c r="Q625" s="757"/>
      <c r="R625" s="757"/>
      <c r="S625" s="757"/>
      <c r="T625" s="757"/>
      <c r="U625" s="729"/>
      <c r="V625" s="729"/>
      <c r="W625" s="729"/>
      <c r="AR625" s="134"/>
      <c r="AT625" s="134"/>
      <c r="AU625" s="134"/>
      <c r="AY625" s="277"/>
      <c r="BE625" s="308"/>
      <c r="BF625" s="308"/>
      <c r="BG625" s="308"/>
      <c r="BH625" s="308"/>
      <c r="BI625" s="308"/>
      <c r="BJ625" s="277"/>
      <c r="BK625" s="308"/>
      <c r="BL625" s="277"/>
      <c r="BM625" s="134"/>
    </row>
    <row r="626" spans="2:65" s="652" customFormat="1" ht="24" customHeight="1">
      <c r="B626" s="301"/>
      <c r="C626" s="145" t="s">
        <v>2518</v>
      </c>
      <c r="D626" s="551"/>
      <c r="E626" s="549"/>
      <c r="F626" s="147" t="s">
        <v>2340</v>
      </c>
      <c r="G626" s="148" t="s">
        <v>169</v>
      </c>
      <c r="H626" s="149">
        <v>1</v>
      </c>
      <c r="I626" s="553"/>
      <c r="J626" s="151">
        <f t="shared" si="14"/>
        <v>0</v>
      </c>
      <c r="K626" s="552" t="s">
        <v>1</v>
      </c>
      <c r="L626" s="34"/>
      <c r="M626" s="782"/>
      <c r="N626" s="783"/>
      <c r="O626" s="729"/>
      <c r="P626" s="757"/>
      <c r="Q626" s="757"/>
      <c r="R626" s="757"/>
      <c r="S626" s="757"/>
      <c r="T626" s="757"/>
      <c r="U626" s="729"/>
      <c r="V626" s="729"/>
      <c r="W626" s="729"/>
      <c r="AR626" s="134"/>
      <c r="AT626" s="134"/>
      <c r="AU626" s="134"/>
      <c r="AY626" s="277"/>
      <c r="BE626" s="308"/>
      <c r="BF626" s="308"/>
      <c r="BG626" s="308"/>
      <c r="BH626" s="308"/>
      <c r="BI626" s="308"/>
      <c r="BJ626" s="277"/>
      <c r="BK626" s="308"/>
      <c r="BL626" s="277"/>
      <c r="BM626" s="134"/>
    </row>
    <row r="627" spans="2:65" s="652" customFormat="1" ht="24" customHeight="1">
      <c r="B627" s="301"/>
      <c r="C627" s="145" t="s">
        <v>2519</v>
      </c>
      <c r="D627" s="551"/>
      <c r="E627" s="549"/>
      <c r="F627" s="147" t="s">
        <v>2341</v>
      </c>
      <c r="G627" s="148" t="s">
        <v>169</v>
      </c>
      <c r="H627" s="149">
        <v>1</v>
      </c>
      <c r="I627" s="553"/>
      <c r="J627" s="151">
        <f t="shared" si="14"/>
        <v>0</v>
      </c>
      <c r="K627" s="552" t="s">
        <v>1</v>
      </c>
      <c r="L627" s="34"/>
      <c r="M627" s="782"/>
      <c r="N627" s="783"/>
      <c r="O627" s="729"/>
      <c r="P627" s="757"/>
      <c r="Q627" s="757"/>
      <c r="R627" s="757"/>
      <c r="S627" s="757"/>
      <c r="T627" s="757"/>
      <c r="U627" s="729"/>
      <c r="V627" s="729"/>
      <c r="W627" s="729"/>
      <c r="AR627" s="134"/>
      <c r="AT627" s="134"/>
      <c r="AU627" s="134"/>
      <c r="AY627" s="277"/>
      <c r="BE627" s="308"/>
      <c r="BF627" s="308"/>
      <c r="BG627" s="308"/>
      <c r="BH627" s="308"/>
      <c r="BI627" s="308"/>
      <c r="BJ627" s="277"/>
      <c r="BK627" s="308"/>
      <c r="BL627" s="277"/>
      <c r="BM627" s="134"/>
    </row>
    <row r="628" spans="2:65" s="652" customFormat="1" ht="24" customHeight="1">
      <c r="B628" s="301"/>
      <c r="C628" s="145" t="s">
        <v>89</v>
      </c>
      <c r="D628" s="551"/>
      <c r="E628" s="549"/>
      <c r="F628" s="147" t="s">
        <v>2589</v>
      </c>
      <c r="G628" s="148" t="s">
        <v>169</v>
      </c>
      <c r="H628" s="149">
        <v>3</v>
      </c>
      <c r="I628" s="553"/>
      <c r="J628" s="151">
        <f t="shared" si="14"/>
        <v>0</v>
      </c>
      <c r="K628" s="552" t="s">
        <v>1</v>
      </c>
      <c r="L628" s="34"/>
      <c r="M628" s="782"/>
      <c r="N628" s="783"/>
      <c r="O628" s="729"/>
      <c r="P628" s="757"/>
      <c r="Q628" s="757"/>
      <c r="R628" s="757"/>
      <c r="S628" s="757"/>
      <c r="T628" s="757"/>
      <c r="U628" s="729"/>
      <c r="V628" s="729"/>
      <c r="W628" s="729"/>
      <c r="AR628" s="134"/>
      <c r="AT628" s="134"/>
      <c r="AU628" s="134"/>
      <c r="AY628" s="277"/>
      <c r="BE628" s="308"/>
      <c r="BF628" s="308"/>
      <c r="BG628" s="308"/>
      <c r="BH628" s="308"/>
      <c r="BI628" s="308"/>
      <c r="BJ628" s="277"/>
      <c r="BK628" s="308"/>
      <c r="BL628" s="277"/>
      <c r="BM628" s="134"/>
    </row>
    <row r="629" spans="2:65" s="652" customFormat="1" ht="24" customHeight="1">
      <c r="B629" s="301"/>
      <c r="C629" s="145" t="s">
        <v>2520</v>
      </c>
      <c r="D629" s="551"/>
      <c r="E629" s="549"/>
      <c r="F629" s="147" t="s">
        <v>2590</v>
      </c>
      <c r="G629" s="148" t="s">
        <v>169</v>
      </c>
      <c r="H629" s="149">
        <v>3</v>
      </c>
      <c r="I629" s="553"/>
      <c r="J629" s="151">
        <f t="shared" si="14"/>
        <v>0</v>
      </c>
      <c r="K629" s="552" t="s">
        <v>1</v>
      </c>
      <c r="L629" s="34"/>
      <c r="M629" s="782"/>
      <c r="N629" s="783"/>
      <c r="O629" s="729"/>
      <c r="P629" s="757"/>
      <c r="Q629" s="757"/>
      <c r="R629" s="757"/>
      <c r="S629" s="757"/>
      <c r="T629" s="757"/>
      <c r="U629" s="729"/>
      <c r="V629" s="729"/>
      <c r="W629" s="729"/>
      <c r="AR629" s="134"/>
      <c r="AT629" s="134"/>
      <c r="AU629" s="134"/>
      <c r="AY629" s="277"/>
      <c r="BE629" s="308"/>
      <c r="BF629" s="308"/>
      <c r="BG629" s="308"/>
      <c r="BH629" s="308"/>
      <c r="BI629" s="308"/>
      <c r="BJ629" s="277"/>
      <c r="BK629" s="308"/>
      <c r="BL629" s="277"/>
      <c r="BM629" s="134"/>
    </row>
    <row r="630" spans="2:65" s="652" customFormat="1" ht="24" customHeight="1">
      <c r="B630" s="301"/>
      <c r="C630" s="145" t="s">
        <v>2521</v>
      </c>
      <c r="D630" s="551"/>
      <c r="E630" s="549"/>
      <c r="F630" s="147" t="s">
        <v>2344</v>
      </c>
      <c r="G630" s="148" t="s">
        <v>169</v>
      </c>
      <c r="H630" s="149">
        <v>1</v>
      </c>
      <c r="I630" s="553"/>
      <c r="J630" s="151">
        <f t="shared" si="14"/>
        <v>0</v>
      </c>
      <c r="K630" s="552" t="s">
        <v>1</v>
      </c>
      <c r="L630" s="34"/>
      <c r="M630" s="782"/>
      <c r="N630" s="783"/>
      <c r="O630" s="729"/>
      <c r="P630" s="757"/>
      <c r="Q630" s="757"/>
      <c r="R630" s="757"/>
      <c r="S630" s="757"/>
      <c r="T630" s="757"/>
      <c r="U630" s="729"/>
      <c r="V630" s="729"/>
      <c r="W630" s="729"/>
      <c r="AR630" s="134"/>
      <c r="AT630" s="134"/>
      <c r="AU630" s="134"/>
      <c r="AY630" s="277"/>
      <c r="BE630" s="308"/>
      <c r="BF630" s="308"/>
      <c r="BG630" s="308"/>
      <c r="BH630" s="308"/>
      <c r="BI630" s="308"/>
      <c r="BJ630" s="277"/>
      <c r="BK630" s="308"/>
      <c r="BL630" s="277"/>
      <c r="BM630" s="134"/>
    </row>
    <row r="631" spans="2:65" s="652" customFormat="1" ht="24" customHeight="1">
      <c r="B631" s="301"/>
      <c r="C631" s="145" t="s">
        <v>2522</v>
      </c>
      <c r="D631" s="551"/>
      <c r="E631" s="549"/>
      <c r="F631" s="147" t="s">
        <v>2347</v>
      </c>
      <c r="G631" s="148" t="s">
        <v>169</v>
      </c>
      <c r="H631" s="149">
        <v>1</v>
      </c>
      <c r="I631" s="553"/>
      <c r="J631" s="151">
        <f t="shared" si="14"/>
        <v>0</v>
      </c>
      <c r="K631" s="552" t="s">
        <v>1</v>
      </c>
      <c r="L631" s="34"/>
      <c r="M631" s="782"/>
      <c r="N631" s="783"/>
      <c r="O631" s="729"/>
      <c r="P631" s="757"/>
      <c r="Q631" s="757"/>
      <c r="R631" s="757"/>
      <c r="S631" s="757"/>
      <c r="T631" s="757"/>
      <c r="U631" s="729"/>
      <c r="V631" s="729"/>
      <c r="W631" s="729"/>
      <c r="AR631" s="134"/>
      <c r="AT631" s="134"/>
      <c r="AU631" s="134"/>
      <c r="AY631" s="277"/>
      <c r="BE631" s="308"/>
      <c r="BF631" s="308"/>
      <c r="BG631" s="308"/>
      <c r="BH631" s="308"/>
      <c r="BI631" s="308"/>
      <c r="BJ631" s="277"/>
      <c r="BK631" s="308"/>
      <c r="BL631" s="277"/>
      <c r="BM631" s="134"/>
    </row>
    <row r="632" spans="2:65" s="652" customFormat="1" ht="24" customHeight="1">
      <c r="B632" s="301"/>
      <c r="C632" s="145" t="s">
        <v>2523</v>
      </c>
      <c r="D632" s="551"/>
      <c r="E632" s="549"/>
      <c r="F632" s="147" t="s">
        <v>2371</v>
      </c>
      <c r="G632" s="148" t="s">
        <v>169</v>
      </c>
      <c r="H632" s="149">
        <v>1</v>
      </c>
      <c r="I632" s="553"/>
      <c r="J632" s="151">
        <f t="shared" si="14"/>
        <v>0</v>
      </c>
      <c r="K632" s="552" t="s">
        <v>1</v>
      </c>
      <c r="L632" s="34"/>
      <c r="M632" s="782"/>
      <c r="N632" s="783"/>
      <c r="O632" s="729"/>
      <c r="P632" s="757"/>
      <c r="Q632" s="757"/>
      <c r="R632" s="757"/>
      <c r="S632" s="757"/>
      <c r="T632" s="757"/>
      <c r="U632" s="729"/>
      <c r="V632" s="729"/>
      <c r="W632" s="729"/>
      <c r="AR632" s="134"/>
      <c r="AT632" s="134"/>
      <c r="AU632" s="134"/>
      <c r="AY632" s="277"/>
      <c r="BE632" s="308"/>
      <c r="BF632" s="308"/>
      <c r="BG632" s="308"/>
      <c r="BH632" s="308"/>
      <c r="BI632" s="308"/>
      <c r="BJ632" s="277"/>
      <c r="BK632" s="308"/>
      <c r="BL632" s="277"/>
      <c r="BM632" s="134"/>
    </row>
    <row r="633" spans="2:65" s="652" customFormat="1" ht="24" customHeight="1">
      <c r="B633" s="301"/>
      <c r="C633" s="145" t="s">
        <v>2524</v>
      </c>
      <c r="D633" s="551"/>
      <c r="E633" s="549"/>
      <c r="F633" s="147" t="s">
        <v>2591</v>
      </c>
      <c r="G633" s="148" t="s">
        <v>169</v>
      </c>
      <c r="H633" s="149">
        <v>3</v>
      </c>
      <c r="I633" s="553"/>
      <c r="J633" s="151">
        <f t="shared" si="14"/>
        <v>0</v>
      </c>
      <c r="K633" s="552" t="s">
        <v>1</v>
      </c>
      <c r="L633" s="34"/>
      <c r="M633" s="782"/>
      <c r="N633" s="783"/>
      <c r="O633" s="729"/>
      <c r="P633" s="757"/>
      <c r="Q633" s="757"/>
      <c r="R633" s="757"/>
      <c r="S633" s="757"/>
      <c r="T633" s="757"/>
      <c r="U633" s="729"/>
      <c r="V633" s="729"/>
      <c r="W633" s="729"/>
      <c r="AR633" s="134"/>
      <c r="AT633" s="134"/>
      <c r="AU633" s="134"/>
      <c r="AY633" s="277"/>
      <c r="BE633" s="308"/>
      <c r="BF633" s="308"/>
      <c r="BG633" s="308"/>
      <c r="BH633" s="308"/>
      <c r="BI633" s="308"/>
      <c r="BJ633" s="277"/>
      <c r="BK633" s="308"/>
      <c r="BL633" s="277"/>
      <c r="BM633" s="134"/>
    </row>
    <row r="634" spans="2:65" s="652" customFormat="1" ht="24" customHeight="1">
      <c r="B634" s="301"/>
      <c r="C634" s="145" t="s">
        <v>2525</v>
      </c>
      <c r="D634" s="551"/>
      <c r="E634" s="549"/>
      <c r="F634" s="147" t="s">
        <v>2378</v>
      </c>
      <c r="G634" s="148" t="s">
        <v>169</v>
      </c>
      <c r="H634" s="149">
        <v>1</v>
      </c>
      <c r="I634" s="553"/>
      <c r="J634" s="151">
        <f t="shared" si="14"/>
        <v>0</v>
      </c>
      <c r="K634" s="552" t="s">
        <v>1</v>
      </c>
      <c r="L634" s="34"/>
      <c r="M634" s="782"/>
      <c r="N634" s="783"/>
      <c r="O634" s="729"/>
      <c r="P634" s="757"/>
      <c r="Q634" s="757"/>
      <c r="R634" s="757"/>
      <c r="S634" s="757"/>
      <c r="T634" s="757"/>
      <c r="U634" s="729"/>
      <c r="V634" s="729"/>
      <c r="W634" s="729"/>
      <c r="AR634" s="134"/>
      <c r="AT634" s="134"/>
      <c r="AU634" s="134"/>
      <c r="AY634" s="277"/>
      <c r="BE634" s="308"/>
      <c r="BF634" s="308"/>
      <c r="BG634" s="308"/>
      <c r="BH634" s="308"/>
      <c r="BI634" s="308"/>
      <c r="BJ634" s="277"/>
      <c r="BK634" s="308"/>
      <c r="BL634" s="277"/>
      <c r="BM634" s="134"/>
    </row>
    <row r="635" spans="2:65" s="652" customFormat="1" ht="24" customHeight="1">
      <c r="B635" s="301"/>
      <c r="C635" s="145" t="s">
        <v>2526</v>
      </c>
      <c r="D635" s="551"/>
      <c r="E635" s="549"/>
      <c r="F635" s="147" t="s">
        <v>2379</v>
      </c>
      <c r="G635" s="148" t="s">
        <v>169</v>
      </c>
      <c r="H635" s="149">
        <v>1</v>
      </c>
      <c r="I635" s="553"/>
      <c r="J635" s="151">
        <f t="shared" si="14"/>
        <v>0</v>
      </c>
      <c r="K635" s="552" t="s">
        <v>1</v>
      </c>
      <c r="L635" s="34"/>
      <c r="M635" s="782"/>
      <c r="N635" s="783"/>
      <c r="O635" s="729"/>
      <c r="P635" s="757"/>
      <c r="Q635" s="757"/>
      <c r="R635" s="757"/>
      <c r="S635" s="757"/>
      <c r="T635" s="757"/>
      <c r="U635" s="729"/>
      <c r="V635" s="729"/>
      <c r="W635" s="729"/>
      <c r="AR635" s="134"/>
      <c r="AT635" s="134"/>
      <c r="AU635" s="134"/>
      <c r="AY635" s="277"/>
      <c r="BE635" s="308"/>
      <c r="BF635" s="308"/>
      <c r="BG635" s="308"/>
      <c r="BH635" s="308"/>
      <c r="BI635" s="308"/>
      <c r="BJ635" s="277"/>
      <c r="BK635" s="308"/>
      <c r="BL635" s="277"/>
      <c r="BM635" s="134"/>
    </row>
    <row r="636" spans="2:65" s="652" customFormat="1" ht="24" customHeight="1">
      <c r="B636" s="301"/>
      <c r="C636" s="145" t="s">
        <v>2527</v>
      </c>
      <c r="D636" s="551"/>
      <c r="E636" s="549"/>
      <c r="F636" s="147" t="s">
        <v>2380</v>
      </c>
      <c r="G636" s="148" t="s">
        <v>169</v>
      </c>
      <c r="H636" s="149">
        <v>1</v>
      </c>
      <c r="I636" s="553"/>
      <c r="J636" s="151">
        <f t="shared" si="14"/>
        <v>0</v>
      </c>
      <c r="K636" s="552" t="s">
        <v>1</v>
      </c>
      <c r="L636" s="34"/>
      <c r="M636" s="782"/>
      <c r="N636" s="783"/>
      <c r="O636" s="729"/>
      <c r="P636" s="757"/>
      <c r="Q636" s="757"/>
      <c r="R636" s="757"/>
      <c r="S636" s="757"/>
      <c r="T636" s="757"/>
      <c r="U636" s="729"/>
      <c r="V636" s="729"/>
      <c r="W636" s="729"/>
      <c r="AR636" s="134"/>
      <c r="AT636" s="134"/>
      <c r="AU636" s="134"/>
      <c r="AY636" s="277"/>
      <c r="BE636" s="308"/>
      <c r="BF636" s="308"/>
      <c r="BG636" s="308"/>
      <c r="BH636" s="308"/>
      <c r="BI636" s="308"/>
      <c r="BJ636" s="277"/>
      <c r="BK636" s="308"/>
      <c r="BL636" s="277"/>
      <c r="BM636" s="134"/>
    </row>
    <row r="637" spans="2:65" s="652" customFormat="1" ht="24" customHeight="1">
      <c r="B637" s="301"/>
      <c r="C637" s="145" t="s">
        <v>2528</v>
      </c>
      <c r="D637" s="551"/>
      <c r="E637" s="549"/>
      <c r="F637" s="147" t="s">
        <v>2381</v>
      </c>
      <c r="G637" s="148" t="s">
        <v>169</v>
      </c>
      <c r="H637" s="149">
        <v>1</v>
      </c>
      <c r="I637" s="553"/>
      <c r="J637" s="151">
        <f t="shared" si="14"/>
        <v>0</v>
      </c>
      <c r="K637" s="552" t="s">
        <v>1</v>
      </c>
      <c r="L637" s="34"/>
      <c r="M637" s="782"/>
      <c r="N637" s="783"/>
      <c r="O637" s="729"/>
      <c r="P637" s="757"/>
      <c r="Q637" s="757"/>
      <c r="R637" s="757"/>
      <c r="S637" s="757"/>
      <c r="T637" s="757"/>
      <c r="U637" s="729"/>
      <c r="V637" s="729"/>
      <c r="W637" s="729"/>
      <c r="AR637" s="134"/>
      <c r="AT637" s="134"/>
      <c r="AU637" s="134"/>
      <c r="AY637" s="277"/>
      <c r="BE637" s="308"/>
      <c r="BF637" s="308"/>
      <c r="BG637" s="308"/>
      <c r="BH637" s="308"/>
      <c r="BI637" s="308"/>
      <c r="BJ637" s="277"/>
      <c r="BK637" s="308"/>
      <c r="BL637" s="277"/>
      <c r="BM637" s="134"/>
    </row>
    <row r="638" spans="2:65" s="652" customFormat="1" ht="24" customHeight="1">
      <c r="B638" s="301"/>
      <c r="C638" s="145" t="s">
        <v>91</v>
      </c>
      <c r="D638" s="551"/>
      <c r="E638" s="549"/>
      <c r="F638" s="147" t="s">
        <v>2382</v>
      </c>
      <c r="G638" s="148" t="s">
        <v>169</v>
      </c>
      <c r="H638" s="149">
        <v>1</v>
      </c>
      <c r="I638" s="553"/>
      <c r="J638" s="151">
        <f t="shared" si="14"/>
        <v>0</v>
      </c>
      <c r="K638" s="552" t="s">
        <v>1</v>
      </c>
      <c r="L638" s="34"/>
      <c r="M638" s="782"/>
      <c r="N638" s="783"/>
      <c r="O638" s="729"/>
      <c r="P638" s="757"/>
      <c r="Q638" s="757"/>
      <c r="R638" s="757"/>
      <c r="S638" s="757"/>
      <c r="T638" s="757"/>
      <c r="U638" s="729"/>
      <c r="V638" s="729"/>
      <c r="W638" s="729"/>
      <c r="AR638" s="134"/>
      <c r="AT638" s="134"/>
      <c r="AU638" s="134"/>
      <c r="AY638" s="277"/>
      <c r="BE638" s="308"/>
      <c r="BF638" s="308"/>
      <c r="BG638" s="308"/>
      <c r="BH638" s="308"/>
      <c r="BI638" s="308"/>
      <c r="BJ638" s="277"/>
      <c r="BK638" s="308"/>
      <c r="BL638" s="277"/>
      <c r="BM638" s="134"/>
    </row>
    <row r="639" spans="2:65" s="652" customFormat="1" ht="24" customHeight="1">
      <c r="B639" s="301"/>
      <c r="C639" s="145" t="s">
        <v>2529</v>
      </c>
      <c r="D639" s="551"/>
      <c r="E639" s="549"/>
      <c r="F639" s="147" t="s">
        <v>2383</v>
      </c>
      <c r="G639" s="148" t="s">
        <v>169</v>
      </c>
      <c r="H639" s="149">
        <v>4</v>
      </c>
      <c r="I639" s="553"/>
      <c r="J639" s="151">
        <f t="shared" si="14"/>
        <v>0</v>
      </c>
      <c r="K639" s="552" t="s">
        <v>1</v>
      </c>
      <c r="L639" s="34"/>
      <c r="M639" s="782"/>
      <c r="N639" s="783"/>
      <c r="O639" s="729"/>
      <c r="P639" s="757"/>
      <c r="Q639" s="757"/>
      <c r="R639" s="757"/>
      <c r="S639" s="757"/>
      <c r="T639" s="757"/>
      <c r="U639" s="729"/>
      <c r="V639" s="729"/>
      <c r="W639" s="729"/>
      <c r="AR639" s="134"/>
      <c r="AT639" s="134"/>
      <c r="AU639" s="134"/>
      <c r="AY639" s="277"/>
      <c r="BE639" s="308"/>
      <c r="BF639" s="308"/>
      <c r="BG639" s="308"/>
      <c r="BH639" s="308"/>
      <c r="BI639" s="308"/>
      <c r="BJ639" s="277"/>
      <c r="BK639" s="308"/>
      <c r="BL639" s="277"/>
      <c r="BM639" s="134"/>
    </row>
    <row r="640" spans="2:65" s="652" customFormat="1" ht="24" customHeight="1">
      <c r="B640" s="301"/>
      <c r="C640" s="145" t="s">
        <v>2530</v>
      </c>
      <c r="D640" s="551"/>
      <c r="E640" s="549"/>
      <c r="F640" s="147" t="s">
        <v>2384</v>
      </c>
      <c r="G640" s="148" t="s">
        <v>169</v>
      </c>
      <c r="H640" s="149">
        <v>1</v>
      </c>
      <c r="I640" s="553"/>
      <c r="J640" s="151">
        <f t="shared" ref="J640:J645" si="17">ROUND(I640*H640,0)</f>
        <v>0</v>
      </c>
      <c r="K640" s="552" t="s">
        <v>1</v>
      </c>
      <c r="L640" s="34"/>
      <c r="M640" s="782"/>
      <c r="N640" s="783"/>
      <c r="O640" s="729"/>
      <c r="P640" s="757"/>
      <c r="Q640" s="757"/>
      <c r="R640" s="757"/>
      <c r="S640" s="757"/>
      <c r="T640" s="757"/>
      <c r="U640" s="729"/>
      <c r="V640" s="729"/>
      <c r="W640" s="729"/>
      <c r="AR640" s="134"/>
      <c r="AT640" s="134"/>
      <c r="AU640" s="134"/>
      <c r="AY640" s="277"/>
      <c r="BE640" s="308"/>
      <c r="BF640" s="308"/>
      <c r="BG640" s="308"/>
      <c r="BH640" s="308"/>
      <c r="BI640" s="308"/>
      <c r="BJ640" s="277"/>
      <c r="BK640" s="308"/>
      <c r="BL640" s="277"/>
      <c r="BM640" s="134"/>
    </row>
    <row r="641" spans="2:65" s="652" customFormat="1" ht="24" customHeight="1">
      <c r="B641" s="301"/>
      <c r="C641" s="145" t="s">
        <v>2531</v>
      </c>
      <c r="D641" s="551"/>
      <c r="E641" s="549"/>
      <c r="F641" s="147" t="s">
        <v>2385</v>
      </c>
      <c r="G641" s="148" t="s">
        <v>169</v>
      </c>
      <c r="H641" s="149">
        <v>3</v>
      </c>
      <c r="I641" s="553"/>
      <c r="J641" s="151">
        <f t="shared" si="17"/>
        <v>0</v>
      </c>
      <c r="K641" s="552" t="s">
        <v>1</v>
      </c>
      <c r="L641" s="34"/>
      <c r="M641" s="782"/>
      <c r="N641" s="783"/>
      <c r="O641" s="729"/>
      <c r="P641" s="757"/>
      <c r="Q641" s="757"/>
      <c r="R641" s="757"/>
      <c r="S641" s="757"/>
      <c r="T641" s="757"/>
      <c r="U641" s="729"/>
      <c r="V641" s="729"/>
      <c r="W641" s="729"/>
      <c r="AR641" s="134"/>
      <c r="AT641" s="134"/>
      <c r="AU641" s="134"/>
      <c r="AY641" s="277"/>
      <c r="BE641" s="308"/>
      <c r="BF641" s="308"/>
      <c r="BG641" s="308"/>
      <c r="BH641" s="308"/>
      <c r="BI641" s="308"/>
      <c r="BJ641" s="277"/>
      <c r="BK641" s="308"/>
      <c r="BL641" s="277"/>
      <c r="BM641" s="134"/>
    </row>
    <row r="642" spans="2:65" s="652" customFormat="1" ht="24" customHeight="1">
      <c r="B642" s="301"/>
      <c r="C642" s="145" t="s">
        <v>2532</v>
      </c>
      <c r="D642" s="551"/>
      <c r="E642" s="549"/>
      <c r="F642" s="147" t="s">
        <v>2390</v>
      </c>
      <c r="G642" s="148" t="s">
        <v>169</v>
      </c>
      <c r="H642" s="149">
        <v>1</v>
      </c>
      <c r="I642" s="553"/>
      <c r="J642" s="151">
        <f t="shared" si="17"/>
        <v>0</v>
      </c>
      <c r="K642" s="552" t="s">
        <v>1</v>
      </c>
      <c r="L642" s="34"/>
      <c r="M642" s="782"/>
      <c r="N642" s="783"/>
      <c r="O642" s="729"/>
      <c r="P642" s="757"/>
      <c r="Q642" s="757"/>
      <c r="R642" s="757"/>
      <c r="S642" s="757"/>
      <c r="T642" s="757"/>
      <c r="U642" s="729"/>
      <c r="V642" s="729"/>
      <c r="W642" s="729"/>
      <c r="AR642" s="134"/>
      <c r="AT642" s="134"/>
      <c r="AU642" s="134"/>
      <c r="AY642" s="277"/>
      <c r="BE642" s="308"/>
      <c r="BF642" s="308"/>
      <c r="BG642" s="308"/>
      <c r="BH642" s="308"/>
      <c r="BI642" s="308"/>
      <c r="BJ642" s="277"/>
      <c r="BK642" s="308"/>
      <c r="BL642" s="277"/>
      <c r="BM642" s="134"/>
    </row>
    <row r="643" spans="2:65" s="652" customFormat="1" ht="24" customHeight="1">
      <c r="B643" s="301"/>
      <c r="C643" s="145" t="s">
        <v>2533</v>
      </c>
      <c r="D643" s="551"/>
      <c r="E643" s="549"/>
      <c r="F643" s="147" t="s">
        <v>2393</v>
      </c>
      <c r="G643" s="148" t="s">
        <v>169</v>
      </c>
      <c r="H643" s="149">
        <v>1</v>
      </c>
      <c r="I643" s="553"/>
      <c r="J643" s="151">
        <f t="shared" si="17"/>
        <v>0</v>
      </c>
      <c r="K643" s="552" t="s">
        <v>1</v>
      </c>
      <c r="L643" s="34"/>
      <c r="M643" s="782"/>
      <c r="N643" s="783"/>
      <c r="O643" s="729"/>
      <c r="P643" s="757"/>
      <c r="Q643" s="757"/>
      <c r="R643" s="757"/>
      <c r="S643" s="757"/>
      <c r="T643" s="757"/>
      <c r="U643" s="729"/>
      <c r="V643" s="729"/>
      <c r="W643" s="729"/>
      <c r="AR643" s="134"/>
      <c r="AT643" s="134"/>
      <c r="AU643" s="134"/>
      <c r="AY643" s="277"/>
      <c r="BE643" s="308"/>
      <c r="BF643" s="308"/>
      <c r="BG643" s="308"/>
      <c r="BH643" s="308"/>
      <c r="BI643" s="308"/>
      <c r="BJ643" s="277"/>
      <c r="BK643" s="308"/>
      <c r="BL643" s="277"/>
      <c r="BM643" s="134"/>
    </row>
    <row r="644" spans="2:65" s="652" customFormat="1" ht="24" customHeight="1">
      <c r="B644" s="301"/>
      <c r="C644" s="145" t="s">
        <v>2534</v>
      </c>
      <c r="D644" s="551"/>
      <c r="E644" s="549"/>
      <c r="F644" s="147" t="s">
        <v>2394</v>
      </c>
      <c r="G644" s="148" t="s">
        <v>169</v>
      </c>
      <c r="H644" s="149">
        <v>2</v>
      </c>
      <c r="I644" s="553"/>
      <c r="J644" s="151">
        <f t="shared" si="17"/>
        <v>0</v>
      </c>
      <c r="K644" s="552" t="s">
        <v>1</v>
      </c>
      <c r="L644" s="34"/>
      <c r="M644" s="782"/>
      <c r="N644" s="783"/>
      <c r="O644" s="729"/>
      <c r="P644" s="757"/>
      <c r="Q644" s="757"/>
      <c r="R644" s="757"/>
      <c r="S644" s="757"/>
      <c r="T644" s="757"/>
      <c r="U644" s="729"/>
      <c r="V644" s="729"/>
      <c r="W644" s="729"/>
      <c r="AR644" s="134"/>
      <c r="AT644" s="134"/>
      <c r="AU644" s="134"/>
      <c r="AY644" s="277"/>
      <c r="BE644" s="308"/>
      <c r="BF644" s="308"/>
      <c r="BG644" s="308"/>
      <c r="BH644" s="308"/>
      <c r="BI644" s="308"/>
      <c r="BJ644" s="277"/>
      <c r="BK644" s="308"/>
      <c r="BL644" s="277"/>
      <c r="BM644" s="134"/>
    </row>
    <row r="645" spans="2:65" s="652" customFormat="1" ht="24" customHeight="1">
      <c r="B645" s="301"/>
      <c r="C645" s="145" t="s">
        <v>2552</v>
      </c>
      <c r="D645" s="551"/>
      <c r="E645" s="549"/>
      <c r="F645" s="147" t="s">
        <v>2435</v>
      </c>
      <c r="G645" s="148" t="s">
        <v>169</v>
      </c>
      <c r="H645" s="149">
        <v>2</v>
      </c>
      <c r="I645" s="553"/>
      <c r="J645" s="151">
        <f t="shared" si="17"/>
        <v>0</v>
      </c>
      <c r="K645" s="552" t="s">
        <v>1</v>
      </c>
      <c r="L645" s="34"/>
      <c r="M645" s="782"/>
      <c r="N645" s="783"/>
      <c r="O645" s="729"/>
      <c r="P645" s="757"/>
      <c r="Q645" s="757"/>
      <c r="R645" s="757"/>
      <c r="S645" s="757"/>
      <c r="T645" s="757"/>
      <c r="U645" s="729"/>
      <c r="V645" s="729"/>
      <c r="W645" s="729"/>
      <c r="AR645" s="134"/>
      <c r="AT645" s="134"/>
      <c r="AU645" s="134"/>
      <c r="AY645" s="277"/>
      <c r="BE645" s="308"/>
      <c r="BF645" s="308"/>
      <c r="BG645" s="308"/>
      <c r="BH645" s="308"/>
      <c r="BI645" s="308"/>
      <c r="BJ645" s="277"/>
      <c r="BK645" s="308"/>
      <c r="BL645" s="277"/>
      <c r="BM645" s="134"/>
    </row>
    <row r="646" spans="2:65" s="652" customFormat="1" ht="24" customHeight="1">
      <c r="B646" s="301"/>
      <c r="C646" s="145" t="s">
        <v>2562</v>
      </c>
      <c r="D646" s="551"/>
      <c r="E646" s="549"/>
      <c r="F646" s="147" t="s">
        <v>2437</v>
      </c>
      <c r="G646" s="148" t="s">
        <v>169</v>
      </c>
      <c r="H646" s="149">
        <v>1</v>
      </c>
      <c r="I646" s="553"/>
      <c r="J646" s="151">
        <f t="shared" ref="J646:J669" si="18">ROUND(I646*H646,0)</f>
        <v>0</v>
      </c>
      <c r="K646" s="552" t="s">
        <v>1</v>
      </c>
      <c r="L646" s="34"/>
      <c r="M646" s="782"/>
      <c r="N646" s="783"/>
      <c r="O646" s="729"/>
      <c r="P646" s="757"/>
      <c r="Q646" s="757"/>
      <c r="R646" s="757"/>
      <c r="S646" s="757"/>
      <c r="T646" s="757"/>
      <c r="U646" s="729"/>
      <c r="V646" s="729"/>
      <c r="W646" s="729"/>
      <c r="AR646" s="134"/>
      <c r="AT646" s="134"/>
      <c r="AU646" s="134"/>
      <c r="AY646" s="277"/>
      <c r="BE646" s="308"/>
      <c r="BF646" s="308"/>
      <c r="BG646" s="308"/>
      <c r="BH646" s="308"/>
      <c r="BI646" s="308"/>
      <c r="BJ646" s="277"/>
      <c r="BK646" s="308"/>
      <c r="BL646" s="277"/>
      <c r="BM646" s="134"/>
    </row>
    <row r="647" spans="2:65" s="652" customFormat="1" ht="24" customHeight="1">
      <c r="B647" s="301"/>
      <c r="C647" s="145" t="s">
        <v>2563</v>
      </c>
      <c r="D647" s="551"/>
      <c r="E647" s="549"/>
      <c r="F647" s="147" t="s">
        <v>2592</v>
      </c>
      <c r="G647" s="148" t="s">
        <v>169</v>
      </c>
      <c r="H647" s="149">
        <v>3</v>
      </c>
      <c r="I647" s="553"/>
      <c r="J647" s="151">
        <f t="shared" si="18"/>
        <v>0</v>
      </c>
      <c r="K647" s="552" t="s">
        <v>1</v>
      </c>
      <c r="L647" s="34"/>
      <c r="M647" s="782"/>
      <c r="N647" s="783"/>
      <c r="O647" s="729"/>
      <c r="P647" s="757"/>
      <c r="Q647" s="757"/>
      <c r="R647" s="757"/>
      <c r="S647" s="757"/>
      <c r="T647" s="757"/>
      <c r="U647" s="729"/>
      <c r="V647" s="729"/>
      <c r="W647" s="729"/>
      <c r="AR647" s="134"/>
      <c r="AT647" s="134"/>
      <c r="AU647" s="134"/>
      <c r="AY647" s="277"/>
      <c r="BE647" s="308"/>
      <c r="BF647" s="308"/>
      <c r="BG647" s="308"/>
      <c r="BH647" s="308"/>
      <c r="BI647" s="308"/>
      <c r="BJ647" s="277"/>
      <c r="BK647" s="308"/>
      <c r="BL647" s="277"/>
      <c r="BM647" s="134"/>
    </row>
    <row r="648" spans="2:65" s="652" customFormat="1" ht="24" customHeight="1">
      <c r="B648" s="301"/>
      <c r="C648" s="145" t="s">
        <v>2564</v>
      </c>
      <c r="D648" s="551"/>
      <c r="E648" s="549"/>
      <c r="F648" s="147" t="s">
        <v>2593</v>
      </c>
      <c r="G648" s="148" t="s">
        <v>169</v>
      </c>
      <c r="H648" s="149">
        <v>2</v>
      </c>
      <c r="I648" s="553"/>
      <c r="J648" s="151">
        <f t="shared" si="18"/>
        <v>0</v>
      </c>
      <c r="K648" s="552" t="s">
        <v>1</v>
      </c>
      <c r="L648" s="34"/>
      <c r="M648" s="782"/>
      <c r="N648" s="783"/>
      <c r="O648" s="729"/>
      <c r="P648" s="757"/>
      <c r="Q648" s="757"/>
      <c r="R648" s="757"/>
      <c r="S648" s="757"/>
      <c r="T648" s="757"/>
      <c r="U648" s="729"/>
      <c r="V648" s="729"/>
      <c r="W648" s="729"/>
      <c r="AR648" s="134"/>
      <c r="AT648" s="134"/>
      <c r="AU648" s="134"/>
      <c r="AY648" s="277"/>
      <c r="BE648" s="308"/>
      <c r="BF648" s="308"/>
      <c r="BG648" s="308"/>
      <c r="BH648" s="308"/>
      <c r="BI648" s="308"/>
      <c r="BJ648" s="277"/>
      <c r="BK648" s="308"/>
      <c r="BL648" s="277"/>
      <c r="BM648" s="134"/>
    </row>
    <row r="649" spans="2:65" s="652" customFormat="1" ht="24" customHeight="1">
      <c r="B649" s="301"/>
      <c r="C649" s="145" t="s">
        <v>2565</v>
      </c>
      <c r="D649" s="551"/>
      <c r="E649" s="549"/>
      <c r="F649" s="147" t="s">
        <v>2448</v>
      </c>
      <c r="G649" s="148" t="s">
        <v>169</v>
      </c>
      <c r="H649" s="149">
        <v>1</v>
      </c>
      <c r="I649" s="553"/>
      <c r="J649" s="151">
        <f t="shared" si="18"/>
        <v>0</v>
      </c>
      <c r="K649" s="552" t="s">
        <v>1</v>
      </c>
      <c r="L649" s="34"/>
      <c r="M649" s="782"/>
      <c r="N649" s="783"/>
      <c r="O649" s="729"/>
      <c r="P649" s="757"/>
      <c r="Q649" s="757"/>
      <c r="R649" s="757"/>
      <c r="S649" s="757"/>
      <c r="T649" s="757"/>
      <c r="U649" s="729"/>
      <c r="V649" s="729"/>
      <c r="W649" s="729"/>
      <c r="AR649" s="134"/>
      <c r="AT649" s="134"/>
      <c r="AU649" s="134"/>
      <c r="AY649" s="277"/>
      <c r="BE649" s="308"/>
      <c r="BF649" s="308"/>
      <c r="BG649" s="308"/>
      <c r="BH649" s="308"/>
      <c r="BI649" s="308"/>
      <c r="BJ649" s="277"/>
      <c r="BK649" s="308"/>
      <c r="BL649" s="277"/>
      <c r="BM649" s="134"/>
    </row>
    <row r="650" spans="2:65" s="652" customFormat="1" ht="24" customHeight="1">
      <c r="B650" s="301"/>
      <c r="C650" s="145" t="s">
        <v>2566</v>
      </c>
      <c r="D650" s="551"/>
      <c r="E650" s="549"/>
      <c r="F650" s="147" t="s">
        <v>2594</v>
      </c>
      <c r="G650" s="148" t="s">
        <v>169</v>
      </c>
      <c r="H650" s="149">
        <v>2</v>
      </c>
      <c r="I650" s="553"/>
      <c r="J650" s="151">
        <f t="shared" si="18"/>
        <v>0</v>
      </c>
      <c r="K650" s="552" t="s">
        <v>1</v>
      </c>
      <c r="L650" s="34"/>
      <c r="M650" s="782"/>
      <c r="N650" s="783"/>
      <c r="O650" s="729"/>
      <c r="P650" s="757"/>
      <c r="Q650" s="757"/>
      <c r="R650" s="757"/>
      <c r="S650" s="757"/>
      <c r="T650" s="757"/>
      <c r="U650" s="729"/>
      <c r="V650" s="729"/>
      <c r="W650" s="729"/>
      <c r="AR650" s="134"/>
      <c r="AT650" s="134"/>
      <c r="AU650" s="134"/>
      <c r="AY650" s="277"/>
      <c r="BE650" s="308"/>
      <c r="BF650" s="308"/>
      <c r="BG650" s="308"/>
      <c r="BH650" s="308"/>
      <c r="BI650" s="308"/>
      <c r="BJ650" s="277"/>
      <c r="BK650" s="308"/>
      <c r="BL650" s="277"/>
      <c r="BM650" s="134"/>
    </row>
    <row r="651" spans="2:65" s="652" customFormat="1" ht="24" customHeight="1">
      <c r="B651" s="301"/>
      <c r="C651" s="145" t="s">
        <v>2567</v>
      </c>
      <c r="D651" s="551"/>
      <c r="E651" s="549"/>
      <c r="F651" s="147" t="s">
        <v>2376</v>
      </c>
      <c r="G651" s="148" t="s">
        <v>169</v>
      </c>
      <c r="H651" s="149">
        <v>1</v>
      </c>
      <c r="I651" s="553"/>
      <c r="J651" s="151">
        <f t="shared" si="18"/>
        <v>0</v>
      </c>
      <c r="K651" s="552" t="s">
        <v>1</v>
      </c>
      <c r="L651" s="34"/>
      <c r="M651" s="782"/>
      <c r="N651" s="783"/>
      <c r="O651" s="729"/>
      <c r="P651" s="757"/>
      <c r="Q651" s="757"/>
      <c r="R651" s="757"/>
      <c r="S651" s="757"/>
      <c r="T651" s="757"/>
      <c r="U651" s="729"/>
      <c r="V651" s="729"/>
      <c r="W651" s="729"/>
      <c r="AR651" s="134"/>
      <c r="AT651" s="134"/>
      <c r="AU651" s="134"/>
      <c r="AY651" s="277"/>
      <c r="BE651" s="308"/>
      <c r="BF651" s="308"/>
      <c r="BG651" s="308"/>
      <c r="BH651" s="308"/>
      <c r="BI651" s="308"/>
      <c r="BJ651" s="277"/>
      <c r="BK651" s="308"/>
      <c r="BL651" s="277"/>
      <c r="BM651" s="134"/>
    </row>
    <row r="652" spans="2:65" s="652" customFormat="1" ht="24" customHeight="1">
      <c r="B652" s="301"/>
      <c r="C652" s="145" t="s">
        <v>2568</v>
      </c>
      <c r="D652" s="551"/>
      <c r="E652" s="549"/>
      <c r="F652" s="147" t="s">
        <v>2595</v>
      </c>
      <c r="G652" s="148" t="s">
        <v>169</v>
      </c>
      <c r="H652" s="149">
        <v>1</v>
      </c>
      <c r="I652" s="553"/>
      <c r="J652" s="151">
        <f t="shared" si="18"/>
        <v>0</v>
      </c>
      <c r="K652" s="552" t="s">
        <v>1</v>
      </c>
      <c r="L652" s="34"/>
      <c r="M652" s="782"/>
      <c r="N652" s="783"/>
      <c r="O652" s="729"/>
      <c r="P652" s="757"/>
      <c r="Q652" s="757"/>
      <c r="R652" s="757"/>
      <c r="S652" s="757"/>
      <c r="T652" s="757"/>
      <c r="U652" s="729"/>
      <c r="V652" s="729"/>
      <c r="W652" s="729"/>
      <c r="AR652" s="134"/>
      <c r="AT652" s="134"/>
      <c r="AU652" s="134"/>
      <c r="AY652" s="277"/>
      <c r="BE652" s="308"/>
      <c r="BF652" s="308"/>
      <c r="BG652" s="308"/>
      <c r="BH652" s="308"/>
      <c r="BI652" s="308"/>
      <c r="BJ652" s="277"/>
      <c r="BK652" s="308"/>
      <c r="BL652" s="277"/>
      <c r="BM652" s="134"/>
    </row>
    <row r="653" spans="2:65" s="652" customFormat="1" ht="24" customHeight="1">
      <c r="B653" s="301"/>
      <c r="C653" s="145" t="s">
        <v>2569</v>
      </c>
      <c r="D653" s="551"/>
      <c r="E653" s="549"/>
      <c r="F653" s="147" t="s">
        <v>2460</v>
      </c>
      <c r="G653" s="148" t="s">
        <v>169</v>
      </c>
      <c r="H653" s="149">
        <v>24</v>
      </c>
      <c r="I653" s="553"/>
      <c r="J653" s="151">
        <f t="shared" si="18"/>
        <v>0</v>
      </c>
      <c r="K653" s="552" t="s">
        <v>1</v>
      </c>
      <c r="L653" s="34"/>
      <c r="M653" s="782"/>
      <c r="N653" s="783"/>
      <c r="O653" s="729"/>
      <c r="P653" s="757"/>
      <c r="Q653" s="757"/>
      <c r="R653" s="757"/>
      <c r="S653" s="757"/>
      <c r="T653" s="757"/>
      <c r="U653" s="729"/>
      <c r="V653" s="729"/>
      <c r="W653" s="729"/>
      <c r="AR653" s="134"/>
      <c r="AT653" s="134"/>
      <c r="AU653" s="134"/>
      <c r="AY653" s="277"/>
      <c r="BE653" s="308"/>
      <c r="BF653" s="308"/>
      <c r="BG653" s="308"/>
      <c r="BH653" s="308"/>
      <c r="BI653" s="308"/>
      <c r="BJ653" s="277"/>
      <c r="BK653" s="308"/>
      <c r="BL653" s="277"/>
      <c r="BM653" s="134"/>
    </row>
    <row r="654" spans="2:65" s="652" customFormat="1" ht="24" customHeight="1">
      <c r="B654" s="301"/>
      <c r="C654" s="145" t="s">
        <v>2570</v>
      </c>
      <c r="D654" s="551"/>
      <c r="E654" s="549"/>
      <c r="F654" s="147" t="s">
        <v>2596</v>
      </c>
      <c r="G654" s="148" t="s">
        <v>169</v>
      </c>
      <c r="H654" s="149">
        <v>3</v>
      </c>
      <c r="I654" s="553"/>
      <c r="J654" s="151">
        <f t="shared" si="18"/>
        <v>0</v>
      </c>
      <c r="K654" s="552" t="s">
        <v>1</v>
      </c>
      <c r="L654" s="34"/>
      <c r="M654" s="782"/>
      <c r="N654" s="783"/>
      <c r="O654" s="729"/>
      <c r="P654" s="757"/>
      <c r="Q654" s="757"/>
      <c r="R654" s="757"/>
      <c r="S654" s="757"/>
      <c r="T654" s="757"/>
      <c r="U654" s="729"/>
      <c r="V654" s="729"/>
      <c r="W654" s="729"/>
      <c r="AR654" s="134"/>
      <c r="AT654" s="134"/>
      <c r="AU654" s="134"/>
      <c r="AY654" s="277"/>
      <c r="BE654" s="308"/>
      <c r="BF654" s="308"/>
      <c r="BG654" s="308"/>
      <c r="BH654" s="308"/>
      <c r="BI654" s="308"/>
      <c r="BJ654" s="277"/>
      <c r="BK654" s="308"/>
      <c r="BL654" s="277"/>
      <c r="BM654" s="134"/>
    </row>
    <row r="655" spans="2:65" s="652" customFormat="1" ht="24" customHeight="1">
      <c r="B655" s="301"/>
      <c r="C655" s="145" t="s">
        <v>2571</v>
      </c>
      <c r="D655" s="551"/>
      <c r="E655" s="549"/>
      <c r="F655" s="147" t="s">
        <v>2597</v>
      </c>
      <c r="G655" s="148" t="s">
        <v>169</v>
      </c>
      <c r="H655" s="149">
        <v>3</v>
      </c>
      <c r="I655" s="553"/>
      <c r="J655" s="151">
        <f t="shared" si="18"/>
        <v>0</v>
      </c>
      <c r="K655" s="552" t="s">
        <v>1</v>
      </c>
      <c r="L655" s="34"/>
      <c r="M655" s="782"/>
      <c r="N655" s="783"/>
      <c r="O655" s="729"/>
      <c r="P655" s="757"/>
      <c r="Q655" s="757"/>
      <c r="R655" s="757"/>
      <c r="S655" s="757"/>
      <c r="T655" s="757"/>
      <c r="U655" s="729"/>
      <c r="V655" s="729"/>
      <c r="W655" s="729"/>
      <c r="AR655" s="134"/>
      <c r="AT655" s="134"/>
      <c r="AU655" s="134"/>
      <c r="AY655" s="277"/>
      <c r="BE655" s="308"/>
      <c r="BF655" s="308"/>
      <c r="BG655" s="308"/>
      <c r="BH655" s="308"/>
      <c r="BI655" s="308"/>
      <c r="BJ655" s="277"/>
      <c r="BK655" s="308"/>
      <c r="BL655" s="277"/>
      <c r="BM655" s="134"/>
    </row>
    <row r="656" spans="2:65" s="652" customFormat="1" ht="24" customHeight="1">
      <c r="B656" s="301"/>
      <c r="C656" s="145" t="s">
        <v>2572</v>
      </c>
      <c r="D656" s="551"/>
      <c r="E656" s="549"/>
      <c r="F656" s="147" t="s">
        <v>2598</v>
      </c>
      <c r="G656" s="148" t="s">
        <v>169</v>
      </c>
      <c r="H656" s="149">
        <v>16</v>
      </c>
      <c r="I656" s="553"/>
      <c r="J656" s="151">
        <f t="shared" si="18"/>
        <v>0</v>
      </c>
      <c r="K656" s="552" t="s">
        <v>1</v>
      </c>
      <c r="L656" s="34"/>
      <c r="M656" s="782"/>
      <c r="N656" s="783"/>
      <c r="O656" s="729"/>
      <c r="P656" s="757"/>
      <c r="Q656" s="757"/>
      <c r="R656" s="757"/>
      <c r="S656" s="757"/>
      <c r="T656" s="757"/>
      <c r="U656" s="729"/>
      <c r="V656" s="729"/>
      <c r="W656" s="729"/>
      <c r="AR656" s="134"/>
      <c r="AT656" s="134"/>
      <c r="AU656" s="134"/>
      <c r="AY656" s="277"/>
      <c r="BE656" s="308"/>
      <c r="BF656" s="308"/>
      <c r="BG656" s="308"/>
      <c r="BH656" s="308"/>
      <c r="BI656" s="308"/>
      <c r="BJ656" s="277"/>
      <c r="BK656" s="308"/>
      <c r="BL656" s="277"/>
      <c r="BM656" s="134"/>
    </row>
    <row r="657" spans="2:65" s="292" customFormat="1" ht="22.95" customHeight="1">
      <c r="B657" s="293"/>
      <c r="C657" s="145"/>
      <c r="D657" s="120" t="s">
        <v>71</v>
      </c>
      <c r="E657" s="129" t="s">
        <v>2585</v>
      </c>
      <c r="F657" s="129" t="s">
        <v>2584</v>
      </c>
      <c r="I657" s="299"/>
      <c r="J657" s="300">
        <f>SUM(J658:J678)</f>
        <v>0</v>
      </c>
      <c r="K657" s="457"/>
      <c r="M657" s="780"/>
      <c r="N657" s="780"/>
      <c r="O657" s="780"/>
      <c r="P657" s="781"/>
      <c r="Q657" s="780"/>
      <c r="R657" s="781"/>
      <c r="S657" s="780"/>
      <c r="T657" s="781"/>
      <c r="U657" s="780"/>
      <c r="V657" s="780"/>
      <c r="W657" s="780"/>
      <c r="AR657" s="120"/>
      <c r="AT657" s="127"/>
      <c r="AU657" s="127"/>
      <c r="AY657" s="120"/>
      <c r="BK657" s="128"/>
    </row>
    <row r="658" spans="2:65" s="696" customFormat="1" ht="64" customHeight="1">
      <c r="B658" s="688"/>
      <c r="C658" s="145" t="s">
        <v>2573</v>
      </c>
      <c r="D658" s="689"/>
      <c r="E658" s="690" t="s">
        <v>973</v>
      </c>
      <c r="F658" s="691" t="s">
        <v>2587</v>
      </c>
      <c r="G658" s="692" t="s">
        <v>169</v>
      </c>
      <c r="H658" s="693">
        <v>1</v>
      </c>
      <c r="I658" s="553"/>
      <c r="J658" s="151">
        <f t="shared" ref="J658" si="19">ROUND(I658*H658,0)</f>
        <v>0</v>
      </c>
      <c r="K658" s="694" t="s">
        <v>1</v>
      </c>
      <c r="L658" s="695"/>
      <c r="M658" s="782"/>
      <c r="N658" s="783"/>
      <c r="O658" s="729"/>
      <c r="P658" s="757"/>
      <c r="Q658" s="757"/>
      <c r="R658" s="757"/>
      <c r="S658" s="757"/>
      <c r="T658" s="757"/>
      <c r="U658" s="729"/>
      <c r="V658" s="729"/>
      <c r="W658" s="729"/>
      <c r="AR658" s="697"/>
      <c r="AT658" s="697"/>
      <c r="AU658" s="697"/>
      <c r="AY658" s="698"/>
      <c r="BE658" s="699"/>
      <c r="BF658" s="699"/>
      <c r="BG658" s="699"/>
      <c r="BH658" s="699"/>
      <c r="BI658" s="699"/>
      <c r="BJ658" s="698"/>
      <c r="BK658" s="699"/>
      <c r="BL658" s="698"/>
      <c r="BM658" s="697"/>
    </row>
    <row r="659" spans="2:65" s="10" customFormat="1" ht="11.6">
      <c r="B659" s="136"/>
      <c r="C659" s="145"/>
      <c r="D659" s="137" t="s">
        <v>131</v>
      </c>
      <c r="E659" s="550" t="s">
        <v>1</v>
      </c>
      <c r="F659" s="139" t="s">
        <v>2586</v>
      </c>
      <c r="H659" s="140"/>
      <c r="I659" s="860"/>
      <c r="J659" s="151"/>
      <c r="L659" s="136"/>
      <c r="M659" s="738"/>
      <c r="N659" s="738"/>
      <c r="O659" s="738"/>
      <c r="P659" s="738"/>
      <c r="Q659" s="738"/>
      <c r="R659" s="738"/>
      <c r="S659" s="738"/>
      <c r="T659" s="738"/>
      <c r="U659" s="738"/>
      <c r="V659" s="738"/>
      <c r="W659" s="738"/>
      <c r="AT659" s="138"/>
      <c r="AU659" s="138"/>
      <c r="AY659" s="138"/>
    </row>
    <row r="660" spans="2:65" s="652" customFormat="1" ht="24" customHeight="1">
      <c r="B660" s="301"/>
      <c r="C660" s="145" t="s">
        <v>2574</v>
      </c>
      <c r="D660" s="551"/>
      <c r="E660" s="549"/>
      <c r="F660" s="147" t="s">
        <v>2588</v>
      </c>
      <c r="G660" s="148" t="s">
        <v>169</v>
      </c>
      <c r="H660" s="149">
        <v>1</v>
      </c>
      <c r="I660" s="553"/>
      <c r="J660" s="151">
        <f t="shared" si="18"/>
        <v>0</v>
      </c>
      <c r="K660" s="552" t="s">
        <v>1</v>
      </c>
      <c r="L660" s="34"/>
      <c r="M660" s="782"/>
      <c r="N660" s="783"/>
      <c r="O660" s="729"/>
      <c r="P660" s="757"/>
      <c r="Q660" s="757"/>
      <c r="R660" s="757"/>
      <c r="S660" s="757"/>
      <c r="T660" s="757"/>
      <c r="U660" s="729"/>
      <c r="V660" s="729"/>
      <c r="W660" s="729"/>
      <c r="AR660" s="134"/>
      <c r="AT660" s="134"/>
      <c r="AU660" s="134"/>
      <c r="AY660" s="277"/>
      <c r="BE660" s="308"/>
      <c r="BF660" s="308"/>
      <c r="BG660" s="308"/>
      <c r="BH660" s="308"/>
      <c r="BI660" s="308"/>
      <c r="BJ660" s="277"/>
      <c r="BK660" s="308"/>
      <c r="BL660" s="277"/>
      <c r="BM660" s="134"/>
    </row>
    <row r="661" spans="2:65" s="652" customFormat="1" ht="24" customHeight="1">
      <c r="B661" s="301"/>
      <c r="C661" s="145" t="s">
        <v>2575</v>
      </c>
      <c r="D661" s="551"/>
      <c r="E661" s="549"/>
      <c r="F661" s="147" t="s">
        <v>2340</v>
      </c>
      <c r="G661" s="148" t="s">
        <v>169</v>
      </c>
      <c r="H661" s="149">
        <v>1</v>
      </c>
      <c r="I661" s="553"/>
      <c r="J661" s="151">
        <f t="shared" si="18"/>
        <v>0</v>
      </c>
      <c r="K661" s="552" t="s">
        <v>1</v>
      </c>
      <c r="L661" s="34"/>
      <c r="M661" s="782"/>
      <c r="N661" s="783"/>
      <c r="O661" s="729"/>
      <c r="P661" s="757"/>
      <c r="Q661" s="757"/>
      <c r="R661" s="757"/>
      <c r="S661" s="757"/>
      <c r="T661" s="757"/>
      <c r="U661" s="729"/>
      <c r="V661" s="729"/>
      <c r="W661" s="729"/>
      <c r="AR661" s="134"/>
      <c r="AT661" s="134"/>
      <c r="AU661" s="134"/>
      <c r="AY661" s="277"/>
      <c r="BE661" s="308"/>
      <c r="BF661" s="308"/>
      <c r="BG661" s="308"/>
      <c r="BH661" s="308"/>
      <c r="BI661" s="308"/>
      <c r="BJ661" s="277"/>
      <c r="BK661" s="308"/>
      <c r="BL661" s="277"/>
      <c r="BM661" s="134"/>
    </row>
    <row r="662" spans="2:65" s="652" customFormat="1" ht="24" customHeight="1">
      <c r="B662" s="301"/>
      <c r="C662" s="145" t="s">
        <v>2576</v>
      </c>
      <c r="D662" s="551"/>
      <c r="E662" s="549"/>
      <c r="F662" s="147" t="s">
        <v>2341</v>
      </c>
      <c r="G662" s="148" t="s">
        <v>169</v>
      </c>
      <c r="H662" s="149">
        <v>1</v>
      </c>
      <c r="I662" s="553"/>
      <c r="J662" s="151">
        <f t="shared" si="18"/>
        <v>0</v>
      </c>
      <c r="K662" s="552" t="s">
        <v>1</v>
      </c>
      <c r="L662" s="34"/>
      <c r="M662" s="782"/>
      <c r="N662" s="783"/>
      <c r="O662" s="729"/>
      <c r="P662" s="757"/>
      <c r="Q662" s="757"/>
      <c r="R662" s="757"/>
      <c r="S662" s="757"/>
      <c r="T662" s="757"/>
      <c r="U662" s="729"/>
      <c r="V662" s="729"/>
      <c r="W662" s="729"/>
      <c r="AR662" s="134"/>
      <c r="AT662" s="134"/>
      <c r="AU662" s="134"/>
      <c r="AY662" s="277"/>
      <c r="BE662" s="308"/>
      <c r="BF662" s="308"/>
      <c r="BG662" s="308"/>
      <c r="BH662" s="308"/>
      <c r="BI662" s="308"/>
      <c r="BJ662" s="277"/>
      <c r="BK662" s="308"/>
      <c r="BL662" s="277"/>
      <c r="BM662" s="134"/>
    </row>
    <row r="663" spans="2:65" s="652" customFormat="1" ht="24" customHeight="1">
      <c r="B663" s="301"/>
      <c r="C663" s="145" t="s">
        <v>2577</v>
      </c>
      <c r="D663" s="551"/>
      <c r="E663" s="549"/>
      <c r="F663" s="147" t="s">
        <v>2543</v>
      </c>
      <c r="G663" s="148" t="s">
        <v>169</v>
      </c>
      <c r="H663" s="149">
        <v>1</v>
      </c>
      <c r="I663" s="553"/>
      <c r="J663" s="151">
        <f t="shared" si="18"/>
        <v>0</v>
      </c>
      <c r="K663" s="552" t="s">
        <v>1</v>
      </c>
      <c r="L663" s="34"/>
      <c r="M663" s="782"/>
      <c r="N663" s="783"/>
      <c r="O663" s="729"/>
      <c r="P663" s="757"/>
      <c r="Q663" s="757"/>
      <c r="R663" s="757"/>
      <c r="S663" s="757"/>
      <c r="T663" s="757"/>
      <c r="U663" s="729"/>
      <c r="V663" s="729"/>
      <c r="W663" s="729"/>
      <c r="AR663" s="134"/>
      <c r="AT663" s="134"/>
      <c r="AU663" s="134"/>
      <c r="AY663" s="277"/>
      <c r="BE663" s="308"/>
      <c r="BF663" s="308"/>
      <c r="BG663" s="308"/>
      <c r="BH663" s="308"/>
      <c r="BI663" s="308"/>
      <c r="BJ663" s="277"/>
      <c r="BK663" s="308"/>
      <c r="BL663" s="277"/>
      <c r="BM663" s="134"/>
    </row>
    <row r="664" spans="2:65" s="652" customFormat="1" ht="24" customHeight="1">
      <c r="B664" s="301"/>
      <c r="C664" s="145" t="s">
        <v>2578</v>
      </c>
      <c r="D664" s="551"/>
      <c r="E664" s="549"/>
      <c r="F664" s="147" t="s">
        <v>2389</v>
      </c>
      <c r="G664" s="148" t="s">
        <v>169</v>
      </c>
      <c r="H664" s="149">
        <v>1</v>
      </c>
      <c r="I664" s="553"/>
      <c r="J664" s="151">
        <f t="shared" si="18"/>
        <v>0</v>
      </c>
      <c r="K664" s="552" t="s">
        <v>1</v>
      </c>
      <c r="L664" s="34"/>
      <c r="M664" s="782"/>
      <c r="N664" s="783"/>
      <c r="O664" s="729"/>
      <c r="P664" s="757"/>
      <c r="Q664" s="757"/>
      <c r="R664" s="757"/>
      <c r="S664" s="757"/>
      <c r="T664" s="757"/>
      <c r="U664" s="729"/>
      <c r="V664" s="729"/>
      <c r="W664" s="729"/>
      <c r="AR664" s="134"/>
      <c r="AT664" s="134"/>
      <c r="AU664" s="134"/>
      <c r="AY664" s="277"/>
      <c r="BE664" s="308"/>
      <c r="BF664" s="308"/>
      <c r="BG664" s="308"/>
      <c r="BH664" s="308"/>
      <c r="BI664" s="308"/>
      <c r="BJ664" s="277"/>
      <c r="BK664" s="308"/>
      <c r="BL664" s="277"/>
      <c r="BM664" s="134"/>
    </row>
    <row r="665" spans="2:65" s="652" customFormat="1" ht="24" customHeight="1">
      <c r="B665" s="301"/>
      <c r="C665" s="145" t="s">
        <v>2579</v>
      </c>
      <c r="D665" s="551"/>
      <c r="E665" s="549"/>
      <c r="F665" s="147" t="s">
        <v>2390</v>
      </c>
      <c r="G665" s="148" t="s">
        <v>169</v>
      </c>
      <c r="H665" s="149">
        <v>1</v>
      </c>
      <c r="I665" s="553"/>
      <c r="J665" s="151">
        <f t="shared" si="18"/>
        <v>0</v>
      </c>
      <c r="K665" s="552" t="s">
        <v>1</v>
      </c>
      <c r="L665" s="34"/>
      <c r="M665" s="782"/>
      <c r="N665" s="783"/>
      <c r="O665" s="729"/>
      <c r="P665" s="757"/>
      <c r="Q665" s="757"/>
      <c r="R665" s="757"/>
      <c r="S665" s="757"/>
      <c r="T665" s="757"/>
      <c r="U665" s="729"/>
      <c r="V665" s="729"/>
      <c r="W665" s="729"/>
      <c r="AR665" s="134"/>
      <c r="AT665" s="134"/>
      <c r="AU665" s="134"/>
      <c r="AY665" s="277"/>
      <c r="BE665" s="308"/>
      <c r="BF665" s="308"/>
      <c r="BG665" s="308"/>
      <c r="BH665" s="308"/>
      <c r="BI665" s="308"/>
      <c r="BJ665" s="277"/>
      <c r="BK665" s="308"/>
      <c r="BL665" s="277"/>
      <c r="BM665" s="134"/>
    </row>
    <row r="666" spans="2:65" s="652" customFormat="1" ht="24" customHeight="1">
      <c r="B666" s="301"/>
      <c r="C666" s="145" t="s">
        <v>2580</v>
      </c>
      <c r="D666" s="551"/>
      <c r="E666" s="549"/>
      <c r="F666" s="147" t="s">
        <v>2391</v>
      </c>
      <c r="G666" s="148" t="s">
        <v>169</v>
      </c>
      <c r="H666" s="149">
        <v>1</v>
      </c>
      <c r="I666" s="553"/>
      <c r="J666" s="151">
        <f t="shared" si="18"/>
        <v>0</v>
      </c>
      <c r="K666" s="552" t="s">
        <v>1</v>
      </c>
      <c r="L666" s="34"/>
      <c r="M666" s="782"/>
      <c r="N666" s="783"/>
      <c r="O666" s="729"/>
      <c r="P666" s="757"/>
      <c r="Q666" s="757"/>
      <c r="R666" s="757"/>
      <c r="S666" s="757"/>
      <c r="T666" s="757"/>
      <c r="U666" s="729"/>
      <c r="V666" s="729"/>
      <c r="W666" s="729"/>
      <c r="AR666" s="134"/>
      <c r="AT666" s="134"/>
      <c r="AU666" s="134"/>
      <c r="AY666" s="277"/>
      <c r="BE666" s="308"/>
      <c r="BF666" s="308"/>
      <c r="BG666" s="308"/>
      <c r="BH666" s="308"/>
      <c r="BI666" s="308"/>
      <c r="BJ666" s="277"/>
      <c r="BK666" s="308"/>
      <c r="BL666" s="277"/>
      <c r="BM666" s="134"/>
    </row>
    <row r="667" spans="2:65" s="652" customFormat="1" ht="24" customHeight="1">
      <c r="B667" s="301"/>
      <c r="C667" s="145" t="s">
        <v>2581</v>
      </c>
      <c r="D667" s="551"/>
      <c r="E667" s="549"/>
      <c r="F667" s="147" t="s">
        <v>2393</v>
      </c>
      <c r="G667" s="148" t="s">
        <v>169</v>
      </c>
      <c r="H667" s="149">
        <v>8</v>
      </c>
      <c r="I667" s="553"/>
      <c r="J667" s="151">
        <f t="shared" si="18"/>
        <v>0</v>
      </c>
      <c r="K667" s="552" t="s">
        <v>1</v>
      </c>
      <c r="L667" s="34"/>
      <c r="M667" s="782"/>
      <c r="N667" s="783"/>
      <c r="O667" s="729"/>
      <c r="P667" s="757"/>
      <c r="Q667" s="757"/>
      <c r="R667" s="757"/>
      <c r="S667" s="757"/>
      <c r="T667" s="757"/>
      <c r="U667" s="729"/>
      <c r="V667" s="729"/>
      <c r="W667" s="729"/>
      <c r="AR667" s="134"/>
      <c r="AT667" s="134"/>
      <c r="AU667" s="134"/>
      <c r="AY667" s="277"/>
      <c r="BE667" s="308"/>
      <c r="BF667" s="308"/>
      <c r="BG667" s="308"/>
      <c r="BH667" s="308"/>
      <c r="BI667" s="308"/>
      <c r="BJ667" s="277"/>
      <c r="BK667" s="308"/>
      <c r="BL667" s="277"/>
      <c r="BM667" s="134"/>
    </row>
    <row r="668" spans="2:65" s="652" customFormat="1" ht="24" customHeight="1">
      <c r="B668" s="301"/>
      <c r="C668" s="145" t="s">
        <v>2582</v>
      </c>
      <c r="D668" s="551"/>
      <c r="E668" s="549"/>
      <c r="F668" s="147" t="s">
        <v>2394</v>
      </c>
      <c r="G668" s="148" t="s">
        <v>169</v>
      </c>
      <c r="H668" s="149">
        <v>2</v>
      </c>
      <c r="I668" s="553"/>
      <c r="J668" s="151">
        <f t="shared" si="18"/>
        <v>0</v>
      </c>
      <c r="K668" s="552" t="s">
        <v>1</v>
      </c>
      <c r="L668" s="34"/>
      <c r="M668" s="782"/>
      <c r="N668" s="783"/>
      <c r="O668" s="729"/>
      <c r="P668" s="757"/>
      <c r="Q668" s="757"/>
      <c r="R668" s="757"/>
      <c r="S668" s="757"/>
      <c r="T668" s="757"/>
      <c r="U668" s="729"/>
      <c r="V668" s="729"/>
      <c r="W668" s="729"/>
      <c r="AR668" s="134"/>
      <c r="AT668" s="134"/>
      <c r="AU668" s="134"/>
      <c r="AY668" s="277"/>
      <c r="BE668" s="308"/>
      <c r="BF668" s="308"/>
      <c r="BG668" s="308"/>
      <c r="BH668" s="308"/>
      <c r="BI668" s="308"/>
      <c r="BJ668" s="277"/>
      <c r="BK668" s="308"/>
      <c r="BL668" s="277"/>
      <c r="BM668" s="134"/>
    </row>
    <row r="669" spans="2:65" s="652" customFormat="1" ht="24" customHeight="1">
      <c r="B669" s="301"/>
      <c r="C669" s="145" t="s">
        <v>2583</v>
      </c>
      <c r="D669" s="551"/>
      <c r="E669" s="549"/>
      <c r="F669" s="147" t="s">
        <v>2396</v>
      </c>
      <c r="G669" s="148" t="s">
        <v>169</v>
      </c>
      <c r="H669" s="149">
        <v>6</v>
      </c>
      <c r="I669" s="553"/>
      <c r="J669" s="151">
        <f t="shared" si="18"/>
        <v>0</v>
      </c>
      <c r="K669" s="552" t="s">
        <v>1</v>
      </c>
      <c r="L669" s="34"/>
      <c r="M669" s="782"/>
      <c r="N669" s="783"/>
      <c r="O669" s="729"/>
      <c r="P669" s="757"/>
      <c r="Q669" s="757"/>
      <c r="R669" s="757"/>
      <c r="S669" s="757"/>
      <c r="T669" s="757"/>
      <c r="U669" s="729"/>
      <c r="V669" s="729"/>
      <c r="W669" s="729"/>
      <c r="AR669" s="134"/>
      <c r="AT669" s="134"/>
      <c r="AU669" s="134"/>
      <c r="AY669" s="277"/>
      <c r="BE669" s="308"/>
      <c r="BF669" s="308"/>
      <c r="BG669" s="308"/>
      <c r="BH669" s="308"/>
      <c r="BI669" s="308"/>
      <c r="BJ669" s="277"/>
      <c r="BK669" s="308"/>
      <c r="BL669" s="277"/>
      <c r="BM669" s="134"/>
    </row>
    <row r="670" spans="2:65" s="655" customFormat="1" ht="24" customHeight="1">
      <c r="B670" s="301"/>
      <c r="C670" s="145" t="s">
        <v>2599</v>
      </c>
      <c r="D670" s="551"/>
      <c r="E670" s="549"/>
      <c r="F670" s="147" t="s">
        <v>2435</v>
      </c>
      <c r="G670" s="148" t="s">
        <v>169</v>
      </c>
      <c r="H670" s="149">
        <v>4</v>
      </c>
      <c r="I670" s="553"/>
      <c r="J670" s="151">
        <f t="shared" ref="J670:J695" si="20">ROUND(I670*H670,0)</f>
        <v>0</v>
      </c>
      <c r="K670" s="552" t="s">
        <v>1</v>
      </c>
      <c r="L670" s="34"/>
      <c r="M670" s="782"/>
      <c r="N670" s="783"/>
      <c r="O670" s="729"/>
      <c r="P670" s="757"/>
      <c r="Q670" s="757"/>
      <c r="R670" s="757"/>
      <c r="S670" s="757"/>
      <c r="T670" s="757"/>
      <c r="U670" s="729"/>
      <c r="V670" s="729"/>
      <c r="W670" s="729"/>
      <c r="AR670" s="134"/>
      <c r="AT670" s="134"/>
      <c r="AU670" s="134"/>
      <c r="AY670" s="277"/>
      <c r="BE670" s="308"/>
      <c r="BF670" s="308"/>
      <c r="BG670" s="308"/>
      <c r="BH670" s="308"/>
      <c r="BI670" s="308"/>
      <c r="BJ670" s="277"/>
      <c r="BK670" s="308"/>
      <c r="BL670" s="277"/>
      <c r="BM670" s="134"/>
    </row>
    <row r="671" spans="2:65" s="655" customFormat="1" ht="24" customHeight="1">
      <c r="B671" s="301"/>
      <c r="C671" s="145" t="s">
        <v>2600</v>
      </c>
      <c r="D671" s="551"/>
      <c r="E671" s="549"/>
      <c r="F671" s="147" t="s">
        <v>2441</v>
      </c>
      <c r="G671" s="148" t="s">
        <v>169</v>
      </c>
      <c r="H671" s="149">
        <v>1</v>
      </c>
      <c r="I671" s="553"/>
      <c r="J671" s="151">
        <f t="shared" si="20"/>
        <v>0</v>
      </c>
      <c r="K671" s="552" t="s">
        <v>1</v>
      </c>
      <c r="L671" s="34"/>
      <c r="M671" s="782"/>
      <c r="N671" s="783"/>
      <c r="O671" s="729"/>
      <c r="P671" s="757"/>
      <c r="Q671" s="757"/>
      <c r="R671" s="757"/>
      <c r="S671" s="757"/>
      <c r="T671" s="757"/>
      <c r="U671" s="729"/>
      <c r="V671" s="729"/>
      <c r="W671" s="729"/>
      <c r="AR671" s="134"/>
      <c r="AT671" s="134"/>
      <c r="AU671" s="134"/>
      <c r="AY671" s="277"/>
      <c r="BE671" s="308"/>
      <c r="BF671" s="308"/>
      <c r="BG671" s="308"/>
      <c r="BH671" s="308"/>
      <c r="BI671" s="308"/>
      <c r="BJ671" s="277"/>
      <c r="BK671" s="308"/>
      <c r="BL671" s="277"/>
      <c r="BM671" s="134"/>
    </row>
    <row r="672" spans="2:65" s="655" customFormat="1" ht="24" customHeight="1">
      <c r="B672" s="301"/>
      <c r="C672" s="145" t="s">
        <v>2601</v>
      </c>
      <c r="D672" s="551"/>
      <c r="E672" s="549"/>
      <c r="F672" s="147" t="s">
        <v>2448</v>
      </c>
      <c r="G672" s="148" t="s">
        <v>169</v>
      </c>
      <c r="H672" s="149">
        <v>3</v>
      </c>
      <c r="I672" s="553"/>
      <c r="J672" s="151">
        <f t="shared" si="20"/>
        <v>0</v>
      </c>
      <c r="K672" s="552" t="s">
        <v>1</v>
      </c>
      <c r="L672" s="34"/>
      <c r="M672" s="782"/>
      <c r="N672" s="783"/>
      <c r="O672" s="729"/>
      <c r="P672" s="757"/>
      <c r="Q672" s="757"/>
      <c r="R672" s="757"/>
      <c r="S672" s="757"/>
      <c r="T672" s="757"/>
      <c r="U672" s="729"/>
      <c r="V672" s="729"/>
      <c r="W672" s="729"/>
      <c r="AR672" s="134"/>
      <c r="AT672" s="134"/>
      <c r="AU672" s="134"/>
      <c r="AY672" s="277"/>
      <c r="BE672" s="308"/>
      <c r="BF672" s="308"/>
      <c r="BG672" s="308"/>
      <c r="BH672" s="308"/>
      <c r="BI672" s="308"/>
      <c r="BJ672" s="277"/>
      <c r="BK672" s="308"/>
      <c r="BL672" s="277"/>
      <c r="BM672" s="134"/>
    </row>
    <row r="673" spans="2:65" s="655" customFormat="1" ht="24" customHeight="1">
      <c r="B673" s="301"/>
      <c r="C673" s="145" t="s">
        <v>2602</v>
      </c>
      <c r="D673" s="551"/>
      <c r="E673" s="549"/>
      <c r="F673" s="147" t="s">
        <v>2634</v>
      </c>
      <c r="G673" s="148" t="s">
        <v>169</v>
      </c>
      <c r="H673" s="149">
        <v>1</v>
      </c>
      <c r="I673" s="553"/>
      <c r="J673" s="151">
        <f t="shared" si="20"/>
        <v>0</v>
      </c>
      <c r="K673" s="552" t="s">
        <v>1</v>
      </c>
      <c r="L673" s="34"/>
      <c r="M673" s="782"/>
      <c r="N673" s="783"/>
      <c r="O673" s="729"/>
      <c r="P673" s="757"/>
      <c r="Q673" s="757"/>
      <c r="R673" s="757"/>
      <c r="S673" s="757"/>
      <c r="T673" s="757"/>
      <c r="U673" s="729"/>
      <c r="V673" s="729"/>
      <c r="W673" s="729"/>
      <c r="AR673" s="134"/>
      <c r="AT673" s="134"/>
      <c r="AU673" s="134"/>
      <c r="AY673" s="277"/>
      <c r="BE673" s="308"/>
      <c r="BF673" s="308"/>
      <c r="BG673" s="308"/>
      <c r="BH673" s="308"/>
      <c r="BI673" s="308"/>
      <c r="BJ673" s="277"/>
      <c r="BK673" s="308"/>
      <c r="BL673" s="277"/>
      <c r="BM673" s="134"/>
    </row>
    <row r="674" spans="2:65" s="655" customFormat="1" ht="24" customHeight="1">
      <c r="B674" s="301"/>
      <c r="C674" s="145" t="s">
        <v>2603</v>
      </c>
      <c r="D674" s="551"/>
      <c r="E674" s="549"/>
      <c r="F674" s="147" t="s">
        <v>2452</v>
      </c>
      <c r="G674" s="148" t="s">
        <v>169</v>
      </c>
      <c r="H674" s="149">
        <v>3</v>
      </c>
      <c r="I674" s="553"/>
      <c r="J674" s="151">
        <f t="shared" si="20"/>
        <v>0</v>
      </c>
      <c r="K674" s="552" t="s">
        <v>1</v>
      </c>
      <c r="L674" s="34"/>
      <c r="M674" s="782"/>
      <c r="N674" s="783"/>
      <c r="O674" s="729"/>
      <c r="P674" s="757"/>
      <c r="Q674" s="757"/>
      <c r="R674" s="757"/>
      <c r="S674" s="757"/>
      <c r="T674" s="757"/>
      <c r="U674" s="729"/>
      <c r="V674" s="729"/>
      <c r="W674" s="729"/>
      <c r="AR674" s="134"/>
      <c r="AT674" s="134"/>
      <c r="AU674" s="134"/>
      <c r="AY674" s="277"/>
      <c r="BE674" s="308"/>
      <c r="BF674" s="308"/>
      <c r="BG674" s="308"/>
      <c r="BH674" s="308"/>
      <c r="BI674" s="308"/>
      <c r="BJ674" s="277"/>
      <c r="BK674" s="308"/>
      <c r="BL674" s="277"/>
      <c r="BM674" s="134"/>
    </row>
    <row r="675" spans="2:65" s="655" customFormat="1" ht="24" customHeight="1">
      <c r="B675" s="301"/>
      <c r="C675" s="145" t="s">
        <v>2604</v>
      </c>
      <c r="D675" s="551"/>
      <c r="E675" s="549"/>
      <c r="F675" s="147" t="s">
        <v>2458</v>
      </c>
      <c r="G675" s="148" t="s">
        <v>169</v>
      </c>
      <c r="H675" s="149">
        <v>3</v>
      </c>
      <c r="I675" s="553"/>
      <c r="J675" s="151">
        <f t="shared" si="20"/>
        <v>0</v>
      </c>
      <c r="K675" s="552" t="s">
        <v>1</v>
      </c>
      <c r="L675" s="34"/>
      <c r="M675" s="782"/>
      <c r="N675" s="783"/>
      <c r="O675" s="729"/>
      <c r="P675" s="757"/>
      <c r="Q675" s="757"/>
      <c r="R675" s="757"/>
      <c r="S675" s="757"/>
      <c r="T675" s="757"/>
      <c r="U675" s="729"/>
      <c r="V675" s="729"/>
      <c r="W675" s="729"/>
      <c r="AR675" s="134"/>
      <c r="AT675" s="134"/>
      <c r="AU675" s="134"/>
      <c r="AY675" s="277"/>
      <c r="BE675" s="308"/>
      <c r="BF675" s="308"/>
      <c r="BG675" s="308"/>
      <c r="BH675" s="308"/>
      <c r="BI675" s="308"/>
      <c r="BJ675" s="277"/>
      <c r="BK675" s="308"/>
      <c r="BL675" s="277"/>
      <c r="BM675" s="134"/>
    </row>
    <row r="676" spans="2:65" s="655" customFormat="1" ht="24" customHeight="1">
      <c r="B676" s="301"/>
      <c r="C676" s="145" t="s">
        <v>2605</v>
      </c>
      <c r="D676" s="551"/>
      <c r="E676" s="549"/>
      <c r="F676" s="147" t="s">
        <v>2635</v>
      </c>
      <c r="G676" s="148" t="s">
        <v>169</v>
      </c>
      <c r="H676" s="149">
        <v>56</v>
      </c>
      <c r="I676" s="553"/>
      <c r="J676" s="151">
        <f t="shared" si="20"/>
        <v>0</v>
      </c>
      <c r="K676" s="552" t="s">
        <v>1</v>
      </c>
      <c r="L676" s="34"/>
      <c r="M676" s="782"/>
      <c r="N676" s="783"/>
      <c r="O676" s="729"/>
      <c r="P676" s="757"/>
      <c r="Q676" s="757"/>
      <c r="R676" s="757"/>
      <c r="S676" s="757"/>
      <c r="T676" s="757"/>
      <c r="U676" s="729"/>
      <c r="V676" s="729"/>
      <c r="W676" s="729"/>
      <c r="AR676" s="134"/>
      <c r="AT676" s="134"/>
      <c r="AU676" s="134"/>
      <c r="AY676" s="277"/>
      <c r="BE676" s="308"/>
      <c r="BF676" s="308"/>
      <c r="BG676" s="308"/>
      <c r="BH676" s="308"/>
      <c r="BI676" s="308"/>
      <c r="BJ676" s="277"/>
      <c r="BK676" s="308"/>
      <c r="BL676" s="277"/>
      <c r="BM676" s="134"/>
    </row>
    <row r="677" spans="2:65" s="655" customFormat="1" ht="24" customHeight="1">
      <c r="B677" s="301"/>
      <c r="C677" s="145" t="s">
        <v>2606</v>
      </c>
      <c r="D677" s="551"/>
      <c r="E677" s="549"/>
      <c r="F677" s="147" t="s">
        <v>2636</v>
      </c>
      <c r="G677" s="148" t="s">
        <v>169</v>
      </c>
      <c r="H677" s="149">
        <v>3</v>
      </c>
      <c r="I677" s="553"/>
      <c r="J677" s="151">
        <f t="shared" si="20"/>
        <v>0</v>
      </c>
      <c r="K677" s="552" t="s">
        <v>1</v>
      </c>
      <c r="L677" s="34"/>
      <c r="M677" s="782"/>
      <c r="N677" s="783"/>
      <c r="O677" s="729"/>
      <c r="P677" s="757"/>
      <c r="Q677" s="757"/>
      <c r="R677" s="757"/>
      <c r="S677" s="757"/>
      <c r="T677" s="757"/>
      <c r="U677" s="729"/>
      <c r="V677" s="729"/>
      <c r="W677" s="729"/>
      <c r="AR677" s="134"/>
      <c r="AT677" s="134"/>
      <c r="AU677" s="134"/>
      <c r="AY677" s="277"/>
      <c r="BE677" s="308"/>
      <c r="BF677" s="308"/>
      <c r="BG677" s="308"/>
      <c r="BH677" s="308"/>
      <c r="BI677" s="308"/>
      <c r="BJ677" s="277"/>
      <c r="BK677" s="308"/>
      <c r="BL677" s="277"/>
      <c r="BM677" s="134"/>
    </row>
    <row r="678" spans="2:65" s="655" customFormat="1" ht="24" customHeight="1">
      <c r="B678" s="301"/>
      <c r="C678" s="145" t="s">
        <v>2607</v>
      </c>
      <c r="D678" s="551"/>
      <c r="E678" s="549"/>
      <c r="F678" s="147" t="s">
        <v>2598</v>
      </c>
      <c r="G678" s="148" t="s">
        <v>169</v>
      </c>
      <c r="H678" s="149">
        <v>18</v>
      </c>
      <c r="I678" s="553"/>
      <c r="J678" s="151">
        <f>ROUND(I678*H678,0)</f>
        <v>0</v>
      </c>
      <c r="K678" s="552" t="s">
        <v>1</v>
      </c>
      <c r="L678" s="34"/>
      <c r="M678" s="782"/>
      <c r="N678" s="783"/>
      <c r="O678" s="729"/>
      <c r="P678" s="757"/>
      <c r="Q678" s="757"/>
      <c r="R678" s="757"/>
      <c r="S678" s="757"/>
      <c r="T678" s="757"/>
      <c r="U678" s="729"/>
      <c r="V678" s="729"/>
      <c r="W678" s="729"/>
      <c r="AR678" s="134"/>
      <c r="AT678" s="134"/>
      <c r="AU678" s="134"/>
      <c r="AY678" s="277"/>
      <c r="BE678" s="308"/>
      <c r="BF678" s="308"/>
      <c r="BG678" s="308"/>
      <c r="BH678" s="308"/>
      <c r="BI678" s="308"/>
      <c r="BJ678" s="277"/>
      <c r="BK678" s="308"/>
      <c r="BL678" s="277"/>
      <c r="BM678" s="134"/>
    </row>
    <row r="679" spans="2:65" s="292" customFormat="1" ht="22.95" customHeight="1">
      <c r="B679" s="293"/>
      <c r="C679" s="145"/>
      <c r="D679" s="120" t="s">
        <v>71</v>
      </c>
      <c r="E679" s="129" t="s">
        <v>2644</v>
      </c>
      <c r="F679" s="129" t="s">
        <v>2637</v>
      </c>
      <c r="I679" s="299"/>
      <c r="J679" s="300">
        <f>SUM(J680:J698)</f>
        <v>0</v>
      </c>
      <c r="K679" s="457"/>
      <c r="M679" s="780"/>
      <c r="N679" s="780"/>
      <c r="O679" s="780"/>
      <c r="P679" s="781"/>
      <c r="Q679" s="780"/>
      <c r="R679" s="781"/>
      <c r="S679" s="780"/>
      <c r="T679" s="781"/>
      <c r="U679" s="780"/>
      <c r="V679" s="780"/>
      <c r="W679" s="780"/>
      <c r="AR679" s="120"/>
      <c r="AT679" s="127"/>
      <c r="AU679" s="127"/>
      <c r="AY679" s="120"/>
      <c r="BK679" s="128"/>
    </row>
    <row r="680" spans="2:65" s="655" customFormat="1" ht="71.150000000000006" customHeight="1">
      <c r="B680" s="301"/>
      <c r="C680" s="145" t="s">
        <v>2608</v>
      </c>
      <c r="D680" s="689"/>
      <c r="E680" s="690" t="s">
        <v>973</v>
      </c>
      <c r="F680" s="691" t="s">
        <v>2639</v>
      </c>
      <c r="G680" s="148" t="s">
        <v>169</v>
      </c>
      <c r="H680" s="149">
        <v>1</v>
      </c>
      <c r="I680" s="553"/>
      <c r="J680" s="151">
        <f t="shared" si="20"/>
        <v>0</v>
      </c>
      <c r="K680" s="552" t="s">
        <v>1</v>
      </c>
      <c r="L680" s="34"/>
      <c r="M680" s="782"/>
      <c r="N680" s="783"/>
      <c r="O680" s="729"/>
      <c r="P680" s="757"/>
      <c r="Q680" s="757"/>
      <c r="R680" s="757"/>
      <c r="S680" s="757"/>
      <c r="T680" s="757"/>
      <c r="U680" s="729"/>
      <c r="V680" s="729"/>
      <c r="W680" s="729"/>
      <c r="AR680" s="134"/>
      <c r="AT680" s="134"/>
      <c r="AU680" s="134"/>
      <c r="AY680" s="277"/>
      <c r="BE680" s="308"/>
      <c r="BF680" s="308"/>
      <c r="BG680" s="308"/>
      <c r="BH680" s="308"/>
      <c r="BI680" s="308"/>
      <c r="BJ680" s="277"/>
      <c r="BK680" s="308"/>
      <c r="BL680" s="277"/>
      <c r="BM680" s="134"/>
    </row>
    <row r="681" spans="2:65" s="10" customFormat="1" ht="11.6">
      <c r="B681" s="136"/>
      <c r="C681" s="145"/>
      <c r="D681" s="137" t="s">
        <v>131</v>
      </c>
      <c r="E681" s="550" t="s">
        <v>1</v>
      </c>
      <c r="F681" s="139" t="s">
        <v>2638</v>
      </c>
      <c r="H681" s="140"/>
      <c r="I681" s="860"/>
      <c r="J681" s="151"/>
      <c r="L681" s="136"/>
      <c r="M681" s="738"/>
      <c r="N681" s="738"/>
      <c r="O681" s="738"/>
      <c r="P681" s="738"/>
      <c r="Q681" s="738"/>
      <c r="R681" s="738"/>
      <c r="S681" s="738"/>
      <c r="T681" s="738"/>
      <c r="U681" s="738"/>
      <c r="V681" s="738"/>
      <c r="W681" s="738"/>
      <c r="AT681" s="138"/>
      <c r="AU681" s="138"/>
      <c r="AY681" s="138"/>
    </row>
    <row r="682" spans="2:65" s="655" customFormat="1" ht="24" customHeight="1">
      <c r="B682" s="301"/>
      <c r="C682" s="145" t="s">
        <v>2609</v>
      </c>
      <c r="D682" s="551"/>
      <c r="E682" s="549"/>
      <c r="F682" s="147" t="s">
        <v>2640</v>
      </c>
      <c r="G682" s="148" t="s">
        <v>169</v>
      </c>
      <c r="H682" s="149">
        <v>1</v>
      </c>
      <c r="I682" s="553"/>
      <c r="J682" s="151">
        <f t="shared" si="20"/>
        <v>0</v>
      </c>
      <c r="K682" s="552" t="s">
        <v>1</v>
      </c>
      <c r="L682" s="34"/>
      <c r="M682" s="782"/>
      <c r="N682" s="783"/>
      <c r="O682" s="729"/>
      <c r="P682" s="757"/>
      <c r="Q682" s="757"/>
      <c r="R682" s="757"/>
      <c r="S682" s="757"/>
      <c r="T682" s="757"/>
      <c r="U682" s="729"/>
      <c r="V682" s="729"/>
      <c r="W682" s="729"/>
      <c r="AR682" s="134"/>
      <c r="AT682" s="134"/>
      <c r="AU682" s="134"/>
      <c r="AY682" s="277"/>
      <c r="BE682" s="308"/>
      <c r="BF682" s="308"/>
      <c r="BG682" s="308"/>
      <c r="BH682" s="308"/>
      <c r="BI682" s="308"/>
      <c r="BJ682" s="277"/>
      <c r="BK682" s="308"/>
      <c r="BL682" s="277"/>
      <c r="BM682" s="134"/>
    </row>
    <row r="683" spans="2:65" s="655" customFormat="1" ht="24" customHeight="1">
      <c r="B683" s="301"/>
      <c r="C683" s="145" t="s">
        <v>2610</v>
      </c>
      <c r="D683" s="551"/>
      <c r="E683" s="549"/>
      <c r="F683" s="147" t="s">
        <v>2340</v>
      </c>
      <c r="G683" s="148" t="s">
        <v>169</v>
      </c>
      <c r="H683" s="149">
        <v>1</v>
      </c>
      <c r="I683" s="553"/>
      <c r="J683" s="151">
        <f t="shared" si="20"/>
        <v>0</v>
      </c>
      <c r="K683" s="552" t="s">
        <v>1</v>
      </c>
      <c r="L683" s="34"/>
      <c r="M683" s="782"/>
      <c r="N683" s="783"/>
      <c r="O683" s="729"/>
      <c r="P683" s="757"/>
      <c r="Q683" s="757"/>
      <c r="R683" s="757"/>
      <c r="S683" s="757"/>
      <c r="T683" s="757"/>
      <c r="U683" s="729"/>
      <c r="V683" s="729"/>
      <c r="W683" s="729"/>
      <c r="AR683" s="134"/>
      <c r="AT683" s="134"/>
      <c r="AU683" s="134"/>
      <c r="AY683" s="277"/>
      <c r="BE683" s="308"/>
      <c r="BF683" s="308"/>
      <c r="BG683" s="308"/>
      <c r="BH683" s="308"/>
      <c r="BI683" s="308"/>
      <c r="BJ683" s="277"/>
      <c r="BK683" s="308"/>
      <c r="BL683" s="277"/>
      <c r="BM683" s="134"/>
    </row>
    <row r="684" spans="2:65" s="655" customFormat="1" ht="24" customHeight="1">
      <c r="B684" s="301"/>
      <c r="C684" s="145" t="s">
        <v>2611</v>
      </c>
      <c r="D684" s="551"/>
      <c r="E684" s="549"/>
      <c r="F684" s="147" t="s">
        <v>2341</v>
      </c>
      <c r="G684" s="148" t="s">
        <v>169</v>
      </c>
      <c r="H684" s="149">
        <v>1</v>
      </c>
      <c r="I684" s="553"/>
      <c r="J684" s="151">
        <f t="shared" si="20"/>
        <v>0</v>
      </c>
      <c r="K684" s="552" t="s">
        <v>1</v>
      </c>
      <c r="L684" s="34"/>
      <c r="M684" s="782"/>
      <c r="N684" s="783"/>
      <c r="O684" s="729"/>
      <c r="P684" s="757"/>
      <c r="Q684" s="757"/>
      <c r="R684" s="757"/>
      <c r="S684" s="757"/>
      <c r="T684" s="757"/>
      <c r="U684" s="729"/>
      <c r="V684" s="729"/>
      <c r="W684" s="729"/>
      <c r="AR684" s="134"/>
      <c r="AT684" s="134"/>
      <c r="AU684" s="134"/>
      <c r="AY684" s="277"/>
      <c r="BE684" s="308"/>
      <c r="BF684" s="308"/>
      <c r="BG684" s="308"/>
      <c r="BH684" s="308"/>
      <c r="BI684" s="308"/>
      <c r="BJ684" s="277"/>
      <c r="BK684" s="308"/>
      <c r="BL684" s="277"/>
      <c r="BM684" s="134"/>
    </row>
    <row r="685" spans="2:65" s="655" customFormat="1" ht="24" customHeight="1">
      <c r="B685" s="301"/>
      <c r="C685" s="145" t="s">
        <v>2612</v>
      </c>
      <c r="D685" s="551"/>
      <c r="E685" s="549"/>
      <c r="F685" s="147" t="s">
        <v>2641</v>
      </c>
      <c r="G685" s="148" t="s">
        <v>169</v>
      </c>
      <c r="H685" s="149">
        <v>3</v>
      </c>
      <c r="I685" s="553"/>
      <c r="J685" s="151">
        <f t="shared" si="20"/>
        <v>0</v>
      </c>
      <c r="K685" s="552" t="s">
        <v>1</v>
      </c>
      <c r="L685" s="34"/>
      <c r="M685" s="782"/>
      <c r="N685" s="783"/>
      <c r="O685" s="729"/>
      <c r="P685" s="757"/>
      <c r="Q685" s="757"/>
      <c r="R685" s="757"/>
      <c r="S685" s="757"/>
      <c r="T685" s="757"/>
      <c r="U685" s="729"/>
      <c r="V685" s="729"/>
      <c r="W685" s="729"/>
      <c r="AR685" s="134"/>
      <c r="AT685" s="134"/>
      <c r="AU685" s="134"/>
      <c r="AY685" s="277"/>
      <c r="BE685" s="308"/>
      <c r="BF685" s="308"/>
      <c r="BG685" s="308"/>
      <c r="BH685" s="308"/>
      <c r="BI685" s="308"/>
      <c r="BJ685" s="277"/>
      <c r="BK685" s="308"/>
      <c r="BL685" s="277"/>
      <c r="BM685" s="134"/>
    </row>
    <row r="686" spans="2:65" s="655" customFormat="1" ht="24" customHeight="1">
      <c r="B686" s="301"/>
      <c r="C686" s="145" t="s">
        <v>2613</v>
      </c>
      <c r="D686" s="551"/>
      <c r="E686" s="549"/>
      <c r="F686" s="147" t="s">
        <v>2590</v>
      </c>
      <c r="G686" s="148" t="s">
        <v>169</v>
      </c>
      <c r="H686" s="149">
        <v>3</v>
      </c>
      <c r="I686" s="553"/>
      <c r="J686" s="151">
        <f t="shared" si="20"/>
        <v>0</v>
      </c>
      <c r="K686" s="552" t="s">
        <v>1</v>
      </c>
      <c r="L686" s="34"/>
      <c r="M686" s="782"/>
      <c r="N686" s="783"/>
      <c r="O686" s="729"/>
      <c r="P686" s="757"/>
      <c r="Q686" s="757"/>
      <c r="R686" s="757"/>
      <c r="S686" s="757"/>
      <c r="T686" s="757"/>
      <c r="U686" s="729"/>
      <c r="V686" s="729"/>
      <c r="W686" s="729"/>
      <c r="AR686" s="134"/>
      <c r="AT686" s="134"/>
      <c r="AU686" s="134"/>
      <c r="AY686" s="277"/>
      <c r="BE686" s="308"/>
      <c r="BF686" s="308"/>
      <c r="BG686" s="308"/>
      <c r="BH686" s="308"/>
      <c r="BI686" s="308"/>
      <c r="BJ686" s="277"/>
      <c r="BK686" s="308"/>
      <c r="BL686" s="277"/>
      <c r="BM686" s="134"/>
    </row>
    <row r="687" spans="2:65" s="655" customFormat="1" ht="24" customHeight="1">
      <c r="B687" s="301"/>
      <c r="C687" s="145" t="s">
        <v>2614</v>
      </c>
      <c r="D687" s="551"/>
      <c r="E687" s="549"/>
      <c r="F687" s="147" t="s">
        <v>2344</v>
      </c>
      <c r="G687" s="148" t="s">
        <v>169</v>
      </c>
      <c r="H687" s="149">
        <v>1</v>
      </c>
      <c r="I687" s="553"/>
      <c r="J687" s="151">
        <f t="shared" si="20"/>
        <v>0</v>
      </c>
      <c r="K687" s="552" t="s">
        <v>1</v>
      </c>
      <c r="L687" s="34"/>
      <c r="M687" s="782"/>
      <c r="N687" s="783"/>
      <c r="O687" s="729"/>
      <c r="P687" s="757"/>
      <c r="Q687" s="757"/>
      <c r="R687" s="757"/>
      <c r="S687" s="757"/>
      <c r="T687" s="757"/>
      <c r="U687" s="729"/>
      <c r="V687" s="729"/>
      <c r="W687" s="729"/>
      <c r="AR687" s="134"/>
      <c r="AT687" s="134"/>
      <c r="AU687" s="134"/>
      <c r="AY687" s="277"/>
      <c r="BE687" s="308"/>
      <c r="BF687" s="308"/>
      <c r="BG687" s="308"/>
      <c r="BH687" s="308"/>
      <c r="BI687" s="308"/>
      <c r="BJ687" s="277"/>
      <c r="BK687" s="308"/>
      <c r="BL687" s="277"/>
      <c r="BM687" s="134"/>
    </row>
    <row r="688" spans="2:65" s="655" customFormat="1" ht="24" customHeight="1">
      <c r="B688" s="301"/>
      <c r="C688" s="145" t="s">
        <v>2615</v>
      </c>
      <c r="D688" s="551"/>
      <c r="E688" s="549"/>
      <c r="F688" s="147" t="s">
        <v>2347</v>
      </c>
      <c r="G688" s="148" t="s">
        <v>169</v>
      </c>
      <c r="H688" s="149">
        <v>1</v>
      </c>
      <c r="I688" s="553"/>
      <c r="J688" s="151">
        <f t="shared" si="20"/>
        <v>0</v>
      </c>
      <c r="K688" s="552" t="s">
        <v>1</v>
      </c>
      <c r="L688" s="34"/>
      <c r="M688" s="782"/>
      <c r="N688" s="783"/>
      <c r="O688" s="729"/>
      <c r="P688" s="757"/>
      <c r="Q688" s="757"/>
      <c r="R688" s="757"/>
      <c r="S688" s="757"/>
      <c r="T688" s="757"/>
      <c r="U688" s="729"/>
      <c r="V688" s="729"/>
      <c r="W688" s="729"/>
      <c r="AR688" s="134"/>
      <c r="AT688" s="134"/>
      <c r="AU688" s="134"/>
      <c r="AY688" s="277"/>
      <c r="BE688" s="308"/>
      <c r="BF688" s="308"/>
      <c r="BG688" s="308"/>
      <c r="BH688" s="308"/>
      <c r="BI688" s="308"/>
      <c r="BJ688" s="277"/>
      <c r="BK688" s="308"/>
      <c r="BL688" s="277"/>
      <c r="BM688" s="134"/>
    </row>
    <row r="689" spans="2:65" s="655" customFormat="1" ht="24" customHeight="1">
      <c r="B689" s="301"/>
      <c r="C689" s="145" t="s">
        <v>2616</v>
      </c>
      <c r="D689" s="551"/>
      <c r="E689" s="549"/>
      <c r="F689" s="147" t="s">
        <v>2371</v>
      </c>
      <c r="G689" s="148" t="s">
        <v>169</v>
      </c>
      <c r="H689" s="149">
        <v>1</v>
      </c>
      <c r="I689" s="553"/>
      <c r="J689" s="151">
        <f t="shared" si="20"/>
        <v>0</v>
      </c>
      <c r="K689" s="552" t="s">
        <v>1</v>
      </c>
      <c r="L689" s="34"/>
      <c r="M689" s="782"/>
      <c r="N689" s="783"/>
      <c r="O689" s="729"/>
      <c r="P689" s="757"/>
      <c r="Q689" s="757"/>
      <c r="R689" s="757"/>
      <c r="S689" s="757"/>
      <c r="T689" s="757"/>
      <c r="U689" s="729"/>
      <c r="V689" s="729"/>
      <c r="W689" s="729"/>
      <c r="AR689" s="134"/>
      <c r="AT689" s="134"/>
      <c r="AU689" s="134"/>
      <c r="AY689" s="277"/>
      <c r="BE689" s="308"/>
      <c r="BF689" s="308"/>
      <c r="BG689" s="308"/>
      <c r="BH689" s="308"/>
      <c r="BI689" s="308"/>
      <c r="BJ689" s="277"/>
      <c r="BK689" s="308"/>
      <c r="BL689" s="277"/>
      <c r="BM689" s="134"/>
    </row>
    <row r="690" spans="2:65" s="655" customFormat="1" ht="24" customHeight="1">
      <c r="B690" s="301"/>
      <c r="C690" s="145" t="s">
        <v>2617</v>
      </c>
      <c r="D690" s="551"/>
      <c r="E690" s="549"/>
      <c r="F690" s="147" t="s">
        <v>2384</v>
      </c>
      <c r="G690" s="148" t="s">
        <v>169</v>
      </c>
      <c r="H690" s="149">
        <v>1</v>
      </c>
      <c r="I690" s="553"/>
      <c r="J690" s="151">
        <f t="shared" si="20"/>
        <v>0</v>
      </c>
      <c r="K690" s="552" t="s">
        <v>1</v>
      </c>
      <c r="L690" s="34"/>
      <c r="M690" s="782"/>
      <c r="N690" s="783"/>
      <c r="O690" s="729"/>
      <c r="P690" s="757"/>
      <c r="Q690" s="757"/>
      <c r="R690" s="757"/>
      <c r="S690" s="757"/>
      <c r="T690" s="757"/>
      <c r="U690" s="729"/>
      <c r="V690" s="729"/>
      <c r="W690" s="729"/>
      <c r="AR690" s="134"/>
      <c r="AT690" s="134"/>
      <c r="AU690" s="134"/>
      <c r="AY690" s="277"/>
      <c r="BE690" s="308"/>
      <c r="BF690" s="308"/>
      <c r="BG690" s="308"/>
      <c r="BH690" s="308"/>
      <c r="BI690" s="308"/>
      <c r="BJ690" s="277"/>
      <c r="BK690" s="308"/>
      <c r="BL690" s="277"/>
      <c r="BM690" s="134"/>
    </row>
    <row r="691" spans="2:65" s="655" customFormat="1" ht="24" customHeight="1">
      <c r="B691" s="301"/>
      <c r="C691" s="145" t="s">
        <v>2618</v>
      </c>
      <c r="D691" s="551"/>
      <c r="E691" s="549"/>
      <c r="F691" s="147" t="s">
        <v>2385</v>
      </c>
      <c r="G691" s="148" t="s">
        <v>169</v>
      </c>
      <c r="H691" s="149">
        <v>3</v>
      </c>
      <c r="I691" s="553"/>
      <c r="J691" s="151">
        <f t="shared" si="20"/>
        <v>0</v>
      </c>
      <c r="K691" s="552" t="s">
        <v>1</v>
      </c>
      <c r="L691" s="34"/>
      <c r="M691" s="782"/>
      <c r="N691" s="783"/>
      <c r="O691" s="729"/>
      <c r="P691" s="757"/>
      <c r="Q691" s="757"/>
      <c r="R691" s="757"/>
      <c r="S691" s="757"/>
      <c r="T691" s="757"/>
      <c r="U691" s="729"/>
      <c r="V691" s="729"/>
      <c r="W691" s="729"/>
      <c r="AR691" s="134"/>
      <c r="AT691" s="134"/>
      <c r="AU691" s="134"/>
      <c r="AY691" s="277"/>
      <c r="BE691" s="308"/>
      <c r="BF691" s="308"/>
      <c r="BG691" s="308"/>
      <c r="BH691" s="308"/>
      <c r="BI691" s="308"/>
      <c r="BJ691" s="277"/>
      <c r="BK691" s="308"/>
      <c r="BL691" s="277"/>
      <c r="BM691" s="134"/>
    </row>
    <row r="692" spans="2:65" s="655" customFormat="1" ht="24" customHeight="1">
      <c r="B692" s="301"/>
      <c r="C692" s="145" t="s">
        <v>2619</v>
      </c>
      <c r="D692" s="551"/>
      <c r="E692" s="549"/>
      <c r="F692" s="147" t="s">
        <v>2393</v>
      </c>
      <c r="G692" s="148" t="s">
        <v>169</v>
      </c>
      <c r="H692" s="149">
        <v>2</v>
      </c>
      <c r="I692" s="553"/>
      <c r="J692" s="151">
        <f t="shared" si="20"/>
        <v>0</v>
      </c>
      <c r="K692" s="552" t="s">
        <v>1</v>
      </c>
      <c r="L692" s="34"/>
      <c r="M692" s="782"/>
      <c r="N692" s="783"/>
      <c r="O692" s="729"/>
      <c r="P692" s="757"/>
      <c r="Q692" s="757"/>
      <c r="R692" s="757"/>
      <c r="S692" s="757"/>
      <c r="T692" s="757"/>
      <c r="U692" s="729"/>
      <c r="V692" s="729"/>
      <c r="W692" s="729"/>
      <c r="AR692" s="134"/>
      <c r="AT692" s="134"/>
      <c r="AU692" s="134"/>
      <c r="AY692" s="277"/>
      <c r="BE692" s="308"/>
      <c r="BF692" s="308"/>
      <c r="BG692" s="308"/>
      <c r="BH692" s="308"/>
      <c r="BI692" s="308"/>
      <c r="BJ692" s="277"/>
      <c r="BK692" s="308"/>
      <c r="BL692" s="277"/>
      <c r="BM692" s="134"/>
    </row>
    <row r="693" spans="2:65" s="655" customFormat="1" ht="24" customHeight="1">
      <c r="B693" s="301"/>
      <c r="C693" s="145" t="s">
        <v>2620</v>
      </c>
      <c r="D693" s="551"/>
      <c r="E693" s="549"/>
      <c r="F693" s="147" t="s">
        <v>2442</v>
      </c>
      <c r="G693" s="148" t="s">
        <v>169</v>
      </c>
      <c r="H693" s="149">
        <v>5</v>
      </c>
      <c r="I693" s="553"/>
      <c r="J693" s="151">
        <f t="shared" si="20"/>
        <v>0</v>
      </c>
      <c r="K693" s="552" t="s">
        <v>1</v>
      </c>
      <c r="L693" s="34"/>
      <c r="M693" s="782"/>
      <c r="N693" s="783"/>
      <c r="O693" s="729"/>
      <c r="P693" s="757"/>
      <c r="Q693" s="757"/>
      <c r="R693" s="757"/>
      <c r="S693" s="757"/>
      <c r="T693" s="757"/>
      <c r="U693" s="729"/>
      <c r="V693" s="729"/>
      <c r="W693" s="729"/>
      <c r="AR693" s="134"/>
      <c r="AT693" s="134"/>
      <c r="AU693" s="134"/>
      <c r="AY693" s="277"/>
      <c r="BE693" s="308"/>
      <c r="BF693" s="308"/>
      <c r="BG693" s="308"/>
      <c r="BH693" s="308"/>
      <c r="BI693" s="308"/>
      <c r="BJ693" s="277"/>
      <c r="BK693" s="308"/>
      <c r="BL693" s="277"/>
      <c r="BM693" s="134"/>
    </row>
    <row r="694" spans="2:65" s="655" customFormat="1" ht="24" customHeight="1">
      <c r="B694" s="301"/>
      <c r="C694" s="145" t="s">
        <v>2621</v>
      </c>
      <c r="D694" s="551"/>
      <c r="E694" s="549"/>
      <c r="F694" s="147" t="s">
        <v>2642</v>
      </c>
      <c r="G694" s="148" t="s">
        <v>169</v>
      </c>
      <c r="H694" s="149">
        <v>4</v>
      </c>
      <c r="I694" s="553"/>
      <c r="J694" s="151">
        <f t="shared" si="20"/>
        <v>0</v>
      </c>
      <c r="K694" s="552" t="s">
        <v>1</v>
      </c>
      <c r="L694" s="34"/>
      <c r="M694" s="782"/>
      <c r="N694" s="783"/>
      <c r="O694" s="729"/>
      <c r="P694" s="757"/>
      <c r="Q694" s="757"/>
      <c r="R694" s="757"/>
      <c r="S694" s="757"/>
      <c r="T694" s="757"/>
      <c r="U694" s="729"/>
      <c r="V694" s="729"/>
      <c r="W694" s="729"/>
      <c r="AR694" s="134"/>
      <c r="AT694" s="134"/>
      <c r="AU694" s="134"/>
      <c r="AY694" s="277"/>
      <c r="BE694" s="308"/>
      <c r="BF694" s="308"/>
      <c r="BG694" s="308"/>
      <c r="BH694" s="308"/>
      <c r="BI694" s="308"/>
      <c r="BJ694" s="277"/>
      <c r="BK694" s="308"/>
      <c r="BL694" s="277"/>
      <c r="BM694" s="134"/>
    </row>
    <row r="695" spans="2:65" s="655" customFormat="1" ht="24" customHeight="1">
      <c r="B695" s="301"/>
      <c r="C695" s="145" t="s">
        <v>2622</v>
      </c>
      <c r="D695" s="551"/>
      <c r="E695" s="549"/>
      <c r="F695" s="147" t="s">
        <v>2556</v>
      </c>
      <c r="G695" s="148" t="s">
        <v>169</v>
      </c>
      <c r="H695" s="149">
        <v>22</v>
      </c>
      <c r="I695" s="553"/>
      <c r="J695" s="151">
        <f t="shared" si="20"/>
        <v>0</v>
      </c>
      <c r="K695" s="552" t="s">
        <v>1</v>
      </c>
      <c r="L695" s="34"/>
      <c r="M695" s="782"/>
      <c r="N695" s="783"/>
      <c r="O695" s="729"/>
      <c r="P695" s="757"/>
      <c r="Q695" s="757"/>
      <c r="R695" s="757"/>
      <c r="S695" s="757"/>
      <c r="T695" s="757"/>
      <c r="U695" s="729"/>
      <c r="V695" s="729"/>
      <c r="W695" s="729"/>
      <c r="AR695" s="134"/>
      <c r="AT695" s="134"/>
      <c r="AU695" s="134"/>
      <c r="AY695" s="277"/>
      <c r="BE695" s="308"/>
      <c r="BF695" s="308"/>
      <c r="BG695" s="308"/>
      <c r="BH695" s="308"/>
      <c r="BI695" s="308"/>
      <c r="BJ695" s="277"/>
      <c r="BK695" s="308"/>
      <c r="BL695" s="277"/>
      <c r="BM695" s="134"/>
    </row>
    <row r="696" spans="2:65" s="655" customFormat="1" ht="24" customHeight="1">
      <c r="B696" s="301"/>
      <c r="C696" s="145" t="s">
        <v>2623</v>
      </c>
      <c r="D696" s="551"/>
      <c r="E696" s="549"/>
      <c r="F696" s="147" t="s">
        <v>2557</v>
      </c>
      <c r="G696" s="148" t="s">
        <v>169</v>
      </c>
      <c r="H696" s="149">
        <v>15</v>
      </c>
      <c r="I696" s="553"/>
      <c r="J696" s="151">
        <f t="shared" ref="J696:J718" si="21">ROUND(I696*H696,0)</f>
        <v>0</v>
      </c>
      <c r="K696" s="552" t="s">
        <v>1</v>
      </c>
      <c r="L696" s="34"/>
      <c r="M696" s="782"/>
      <c r="N696" s="783"/>
      <c r="O696" s="729"/>
      <c r="P696" s="757"/>
      <c r="Q696" s="757"/>
      <c r="R696" s="757"/>
      <c r="S696" s="757"/>
      <c r="T696" s="757"/>
      <c r="U696" s="729"/>
      <c r="V696" s="729"/>
      <c r="W696" s="729"/>
      <c r="AR696" s="134"/>
      <c r="AT696" s="134"/>
      <c r="AU696" s="134"/>
      <c r="AY696" s="277"/>
      <c r="BE696" s="308"/>
      <c r="BF696" s="308"/>
      <c r="BG696" s="308"/>
      <c r="BH696" s="308"/>
      <c r="BI696" s="308"/>
      <c r="BJ696" s="277"/>
      <c r="BK696" s="308"/>
      <c r="BL696" s="277"/>
      <c r="BM696" s="134"/>
    </row>
    <row r="697" spans="2:65" s="655" customFormat="1" ht="24" customHeight="1">
      <c r="B697" s="301"/>
      <c r="C697" s="145" t="s">
        <v>2624</v>
      </c>
      <c r="D697" s="551"/>
      <c r="E697" s="549"/>
      <c r="F697" s="147" t="s">
        <v>2597</v>
      </c>
      <c r="G697" s="148" t="s">
        <v>169</v>
      </c>
      <c r="H697" s="149">
        <v>3</v>
      </c>
      <c r="I697" s="553"/>
      <c r="J697" s="151">
        <f t="shared" si="21"/>
        <v>0</v>
      </c>
      <c r="K697" s="552" t="s">
        <v>1</v>
      </c>
      <c r="L697" s="34"/>
      <c r="M697" s="782"/>
      <c r="N697" s="783"/>
      <c r="O697" s="729"/>
      <c r="P697" s="757"/>
      <c r="Q697" s="757"/>
      <c r="R697" s="757"/>
      <c r="S697" s="757"/>
      <c r="T697" s="757"/>
      <c r="U697" s="729"/>
      <c r="V697" s="729"/>
      <c r="W697" s="729"/>
      <c r="AR697" s="134"/>
      <c r="AT697" s="134"/>
      <c r="AU697" s="134"/>
      <c r="AY697" s="277"/>
      <c r="BE697" s="308"/>
      <c r="BF697" s="308"/>
      <c r="BG697" s="308"/>
      <c r="BH697" s="308"/>
      <c r="BI697" s="308"/>
      <c r="BJ697" s="277"/>
      <c r="BK697" s="308"/>
      <c r="BL697" s="277"/>
      <c r="BM697" s="134"/>
    </row>
    <row r="698" spans="2:65" s="655" customFormat="1" ht="24" customHeight="1">
      <c r="B698" s="301"/>
      <c r="C698" s="145" t="s">
        <v>2625</v>
      </c>
      <c r="D698" s="551"/>
      <c r="E698" s="549"/>
      <c r="F698" s="147" t="s">
        <v>2643</v>
      </c>
      <c r="G698" s="148" t="s">
        <v>169</v>
      </c>
      <c r="H698" s="149">
        <v>18</v>
      </c>
      <c r="I698" s="553"/>
      <c r="J698" s="151">
        <f t="shared" si="21"/>
        <v>0</v>
      </c>
      <c r="K698" s="552" t="s">
        <v>1</v>
      </c>
      <c r="L698" s="34"/>
      <c r="M698" s="782"/>
      <c r="N698" s="783"/>
      <c r="O698" s="729"/>
      <c r="P698" s="757"/>
      <c r="Q698" s="757"/>
      <c r="R698" s="757"/>
      <c r="S698" s="757"/>
      <c r="T698" s="757"/>
      <c r="U698" s="729"/>
      <c r="V698" s="729"/>
      <c r="W698" s="729"/>
      <c r="AR698" s="134"/>
      <c r="AT698" s="134"/>
      <c r="AU698" s="134"/>
      <c r="AY698" s="277"/>
      <c r="BE698" s="308"/>
      <c r="BF698" s="308"/>
      <c r="BG698" s="308"/>
      <c r="BH698" s="308"/>
      <c r="BI698" s="308"/>
      <c r="BJ698" s="277"/>
      <c r="BK698" s="308"/>
      <c r="BL698" s="277"/>
      <c r="BM698" s="134"/>
    </row>
    <row r="699" spans="2:65" s="292" customFormat="1" ht="33.450000000000003" customHeight="1">
      <c r="B699" s="293"/>
      <c r="C699" s="145"/>
      <c r="D699" s="120" t="s">
        <v>71</v>
      </c>
      <c r="E699" s="129" t="s">
        <v>2645</v>
      </c>
      <c r="F699" s="129" t="s">
        <v>2646</v>
      </c>
      <c r="I699" s="299"/>
      <c r="J699" s="300">
        <f>SUM(J700:J707)</f>
        <v>0</v>
      </c>
      <c r="K699" s="457"/>
      <c r="M699" s="780"/>
      <c r="N699" s="780"/>
      <c r="O699" s="780"/>
      <c r="P699" s="781"/>
      <c r="Q699" s="780"/>
      <c r="R699" s="781"/>
      <c r="S699" s="780"/>
      <c r="T699" s="781"/>
      <c r="U699" s="780"/>
      <c r="V699" s="780"/>
      <c r="W699" s="780"/>
      <c r="AR699" s="120"/>
      <c r="AT699" s="127"/>
      <c r="AU699" s="127"/>
      <c r="AY699" s="120"/>
      <c r="BK699" s="128"/>
    </row>
    <row r="700" spans="2:65" s="655" customFormat="1" ht="102" customHeight="1">
      <c r="B700" s="301"/>
      <c r="C700" s="145" t="s">
        <v>2626</v>
      </c>
      <c r="D700" s="551"/>
      <c r="E700" s="549" t="s">
        <v>973</v>
      </c>
      <c r="F700" s="147" t="s">
        <v>2647</v>
      </c>
      <c r="G700" s="148" t="s">
        <v>169</v>
      </c>
      <c r="H700" s="149">
        <v>1</v>
      </c>
      <c r="I700" s="553"/>
      <c r="J700" s="151">
        <f t="shared" si="21"/>
        <v>0</v>
      </c>
      <c r="K700" s="552" t="s">
        <v>1</v>
      </c>
      <c r="L700" s="34"/>
      <c r="M700" s="782"/>
      <c r="N700" s="783"/>
      <c r="O700" s="729"/>
      <c r="P700" s="757"/>
      <c r="Q700" s="757"/>
      <c r="R700" s="757"/>
      <c r="S700" s="757"/>
      <c r="T700" s="757"/>
      <c r="U700" s="729"/>
      <c r="V700" s="729"/>
      <c r="W700" s="729"/>
      <c r="AR700" s="134"/>
      <c r="AT700" s="134"/>
      <c r="AU700" s="134"/>
      <c r="AY700" s="277"/>
      <c r="BE700" s="308"/>
      <c r="BF700" s="308"/>
      <c r="BG700" s="308"/>
      <c r="BH700" s="308"/>
      <c r="BI700" s="308"/>
      <c r="BJ700" s="277"/>
      <c r="BK700" s="308"/>
      <c r="BL700" s="277"/>
      <c r="BM700" s="134"/>
    </row>
    <row r="701" spans="2:65" s="10" customFormat="1" ht="11.6">
      <c r="B701" s="136"/>
      <c r="C701" s="145"/>
      <c r="D701" s="137" t="s">
        <v>131</v>
      </c>
      <c r="E701" s="550" t="s">
        <v>1</v>
      </c>
      <c r="F701" s="139" t="s">
        <v>2648</v>
      </c>
      <c r="H701" s="140"/>
      <c r="I701" s="860"/>
      <c r="J701" s="151"/>
      <c r="L701" s="136"/>
      <c r="M701" s="738"/>
      <c r="N701" s="738"/>
      <c r="O701" s="738"/>
      <c r="P701" s="738"/>
      <c r="Q701" s="738"/>
      <c r="R701" s="738"/>
      <c r="S701" s="738"/>
      <c r="T701" s="738"/>
      <c r="U701" s="738"/>
      <c r="V701" s="738"/>
      <c r="W701" s="738"/>
      <c r="AT701" s="138"/>
      <c r="AU701" s="138"/>
      <c r="AY701" s="138"/>
    </row>
    <row r="702" spans="2:65" s="655" customFormat="1" ht="24" customHeight="1">
      <c r="B702" s="301"/>
      <c r="C702" s="145" t="s">
        <v>2627</v>
      </c>
      <c r="D702" s="551"/>
      <c r="E702" s="549"/>
      <c r="F702" s="147" t="s">
        <v>2588</v>
      </c>
      <c r="G702" s="148" t="s">
        <v>169</v>
      </c>
      <c r="H702" s="149">
        <v>1</v>
      </c>
      <c r="I702" s="553"/>
      <c r="J702" s="151">
        <f t="shared" si="21"/>
        <v>0</v>
      </c>
      <c r="K702" s="552" t="s">
        <v>1</v>
      </c>
      <c r="L702" s="34"/>
      <c r="M702" s="782"/>
      <c r="N702" s="783"/>
      <c r="O702" s="729"/>
      <c r="P702" s="757"/>
      <c r="Q702" s="757"/>
      <c r="R702" s="757"/>
      <c r="S702" s="757"/>
      <c r="T702" s="757"/>
      <c r="U702" s="729"/>
      <c r="V702" s="729"/>
      <c r="W702" s="729"/>
      <c r="AR702" s="134"/>
      <c r="AT702" s="134"/>
      <c r="AU702" s="134"/>
      <c r="AY702" s="277"/>
      <c r="BE702" s="308"/>
      <c r="BF702" s="308"/>
      <c r="BG702" s="308"/>
      <c r="BH702" s="308"/>
      <c r="BI702" s="308"/>
      <c r="BJ702" s="277"/>
      <c r="BK702" s="308"/>
      <c r="BL702" s="277"/>
      <c r="BM702" s="134"/>
    </row>
    <row r="703" spans="2:65" s="655" customFormat="1" ht="24" customHeight="1">
      <c r="B703" s="301"/>
      <c r="C703" s="145" t="s">
        <v>2628</v>
      </c>
      <c r="D703" s="551"/>
      <c r="E703" s="549"/>
      <c r="F703" s="147" t="s">
        <v>2649</v>
      </c>
      <c r="G703" s="148" t="s">
        <v>169</v>
      </c>
      <c r="H703" s="149">
        <v>12</v>
      </c>
      <c r="I703" s="553"/>
      <c r="J703" s="151">
        <f t="shared" si="21"/>
        <v>0</v>
      </c>
      <c r="K703" s="552" t="s">
        <v>1</v>
      </c>
      <c r="L703" s="34"/>
      <c r="M703" s="782"/>
      <c r="N703" s="783"/>
      <c r="O703" s="729"/>
      <c r="P703" s="757"/>
      <c r="Q703" s="757"/>
      <c r="R703" s="757"/>
      <c r="S703" s="757"/>
      <c r="T703" s="757"/>
      <c r="U703" s="729"/>
      <c r="V703" s="729"/>
      <c r="W703" s="729"/>
      <c r="AR703" s="134"/>
      <c r="AT703" s="134"/>
      <c r="AU703" s="134"/>
      <c r="AY703" s="277"/>
      <c r="BE703" s="308"/>
      <c r="BF703" s="308"/>
      <c r="BG703" s="308"/>
      <c r="BH703" s="308"/>
      <c r="BI703" s="308"/>
      <c r="BJ703" s="277"/>
      <c r="BK703" s="308"/>
      <c r="BL703" s="277"/>
      <c r="BM703" s="134"/>
    </row>
    <row r="704" spans="2:65" s="655" customFormat="1" ht="24" customHeight="1">
      <c r="B704" s="301"/>
      <c r="C704" s="145" t="s">
        <v>2629</v>
      </c>
      <c r="D704" s="551"/>
      <c r="E704" s="549"/>
      <c r="F704" s="147" t="s">
        <v>2650</v>
      </c>
      <c r="G704" s="148" t="s">
        <v>169</v>
      </c>
      <c r="H704" s="149">
        <v>12</v>
      </c>
      <c r="I704" s="553"/>
      <c r="J704" s="151">
        <f t="shared" si="21"/>
        <v>0</v>
      </c>
      <c r="K704" s="552" t="s">
        <v>1</v>
      </c>
      <c r="L704" s="34"/>
      <c r="M704" s="782"/>
      <c r="N704" s="783"/>
      <c r="O704" s="729"/>
      <c r="P704" s="757"/>
      <c r="Q704" s="757"/>
      <c r="R704" s="757"/>
      <c r="S704" s="757"/>
      <c r="T704" s="757"/>
      <c r="U704" s="729"/>
      <c r="V704" s="729"/>
      <c r="W704" s="729"/>
      <c r="AR704" s="134"/>
      <c r="AT704" s="134"/>
      <c r="AU704" s="134"/>
      <c r="AY704" s="277"/>
      <c r="BE704" s="308"/>
      <c r="BF704" s="308"/>
      <c r="BG704" s="308"/>
      <c r="BH704" s="308"/>
      <c r="BI704" s="308"/>
      <c r="BJ704" s="277"/>
      <c r="BK704" s="308"/>
      <c r="BL704" s="277"/>
      <c r="BM704" s="134"/>
    </row>
    <row r="705" spans="2:65" s="655" customFormat="1" ht="24" customHeight="1">
      <c r="B705" s="301"/>
      <c r="C705" s="145" t="s">
        <v>2630</v>
      </c>
      <c r="D705" s="551"/>
      <c r="E705" s="549"/>
      <c r="F705" s="147" t="s">
        <v>2651</v>
      </c>
      <c r="G705" s="148" t="s">
        <v>169</v>
      </c>
      <c r="H705" s="149">
        <v>12</v>
      </c>
      <c r="I705" s="553"/>
      <c r="J705" s="151">
        <f t="shared" si="21"/>
        <v>0</v>
      </c>
      <c r="K705" s="552" t="s">
        <v>1</v>
      </c>
      <c r="L705" s="34"/>
      <c r="M705" s="782"/>
      <c r="N705" s="783"/>
      <c r="O705" s="729"/>
      <c r="P705" s="757"/>
      <c r="Q705" s="757"/>
      <c r="R705" s="757"/>
      <c r="S705" s="757"/>
      <c r="T705" s="757"/>
      <c r="U705" s="729"/>
      <c r="V705" s="729"/>
      <c r="W705" s="729"/>
      <c r="AR705" s="134"/>
      <c r="AT705" s="134"/>
      <c r="AU705" s="134"/>
      <c r="AY705" s="277"/>
      <c r="BE705" s="308"/>
      <c r="BF705" s="308"/>
      <c r="BG705" s="308"/>
      <c r="BH705" s="308"/>
      <c r="BI705" s="308"/>
      <c r="BJ705" s="277"/>
      <c r="BK705" s="308"/>
      <c r="BL705" s="277"/>
      <c r="BM705" s="134"/>
    </row>
    <row r="706" spans="2:65" s="655" customFormat="1" ht="24" customHeight="1">
      <c r="B706" s="301"/>
      <c r="C706" s="145" t="s">
        <v>2631</v>
      </c>
      <c r="D706" s="551"/>
      <c r="E706" s="549"/>
      <c r="F706" s="147" t="s">
        <v>2652</v>
      </c>
      <c r="G706" s="148" t="s">
        <v>169</v>
      </c>
      <c r="H706" s="149">
        <v>12</v>
      </c>
      <c r="I706" s="553"/>
      <c r="J706" s="151">
        <f t="shared" si="21"/>
        <v>0</v>
      </c>
      <c r="K706" s="552" t="s">
        <v>1</v>
      </c>
      <c r="L706" s="34"/>
      <c r="M706" s="782"/>
      <c r="N706" s="783"/>
      <c r="O706" s="729"/>
      <c r="P706" s="757"/>
      <c r="Q706" s="757"/>
      <c r="R706" s="757"/>
      <c r="S706" s="757"/>
      <c r="T706" s="757"/>
      <c r="U706" s="729"/>
      <c r="V706" s="729"/>
      <c r="W706" s="729"/>
      <c r="AR706" s="134"/>
      <c r="AT706" s="134"/>
      <c r="AU706" s="134"/>
      <c r="AY706" s="277"/>
      <c r="BE706" s="308"/>
      <c r="BF706" s="308"/>
      <c r="BG706" s="308"/>
      <c r="BH706" s="308"/>
      <c r="BI706" s="308"/>
      <c r="BJ706" s="277"/>
      <c r="BK706" s="308"/>
      <c r="BL706" s="277"/>
      <c r="BM706" s="134"/>
    </row>
    <row r="707" spans="2:65" s="655" customFormat="1" ht="24" customHeight="1">
      <c r="B707" s="301"/>
      <c r="C707" s="145" t="s">
        <v>2632</v>
      </c>
      <c r="D707" s="551"/>
      <c r="E707" s="549"/>
      <c r="F707" s="147" t="s">
        <v>2549</v>
      </c>
      <c r="G707" s="148" t="s">
        <v>169</v>
      </c>
      <c r="H707" s="149">
        <v>14</v>
      </c>
      <c r="I707" s="553"/>
      <c r="J707" s="151">
        <f t="shared" si="21"/>
        <v>0</v>
      </c>
      <c r="K707" s="552" t="s">
        <v>1</v>
      </c>
      <c r="L707" s="34"/>
      <c r="M707" s="782"/>
      <c r="N707" s="783"/>
      <c r="O707" s="729"/>
      <c r="P707" s="757"/>
      <c r="Q707" s="757"/>
      <c r="R707" s="757"/>
      <c r="S707" s="757"/>
      <c r="T707" s="757"/>
      <c r="U707" s="729"/>
      <c r="V707" s="729"/>
      <c r="W707" s="729"/>
      <c r="AR707" s="134"/>
      <c r="AT707" s="134"/>
      <c r="AU707" s="134"/>
      <c r="AY707" s="277"/>
      <c r="BE707" s="308"/>
      <c r="BF707" s="308"/>
      <c r="BG707" s="308"/>
      <c r="BH707" s="308"/>
      <c r="BI707" s="308"/>
      <c r="BJ707" s="277"/>
      <c r="BK707" s="308"/>
      <c r="BL707" s="277"/>
      <c r="BM707" s="134"/>
    </row>
    <row r="708" spans="2:65" s="292" customFormat="1" ht="33.450000000000003" customHeight="1">
      <c r="B708" s="293"/>
      <c r="C708" s="145"/>
      <c r="D708" s="120" t="s">
        <v>71</v>
      </c>
      <c r="E708" s="129" t="s">
        <v>2799</v>
      </c>
      <c r="F708" s="129" t="s">
        <v>2800</v>
      </c>
      <c r="I708" s="299"/>
      <c r="J708" s="300">
        <f>SUM(J709:J716)</f>
        <v>0</v>
      </c>
      <c r="K708" s="457"/>
      <c r="M708" s="780"/>
      <c r="N708" s="780"/>
      <c r="O708" s="780"/>
      <c r="P708" s="781"/>
      <c r="Q708" s="780"/>
      <c r="R708" s="781"/>
      <c r="S708" s="780"/>
      <c r="T708" s="781"/>
      <c r="U708" s="780"/>
      <c r="V708" s="780"/>
      <c r="W708" s="780"/>
      <c r="AR708" s="120"/>
      <c r="AT708" s="127"/>
      <c r="AU708" s="127"/>
      <c r="AY708" s="120"/>
      <c r="BK708" s="128"/>
    </row>
    <row r="709" spans="2:65" s="655" customFormat="1" ht="97.2" customHeight="1">
      <c r="B709" s="301"/>
      <c r="C709" s="145" t="s">
        <v>2633</v>
      </c>
      <c r="D709" s="551"/>
      <c r="E709" s="549" t="s">
        <v>973</v>
      </c>
      <c r="F709" s="147" t="s">
        <v>2647</v>
      </c>
      <c r="G709" s="148" t="s">
        <v>169</v>
      </c>
      <c r="H709" s="149">
        <v>1</v>
      </c>
      <c r="I709" s="553"/>
      <c r="J709" s="151">
        <f t="shared" ref="J709:J716" si="22">ROUND(I709*H709,0)</f>
        <v>0</v>
      </c>
      <c r="K709" s="556" t="s">
        <v>1</v>
      </c>
      <c r="L709" s="670"/>
      <c r="M709" s="782"/>
      <c r="N709" s="783"/>
      <c r="O709" s="729"/>
      <c r="P709" s="757"/>
      <c r="Q709" s="757"/>
      <c r="R709" s="757"/>
      <c r="S709" s="757"/>
      <c r="T709" s="757"/>
      <c r="U709" s="729"/>
      <c r="V709" s="729"/>
      <c r="W709" s="729"/>
      <c r="AR709" s="134"/>
      <c r="AT709" s="134"/>
      <c r="AU709" s="134"/>
      <c r="AY709" s="277"/>
      <c r="BE709" s="308"/>
      <c r="BF709" s="308"/>
      <c r="BG709" s="308"/>
      <c r="BH709" s="308"/>
      <c r="BI709" s="308"/>
      <c r="BJ709" s="277"/>
      <c r="BK709" s="308"/>
      <c r="BL709" s="277"/>
      <c r="BM709" s="134"/>
    </row>
    <row r="710" spans="2:65" s="10" customFormat="1" ht="11.6">
      <c r="B710" s="136"/>
      <c r="C710" s="145"/>
      <c r="D710" s="137" t="s">
        <v>131</v>
      </c>
      <c r="E710" s="550" t="s">
        <v>1</v>
      </c>
      <c r="F710" s="139" t="s">
        <v>2648</v>
      </c>
      <c r="H710" s="140"/>
      <c r="I710" s="860"/>
      <c r="J710" s="151"/>
      <c r="L710" s="136"/>
      <c r="M710" s="738"/>
      <c r="N710" s="738"/>
      <c r="O710" s="738"/>
      <c r="P710" s="738"/>
      <c r="Q710" s="738"/>
      <c r="R710" s="738"/>
      <c r="S710" s="738"/>
      <c r="T710" s="738"/>
      <c r="U710" s="738"/>
      <c r="V710" s="738"/>
      <c r="W710" s="738"/>
      <c r="AT710" s="138"/>
      <c r="AU710" s="138"/>
      <c r="AY710" s="138"/>
    </row>
    <row r="711" spans="2:65" s="655" customFormat="1" ht="24" customHeight="1">
      <c r="B711" s="301"/>
      <c r="C711" s="145" t="s">
        <v>2653</v>
      </c>
      <c r="D711" s="702"/>
      <c r="E711" s="549"/>
      <c r="F711" s="147" t="s">
        <v>2588</v>
      </c>
      <c r="G711" s="148" t="s">
        <v>169</v>
      </c>
      <c r="H711" s="149">
        <v>1</v>
      </c>
      <c r="I711" s="553"/>
      <c r="J711" s="151">
        <f t="shared" si="22"/>
        <v>0</v>
      </c>
      <c r="K711" s="556" t="s">
        <v>1</v>
      </c>
      <c r="L711" s="670"/>
      <c r="M711" s="782"/>
      <c r="N711" s="783"/>
      <c r="O711" s="729"/>
      <c r="P711" s="757"/>
      <c r="Q711" s="757"/>
      <c r="R711" s="757"/>
      <c r="S711" s="757"/>
      <c r="T711" s="757"/>
      <c r="U711" s="729"/>
      <c r="V711" s="729"/>
      <c r="W711" s="729"/>
      <c r="AR711" s="134"/>
      <c r="AT711" s="134"/>
      <c r="AU711" s="134"/>
      <c r="AY711" s="277"/>
      <c r="BE711" s="308"/>
      <c r="BF711" s="308"/>
      <c r="BG711" s="308"/>
      <c r="BH711" s="308"/>
      <c r="BI711" s="308"/>
      <c r="BJ711" s="277"/>
      <c r="BK711" s="308"/>
      <c r="BL711" s="277"/>
      <c r="BM711" s="134"/>
    </row>
    <row r="712" spans="2:65" s="655" customFormat="1" ht="24" customHeight="1">
      <c r="B712" s="301"/>
      <c r="C712" s="145" t="s">
        <v>2654</v>
      </c>
      <c r="D712" s="702"/>
      <c r="E712" s="549"/>
      <c r="F712" s="147" t="s">
        <v>2649</v>
      </c>
      <c r="G712" s="148" t="s">
        <v>169</v>
      </c>
      <c r="H712" s="149">
        <v>6</v>
      </c>
      <c r="I712" s="553"/>
      <c r="J712" s="151">
        <f t="shared" si="22"/>
        <v>0</v>
      </c>
      <c r="K712" s="556" t="s">
        <v>1</v>
      </c>
      <c r="L712" s="670"/>
      <c r="M712" s="782"/>
      <c r="N712" s="783"/>
      <c r="O712" s="729"/>
      <c r="P712" s="757"/>
      <c r="Q712" s="757"/>
      <c r="R712" s="757"/>
      <c r="S712" s="757"/>
      <c r="T712" s="757"/>
      <c r="U712" s="729"/>
      <c r="V712" s="729"/>
      <c r="W712" s="729"/>
      <c r="AR712" s="134"/>
      <c r="AT712" s="134"/>
      <c r="AU712" s="134"/>
      <c r="AY712" s="277"/>
      <c r="BE712" s="308"/>
      <c r="BF712" s="308"/>
      <c r="BG712" s="308"/>
      <c r="BH712" s="308"/>
      <c r="BI712" s="308"/>
      <c r="BJ712" s="277"/>
      <c r="BK712" s="308"/>
      <c r="BL712" s="277"/>
      <c r="BM712" s="134"/>
    </row>
    <row r="713" spans="2:65" s="655" customFormat="1" ht="24" customHeight="1">
      <c r="B713" s="301"/>
      <c r="C713" s="145" t="s">
        <v>2655</v>
      </c>
      <c r="D713" s="702"/>
      <c r="E713" s="549"/>
      <c r="F713" s="147" t="s">
        <v>2650</v>
      </c>
      <c r="G713" s="148" t="s">
        <v>169</v>
      </c>
      <c r="H713" s="149">
        <v>6</v>
      </c>
      <c r="I713" s="553"/>
      <c r="J713" s="151">
        <f t="shared" si="22"/>
        <v>0</v>
      </c>
      <c r="K713" s="556" t="s">
        <v>1</v>
      </c>
      <c r="L713" s="670"/>
      <c r="M713" s="782"/>
      <c r="N713" s="783"/>
      <c r="O713" s="729"/>
      <c r="P713" s="757"/>
      <c r="Q713" s="757"/>
      <c r="R713" s="757"/>
      <c r="S713" s="757"/>
      <c r="T713" s="757"/>
      <c r="U713" s="729"/>
      <c r="V713" s="729"/>
      <c r="W713" s="729"/>
      <c r="AR713" s="134"/>
      <c r="AT713" s="134"/>
      <c r="AU713" s="134"/>
      <c r="AY713" s="277"/>
      <c r="BE713" s="308"/>
      <c r="BF713" s="308"/>
      <c r="BG713" s="308"/>
      <c r="BH713" s="308"/>
      <c r="BI713" s="308"/>
      <c r="BJ713" s="277"/>
      <c r="BK713" s="308"/>
      <c r="BL713" s="277"/>
      <c r="BM713" s="134"/>
    </row>
    <row r="714" spans="2:65" s="655" customFormat="1" ht="24" customHeight="1">
      <c r="B714" s="301"/>
      <c r="C714" s="145" t="s">
        <v>2656</v>
      </c>
      <c r="D714" s="702"/>
      <c r="E714" s="549"/>
      <c r="F714" s="147" t="s">
        <v>2651</v>
      </c>
      <c r="G714" s="148" t="s">
        <v>169</v>
      </c>
      <c r="H714" s="149">
        <v>6</v>
      </c>
      <c r="I714" s="553"/>
      <c r="J714" s="151">
        <f t="shared" si="22"/>
        <v>0</v>
      </c>
      <c r="K714" s="556" t="s">
        <v>1</v>
      </c>
      <c r="L714" s="670"/>
      <c r="M714" s="782"/>
      <c r="N714" s="783"/>
      <c r="O714" s="729"/>
      <c r="P714" s="757"/>
      <c r="Q714" s="757"/>
      <c r="R714" s="757"/>
      <c r="S714" s="757"/>
      <c r="T714" s="757"/>
      <c r="U714" s="729"/>
      <c r="V714" s="729"/>
      <c r="W714" s="729"/>
      <c r="AR714" s="134"/>
      <c r="AT714" s="134"/>
      <c r="AU714" s="134"/>
      <c r="AY714" s="277"/>
      <c r="BE714" s="308"/>
      <c r="BF714" s="308"/>
      <c r="BG714" s="308"/>
      <c r="BH714" s="308"/>
      <c r="BI714" s="308"/>
      <c r="BJ714" s="277"/>
      <c r="BK714" s="308"/>
      <c r="BL714" s="277"/>
      <c r="BM714" s="134"/>
    </row>
    <row r="715" spans="2:65" s="655" customFormat="1" ht="24" customHeight="1">
      <c r="B715" s="301"/>
      <c r="C715" s="145" t="s">
        <v>2657</v>
      </c>
      <c r="D715" s="702"/>
      <c r="E715" s="549"/>
      <c r="F715" s="147" t="s">
        <v>2652</v>
      </c>
      <c r="G715" s="148" t="s">
        <v>169</v>
      </c>
      <c r="H715" s="149">
        <v>6</v>
      </c>
      <c r="I715" s="553"/>
      <c r="J715" s="151">
        <f t="shared" si="22"/>
        <v>0</v>
      </c>
      <c r="K715" s="556" t="s">
        <v>1</v>
      </c>
      <c r="L715" s="670"/>
      <c r="M715" s="782"/>
      <c r="N715" s="783"/>
      <c r="O715" s="729"/>
      <c r="P715" s="757"/>
      <c r="Q715" s="757"/>
      <c r="R715" s="757"/>
      <c r="S715" s="757"/>
      <c r="T715" s="757"/>
      <c r="U715" s="729"/>
      <c r="V715" s="729"/>
      <c r="W715" s="729"/>
      <c r="AR715" s="134"/>
      <c r="AT715" s="134"/>
      <c r="AU715" s="134"/>
      <c r="AY715" s="277"/>
      <c r="BE715" s="308"/>
      <c r="BF715" s="308"/>
      <c r="BG715" s="308"/>
      <c r="BH715" s="308"/>
      <c r="BI715" s="308"/>
      <c r="BJ715" s="277"/>
      <c r="BK715" s="308"/>
      <c r="BL715" s="277"/>
      <c r="BM715" s="134"/>
    </row>
    <row r="716" spans="2:65" s="655" customFormat="1" ht="24" customHeight="1">
      <c r="B716" s="301"/>
      <c r="C716" s="145" t="s">
        <v>2658</v>
      </c>
      <c r="D716" s="702"/>
      <c r="E716" s="549"/>
      <c r="F716" s="147" t="s">
        <v>2549</v>
      </c>
      <c r="G716" s="148" t="s">
        <v>169</v>
      </c>
      <c r="H716" s="149">
        <v>8</v>
      </c>
      <c r="I716" s="553"/>
      <c r="J716" s="151">
        <f t="shared" si="22"/>
        <v>0</v>
      </c>
      <c r="K716" s="556" t="s">
        <v>1</v>
      </c>
      <c r="L716" s="670"/>
      <c r="M716" s="782"/>
      <c r="N716" s="783"/>
      <c r="O716" s="729"/>
      <c r="P716" s="757"/>
      <c r="Q716" s="757"/>
      <c r="R716" s="757"/>
      <c r="S716" s="757"/>
      <c r="T716" s="757"/>
      <c r="U716" s="729"/>
      <c r="V716" s="729"/>
      <c r="W716" s="729"/>
      <c r="AR716" s="134"/>
      <c r="AT716" s="134"/>
      <c r="AU716" s="134"/>
      <c r="AY716" s="277"/>
      <c r="BE716" s="308"/>
      <c r="BF716" s="308"/>
      <c r="BG716" s="308"/>
      <c r="BH716" s="308"/>
      <c r="BI716" s="308"/>
      <c r="BJ716" s="277"/>
      <c r="BK716" s="308"/>
      <c r="BL716" s="277"/>
      <c r="BM716" s="134"/>
    </row>
    <row r="717" spans="2:65" s="292" customFormat="1" ht="25.95" customHeight="1">
      <c r="B717" s="293"/>
      <c r="C717" s="145"/>
      <c r="D717" s="120" t="s">
        <v>71</v>
      </c>
      <c r="E717" s="121" t="s">
        <v>173</v>
      </c>
      <c r="F717" s="121" t="s">
        <v>2703</v>
      </c>
      <c r="I717" s="299"/>
      <c r="J717" s="295">
        <f>SUM(J718:J762)</f>
        <v>0</v>
      </c>
      <c r="K717" s="457"/>
      <c r="M717" s="780"/>
      <c r="N717" s="780"/>
      <c r="O717" s="780"/>
      <c r="P717" s="781"/>
      <c r="Q717" s="780"/>
      <c r="R717" s="781"/>
      <c r="S717" s="780"/>
      <c r="T717" s="781"/>
      <c r="U717" s="780"/>
      <c r="V717" s="780"/>
      <c r="W717" s="780"/>
      <c r="AR717" s="120"/>
      <c r="AT717" s="127"/>
      <c r="AU717" s="127"/>
      <c r="AY717" s="120"/>
      <c r="BK717" s="128"/>
    </row>
    <row r="718" spans="2:65" s="655" customFormat="1" ht="24" customHeight="1">
      <c r="B718" s="301"/>
      <c r="C718" s="145" t="s">
        <v>2659</v>
      </c>
      <c r="D718" s="551"/>
      <c r="E718" s="549" t="s">
        <v>2704</v>
      </c>
      <c r="F718" s="147" t="s">
        <v>2705</v>
      </c>
      <c r="G718" s="148" t="s">
        <v>158</v>
      </c>
      <c r="H718" s="149">
        <v>275</v>
      </c>
      <c r="I718" s="553"/>
      <c r="J718" s="151">
        <f t="shared" si="21"/>
        <v>0</v>
      </c>
      <c r="K718" s="552" t="s">
        <v>1</v>
      </c>
      <c r="L718" s="34"/>
      <c r="M718" s="782"/>
      <c r="N718" s="783"/>
      <c r="O718" s="729"/>
      <c r="P718" s="757"/>
      <c r="Q718" s="757"/>
      <c r="R718" s="757"/>
      <c r="S718" s="757"/>
      <c r="T718" s="757"/>
      <c r="U718" s="729"/>
      <c r="V718" s="729"/>
      <c r="W718" s="729"/>
      <c r="AR718" s="134"/>
      <c r="AT718" s="134"/>
      <c r="AU718" s="134"/>
      <c r="AY718" s="277"/>
      <c r="BE718" s="308"/>
      <c r="BF718" s="308"/>
      <c r="BG718" s="308"/>
      <c r="BH718" s="308"/>
      <c r="BI718" s="308"/>
      <c r="BJ718" s="277"/>
      <c r="BK718" s="308"/>
      <c r="BL718" s="277"/>
      <c r="BM718" s="134"/>
    </row>
    <row r="719" spans="2:65" s="10" customFormat="1" ht="11.6">
      <c r="B719" s="136"/>
      <c r="C719" s="145"/>
      <c r="D719" s="137" t="s">
        <v>131</v>
      </c>
      <c r="E719" s="550" t="s">
        <v>1</v>
      </c>
      <c r="F719" s="139" t="s">
        <v>2763</v>
      </c>
      <c r="H719" s="140">
        <v>275</v>
      </c>
      <c r="I719" s="860"/>
      <c r="J719" s="151"/>
      <c r="L719" s="136"/>
      <c r="M719" s="738"/>
      <c r="N719" s="738"/>
      <c r="O719" s="738"/>
      <c r="P719" s="738"/>
      <c r="Q719" s="738"/>
      <c r="R719" s="738"/>
      <c r="S719" s="738"/>
      <c r="T719" s="738"/>
      <c r="U719" s="738"/>
      <c r="V719" s="738"/>
      <c r="W719" s="738"/>
      <c r="AT719" s="138"/>
      <c r="AU719" s="138"/>
      <c r="AY719" s="138"/>
    </row>
    <row r="720" spans="2:65" s="655" customFormat="1" ht="24" customHeight="1">
      <c r="B720" s="301"/>
      <c r="C720" s="576" t="s">
        <v>2660</v>
      </c>
      <c r="D720" s="551"/>
      <c r="E720" s="549" t="s">
        <v>2707</v>
      </c>
      <c r="F720" s="147" t="s">
        <v>2706</v>
      </c>
      <c r="G720" s="148" t="s">
        <v>158</v>
      </c>
      <c r="H720" s="149">
        <v>146</v>
      </c>
      <c r="I720" s="553"/>
      <c r="J720" s="151">
        <f t="shared" ref="J720:J777" si="23">ROUND(I720*H720,0)</f>
        <v>0</v>
      </c>
      <c r="K720" s="552" t="s">
        <v>1</v>
      </c>
      <c r="L720" s="34"/>
      <c r="M720" s="782"/>
      <c r="N720" s="783"/>
      <c r="O720" s="729"/>
      <c r="P720" s="757"/>
      <c r="Q720" s="757"/>
      <c r="R720" s="757"/>
      <c r="S720" s="757"/>
      <c r="T720" s="757"/>
      <c r="U720" s="729"/>
      <c r="V720" s="729"/>
      <c r="W720" s="729"/>
      <c r="AR720" s="134"/>
      <c r="AT720" s="134"/>
      <c r="AU720" s="134"/>
      <c r="AY720" s="277"/>
      <c r="BE720" s="308"/>
      <c r="BF720" s="308"/>
      <c r="BG720" s="308"/>
      <c r="BH720" s="308"/>
      <c r="BI720" s="308"/>
      <c r="BJ720" s="277"/>
      <c r="BK720" s="308"/>
      <c r="BL720" s="277"/>
      <c r="BM720" s="134"/>
    </row>
    <row r="721" spans="2:65" s="10" customFormat="1" ht="11.6">
      <c r="B721" s="136"/>
      <c r="C721" s="145"/>
      <c r="D721" s="137" t="s">
        <v>131</v>
      </c>
      <c r="E721" s="550" t="s">
        <v>1</v>
      </c>
      <c r="F721" s="139" t="s">
        <v>2764</v>
      </c>
      <c r="H721" s="140">
        <v>146</v>
      </c>
      <c r="I721" s="860"/>
      <c r="J721" s="151"/>
      <c r="L721" s="136"/>
      <c r="M721" s="738"/>
      <c r="N721" s="738"/>
      <c r="O721" s="738"/>
      <c r="P721" s="738"/>
      <c r="Q721" s="738"/>
      <c r="R721" s="738"/>
      <c r="S721" s="738"/>
      <c r="T721" s="738"/>
      <c r="U721" s="738"/>
      <c r="V721" s="738"/>
      <c r="W721" s="738"/>
      <c r="AT721" s="138"/>
      <c r="AU721" s="138"/>
      <c r="AY721" s="138"/>
    </row>
    <row r="722" spans="2:65" s="655" customFormat="1" ht="24" customHeight="1">
      <c r="B722" s="301"/>
      <c r="C722" s="576" t="s">
        <v>2661</v>
      </c>
      <c r="D722" s="551"/>
      <c r="E722" s="549" t="s">
        <v>973</v>
      </c>
      <c r="F722" s="147" t="s">
        <v>2708</v>
      </c>
      <c r="G722" s="148" t="s">
        <v>158</v>
      </c>
      <c r="H722" s="149">
        <v>1190</v>
      </c>
      <c r="I722" s="553"/>
      <c r="J722" s="151">
        <f t="shared" si="23"/>
        <v>0</v>
      </c>
      <c r="K722" s="552" t="s">
        <v>1</v>
      </c>
      <c r="L722" s="34"/>
      <c r="M722" s="782"/>
      <c r="N722" s="783"/>
      <c r="O722" s="729"/>
      <c r="P722" s="757"/>
      <c r="Q722" s="757"/>
      <c r="R722" s="757"/>
      <c r="S722" s="757"/>
      <c r="T722" s="757"/>
      <c r="U722" s="729"/>
      <c r="V722" s="729"/>
      <c r="W722" s="729"/>
      <c r="AR722" s="134"/>
      <c r="AT722" s="134"/>
      <c r="AU722" s="134"/>
      <c r="AY722" s="277"/>
      <c r="BE722" s="308"/>
      <c r="BF722" s="308"/>
      <c r="BG722" s="308"/>
      <c r="BH722" s="308"/>
      <c r="BI722" s="308"/>
      <c r="BJ722" s="277"/>
      <c r="BK722" s="308"/>
      <c r="BL722" s="277"/>
      <c r="BM722" s="134"/>
    </row>
    <row r="723" spans="2:65" s="10" customFormat="1" ht="11.6">
      <c r="B723" s="136"/>
      <c r="C723" s="145"/>
      <c r="D723" s="137" t="s">
        <v>131</v>
      </c>
      <c r="E723" s="550" t="s">
        <v>1</v>
      </c>
      <c r="F723" s="139" t="s">
        <v>2766</v>
      </c>
      <c r="H723" s="140">
        <v>1190</v>
      </c>
      <c r="I723" s="860"/>
      <c r="J723" s="151"/>
      <c r="L723" s="136"/>
      <c r="M723" s="738"/>
      <c r="N723" s="738"/>
      <c r="O723" s="738"/>
      <c r="P723" s="738"/>
      <c r="Q723" s="738"/>
      <c r="R723" s="738"/>
      <c r="S723" s="738"/>
      <c r="T723" s="738"/>
      <c r="U723" s="738"/>
      <c r="V723" s="738"/>
      <c r="W723" s="738"/>
      <c r="AT723" s="138"/>
      <c r="AU723" s="138"/>
      <c r="AY723" s="138"/>
    </row>
    <row r="724" spans="2:65" s="655" customFormat="1" ht="24" customHeight="1">
      <c r="B724" s="301"/>
      <c r="C724" s="576" t="s">
        <v>2662</v>
      </c>
      <c r="D724" s="551"/>
      <c r="E724" s="549" t="s">
        <v>973</v>
      </c>
      <c r="F724" s="147" t="s">
        <v>2709</v>
      </c>
      <c r="G724" s="148" t="s">
        <v>169</v>
      </c>
      <c r="H724" s="149">
        <v>4</v>
      </c>
      <c r="I724" s="553"/>
      <c r="J724" s="151">
        <f t="shared" si="23"/>
        <v>0</v>
      </c>
      <c r="K724" s="552" t="s">
        <v>1</v>
      </c>
      <c r="L724" s="34"/>
      <c r="M724" s="782"/>
      <c r="N724" s="783"/>
      <c r="O724" s="729"/>
      <c r="P724" s="757"/>
      <c r="Q724" s="757"/>
      <c r="R724" s="757"/>
      <c r="S724" s="757"/>
      <c r="T724" s="757"/>
      <c r="U724" s="729"/>
      <c r="V724" s="729"/>
      <c r="W724" s="729"/>
      <c r="AR724" s="134"/>
      <c r="AT724" s="134"/>
      <c r="AU724" s="134"/>
      <c r="AY724" s="277"/>
      <c r="BE724" s="308"/>
      <c r="BF724" s="308"/>
      <c r="BG724" s="308"/>
      <c r="BH724" s="308"/>
      <c r="BI724" s="308"/>
      <c r="BJ724" s="277"/>
      <c r="BK724" s="308"/>
      <c r="BL724" s="277"/>
      <c r="BM724" s="134"/>
    </row>
    <row r="725" spans="2:65" s="655" customFormat="1" ht="24" customHeight="1">
      <c r="B725" s="301"/>
      <c r="C725" s="576" t="s">
        <v>2663</v>
      </c>
      <c r="D725" s="551"/>
      <c r="E725" s="549" t="s">
        <v>973</v>
      </c>
      <c r="F725" s="147" t="s">
        <v>2710</v>
      </c>
      <c r="G725" s="148" t="s">
        <v>169</v>
      </c>
      <c r="H725" s="149">
        <v>16</v>
      </c>
      <c r="I725" s="553"/>
      <c r="J725" s="151">
        <f t="shared" si="23"/>
        <v>0</v>
      </c>
      <c r="K725" s="552" t="s">
        <v>1</v>
      </c>
      <c r="L725" s="34"/>
      <c r="M725" s="782"/>
      <c r="N725" s="783"/>
      <c r="O725" s="729"/>
      <c r="P725" s="757"/>
      <c r="Q725" s="757"/>
      <c r="R725" s="757"/>
      <c r="S725" s="757"/>
      <c r="T725" s="757"/>
      <c r="U725" s="729"/>
      <c r="V725" s="729"/>
      <c r="W725" s="729"/>
      <c r="AR725" s="134"/>
      <c r="AT725" s="134"/>
      <c r="AU725" s="134"/>
      <c r="AY725" s="277"/>
      <c r="BE725" s="308"/>
      <c r="BF725" s="308"/>
      <c r="BG725" s="308"/>
      <c r="BH725" s="308"/>
      <c r="BI725" s="308"/>
      <c r="BJ725" s="277"/>
      <c r="BK725" s="308"/>
      <c r="BL725" s="277"/>
      <c r="BM725" s="134"/>
    </row>
    <row r="726" spans="2:65" s="655" customFormat="1" ht="24" customHeight="1">
      <c r="B726" s="301"/>
      <c r="C726" s="576" t="s">
        <v>2664</v>
      </c>
      <c r="D726" s="551"/>
      <c r="E726" s="549" t="s">
        <v>973</v>
      </c>
      <c r="F726" s="147" t="s">
        <v>2711</v>
      </c>
      <c r="G726" s="148" t="s">
        <v>169</v>
      </c>
      <c r="H726" s="149">
        <v>4</v>
      </c>
      <c r="I726" s="553"/>
      <c r="J726" s="151">
        <f t="shared" si="23"/>
        <v>0</v>
      </c>
      <c r="K726" s="552" t="s">
        <v>1</v>
      </c>
      <c r="L726" s="34"/>
      <c r="M726" s="782"/>
      <c r="N726" s="783"/>
      <c r="O726" s="729"/>
      <c r="P726" s="757"/>
      <c r="Q726" s="757"/>
      <c r="R726" s="757"/>
      <c r="S726" s="757"/>
      <c r="T726" s="757"/>
      <c r="U726" s="729"/>
      <c r="V726" s="729"/>
      <c r="W726" s="729"/>
      <c r="AR726" s="134"/>
      <c r="AT726" s="134"/>
      <c r="AU726" s="134"/>
      <c r="AY726" s="277"/>
      <c r="BE726" s="308"/>
      <c r="BF726" s="308"/>
      <c r="BG726" s="308"/>
      <c r="BH726" s="308"/>
      <c r="BI726" s="308"/>
      <c r="BJ726" s="277"/>
      <c r="BK726" s="308"/>
      <c r="BL726" s="277"/>
      <c r="BM726" s="134"/>
    </row>
    <row r="727" spans="2:65" s="655" customFormat="1" ht="63" customHeight="1">
      <c r="B727" s="301"/>
      <c r="C727" s="576" t="s">
        <v>2665</v>
      </c>
      <c r="D727" s="551"/>
      <c r="E727" s="549" t="s">
        <v>973</v>
      </c>
      <c r="F727" s="147" t="s">
        <v>2712</v>
      </c>
      <c r="G727" s="148" t="s">
        <v>169</v>
      </c>
      <c r="H727" s="149">
        <v>2</v>
      </c>
      <c r="I727" s="553"/>
      <c r="J727" s="151">
        <f t="shared" si="23"/>
        <v>0</v>
      </c>
      <c r="K727" s="552" t="s">
        <v>1</v>
      </c>
      <c r="L727" s="34"/>
      <c r="M727" s="782"/>
      <c r="N727" s="783"/>
      <c r="O727" s="729"/>
      <c r="P727" s="757"/>
      <c r="Q727" s="757"/>
      <c r="R727" s="757"/>
      <c r="S727" s="757"/>
      <c r="T727" s="757"/>
      <c r="U727" s="729"/>
      <c r="V727" s="729"/>
      <c r="W727" s="729"/>
      <c r="AR727" s="134"/>
      <c r="AT727" s="134"/>
      <c r="AU727" s="134"/>
      <c r="AY727" s="277"/>
      <c r="BE727" s="308"/>
      <c r="BF727" s="308"/>
      <c r="BG727" s="308"/>
      <c r="BH727" s="308"/>
      <c r="BI727" s="308"/>
      <c r="BJ727" s="277"/>
      <c r="BK727" s="308"/>
      <c r="BL727" s="277"/>
      <c r="BM727" s="134"/>
    </row>
    <row r="728" spans="2:65" s="655" customFormat="1" ht="24" customHeight="1">
      <c r="B728" s="301"/>
      <c r="C728" s="576" t="s">
        <v>2666</v>
      </c>
      <c r="D728" s="551"/>
      <c r="E728" s="549" t="s">
        <v>2714</v>
      </c>
      <c r="F728" s="147" t="s">
        <v>2713</v>
      </c>
      <c r="G728" s="148" t="s">
        <v>169</v>
      </c>
      <c r="H728" s="149">
        <v>60</v>
      </c>
      <c r="I728" s="553"/>
      <c r="J728" s="151">
        <f t="shared" si="23"/>
        <v>0</v>
      </c>
      <c r="K728" s="552" t="s">
        <v>1</v>
      </c>
      <c r="L728" s="34"/>
      <c r="M728" s="782"/>
      <c r="N728" s="783"/>
      <c r="O728" s="729"/>
      <c r="P728" s="757"/>
      <c r="Q728" s="757"/>
      <c r="R728" s="757"/>
      <c r="S728" s="757"/>
      <c r="T728" s="757"/>
      <c r="U728" s="729"/>
      <c r="V728" s="729"/>
      <c r="W728" s="729"/>
      <c r="AR728" s="134"/>
      <c r="AT728" s="134"/>
      <c r="AU728" s="134"/>
      <c r="AY728" s="277"/>
      <c r="BE728" s="308"/>
      <c r="BF728" s="308"/>
      <c r="BG728" s="308"/>
      <c r="BH728" s="308"/>
      <c r="BI728" s="308"/>
      <c r="BJ728" s="277"/>
      <c r="BK728" s="308"/>
      <c r="BL728" s="277"/>
      <c r="BM728" s="134"/>
    </row>
    <row r="729" spans="2:65" s="655" customFormat="1" ht="24" customHeight="1">
      <c r="B729" s="301"/>
      <c r="C729" s="576" t="s">
        <v>2667</v>
      </c>
      <c r="D729" s="551"/>
      <c r="E729" s="549" t="s">
        <v>2715</v>
      </c>
      <c r="F729" s="147" t="s">
        <v>2716</v>
      </c>
      <c r="G729" s="148" t="s">
        <v>169</v>
      </c>
      <c r="H729" s="149">
        <v>24</v>
      </c>
      <c r="I729" s="553"/>
      <c r="J729" s="151">
        <f t="shared" si="23"/>
        <v>0</v>
      </c>
      <c r="K729" s="552" t="s">
        <v>1</v>
      </c>
      <c r="L729" s="34"/>
      <c r="M729" s="782"/>
      <c r="N729" s="783"/>
      <c r="O729" s="729"/>
      <c r="P729" s="757"/>
      <c r="Q729" s="757"/>
      <c r="R729" s="757"/>
      <c r="S729" s="757"/>
      <c r="T729" s="757"/>
      <c r="U729" s="729"/>
      <c r="V729" s="729"/>
      <c r="W729" s="729"/>
      <c r="AR729" s="134"/>
      <c r="AT729" s="134"/>
      <c r="AU729" s="134"/>
      <c r="AY729" s="277"/>
      <c r="BE729" s="308"/>
      <c r="BF729" s="308"/>
      <c r="BG729" s="308"/>
      <c r="BH729" s="308"/>
      <c r="BI729" s="308"/>
      <c r="BJ729" s="277"/>
      <c r="BK729" s="308"/>
      <c r="BL729" s="277"/>
      <c r="BM729" s="134"/>
    </row>
    <row r="730" spans="2:65" s="655" customFormat="1" ht="24" customHeight="1">
      <c r="B730" s="301"/>
      <c r="C730" s="576" t="s">
        <v>2668</v>
      </c>
      <c r="D730" s="551"/>
      <c r="E730" s="549" t="s">
        <v>973</v>
      </c>
      <c r="F730" s="147" t="s">
        <v>2717</v>
      </c>
      <c r="G730" s="148" t="s">
        <v>169</v>
      </c>
      <c r="H730" s="149">
        <v>18</v>
      </c>
      <c r="I730" s="553"/>
      <c r="J730" s="151">
        <f t="shared" si="23"/>
        <v>0</v>
      </c>
      <c r="K730" s="552" t="s">
        <v>1</v>
      </c>
      <c r="L730" s="34"/>
      <c r="M730" s="782"/>
      <c r="N730" s="783"/>
      <c r="O730" s="729"/>
      <c r="P730" s="757"/>
      <c r="Q730" s="757"/>
      <c r="R730" s="757"/>
      <c r="S730" s="757"/>
      <c r="T730" s="757"/>
      <c r="U730" s="729"/>
      <c r="V730" s="729"/>
      <c r="W730" s="729"/>
      <c r="AR730" s="134"/>
      <c r="AT730" s="134"/>
      <c r="AU730" s="134"/>
      <c r="AY730" s="277"/>
      <c r="BE730" s="308"/>
      <c r="BF730" s="308"/>
      <c r="BG730" s="308"/>
      <c r="BH730" s="308"/>
      <c r="BI730" s="308"/>
      <c r="BJ730" s="277"/>
      <c r="BK730" s="308"/>
      <c r="BL730" s="277"/>
      <c r="BM730" s="134"/>
    </row>
    <row r="731" spans="2:65" s="655" customFormat="1" ht="24" customHeight="1">
      <c r="B731" s="301"/>
      <c r="C731" s="576" t="s">
        <v>2669</v>
      </c>
      <c r="D731" s="551"/>
      <c r="E731" s="549" t="s">
        <v>2718</v>
      </c>
      <c r="F731" s="147" t="s">
        <v>2719</v>
      </c>
      <c r="G731" s="148" t="s">
        <v>169</v>
      </c>
      <c r="H731" s="149">
        <v>230</v>
      </c>
      <c r="I731" s="553"/>
      <c r="J731" s="151">
        <f t="shared" si="23"/>
        <v>0</v>
      </c>
      <c r="K731" s="552" t="s">
        <v>1</v>
      </c>
      <c r="L731" s="34"/>
      <c r="M731" s="782"/>
      <c r="N731" s="783"/>
      <c r="O731" s="729"/>
      <c r="P731" s="757"/>
      <c r="Q731" s="757"/>
      <c r="R731" s="757"/>
      <c r="S731" s="757"/>
      <c r="T731" s="757"/>
      <c r="U731" s="729"/>
      <c r="V731" s="729"/>
      <c r="W731" s="729"/>
      <c r="AR731" s="134"/>
      <c r="AT731" s="134"/>
      <c r="AU731" s="134"/>
      <c r="AY731" s="277"/>
      <c r="BE731" s="308"/>
      <c r="BF731" s="308"/>
      <c r="BG731" s="308"/>
      <c r="BH731" s="308"/>
      <c r="BI731" s="308"/>
      <c r="BJ731" s="277"/>
      <c r="BK731" s="308"/>
      <c r="BL731" s="277"/>
      <c r="BM731" s="134"/>
    </row>
    <row r="732" spans="2:65" s="655" customFormat="1" ht="24" customHeight="1">
      <c r="B732" s="301"/>
      <c r="C732" s="576" t="s">
        <v>2670</v>
      </c>
      <c r="D732" s="551"/>
      <c r="E732" s="549" t="s">
        <v>2721</v>
      </c>
      <c r="F732" s="147" t="s">
        <v>2720</v>
      </c>
      <c r="G732" s="148" t="s">
        <v>169</v>
      </c>
      <c r="H732" s="149">
        <v>960</v>
      </c>
      <c r="I732" s="553"/>
      <c r="J732" s="151">
        <f t="shared" si="23"/>
        <v>0</v>
      </c>
      <c r="K732" s="552" t="s">
        <v>1</v>
      </c>
      <c r="L732" s="34"/>
      <c r="M732" s="782"/>
      <c r="N732" s="783"/>
      <c r="O732" s="729"/>
      <c r="P732" s="757"/>
      <c r="Q732" s="757"/>
      <c r="R732" s="757"/>
      <c r="S732" s="757"/>
      <c r="T732" s="757"/>
      <c r="U732" s="729"/>
      <c r="V732" s="729"/>
      <c r="W732" s="729"/>
      <c r="AR732" s="134"/>
      <c r="AT732" s="134"/>
      <c r="AU732" s="134"/>
      <c r="AY732" s="277"/>
      <c r="BE732" s="308"/>
      <c r="BF732" s="308"/>
      <c r="BG732" s="308"/>
      <c r="BH732" s="308"/>
      <c r="BI732" s="308"/>
      <c r="BJ732" s="277"/>
      <c r="BK732" s="308"/>
      <c r="BL732" s="277"/>
      <c r="BM732" s="134"/>
    </row>
    <row r="733" spans="2:65" s="655" customFormat="1" ht="24" customHeight="1">
      <c r="B733" s="301"/>
      <c r="C733" s="576" t="s">
        <v>2671</v>
      </c>
      <c r="D733" s="551"/>
      <c r="E733" s="549" t="s">
        <v>2722</v>
      </c>
      <c r="F733" s="147" t="s">
        <v>2723</v>
      </c>
      <c r="G733" s="148" t="s">
        <v>169</v>
      </c>
      <c r="H733" s="149">
        <v>25</v>
      </c>
      <c r="I733" s="553"/>
      <c r="J733" s="151">
        <f t="shared" si="23"/>
        <v>0</v>
      </c>
      <c r="K733" s="552" t="s">
        <v>1</v>
      </c>
      <c r="L733" s="34"/>
      <c r="M733" s="782"/>
      <c r="N733" s="783"/>
      <c r="O733" s="729"/>
      <c r="P733" s="757"/>
      <c r="Q733" s="757"/>
      <c r="R733" s="757"/>
      <c r="S733" s="757"/>
      <c r="T733" s="757"/>
      <c r="U733" s="729"/>
      <c r="V733" s="729"/>
      <c r="W733" s="729"/>
      <c r="AR733" s="134"/>
      <c r="AT733" s="134"/>
      <c r="AU733" s="134"/>
      <c r="AY733" s="277"/>
      <c r="BE733" s="308"/>
      <c r="BF733" s="308"/>
      <c r="BG733" s="308"/>
      <c r="BH733" s="308"/>
      <c r="BI733" s="308"/>
      <c r="BJ733" s="277"/>
      <c r="BK733" s="308"/>
      <c r="BL733" s="277"/>
      <c r="BM733" s="134"/>
    </row>
    <row r="734" spans="2:65" s="655" customFormat="1" ht="24" customHeight="1">
      <c r="B734" s="301"/>
      <c r="C734" s="576" t="s">
        <v>2672</v>
      </c>
      <c r="D734" s="551"/>
      <c r="E734" s="549" t="s">
        <v>2725</v>
      </c>
      <c r="F734" s="147" t="s">
        <v>2724</v>
      </c>
      <c r="G734" s="148" t="s">
        <v>169</v>
      </c>
      <c r="H734" s="149">
        <v>50</v>
      </c>
      <c r="I734" s="553"/>
      <c r="J734" s="151">
        <f t="shared" si="23"/>
        <v>0</v>
      </c>
      <c r="K734" s="552" t="s">
        <v>1</v>
      </c>
      <c r="L734" s="34"/>
      <c r="M734" s="782"/>
      <c r="N734" s="783"/>
      <c r="O734" s="729"/>
      <c r="P734" s="757"/>
      <c r="Q734" s="757"/>
      <c r="R734" s="757"/>
      <c r="S734" s="757"/>
      <c r="T734" s="757"/>
      <c r="U734" s="729"/>
      <c r="V734" s="729"/>
      <c r="W734" s="729"/>
      <c r="AR734" s="134"/>
      <c r="AT734" s="134"/>
      <c r="AU734" s="134"/>
      <c r="AY734" s="277"/>
      <c r="BE734" s="308"/>
      <c r="BF734" s="308"/>
      <c r="BG734" s="308"/>
      <c r="BH734" s="308"/>
      <c r="BI734" s="308"/>
      <c r="BJ734" s="277"/>
      <c r="BK734" s="308"/>
      <c r="BL734" s="277"/>
      <c r="BM734" s="134"/>
    </row>
    <row r="735" spans="2:65" s="655" customFormat="1" ht="24" customHeight="1">
      <c r="B735" s="301"/>
      <c r="C735" s="576" t="s">
        <v>2673</v>
      </c>
      <c r="D735" s="551"/>
      <c r="E735" s="549" t="s">
        <v>973</v>
      </c>
      <c r="F735" s="147" t="s">
        <v>2726</v>
      </c>
      <c r="G735" s="148" t="s">
        <v>169</v>
      </c>
      <c r="H735" s="149">
        <v>25</v>
      </c>
      <c r="I735" s="553"/>
      <c r="J735" s="151">
        <f t="shared" si="23"/>
        <v>0</v>
      </c>
      <c r="K735" s="552" t="s">
        <v>1</v>
      </c>
      <c r="L735" s="34"/>
      <c r="M735" s="782"/>
      <c r="N735" s="783"/>
      <c r="O735" s="729"/>
      <c r="P735" s="757"/>
      <c r="Q735" s="757"/>
      <c r="R735" s="757"/>
      <c r="S735" s="757"/>
      <c r="T735" s="757"/>
      <c r="U735" s="729"/>
      <c r="V735" s="729"/>
      <c r="W735" s="729"/>
      <c r="AR735" s="134"/>
      <c r="AT735" s="134"/>
      <c r="AU735" s="134"/>
      <c r="AY735" s="277"/>
      <c r="BE735" s="308"/>
      <c r="BF735" s="308"/>
      <c r="BG735" s="308"/>
      <c r="BH735" s="308"/>
      <c r="BI735" s="308"/>
      <c r="BJ735" s="277"/>
      <c r="BK735" s="308"/>
      <c r="BL735" s="277"/>
      <c r="BM735" s="134"/>
    </row>
    <row r="736" spans="2:65" s="655" customFormat="1" ht="24" customHeight="1">
      <c r="B736" s="301"/>
      <c r="C736" s="576" t="s">
        <v>2674</v>
      </c>
      <c r="D736" s="551"/>
      <c r="E736" s="549" t="s">
        <v>2728</v>
      </c>
      <c r="F736" s="147" t="s">
        <v>2727</v>
      </c>
      <c r="G736" s="148" t="s">
        <v>169</v>
      </c>
      <c r="H736" s="149">
        <v>24</v>
      </c>
      <c r="I736" s="553"/>
      <c r="J736" s="151">
        <f t="shared" si="23"/>
        <v>0</v>
      </c>
      <c r="K736" s="552" t="s">
        <v>1</v>
      </c>
      <c r="L736" s="34"/>
      <c r="M736" s="782"/>
      <c r="N736" s="783"/>
      <c r="O736" s="729"/>
      <c r="P736" s="757"/>
      <c r="Q736" s="757"/>
      <c r="R736" s="757"/>
      <c r="S736" s="757"/>
      <c r="T736" s="757"/>
      <c r="U736" s="729"/>
      <c r="V736" s="729"/>
      <c r="W736" s="729"/>
      <c r="AR736" s="134"/>
      <c r="AT736" s="134"/>
      <c r="AU736" s="134"/>
      <c r="AY736" s="277"/>
      <c r="BE736" s="308"/>
      <c r="BF736" s="308"/>
      <c r="BG736" s="308"/>
      <c r="BH736" s="308"/>
      <c r="BI736" s="308"/>
      <c r="BJ736" s="277"/>
      <c r="BK736" s="308"/>
      <c r="BL736" s="277"/>
      <c r="BM736" s="134"/>
    </row>
    <row r="737" spans="2:65" s="655" customFormat="1" ht="24" customHeight="1">
      <c r="B737" s="301"/>
      <c r="C737" s="576" t="s">
        <v>2675</v>
      </c>
      <c r="D737" s="551"/>
      <c r="E737" s="549" t="s">
        <v>2729</v>
      </c>
      <c r="F737" s="147" t="s">
        <v>2730</v>
      </c>
      <c r="G737" s="148" t="s">
        <v>169</v>
      </c>
      <c r="H737" s="149">
        <v>25</v>
      </c>
      <c r="I737" s="553"/>
      <c r="J737" s="151">
        <f t="shared" si="23"/>
        <v>0</v>
      </c>
      <c r="K737" s="552" t="s">
        <v>1</v>
      </c>
      <c r="L737" s="34"/>
      <c r="M737" s="782"/>
      <c r="N737" s="783"/>
      <c r="O737" s="729"/>
      <c r="P737" s="757"/>
      <c r="Q737" s="757"/>
      <c r="R737" s="757"/>
      <c r="S737" s="757"/>
      <c r="T737" s="757"/>
      <c r="U737" s="729"/>
      <c r="V737" s="729"/>
      <c r="W737" s="729"/>
      <c r="AR737" s="134"/>
      <c r="AT737" s="134"/>
      <c r="AU737" s="134"/>
      <c r="AY737" s="277"/>
      <c r="BE737" s="308"/>
      <c r="BF737" s="308"/>
      <c r="BG737" s="308"/>
      <c r="BH737" s="308"/>
      <c r="BI737" s="308"/>
      <c r="BJ737" s="277"/>
      <c r="BK737" s="308"/>
      <c r="BL737" s="277"/>
      <c r="BM737" s="134"/>
    </row>
    <row r="738" spans="2:65" s="655" customFormat="1" ht="24" customHeight="1">
      <c r="B738" s="301"/>
      <c r="C738" s="576" t="s">
        <v>2676</v>
      </c>
      <c r="D738" s="551"/>
      <c r="E738" s="549" t="s">
        <v>2732</v>
      </c>
      <c r="F738" s="147" t="s">
        <v>2731</v>
      </c>
      <c r="G738" s="148" t="s">
        <v>169</v>
      </c>
      <c r="H738" s="149">
        <v>34</v>
      </c>
      <c r="I738" s="553"/>
      <c r="J738" s="151">
        <f t="shared" si="23"/>
        <v>0</v>
      </c>
      <c r="K738" s="552" t="s">
        <v>1</v>
      </c>
      <c r="L738" s="34"/>
      <c r="M738" s="782"/>
      <c r="N738" s="783"/>
      <c r="O738" s="729"/>
      <c r="P738" s="757"/>
      <c r="Q738" s="757"/>
      <c r="R738" s="757"/>
      <c r="S738" s="757"/>
      <c r="T738" s="757"/>
      <c r="U738" s="729"/>
      <c r="V738" s="729"/>
      <c r="W738" s="729"/>
      <c r="AR738" s="134"/>
      <c r="AT738" s="134"/>
      <c r="AU738" s="134"/>
      <c r="AY738" s="277"/>
      <c r="BE738" s="308"/>
      <c r="BF738" s="308"/>
      <c r="BG738" s="308"/>
      <c r="BH738" s="308"/>
      <c r="BI738" s="308"/>
      <c r="BJ738" s="277"/>
      <c r="BK738" s="308"/>
      <c r="BL738" s="277"/>
      <c r="BM738" s="134"/>
    </row>
    <row r="739" spans="2:65" s="655" customFormat="1" ht="24" customHeight="1">
      <c r="B739" s="301"/>
      <c r="C739" s="576" t="s">
        <v>2677</v>
      </c>
      <c r="D739" s="551"/>
      <c r="E739" s="549" t="s">
        <v>2733</v>
      </c>
      <c r="F739" s="147" t="s">
        <v>2734</v>
      </c>
      <c r="G739" s="148" t="s">
        <v>169</v>
      </c>
      <c r="H739" s="149">
        <v>96</v>
      </c>
      <c r="I739" s="553"/>
      <c r="J739" s="151">
        <f t="shared" si="23"/>
        <v>0</v>
      </c>
      <c r="K739" s="552" t="s">
        <v>1</v>
      </c>
      <c r="L739" s="34"/>
      <c r="M739" s="782"/>
      <c r="N739" s="783"/>
      <c r="O739" s="729"/>
      <c r="P739" s="757"/>
      <c r="Q739" s="757"/>
      <c r="R739" s="757"/>
      <c r="S739" s="757"/>
      <c r="T739" s="757"/>
      <c r="U739" s="729"/>
      <c r="V739" s="729"/>
      <c r="W739" s="729"/>
      <c r="AR739" s="134"/>
      <c r="AT739" s="134"/>
      <c r="AU739" s="134"/>
      <c r="AY739" s="277"/>
      <c r="BE739" s="308"/>
      <c r="BF739" s="308"/>
      <c r="BG739" s="308"/>
      <c r="BH739" s="308"/>
      <c r="BI739" s="308"/>
      <c r="BJ739" s="277"/>
      <c r="BK739" s="308"/>
      <c r="BL739" s="277"/>
      <c r="BM739" s="134"/>
    </row>
    <row r="740" spans="2:65" s="655" customFormat="1" ht="24" customHeight="1">
      <c r="B740" s="301"/>
      <c r="C740" s="576" t="s">
        <v>2678</v>
      </c>
      <c r="D740" s="551"/>
      <c r="E740" s="549" t="s">
        <v>2733</v>
      </c>
      <c r="F740" s="147" t="s">
        <v>2735</v>
      </c>
      <c r="G740" s="148" t="s">
        <v>169</v>
      </c>
      <c r="H740" s="149">
        <v>396</v>
      </c>
      <c r="I740" s="553"/>
      <c r="J740" s="151">
        <f t="shared" si="23"/>
        <v>0</v>
      </c>
      <c r="K740" s="552" t="s">
        <v>1</v>
      </c>
      <c r="L740" s="34"/>
      <c r="M740" s="782"/>
      <c r="N740" s="783"/>
      <c r="O740" s="729"/>
      <c r="P740" s="757"/>
      <c r="Q740" s="757"/>
      <c r="R740" s="757"/>
      <c r="S740" s="757"/>
      <c r="T740" s="757"/>
      <c r="U740" s="729"/>
      <c r="V740" s="729"/>
      <c r="W740" s="729"/>
      <c r="AR740" s="134"/>
      <c r="AT740" s="134"/>
      <c r="AU740" s="134"/>
      <c r="AY740" s="277"/>
      <c r="BE740" s="308"/>
      <c r="BF740" s="308"/>
      <c r="BG740" s="308"/>
      <c r="BH740" s="308"/>
      <c r="BI740" s="308"/>
      <c r="BJ740" s="277"/>
      <c r="BK740" s="308"/>
      <c r="BL740" s="277"/>
      <c r="BM740" s="134"/>
    </row>
    <row r="741" spans="2:65" s="655" customFormat="1" ht="24" customHeight="1">
      <c r="B741" s="301"/>
      <c r="C741" s="576" t="s">
        <v>2679</v>
      </c>
      <c r="D741" s="551"/>
      <c r="E741" s="549" t="s">
        <v>2736</v>
      </c>
      <c r="F741" s="147" t="s">
        <v>2737</v>
      </c>
      <c r="G741" s="148" t="s">
        <v>169</v>
      </c>
      <c r="H741" s="149">
        <v>22</v>
      </c>
      <c r="I741" s="553"/>
      <c r="J741" s="151">
        <f t="shared" si="23"/>
        <v>0</v>
      </c>
      <c r="K741" s="552" t="s">
        <v>1</v>
      </c>
      <c r="L741" s="34"/>
      <c r="M741" s="782"/>
      <c r="N741" s="783"/>
      <c r="O741" s="729"/>
      <c r="P741" s="757"/>
      <c r="Q741" s="757"/>
      <c r="R741" s="757"/>
      <c r="S741" s="757"/>
      <c r="T741" s="757"/>
      <c r="U741" s="729"/>
      <c r="V741" s="729"/>
      <c r="W741" s="729"/>
      <c r="AR741" s="134"/>
      <c r="AT741" s="134"/>
      <c r="AU741" s="134"/>
      <c r="AY741" s="277"/>
      <c r="BE741" s="308"/>
      <c r="BF741" s="308"/>
      <c r="BG741" s="308"/>
      <c r="BH741" s="308"/>
      <c r="BI741" s="308"/>
      <c r="BJ741" s="277"/>
      <c r="BK741" s="308"/>
      <c r="BL741" s="277"/>
      <c r="BM741" s="134"/>
    </row>
    <row r="742" spans="2:65" s="655" customFormat="1" ht="24" customHeight="1">
      <c r="B742" s="301"/>
      <c r="C742" s="576" t="s">
        <v>2680</v>
      </c>
      <c r="D742" s="551"/>
      <c r="E742" s="549" t="s">
        <v>2739</v>
      </c>
      <c r="F742" s="147" t="s">
        <v>2738</v>
      </c>
      <c r="G742" s="148" t="s">
        <v>169</v>
      </c>
      <c r="H742" s="149">
        <v>36</v>
      </c>
      <c r="I742" s="553"/>
      <c r="J742" s="151">
        <f t="shared" si="23"/>
        <v>0</v>
      </c>
      <c r="K742" s="552" t="s">
        <v>1</v>
      </c>
      <c r="L742" s="34"/>
      <c r="M742" s="782"/>
      <c r="N742" s="783"/>
      <c r="O742" s="729"/>
      <c r="P742" s="757"/>
      <c r="Q742" s="757"/>
      <c r="R742" s="757"/>
      <c r="S742" s="757"/>
      <c r="T742" s="757"/>
      <c r="U742" s="729"/>
      <c r="V742" s="729"/>
      <c r="W742" s="729"/>
      <c r="AR742" s="134"/>
      <c r="AT742" s="134"/>
      <c r="AU742" s="134"/>
      <c r="AY742" s="277"/>
      <c r="BE742" s="308"/>
      <c r="BF742" s="308"/>
      <c r="BG742" s="308"/>
      <c r="BH742" s="308"/>
      <c r="BI742" s="308"/>
      <c r="BJ742" s="277"/>
      <c r="BK742" s="308"/>
      <c r="BL742" s="277"/>
      <c r="BM742" s="134"/>
    </row>
    <row r="743" spans="2:65" s="655" customFormat="1" ht="24" customHeight="1">
      <c r="B743" s="301"/>
      <c r="C743" s="576" t="s">
        <v>2681</v>
      </c>
      <c r="D743" s="551"/>
      <c r="E743" s="549" t="s">
        <v>2740</v>
      </c>
      <c r="F743" s="147" t="s">
        <v>2741</v>
      </c>
      <c r="G743" s="148" t="s">
        <v>169</v>
      </c>
      <c r="H743" s="149">
        <v>12</v>
      </c>
      <c r="I743" s="553"/>
      <c r="J743" s="151">
        <f t="shared" si="23"/>
        <v>0</v>
      </c>
      <c r="K743" s="552" t="s">
        <v>1</v>
      </c>
      <c r="L743" s="34"/>
      <c r="M743" s="782"/>
      <c r="N743" s="783"/>
      <c r="O743" s="729"/>
      <c r="P743" s="757"/>
      <c r="Q743" s="757"/>
      <c r="R743" s="757"/>
      <c r="S743" s="757"/>
      <c r="T743" s="757"/>
      <c r="U743" s="729"/>
      <c r="V743" s="729"/>
      <c r="W743" s="729"/>
      <c r="AR743" s="134"/>
      <c r="AT743" s="134"/>
      <c r="AU743" s="134"/>
      <c r="AY743" s="277"/>
      <c r="BE743" s="308"/>
      <c r="BF743" s="308"/>
      <c r="BG743" s="308"/>
      <c r="BH743" s="308"/>
      <c r="BI743" s="308"/>
      <c r="BJ743" s="277"/>
      <c r="BK743" s="308"/>
      <c r="BL743" s="277"/>
      <c r="BM743" s="134"/>
    </row>
    <row r="744" spans="2:65" s="655" customFormat="1" ht="24" customHeight="1">
      <c r="B744" s="301"/>
      <c r="C744" s="576" t="s">
        <v>2682</v>
      </c>
      <c r="D744" s="551"/>
      <c r="E744" s="549" t="s">
        <v>2740</v>
      </c>
      <c r="F744" s="147" t="s">
        <v>2742</v>
      </c>
      <c r="G744" s="148" t="s">
        <v>169</v>
      </c>
      <c r="H744" s="149">
        <v>16</v>
      </c>
      <c r="I744" s="553"/>
      <c r="J744" s="151">
        <f t="shared" si="23"/>
        <v>0</v>
      </c>
      <c r="K744" s="552" t="s">
        <v>1</v>
      </c>
      <c r="L744" s="34"/>
      <c r="M744" s="782"/>
      <c r="N744" s="783"/>
      <c r="O744" s="729"/>
      <c r="P744" s="757"/>
      <c r="Q744" s="757"/>
      <c r="R744" s="757"/>
      <c r="S744" s="757"/>
      <c r="T744" s="757"/>
      <c r="U744" s="729"/>
      <c r="V744" s="729"/>
      <c r="W744" s="729"/>
      <c r="AR744" s="134"/>
      <c r="AT744" s="134"/>
      <c r="AU744" s="134"/>
      <c r="AY744" s="277"/>
      <c r="BE744" s="308"/>
      <c r="BF744" s="308"/>
      <c r="BG744" s="308"/>
      <c r="BH744" s="308"/>
      <c r="BI744" s="308"/>
      <c r="BJ744" s="277"/>
      <c r="BK744" s="308"/>
      <c r="BL744" s="277"/>
      <c r="BM744" s="134"/>
    </row>
    <row r="745" spans="2:65" s="655" customFormat="1" ht="24" customHeight="1">
      <c r="B745" s="301"/>
      <c r="C745" s="576" t="s">
        <v>2683</v>
      </c>
      <c r="D745" s="551"/>
      <c r="E745" s="549" t="s">
        <v>2743</v>
      </c>
      <c r="F745" s="147" t="s">
        <v>2744</v>
      </c>
      <c r="G745" s="148" t="s">
        <v>169</v>
      </c>
      <c r="H745" s="149">
        <v>58</v>
      </c>
      <c r="I745" s="553"/>
      <c r="J745" s="151">
        <f t="shared" si="23"/>
        <v>0</v>
      </c>
      <c r="K745" s="552" t="s">
        <v>1</v>
      </c>
      <c r="L745" s="34"/>
      <c r="M745" s="782"/>
      <c r="N745" s="783"/>
      <c r="O745" s="729"/>
      <c r="P745" s="757"/>
      <c r="Q745" s="757"/>
      <c r="R745" s="757"/>
      <c r="S745" s="757"/>
      <c r="T745" s="757"/>
      <c r="U745" s="729"/>
      <c r="V745" s="729"/>
      <c r="W745" s="729"/>
      <c r="AR745" s="134"/>
      <c r="AT745" s="134"/>
      <c r="AU745" s="134"/>
      <c r="AY745" s="277"/>
      <c r="BE745" s="308"/>
      <c r="BF745" s="308"/>
      <c r="BG745" s="308"/>
      <c r="BH745" s="308"/>
      <c r="BI745" s="308"/>
      <c r="BJ745" s="277"/>
      <c r="BK745" s="308"/>
      <c r="BL745" s="277"/>
      <c r="BM745" s="134"/>
    </row>
    <row r="746" spans="2:65" s="655" customFormat="1" ht="24" customHeight="1">
      <c r="B746" s="301"/>
      <c r="C746" s="576" t="s">
        <v>2684</v>
      </c>
      <c r="D746" s="551"/>
      <c r="E746" s="549" t="s">
        <v>2746</v>
      </c>
      <c r="F746" s="147" t="s">
        <v>2745</v>
      </c>
      <c r="G746" s="148" t="s">
        <v>270</v>
      </c>
      <c r="H746" s="149">
        <v>20</v>
      </c>
      <c r="I746" s="553"/>
      <c r="J746" s="151">
        <f t="shared" si="23"/>
        <v>0</v>
      </c>
      <c r="K746" s="552" t="s">
        <v>1</v>
      </c>
      <c r="L746" s="34"/>
      <c r="M746" s="782"/>
      <c r="N746" s="783"/>
      <c r="O746" s="729"/>
      <c r="P746" s="757"/>
      <c r="Q746" s="757"/>
      <c r="R746" s="757"/>
      <c r="S746" s="757"/>
      <c r="T746" s="757"/>
      <c r="U746" s="729"/>
      <c r="V746" s="729"/>
      <c r="W746" s="729"/>
      <c r="AR746" s="134"/>
      <c r="AT746" s="134"/>
      <c r="AU746" s="134"/>
      <c r="AY746" s="277"/>
      <c r="BE746" s="308"/>
      <c r="BF746" s="308"/>
      <c r="BG746" s="308"/>
      <c r="BH746" s="308"/>
      <c r="BI746" s="308"/>
      <c r="BJ746" s="277"/>
      <c r="BK746" s="308"/>
      <c r="BL746" s="277"/>
      <c r="BM746" s="134"/>
    </row>
    <row r="747" spans="2:65" s="10" customFormat="1" ht="11.6">
      <c r="B747" s="136"/>
      <c r="C747" s="145"/>
      <c r="D747" s="137" t="s">
        <v>131</v>
      </c>
      <c r="E747" s="550" t="s">
        <v>1</v>
      </c>
      <c r="F747" s="139" t="s">
        <v>2767</v>
      </c>
      <c r="H747" s="140">
        <v>20</v>
      </c>
      <c r="I747" s="860"/>
      <c r="J747" s="151"/>
      <c r="L747" s="136"/>
      <c r="M747" s="738"/>
      <c r="N747" s="738"/>
      <c r="O747" s="738"/>
      <c r="P747" s="738"/>
      <c r="Q747" s="738"/>
      <c r="R747" s="738"/>
      <c r="S747" s="738"/>
      <c r="T747" s="738"/>
      <c r="U747" s="738"/>
      <c r="V747" s="738"/>
      <c r="W747" s="738"/>
      <c r="AT747" s="138"/>
      <c r="AU747" s="138"/>
      <c r="AY747" s="138"/>
    </row>
    <row r="748" spans="2:65" s="655" customFormat="1" ht="24" customHeight="1">
      <c r="B748" s="301"/>
      <c r="C748" s="576" t="s">
        <v>2685</v>
      </c>
      <c r="D748" s="551"/>
      <c r="E748" s="549" t="s">
        <v>2747</v>
      </c>
      <c r="F748" s="147" t="s">
        <v>2748</v>
      </c>
      <c r="G748" s="148" t="s">
        <v>158</v>
      </c>
      <c r="H748" s="149">
        <v>80</v>
      </c>
      <c r="I748" s="553"/>
      <c r="J748" s="151">
        <f t="shared" si="23"/>
        <v>0</v>
      </c>
      <c r="K748" s="552" t="s">
        <v>1</v>
      </c>
      <c r="L748" s="34"/>
      <c r="M748" s="782"/>
      <c r="N748" s="783"/>
      <c r="O748" s="729"/>
      <c r="P748" s="757"/>
      <c r="Q748" s="757"/>
      <c r="R748" s="757"/>
      <c r="S748" s="757"/>
      <c r="T748" s="757"/>
      <c r="U748" s="729"/>
      <c r="V748" s="729"/>
      <c r="W748" s="729"/>
      <c r="AR748" s="134"/>
      <c r="AT748" s="134"/>
      <c r="AU748" s="134"/>
      <c r="AY748" s="277"/>
      <c r="BE748" s="308"/>
      <c r="BF748" s="308"/>
      <c r="BG748" s="308"/>
      <c r="BH748" s="308"/>
      <c r="BI748" s="308"/>
      <c r="BJ748" s="277"/>
      <c r="BK748" s="308"/>
      <c r="BL748" s="277"/>
      <c r="BM748" s="134"/>
    </row>
    <row r="749" spans="2:65" s="10" customFormat="1" ht="11.6">
      <c r="B749" s="136"/>
      <c r="C749" s="145"/>
      <c r="D749" s="137" t="s">
        <v>131</v>
      </c>
      <c r="E749" s="550" t="s">
        <v>1</v>
      </c>
      <c r="F749" s="139" t="s">
        <v>2768</v>
      </c>
      <c r="H749" s="140">
        <v>80</v>
      </c>
      <c r="I749" s="860"/>
      <c r="J749" s="151"/>
      <c r="L749" s="136"/>
      <c r="M749" s="738"/>
      <c r="N749" s="738"/>
      <c r="O749" s="738"/>
      <c r="P749" s="738"/>
      <c r="Q749" s="738"/>
      <c r="R749" s="738"/>
      <c r="S749" s="738"/>
      <c r="T749" s="738"/>
      <c r="U749" s="738"/>
      <c r="V749" s="738"/>
      <c r="W749" s="738"/>
      <c r="AT749" s="138"/>
      <c r="AU749" s="138"/>
      <c r="AY749" s="138"/>
    </row>
    <row r="750" spans="2:65" s="655" customFormat="1" ht="24" customHeight="1">
      <c r="B750" s="301"/>
      <c r="C750" s="576" t="s">
        <v>2686</v>
      </c>
      <c r="D750" s="551"/>
      <c r="E750" s="549" t="s">
        <v>2750</v>
      </c>
      <c r="F750" s="147" t="s">
        <v>2749</v>
      </c>
      <c r="G750" s="148" t="s">
        <v>270</v>
      </c>
      <c r="H750" s="149">
        <v>20</v>
      </c>
      <c r="I750" s="553"/>
      <c r="J750" s="151">
        <f t="shared" si="23"/>
        <v>0</v>
      </c>
      <c r="K750" s="552" t="s">
        <v>1</v>
      </c>
      <c r="L750" s="34"/>
      <c r="M750" s="782"/>
      <c r="N750" s="783"/>
      <c r="O750" s="729"/>
      <c r="P750" s="757"/>
      <c r="Q750" s="757"/>
      <c r="R750" s="757"/>
      <c r="S750" s="757"/>
      <c r="T750" s="757"/>
      <c r="U750" s="729"/>
      <c r="V750" s="729"/>
      <c r="W750" s="729"/>
      <c r="AR750" s="134"/>
      <c r="AT750" s="134"/>
      <c r="AU750" s="134"/>
      <c r="AY750" s="277"/>
      <c r="BE750" s="308"/>
      <c r="BF750" s="308"/>
      <c r="BG750" s="308"/>
      <c r="BH750" s="308"/>
      <c r="BI750" s="308"/>
      <c r="BJ750" s="277"/>
      <c r="BK750" s="308"/>
      <c r="BL750" s="277"/>
      <c r="BM750" s="134"/>
    </row>
    <row r="751" spans="2:65" s="10" customFormat="1" ht="11.6">
      <c r="B751" s="136"/>
      <c r="C751" s="145"/>
      <c r="D751" s="137" t="s">
        <v>131</v>
      </c>
      <c r="E751" s="550" t="s">
        <v>1</v>
      </c>
      <c r="F751" s="139" t="s">
        <v>2767</v>
      </c>
      <c r="H751" s="140">
        <v>20</v>
      </c>
      <c r="I751" s="860"/>
      <c r="J751" s="151"/>
      <c r="L751" s="136"/>
      <c r="M751" s="738"/>
      <c r="N751" s="738"/>
      <c r="O751" s="738"/>
      <c r="P751" s="738"/>
      <c r="Q751" s="738"/>
      <c r="R751" s="738"/>
      <c r="S751" s="738"/>
      <c r="T751" s="738"/>
      <c r="U751" s="738"/>
      <c r="V751" s="738"/>
      <c r="W751" s="738"/>
      <c r="AT751" s="138"/>
      <c r="AU751" s="138"/>
      <c r="AY751" s="138"/>
    </row>
    <row r="752" spans="2:65" s="655" customFormat="1" ht="24" customHeight="1">
      <c r="B752" s="301"/>
      <c r="C752" s="576" t="s">
        <v>2687</v>
      </c>
      <c r="D752" s="551"/>
      <c r="E752" s="549" t="s">
        <v>2751</v>
      </c>
      <c r="F752" s="147" t="s">
        <v>2752</v>
      </c>
      <c r="G752" s="148" t="s">
        <v>158</v>
      </c>
      <c r="H752" s="149">
        <v>240</v>
      </c>
      <c r="I752" s="553"/>
      <c r="J752" s="151">
        <f t="shared" si="23"/>
        <v>0</v>
      </c>
      <c r="K752" s="552" t="s">
        <v>1</v>
      </c>
      <c r="L752" s="34"/>
      <c r="M752" s="782"/>
      <c r="N752" s="783"/>
      <c r="O752" s="729"/>
      <c r="P752" s="757"/>
      <c r="Q752" s="757"/>
      <c r="R752" s="757"/>
      <c r="S752" s="757"/>
      <c r="T752" s="757"/>
      <c r="U752" s="729"/>
      <c r="V752" s="729"/>
      <c r="W752" s="729"/>
      <c r="AR752" s="134"/>
      <c r="AT752" s="134"/>
      <c r="AU752" s="134"/>
      <c r="AY752" s="277"/>
      <c r="BE752" s="308"/>
      <c r="BF752" s="308"/>
      <c r="BG752" s="308"/>
      <c r="BH752" s="308"/>
      <c r="BI752" s="308"/>
      <c r="BJ752" s="277"/>
      <c r="BK752" s="308"/>
      <c r="BL752" s="277"/>
      <c r="BM752" s="134"/>
    </row>
    <row r="753" spans="2:65" s="10" customFormat="1" ht="11.6">
      <c r="B753" s="136"/>
      <c r="C753" s="145"/>
      <c r="D753" s="137" t="s">
        <v>131</v>
      </c>
      <c r="E753" s="550" t="s">
        <v>1</v>
      </c>
      <c r="F753" s="139" t="s">
        <v>2769</v>
      </c>
      <c r="H753" s="140">
        <v>240</v>
      </c>
      <c r="I753" s="860"/>
      <c r="J753" s="151"/>
      <c r="L753" s="136"/>
      <c r="M753" s="738"/>
      <c r="N753" s="738"/>
      <c r="O753" s="738"/>
      <c r="P753" s="738"/>
      <c r="Q753" s="738"/>
      <c r="R753" s="738"/>
      <c r="S753" s="738"/>
      <c r="T753" s="738"/>
      <c r="U753" s="738"/>
      <c r="V753" s="738"/>
      <c r="W753" s="738"/>
      <c r="AT753" s="138"/>
      <c r="AU753" s="138"/>
      <c r="AY753" s="138"/>
    </row>
    <row r="754" spans="2:65" s="655" customFormat="1" ht="24" customHeight="1">
      <c r="B754" s="301"/>
      <c r="C754" s="576" t="s">
        <v>2688</v>
      </c>
      <c r="D754" s="551"/>
      <c r="E754" s="549" t="s">
        <v>2754</v>
      </c>
      <c r="F754" s="147" t="s">
        <v>2753</v>
      </c>
      <c r="G754" s="148" t="s">
        <v>158</v>
      </c>
      <c r="H754" s="149">
        <v>240</v>
      </c>
      <c r="I754" s="553"/>
      <c r="J754" s="151">
        <f t="shared" si="23"/>
        <v>0</v>
      </c>
      <c r="K754" s="552" t="s">
        <v>1</v>
      </c>
      <c r="L754" s="34"/>
      <c r="M754" s="782"/>
      <c r="N754" s="783"/>
      <c r="O754" s="729"/>
      <c r="P754" s="757"/>
      <c r="Q754" s="757"/>
      <c r="R754" s="757"/>
      <c r="S754" s="757"/>
      <c r="T754" s="757"/>
      <c r="U754" s="729"/>
      <c r="V754" s="729"/>
      <c r="W754" s="729"/>
      <c r="AR754" s="134"/>
      <c r="AT754" s="134"/>
      <c r="AU754" s="134"/>
      <c r="AY754" s="277"/>
      <c r="BE754" s="308"/>
      <c r="BF754" s="308"/>
      <c r="BG754" s="308"/>
      <c r="BH754" s="308"/>
      <c r="BI754" s="308"/>
      <c r="BJ754" s="277"/>
      <c r="BK754" s="308"/>
      <c r="BL754" s="277"/>
      <c r="BM754" s="134"/>
    </row>
    <row r="755" spans="2:65" s="10" customFormat="1" ht="11.6">
      <c r="B755" s="136"/>
      <c r="C755" s="145"/>
      <c r="D755" s="137" t="s">
        <v>131</v>
      </c>
      <c r="E755" s="550" t="s">
        <v>1</v>
      </c>
      <c r="F755" s="139" t="s">
        <v>2770</v>
      </c>
      <c r="H755" s="140">
        <v>240</v>
      </c>
      <c r="I755" s="860"/>
      <c r="J755" s="151"/>
      <c r="L755" s="136"/>
      <c r="M755" s="738"/>
      <c r="N755" s="738"/>
      <c r="O755" s="738"/>
      <c r="P755" s="738"/>
      <c r="Q755" s="738"/>
      <c r="R755" s="738"/>
      <c r="S755" s="738"/>
      <c r="T755" s="738"/>
      <c r="U755" s="738"/>
      <c r="V755" s="738"/>
      <c r="W755" s="738"/>
      <c r="AT755" s="138"/>
      <c r="AU755" s="138"/>
      <c r="AY755" s="138"/>
    </row>
    <row r="756" spans="2:65" s="655" customFormat="1" ht="24" customHeight="1">
      <c r="B756" s="301"/>
      <c r="C756" s="576" t="s">
        <v>2689</v>
      </c>
      <c r="D756" s="551"/>
      <c r="E756" s="549" t="s">
        <v>2755</v>
      </c>
      <c r="F756" s="147" t="s">
        <v>2756</v>
      </c>
      <c r="G756" s="148" t="s">
        <v>270</v>
      </c>
      <c r="H756" s="149">
        <v>84</v>
      </c>
      <c r="I756" s="553"/>
      <c r="J756" s="151">
        <f t="shared" si="23"/>
        <v>0</v>
      </c>
      <c r="K756" s="552" t="s">
        <v>1</v>
      </c>
      <c r="L756" s="34"/>
      <c r="M756" s="782"/>
      <c r="N756" s="783"/>
      <c r="O756" s="729"/>
      <c r="P756" s="757"/>
      <c r="Q756" s="757"/>
      <c r="R756" s="757"/>
      <c r="S756" s="757"/>
      <c r="T756" s="757"/>
      <c r="U756" s="729"/>
      <c r="V756" s="729"/>
      <c r="W756" s="729"/>
      <c r="AR756" s="134"/>
      <c r="AT756" s="134"/>
      <c r="AU756" s="134"/>
      <c r="AY756" s="277"/>
      <c r="BE756" s="308"/>
      <c r="BF756" s="308"/>
      <c r="BG756" s="308"/>
      <c r="BH756" s="308"/>
      <c r="BI756" s="308"/>
      <c r="BJ756" s="277"/>
      <c r="BK756" s="308"/>
      <c r="BL756" s="277"/>
      <c r="BM756" s="134"/>
    </row>
    <row r="757" spans="2:65" s="10" customFormat="1" ht="11.6">
      <c r="B757" s="136"/>
      <c r="C757" s="145"/>
      <c r="D757" s="137" t="s">
        <v>131</v>
      </c>
      <c r="E757" s="550" t="s">
        <v>1</v>
      </c>
      <c r="F757" s="139" t="s">
        <v>2765</v>
      </c>
      <c r="H757" s="140">
        <v>84</v>
      </c>
      <c r="I757" s="860"/>
      <c r="J757" s="151"/>
      <c r="L757" s="136"/>
      <c r="M757" s="738"/>
      <c r="N757" s="738"/>
      <c r="O757" s="738"/>
      <c r="P757" s="738"/>
      <c r="Q757" s="738"/>
      <c r="R757" s="738"/>
      <c r="S757" s="738"/>
      <c r="T757" s="738"/>
      <c r="U757" s="738"/>
      <c r="V757" s="738"/>
      <c r="W757" s="738"/>
      <c r="AT757" s="138"/>
      <c r="AU757" s="138"/>
      <c r="AY757" s="138"/>
    </row>
    <row r="758" spans="2:65" s="655" customFormat="1" ht="24" customHeight="1">
      <c r="B758" s="301"/>
      <c r="C758" s="576" t="s">
        <v>2690</v>
      </c>
      <c r="D758" s="551"/>
      <c r="E758" s="549" t="s">
        <v>2758</v>
      </c>
      <c r="F758" s="147" t="s">
        <v>2757</v>
      </c>
      <c r="G758" s="148" t="s">
        <v>169</v>
      </c>
      <c r="H758" s="149">
        <v>25</v>
      </c>
      <c r="I758" s="553"/>
      <c r="J758" s="151">
        <f t="shared" si="23"/>
        <v>0</v>
      </c>
      <c r="K758" s="552" t="s">
        <v>1</v>
      </c>
      <c r="L758" s="34"/>
      <c r="M758" s="782"/>
      <c r="N758" s="783"/>
      <c r="O758" s="729"/>
      <c r="P758" s="757"/>
      <c r="Q758" s="757"/>
      <c r="R758" s="757"/>
      <c r="S758" s="757"/>
      <c r="T758" s="757"/>
      <c r="U758" s="729"/>
      <c r="V758" s="729"/>
      <c r="W758" s="729"/>
      <c r="AR758" s="134"/>
      <c r="AT758" s="134"/>
      <c r="AU758" s="134"/>
      <c r="AY758" s="277"/>
      <c r="BE758" s="308"/>
      <c r="BF758" s="308"/>
      <c r="BG758" s="308"/>
      <c r="BH758" s="308"/>
      <c r="BI758" s="308"/>
      <c r="BJ758" s="277"/>
      <c r="BK758" s="308"/>
      <c r="BL758" s="277"/>
      <c r="BM758" s="134"/>
    </row>
    <row r="759" spans="2:65" s="655" customFormat="1" ht="24" customHeight="1">
      <c r="B759" s="301"/>
      <c r="C759" s="576" t="s">
        <v>2691</v>
      </c>
      <c r="D759" s="551"/>
      <c r="E759" s="549" t="s">
        <v>973</v>
      </c>
      <c r="F759" s="147" t="s">
        <v>2759</v>
      </c>
      <c r="G759" s="148" t="s">
        <v>169</v>
      </c>
      <c r="H759" s="149">
        <v>2</v>
      </c>
      <c r="I759" s="553"/>
      <c r="J759" s="151">
        <f t="shared" si="23"/>
        <v>0</v>
      </c>
      <c r="K759" s="552" t="s">
        <v>1</v>
      </c>
      <c r="L759" s="34"/>
      <c r="M759" s="782"/>
      <c r="N759" s="783"/>
      <c r="O759" s="729"/>
      <c r="P759" s="757"/>
      <c r="Q759" s="757"/>
      <c r="R759" s="757"/>
      <c r="S759" s="757"/>
      <c r="T759" s="757"/>
      <c r="U759" s="729"/>
      <c r="V759" s="729"/>
      <c r="W759" s="729"/>
      <c r="AR759" s="134"/>
      <c r="AT759" s="134"/>
      <c r="AU759" s="134"/>
      <c r="AY759" s="277"/>
      <c r="BE759" s="308"/>
      <c r="BF759" s="308"/>
      <c r="BG759" s="308"/>
      <c r="BH759" s="308"/>
      <c r="BI759" s="308"/>
      <c r="BJ759" s="277"/>
      <c r="BK759" s="308"/>
      <c r="BL759" s="277"/>
      <c r="BM759" s="134"/>
    </row>
    <row r="760" spans="2:65" s="655" customFormat="1" ht="24" customHeight="1">
      <c r="B760" s="301"/>
      <c r="C760" s="576" t="s">
        <v>2692</v>
      </c>
      <c r="D760" s="551"/>
      <c r="E760" s="549" t="s">
        <v>973</v>
      </c>
      <c r="F760" s="147" t="s">
        <v>1291</v>
      </c>
      <c r="G760" s="148" t="s">
        <v>651</v>
      </c>
      <c r="H760" s="149">
        <v>62</v>
      </c>
      <c r="I760" s="553"/>
      <c r="J760" s="151">
        <f t="shared" si="23"/>
        <v>0</v>
      </c>
      <c r="K760" s="552" t="s">
        <v>1</v>
      </c>
      <c r="L760" s="34"/>
      <c r="M760" s="782"/>
      <c r="N760" s="783"/>
      <c r="O760" s="729"/>
      <c r="P760" s="757"/>
      <c r="Q760" s="757"/>
      <c r="R760" s="757"/>
      <c r="S760" s="757"/>
      <c r="T760" s="757"/>
      <c r="U760" s="729"/>
      <c r="V760" s="729"/>
      <c r="W760" s="729"/>
      <c r="AR760" s="134"/>
      <c r="AT760" s="134"/>
      <c r="AU760" s="134"/>
      <c r="AY760" s="277"/>
      <c r="BE760" s="308"/>
      <c r="BF760" s="308"/>
      <c r="BG760" s="308"/>
      <c r="BH760" s="308"/>
      <c r="BI760" s="308"/>
      <c r="BJ760" s="277"/>
      <c r="BK760" s="308"/>
      <c r="BL760" s="277"/>
      <c r="BM760" s="134"/>
    </row>
    <row r="761" spans="2:65" s="655" customFormat="1" ht="24" customHeight="1">
      <c r="B761" s="301"/>
      <c r="C761" s="576" t="s">
        <v>2693</v>
      </c>
      <c r="D761" s="551"/>
      <c r="E761" s="549" t="s">
        <v>973</v>
      </c>
      <c r="F761" s="147" t="s">
        <v>2760</v>
      </c>
      <c r="G761" s="148" t="s">
        <v>1074</v>
      </c>
      <c r="H761" s="149">
        <v>4</v>
      </c>
      <c r="I761" s="553"/>
      <c r="J761" s="151">
        <f t="shared" si="23"/>
        <v>0</v>
      </c>
      <c r="K761" s="552" t="s">
        <v>1</v>
      </c>
      <c r="L761" s="34"/>
      <c r="M761" s="782"/>
      <c r="N761" s="783"/>
      <c r="O761" s="729"/>
      <c r="P761" s="757"/>
      <c r="Q761" s="757"/>
      <c r="R761" s="757"/>
      <c r="S761" s="757"/>
      <c r="T761" s="757"/>
      <c r="U761" s="729"/>
      <c r="V761" s="729"/>
      <c r="W761" s="729"/>
      <c r="AR761" s="134"/>
      <c r="AT761" s="134"/>
      <c r="AU761" s="134"/>
      <c r="AY761" s="277"/>
      <c r="BE761" s="308"/>
      <c r="BF761" s="308"/>
      <c r="BG761" s="308"/>
      <c r="BH761" s="308"/>
      <c r="BI761" s="308"/>
      <c r="BJ761" s="277"/>
      <c r="BK761" s="308"/>
      <c r="BL761" s="277"/>
      <c r="BM761" s="134"/>
    </row>
    <row r="762" spans="2:65" s="655" customFormat="1" ht="24" customHeight="1">
      <c r="B762" s="301"/>
      <c r="C762" s="576" t="s">
        <v>2694</v>
      </c>
      <c r="D762" s="551"/>
      <c r="E762" s="549" t="s">
        <v>2762</v>
      </c>
      <c r="F762" s="147" t="s">
        <v>2761</v>
      </c>
      <c r="G762" s="148" t="s">
        <v>169</v>
      </c>
      <c r="H762" s="149">
        <v>1</v>
      </c>
      <c r="I762" s="553"/>
      <c r="J762" s="151">
        <f t="shared" si="23"/>
        <v>0</v>
      </c>
      <c r="K762" s="552" t="s">
        <v>1</v>
      </c>
      <c r="L762" s="34"/>
      <c r="M762" s="782"/>
      <c r="N762" s="783"/>
      <c r="O762" s="729"/>
      <c r="P762" s="757"/>
      <c r="Q762" s="757"/>
      <c r="R762" s="757"/>
      <c r="S762" s="757"/>
      <c r="T762" s="757"/>
      <c r="U762" s="729"/>
      <c r="V762" s="729"/>
      <c r="W762" s="729"/>
      <c r="AR762" s="134"/>
      <c r="AT762" s="134"/>
      <c r="AU762" s="134"/>
      <c r="AY762" s="277"/>
      <c r="BE762" s="308"/>
      <c r="BF762" s="308"/>
      <c r="BG762" s="308"/>
      <c r="BH762" s="308"/>
      <c r="BI762" s="308"/>
      <c r="BJ762" s="277"/>
      <c r="BK762" s="308"/>
      <c r="BL762" s="277"/>
      <c r="BM762" s="134"/>
    </row>
    <row r="763" spans="2:65" s="292" customFormat="1" ht="25.95" customHeight="1">
      <c r="B763" s="293"/>
      <c r="C763" s="145"/>
      <c r="D763" s="120" t="s">
        <v>71</v>
      </c>
      <c r="E763" s="121" t="s">
        <v>174</v>
      </c>
      <c r="F763" s="121" t="s">
        <v>2771</v>
      </c>
      <c r="I763" s="299"/>
      <c r="J763" s="295">
        <f>SUM(J764:J814)</f>
        <v>0</v>
      </c>
      <c r="K763" s="457"/>
      <c r="M763" s="780"/>
      <c r="N763" s="780"/>
      <c r="O763" s="780"/>
      <c r="P763" s="781"/>
      <c r="Q763" s="780"/>
      <c r="R763" s="781"/>
      <c r="S763" s="780"/>
      <c r="T763" s="781"/>
      <c r="U763" s="780"/>
      <c r="V763" s="780"/>
      <c r="W763" s="780"/>
      <c r="AR763" s="120"/>
      <c r="AT763" s="127"/>
      <c r="AU763" s="127"/>
      <c r="AY763" s="120"/>
      <c r="BK763" s="128"/>
    </row>
    <row r="764" spans="2:65" s="655" customFormat="1" ht="24" customHeight="1">
      <c r="B764" s="301"/>
      <c r="C764" s="576" t="s">
        <v>2695</v>
      </c>
      <c r="D764" s="551"/>
      <c r="E764" s="549" t="s">
        <v>2772</v>
      </c>
      <c r="F764" s="147" t="s">
        <v>2773</v>
      </c>
      <c r="G764" s="148" t="s">
        <v>2774</v>
      </c>
      <c r="H764" s="149">
        <v>0.1</v>
      </c>
      <c r="I764" s="553"/>
      <c r="J764" s="151">
        <f t="shared" si="23"/>
        <v>0</v>
      </c>
      <c r="K764" s="552" t="s">
        <v>1</v>
      </c>
      <c r="L764" s="34"/>
      <c r="M764" s="782"/>
      <c r="N764" s="783"/>
      <c r="O764" s="729"/>
      <c r="P764" s="757"/>
      <c r="Q764" s="757"/>
      <c r="R764" s="757"/>
      <c r="S764" s="757"/>
      <c r="T764" s="757"/>
      <c r="U764" s="729"/>
      <c r="V764" s="729"/>
      <c r="W764" s="729"/>
      <c r="AR764" s="134"/>
      <c r="AT764" s="134"/>
      <c r="AU764" s="134"/>
      <c r="AY764" s="277"/>
      <c r="BE764" s="308"/>
      <c r="BF764" s="308"/>
      <c r="BG764" s="308"/>
      <c r="BH764" s="308"/>
      <c r="BI764" s="308"/>
      <c r="BJ764" s="277"/>
      <c r="BK764" s="308"/>
      <c r="BL764" s="277"/>
      <c r="BM764" s="134"/>
    </row>
    <row r="765" spans="2:65" s="655" customFormat="1" ht="24" customHeight="1">
      <c r="B765" s="301"/>
      <c r="C765" s="576" t="s">
        <v>2696</v>
      </c>
      <c r="D765" s="551"/>
      <c r="E765" s="549" t="s">
        <v>2776</v>
      </c>
      <c r="F765" s="147" t="s">
        <v>2775</v>
      </c>
      <c r="G765" s="148" t="s">
        <v>158</v>
      </c>
      <c r="H765" s="149">
        <v>40</v>
      </c>
      <c r="I765" s="553"/>
      <c r="J765" s="151">
        <f t="shared" si="23"/>
        <v>0</v>
      </c>
      <c r="K765" s="552" t="s">
        <v>1</v>
      </c>
      <c r="L765" s="34"/>
      <c r="M765" s="782"/>
      <c r="N765" s="783"/>
      <c r="O765" s="729"/>
      <c r="P765" s="757"/>
      <c r="Q765" s="757"/>
      <c r="R765" s="757"/>
      <c r="S765" s="757"/>
      <c r="T765" s="757"/>
      <c r="U765" s="729"/>
      <c r="V765" s="729"/>
      <c r="W765" s="729"/>
      <c r="AR765" s="134"/>
      <c r="AT765" s="134"/>
      <c r="AU765" s="134"/>
      <c r="AY765" s="277"/>
      <c r="BE765" s="308"/>
      <c r="BF765" s="308"/>
      <c r="BG765" s="308"/>
      <c r="BH765" s="308"/>
      <c r="BI765" s="308"/>
      <c r="BJ765" s="277"/>
      <c r="BK765" s="308"/>
      <c r="BL765" s="277"/>
      <c r="BM765" s="134"/>
    </row>
    <row r="766" spans="2:65" s="10" customFormat="1" ht="11.6">
      <c r="B766" s="136"/>
      <c r="C766" s="145"/>
      <c r="D766" s="137" t="s">
        <v>131</v>
      </c>
      <c r="E766" s="550" t="s">
        <v>1</v>
      </c>
      <c r="F766" s="139" t="s">
        <v>2785</v>
      </c>
      <c r="H766" s="140">
        <v>40</v>
      </c>
      <c r="I766" s="860"/>
      <c r="J766" s="151"/>
      <c r="L766" s="136"/>
      <c r="M766" s="738"/>
      <c r="N766" s="738"/>
      <c r="O766" s="738"/>
      <c r="P766" s="738"/>
      <c r="Q766" s="738"/>
      <c r="R766" s="738"/>
      <c r="S766" s="738"/>
      <c r="T766" s="738"/>
      <c r="U766" s="738"/>
      <c r="V766" s="738"/>
      <c r="W766" s="738"/>
      <c r="AT766" s="138"/>
      <c r="AU766" s="138"/>
      <c r="AY766" s="138"/>
    </row>
    <row r="767" spans="2:65" s="655" customFormat="1" ht="24" customHeight="1">
      <c r="B767" s="301"/>
      <c r="C767" s="576" t="s">
        <v>2697</v>
      </c>
      <c r="D767" s="551"/>
      <c r="E767" s="549" t="s">
        <v>2777</v>
      </c>
      <c r="F767" s="147" t="s">
        <v>2778</v>
      </c>
      <c r="G767" s="148" t="s">
        <v>158</v>
      </c>
      <c r="H767" s="149">
        <v>40</v>
      </c>
      <c r="I767" s="553"/>
      <c r="J767" s="151">
        <f t="shared" si="23"/>
        <v>0</v>
      </c>
      <c r="K767" s="552" t="s">
        <v>1</v>
      </c>
      <c r="L767" s="34"/>
      <c r="M767" s="782"/>
      <c r="N767" s="783"/>
      <c r="O767" s="729"/>
      <c r="P767" s="757"/>
      <c r="Q767" s="757"/>
      <c r="R767" s="757"/>
      <c r="S767" s="757"/>
      <c r="T767" s="757"/>
      <c r="U767" s="729"/>
      <c r="V767" s="729"/>
      <c r="W767" s="729"/>
      <c r="AR767" s="134"/>
      <c r="AT767" s="134"/>
      <c r="AU767" s="134"/>
      <c r="AY767" s="277"/>
      <c r="BE767" s="308"/>
      <c r="BF767" s="308"/>
      <c r="BG767" s="308"/>
      <c r="BH767" s="308"/>
      <c r="BI767" s="308"/>
      <c r="BJ767" s="277"/>
      <c r="BK767" s="308"/>
      <c r="BL767" s="277"/>
      <c r="BM767" s="134"/>
    </row>
    <row r="768" spans="2:65" s="10" customFormat="1" ht="11.6">
      <c r="B768" s="136"/>
      <c r="C768" s="145"/>
      <c r="D768" s="137" t="s">
        <v>131</v>
      </c>
      <c r="E768" s="550" t="s">
        <v>1</v>
      </c>
      <c r="F768" s="139" t="s">
        <v>2785</v>
      </c>
      <c r="H768" s="140">
        <v>40</v>
      </c>
      <c r="I768" s="860"/>
      <c r="J768" s="151"/>
      <c r="L768" s="136"/>
      <c r="M768" s="738"/>
      <c r="N768" s="738"/>
      <c r="O768" s="738"/>
      <c r="P768" s="738"/>
      <c r="Q768" s="738"/>
      <c r="R768" s="738"/>
      <c r="S768" s="738"/>
      <c r="T768" s="738"/>
      <c r="U768" s="738"/>
      <c r="V768" s="738"/>
      <c r="W768" s="738"/>
      <c r="AT768" s="138"/>
      <c r="AU768" s="138"/>
      <c r="AY768" s="138"/>
    </row>
    <row r="769" spans="1:65" s="655" customFormat="1" ht="24" customHeight="1">
      <c r="B769" s="301"/>
      <c r="C769" s="576" t="s">
        <v>2698</v>
      </c>
      <c r="D769" s="551"/>
      <c r="E769" s="549" t="s">
        <v>2780</v>
      </c>
      <c r="F769" s="147" t="s">
        <v>2779</v>
      </c>
      <c r="G769" s="148" t="s">
        <v>158</v>
      </c>
      <c r="H769" s="149">
        <v>40</v>
      </c>
      <c r="I769" s="553"/>
      <c r="J769" s="151">
        <f t="shared" si="23"/>
        <v>0</v>
      </c>
      <c r="K769" s="552" t="s">
        <v>1</v>
      </c>
      <c r="L769" s="34"/>
      <c r="M769" s="782"/>
      <c r="N769" s="783"/>
      <c r="O769" s="729"/>
      <c r="P769" s="757"/>
      <c r="Q769" s="757"/>
      <c r="R769" s="757"/>
      <c r="S769" s="757"/>
      <c r="T769" s="757"/>
      <c r="U769" s="729"/>
      <c r="V769" s="729"/>
      <c r="W769" s="729"/>
      <c r="AR769" s="134"/>
      <c r="AT769" s="134"/>
      <c r="AU769" s="134"/>
      <c r="AY769" s="277"/>
      <c r="BE769" s="308"/>
      <c r="BF769" s="308"/>
      <c r="BG769" s="308"/>
      <c r="BH769" s="308"/>
      <c r="BI769" s="308"/>
      <c r="BJ769" s="277"/>
      <c r="BK769" s="308"/>
      <c r="BL769" s="277"/>
      <c r="BM769" s="134"/>
    </row>
    <row r="770" spans="1:65" s="10" customFormat="1" ht="11.6">
      <c r="B770" s="136"/>
      <c r="C770" s="145"/>
      <c r="D770" s="137" t="s">
        <v>131</v>
      </c>
      <c r="E770" s="550" t="s">
        <v>1</v>
      </c>
      <c r="F770" s="139" t="s">
        <v>2785</v>
      </c>
      <c r="H770" s="140">
        <v>40</v>
      </c>
      <c r="I770" s="860"/>
      <c r="J770" s="151"/>
      <c r="L770" s="136"/>
      <c r="M770" s="738"/>
      <c r="N770" s="738"/>
      <c r="O770" s="738"/>
      <c r="P770" s="738"/>
      <c r="Q770" s="738"/>
      <c r="R770" s="738"/>
      <c r="S770" s="738"/>
      <c r="T770" s="738"/>
      <c r="U770" s="738"/>
      <c r="V770" s="738"/>
      <c r="W770" s="738"/>
      <c r="AT770" s="138"/>
      <c r="AU770" s="138"/>
      <c r="AY770" s="138"/>
    </row>
    <row r="771" spans="1:65" s="655" customFormat="1" ht="24" customHeight="1">
      <c r="B771" s="301"/>
      <c r="C771" s="576" t="s">
        <v>2699</v>
      </c>
      <c r="D771" s="551"/>
      <c r="E771" s="549" t="s">
        <v>2781</v>
      </c>
      <c r="F771" s="147" t="s">
        <v>2782</v>
      </c>
      <c r="G771" s="148" t="s">
        <v>158</v>
      </c>
      <c r="H771" s="149">
        <v>40</v>
      </c>
      <c r="I771" s="553"/>
      <c r="J771" s="151">
        <f t="shared" si="23"/>
        <v>0</v>
      </c>
      <c r="K771" s="552" t="s">
        <v>1</v>
      </c>
      <c r="L771" s="34"/>
      <c r="M771" s="782"/>
      <c r="N771" s="783"/>
      <c r="O771" s="729"/>
      <c r="P771" s="757"/>
      <c r="Q771" s="757"/>
      <c r="R771" s="757"/>
      <c r="S771" s="757"/>
      <c r="T771" s="757"/>
      <c r="U771" s="729"/>
      <c r="V771" s="729"/>
      <c r="W771" s="729"/>
      <c r="AR771" s="134"/>
      <c r="AT771" s="134"/>
      <c r="AU771" s="134"/>
      <c r="AY771" s="277"/>
      <c r="BE771" s="308"/>
      <c r="BF771" s="308"/>
      <c r="BG771" s="308"/>
      <c r="BH771" s="308"/>
      <c r="BI771" s="308"/>
      <c r="BJ771" s="277"/>
      <c r="BK771" s="308"/>
      <c r="BL771" s="277"/>
      <c r="BM771" s="134"/>
    </row>
    <row r="772" spans="1:65" s="10" customFormat="1" ht="11.6">
      <c r="B772" s="136"/>
      <c r="C772" s="145"/>
      <c r="D772" s="137" t="s">
        <v>131</v>
      </c>
      <c r="E772" s="550" t="s">
        <v>1</v>
      </c>
      <c r="F772" s="139" t="s">
        <v>2785</v>
      </c>
      <c r="H772" s="140">
        <v>40</v>
      </c>
      <c r="I772" s="860"/>
      <c r="J772" s="151"/>
      <c r="L772" s="136"/>
      <c r="M772" s="738"/>
      <c r="N772" s="738"/>
      <c r="O772" s="738"/>
      <c r="P772" s="738"/>
      <c r="Q772" s="738"/>
      <c r="R772" s="738"/>
      <c r="S772" s="738"/>
      <c r="T772" s="738"/>
      <c r="U772" s="738"/>
      <c r="V772" s="738"/>
      <c r="W772" s="738"/>
      <c r="AT772" s="138"/>
      <c r="AU772" s="138"/>
      <c r="AY772" s="138"/>
    </row>
    <row r="773" spans="1:65" s="655" customFormat="1" ht="24" customHeight="1">
      <c r="B773" s="301"/>
      <c r="C773" s="576" t="s">
        <v>2700</v>
      </c>
      <c r="D773" s="551"/>
      <c r="E773" s="549" t="s">
        <v>973</v>
      </c>
      <c r="F773" s="147" t="s">
        <v>2783</v>
      </c>
      <c r="G773" s="148" t="s">
        <v>212</v>
      </c>
      <c r="H773" s="149">
        <v>2</v>
      </c>
      <c r="I773" s="553"/>
      <c r="J773" s="151">
        <f t="shared" si="23"/>
        <v>0</v>
      </c>
      <c r="K773" s="552" t="s">
        <v>1</v>
      </c>
      <c r="L773" s="34"/>
      <c r="M773" s="782"/>
      <c r="N773" s="783"/>
      <c r="O773" s="729"/>
      <c r="P773" s="757"/>
      <c r="Q773" s="757"/>
      <c r="R773" s="757"/>
      <c r="S773" s="757"/>
      <c r="T773" s="757"/>
      <c r="U773" s="729"/>
      <c r="V773" s="729"/>
      <c r="W773" s="729"/>
      <c r="AR773" s="134"/>
      <c r="AT773" s="134"/>
      <c r="AU773" s="134"/>
      <c r="AY773" s="277"/>
      <c r="BE773" s="308"/>
      <c r="BF773" s="308"/>
      <c r="BG773" s="308"/>
      <c r="BH773" s="308"/>
      <c r="BI773" s="308"/>
      <c r="BJ773" s="277"/>
      <c r="BK773" s="308"/>
      <c r="BL773" s="277"/>
      <c r="BM773" s="134"/>
    </row>
    <row r="774" spans="1:65" s="10" customFormat="1" ht="11.6">
      <c r="B774" s="136"/>
      <c r="C774" s="145"/>
      <c r="D774" s="137" t="s">
        <v>131</v>
      </c>
      <c r="E774" s="550" t="s">
        <v>1</v>
      </c>
      <c r="F774" s="139" t="s">
        <v>2787</v>
      </c>
      <c r="H774" s="140">
        <v>2</v>
      </c>
      <c r="I774" s="860"/>
      <c r="J774" s="151"/>
      <c r="L774" s="136"/>
      <c r="M774" s="738"/>
      <c r="N774" s="738"/>
      <c r="O774" s="738"/>
      <c r="P774" s="738"/>
      <c r="Q774" s="738"/>
      <c r="R774" s="738"/>
      <c r="S774" s="738"/>
      <c r="T774" s="738"/>
      <c r="U774" s="738"/>
      <c r="V774" s="738"/>
      <c r="W774" s="738"/>
      <c r="AT774" s="138"/>
      <c r="AU774" s="138"/>
      <c r="AY774" s="138"/>
    </row>
    <row r="775" spans="1:65" s="655" customFormat="1" ht="24" customHeight="1">
      <c r="B775" s="301"/>
      <c r="C775" s="576" t="s">
        <v>2701</v>
      </c>
      <c r="D775" s="551"/>
      <c r="E775" s="549" t="s">
        <v>973</v>
      </c>
      <c r="F775" s="147" t="s">
        <v>2784</v>
      </c>
      <c r="G775" s="148" t="s">
        <v>212</v>
      </c>
      <c r="H775" s="149">
        <v>2</v>
      </c>
      <c r="I775" s="553"/>
      <c r="J775" s="151">
        <f t="shared" si="23"/>
        <v>0</v>
      </c>
      <c r="K775" s="552" t="s">
        <v>1</v>
      </c>
      <c r="L775" s="34"/>
      <c r="M775" s="782"/>
      <c r="N775" s="783"/>
      <c r="O775" s="729"/>
      <c r="P775" s="757"/>
      <c r="Q775" s="757"/>
      <c r="R775" s="757"/>
      <c r="S775" s="757"/>
      <c r="T775" s="757"/>
      <c r="U775" s="729"/>
      <c r="V775" s="729"/>
      <c r="W775" s="729"/>
      <c r="AR775" s="134"/>
      <c r="AT775" s="134"/>
      <c r="AU775" s="134"/>
      <c r="AY775" s="277"/>
      <c r="BE775" s="308"/>
      <c r="BF775" s="308"/>
      <c r="BG775" s="308"/>
      <c r="BH775" s="308"/>
      <c r="BI775" s="308"/>
      <c r="BJ775" s="277"/>
      <c r="BK775" s="308"/>
      <c r="BL775" s="277"/>
      <c r="BM775" s="134"/>
    </row>
    <row r="776" spans="1:65" s="10" customFormat="1" ht="11.6">
      <c r="B776" s="136"/>
      <c r="C776" s="145"/>
      <c r="D776" s="137" t="s">
        <v>131</v>
      </c>
      <c r="E776" s="550" t="s">
        <v>1</v>
      </c>
      <c r="F776" s="139" t="s">
        <v>2787</v>
      </c>
      <c r="H776" s="140">
        <v>2</v>
      </c>
      <c r="I776" s="860"/>
      <c r="J776" s="151"/>
      <c r="L776" s="136"/>
      <c r="M776" s="738"/>
      <c r="N776" s="738"/>
      <c r="O776" s="738"/>
      <c r="P776" s="738"/>
      <c r="Q776" s="738"/>
      <c r="R776" s="738"/>
      <c r="S776" s="738"/>
      <c r="T776" s="738"/>
      <c r="U776" s="738"/>
      <c r="V776" s="738"/>
      <c r="W776" s="738"/>
      <c r="AT776" s="138"/>
      <c r="AU776" s="138"/>
      <c r="AY776" s="138"/>
    </row>
    <row r="777" spans="1:65" s="655" customFormat="1" ht="24" customHeight="1">
      <c r="B777" s="301"/>
      <c r="C777" s="576" t="s">
        <v>2702</v>
      </c>
      <c r="D777" s="551"/>
      <c r="E777" s="549" t="s">
        <v>2755</v>
      </c>
      <c r="F777" s="147" t="s">
        <v>2756</v>
      </c>
      <c r="G777" s="148" t="s">
        <v>270</v>
      </c>
      <c r="H777" s="149">
        <v>14</v>
      </c>
      <c r="I777" s="553"/>
      <c r="J777" s="151">
        <f t="shared" si="23"/>
        <v>0</v>
      </c>
      <c r="K777" s="552" t="s">
        <v>1</v>
      </c>
      <c r="L777" s="34"/>
      <c r="M777" s="782"/>
      <c r="N777" s="783"/>
      <c r="O777" s="729"/>
      <c r="P777" s="757"/>
      <c r="Q777" s="757"/>
      <c r="R777" s="757"/>
      <c r="S777" s="757"/>
      <c r="T777" s="757"/>
      <c r="U777" s="729"/>
      <c r="V777" s="729"/>
      <c r="W777" s="729"/>
      <c r="AR777" s="134"/>
      <c r="AT777" s="134"/>
      <c r="AU777" s="134"/>
      <c r="AY777" s="277"/>
      <c r="BE777" s="308"/>
      <c r="BF777" s="308"/>
      <c r="BG777" s="308"/>
      <c r="BH777" s="308"/>
      <c r="BI777" s="308"/>
      <c r="BJ777" s="277"/>
      <c r="BK777" s="308"/>
      <c r="BL777" s="277"/>
      <c r="BM777" s="134"/>
    </row>
    <row r="778" spans="1:65" s="10" customFormat="1">
      <c r="B778" s="662"/>
      <c r="C778" s="663"/>
      <c r="D778" s="664" t="s">
        <v>131</v>
      </c>
      <c r="E778" s="711" t="s">
        <v>1</v>
      </c>
      <c r="F778" s="712" t="s">
        <v>2786</v>
      </c>
      <c r="G778" s="663"/>
      <c r="H778" s="667">
        <v>14</v>
      </c>
      <c r="I778" s="885"/>
      <c r="J778" s="663"/>
      <c r="K778" s="669"/>
      <c r="L778" s="136"/>
      <c r="M778" s="738"/>
      <c r="N778" s="738"/>
      <c r="O778" s="738"/>
      <c r="P778" s="738"/>
      <c r="Q778" s="738"/>
      <c r="R778" s="738"/>
      <c r="S778" s="738"/>
      <c r="T778" s="738"/>
      <c r="U778" s="738"/>
      <c r="V778" s="738"/>
      <c r="W778" s="738"/>
      <c r="AT778" s="138"/>
      <c r="AU778" s="138"/>
      <c r="AY778" s="138"/>
    </row>
    <row r="779" spans="1:65" s="655" customFormat="1" ht="24" customHeight="1">
      <c r="A779" s="670"/>
      <c r="B779" s="700"/>
      <c r="C779" s="701"/>
      <c r="D779" s="702"/>
      <c r="E779" s="703"/>
      <c r="F779" s="175"/>
      <c r="G779" s="176"/>
      <c r="H779" s="177"/>
      <c r="I779" s="706"/>
      <c r="J779" s="704"/>
      <c r="K779" s="705"/>
      <c r="L779" s="670"/>
      <c r="M779" s="782"/>
      <c r="N779" s="783"/>
      <c r="O779" s="729"/>
      <c r="P779" s="757"/>
      <c r="Q779" s="757"/>
      <c r="R779" s="757"/>
      <c r="S779" s="757"/>
      <c r="T779" s="757"/>
      <c r="U779" s="729"/>
      <c r="V779" s="729"/>
      <c r="W779" s="729"/>
      <c r="AR779" s="134"/>
      <c r="AT779" s="134"/>
      <c r="AU779" s="134"/>
      <c r="AY779" s="277"/>
      <c r="BE779" s="308"/>
      <c r="BF779" s="308"/>
      <c r="BG779" s="308"/>
      <c r="BH779" s="308"/>
      <c r="BI779" s="308"/>
      <c r="BJ779" s="277"/>
      <c r="BK779" s="308"/>
      <c r="BL779" s="277"/>
      <c r="BM779" s="134"/>
    </row>
    <row r="780" spans="1:65" s="655" customFormat="1" ht="24" customHeight="1">
      <c r="A780" s="670"/>
      <c r="B780" s="700"/>
      <c r="C780" s="701"/>
      <c r="D780" s="702"/>
      <c r="E780" s="703"/>
      <c r="F780" s="175"/>
      <c r="G780" s="176"/>
      <c r="H780" s="177"/>
      <c r="I780" s="706"/>
      <c r="J780" s="704"/>
      <c r="K780" s="705"/>
      <c r="L780" s="670"/>
      <c r="M780" s="782"/>
      <c r="N780" s="783"/>
      <c r="O780" s="729"/>
      <c r="P780" s="757"/>
      <c r="Q780" s="757"/>
      <c r="R780" s="757"/>
      <c r="S780" s="757"/>
      <c r="T780" s="757"/>
      <c r="U780" s="729"/>
      <c r="V780" s="729"/>
      <c r="W780" s="729"/>
      <c r="AR780" s="134"/>
      <c r="AT780" s="134"/>
      <c r="AU780" s="134"/>
      <c r="AY780" s="277"/>
      <c r="BE780" s="308"/>
      <c r="BF780" s="308"/>
      <c r="BG780" s="308"/>
      <c r="BH780" s="308"/>
      <c r="BI780" s="308"/>
      <c r="BJ780" s="277"/>
      <c r="BK780" s="308"/>
      <c r="BL780" s="277"/>
      <c r="BM780" s="134"/>
    </row>
    <row r="781" spans="1:65" s="655" customFormat="1" ht="24" customHeight="1">
      <c r="A781" s="670"/>
      <c r="B781" s="700"/>
      <c r="C781" s="701"/>
      <c r="D781" s="702"/>
      <c r="E781" s="703"/>
      <c r="F781" s="175"/>
      <c r="G781" s="176"/>
      <c r="H781" s="177"/>
      <c r="I781" s="706"/>
      <c r="J781" s="704"/>
      <c r="K781" s="705"/>
      <c r="L781" s="670"/>
      <c r="M781" s="782"/>
      <c r="N781" s="783"/>
      <c r="O781" s="729"/>
      <c r="P781" s="757"/>
      <c r="Q781" s="757"/>
      <c r="R781" s="757"/>
      <c r="S781" s="757"/>
      <c r="T781" s="757"/>
      <c r="U781" s="729"/>
      <c r="V781" s="729"/>
      <c r="W781" s="729"/>
      <c r="AR781" s="134"/>
      <c r="AT781" s="134"/>
      <c r="AU781" s="134"/>
      <c r="AY781" s="277"/>
      <c r="BE781" s="308"/>
      <c r="BF781" s="308"/>
      <c r="BG781" s="308"/>
      <c r="BH781" s="308"/>
      <c r="BI781" s="308"/>
      <c r="BJ781" s="277"/>
      <c r="BK781" s="308"/>
      <c r="BL781" s="277"/>
      <c r="BM781" s="134"/>
    </row>
    <row r="782" spans="1:65" s="655" customFormat="1" ht="24" customHeight="1">
      <c r="A782" s="670"/>
      <c r="B782" s="700"/>
      <c r="C782" s="701"/>
      <c r="D782" s="702"/>
      <c r="E782" s="703"/>
      <c r="F782" s="175"/>
      <c r="G782" s="176"/>
      <c r="H782" s="177"/>
      <c r="I782" s="706"/>
      <c r="J782" s="704"/>
      <c r="K782" s="705"/>
      <c r="L782" s="670"/>
      <c r="M782" s="782"/>
      <c r="N782" s="783"/>
      <c r="O782" s="729"/>
      <c r="P782" s="757"/>
      <c r="Q782" s="757"/>
      <c r="R782" s="757"/>
      <c r="S782" s="757"/>
      <c r="T782" s="757"/>
      <c r="U782" s="729"/>
      <c r="V782" s="729"/>
      <c r="W782" s="729"/>
      <c r="AR782" s="134"/>
      <c r="AT782" s="134"/>
      <c r="AU782" s="134"/>
      <c r="AY782" s="277"/>
      <c r="BE782" s="308"/>
      <c r="BF782" s="308"/>
      <c r="BG782" s="308"/>
      <c r="BH782" s="308"/>
      <c r="BI782" s="308"/>
      <c r="BJ782" s="277"/>
      <c r="BK782" s="308"/>
      <c r="BL782" s="277"/>
      <c r="BM782" s="134"/>
    </row>
    <row r="783" spans="1:65" s="655" customFormat="1" ht="24" customHeight="1">
      <c r="A783" s="670"/>
      <c r="B783" s="700"/>
      <c r="C783" s="701"/>
      <c r="D783" s="702"/>
      <c r="E783" s="703"/>
      <c r="F783" s="175"/>
      <c r="G783" s="176"/>
      <c r="H783" s="177"/>
      <c r="I783" s="706"/>
      <c r="J783" s="704"/>
      <c r="K783" s="705"/>
      <c r="L783" s="670"/>
      <c r="M783" s="782"/>
      <c r="N783" s="783"/>
      <c r="O783" s="729"/>
      <c r="P783" s="757"/>
      <c r="Q783" s="757"/>
      <c r="R783" s="757"/>
      <c r="S783" s="757"/>
      <c r="T783" s="757"/>
      <c r="U783" s="729"/>
      <c r="V783" s="729"/>
      <c r="W783" s="729"/>
      <c r="AR783" s="134"/>
      <c r="AT783" s="134"/>
      <c r="AU783" s="134"/>
      <c r="AY783" s="277"/>
      <c r="BE783" s="308"/>
      <c r="BF783" s="308"/>
      <c r="BG783" s="308"/>
      <c r="BH783" s="308"/>
      <c r="BI783" s="308"/>
      <c r="BJ783" s="277"/>
      <c r="BK783" s="308"/>
      <c r="BL783" s="277"/>
      <c r="BM783" s="134"/>
    </row>
    <row r="784" spans="1:65" s="655" customFormat="1" ht="24" customHeight="1">
      <c r="A784" s="670"/>
      <c r="B784" s="700"/>
      <c r="C784" s="701"/>
      <c r="D784" s="702"/>
      <c r="E784" s="703"/>
      <c r="F784" s="175"/>
      <c r="G784" s="176"/>
      <c r="H784" s="177"/>
      <c r="I784" s="706"/>
      <c r="J784" s="704"/>
      <c r="K784" s="705"/>
      <c r="L784" s="670"/>
      <c r="M784" s="782"/>
      <c r="N784" s="783"/>
      <c r="O784" s="729"/>
      <c r="P784" s="757"/>
      <c r="Q784" s="757"/>
      <c r="R784" s="757"/>
      <c r="S784" s="757"/>
      <c r="T784" s="757"/>
      <c r="U784" s="729"/>
      <c r="V784" s="729"/>
      <c r="W784" s="729"/>
      <c r="AR784" s="134"/>
      <c r="AT784" s="134"/>
      <c r="AU784" s="134"/>
      <c r="AY784" s="277"/>
      <c r="BE784" s="308"/>
      <c r="BF784" s="308"/>
      <c r="BG784" s="308"/>
      <c r="BH784" s="308"/>
      <c r="BI784" s="308"/>
      <c r="BJ784" s="277"/>
      <c r="BK784" s="308"/>
      <c r="BL784" s="277"/>
      <c r="BM784" s="134"/>
    </row>
    <row r="785" spans="1:65" s="655" customFormat="1" ht="24" customHeight="1">
      <c r="A785" s="670"/>
      <c r="B785" s="700"/>
      <c r="C785" s="701"/>
      <c r="D785" s="702"/>
      <c r="E785" s="703"/>
      <c r="F785" s="175"/>
      <c r="G785" s="176"/>
      <c r="H785" s="177"/>
      <c r="I785" s="706"/>
      <c r="J785" s="704"/>
      <c r="K785" s="705"/>
      <c r="L785" s="670"/>
      <c r="M785" s="782"/>
      <c r="N785" s="783"/>
      <c r="O785" s="729"/>
      <c r="P785" s="757"/>
      <c r="Q785" s="757"/>
      <c r="R785" s="757"/>
      <c r="S785" s="757"/>
      <c r="T785" s="757"/>
      <c r="U785" s="729"/>
      <c r="V785" s="729"/>
      <c r="W785" s="729"/>
      <c r="AR785" s="134"/>
      <c r="AT785" s="134"/>
      <c r="AU785" s="134"/>
      <c r="AY785" s="277"/>
      <c r="BE785" s="308"/>
      <c r="BF785" s="308"/>
      <c r="BG785" s="308"/>
      <c r="BH785" s="308"/>
      <c r="BI785" s="308"/>
      <c r="BJ785" s="277"/>
      <c r="BK785" s="308"/>
      <c r="BL785" s="277"/>
      <c r="BM785" s="134"/>
    </row>
    <row r="786" spans="1:65" s="655" customFormat="1" ht="24" customHeight="1">
      <c r="A786" s="670"/>
      <c r="B786" s="700"/>
      <c r="C786" s="701"/>
      <c r="D786" s="702"/>
      <c r="E786" s="703"/>
      <c r="F786" s="175"/>
      <c r="G786" s="176"/>
      <c r="H786" s="177"/>
      <c r="I786" s="706"/>
      <c r="J786" s="704"/>
      <c r="K786" s="705"/>
      <c r="L786" s="670"/>
      <c r="M786" s="782"/>
      <c r="N786" s="783"/>
      <c r="O786" s="729"/>
      <c r="P786" s="757"/>
      <c r="Q786" s="757"/>
      <c r="R786" s="757"/>
      <c r="S786" s="757"/>
      <c r="T786" s="757"/>
      <c r="U786" s="729"/>
      <c r="V786" s="729"/>
      <c r="W786" s="729"/>
      <c r="AR786" s="134"/>
      <c r="AT786" s="134"/>
      <c r="AU786" s="134"/>
      <c r="AY786" s="277"/>
      <c r="BE786" s="308"/>
      <c r="BF786" s="308"/>
      <c r="BG786" s="308"/>
      <c r="BH786" s="308"/>
      <c r="BI786" s="308"/>
      <c r="BJ786" s="277"/>
      <c r="BK786" s="308"/>
      <c r="BL786" s="277"/>
      <c r="BM786" s="134"/>
    </row>
    <row r="787" spans="1:65" s="655" customFormat="1" ht="24" customHeight="1">
      <c r="A787" s="670"/>
      <c r="B787" s="700"/>
      <c r="C787" s="701"/>
      <c r="D787" s="702"/>
      <c r="E787" s="703"/>
      <c r="F787" s="175"/>
      <c r="G787" s="176"/>
      <c r="H787" s="177"/>
      <c r="I787" s="706"/>
      <c r="J787" s="704"/>
      <c r="K787" s="705"/>
      <c r="L787" s="670"/>
      <c r="M787" s="782"/>
      <c r="N787" s="783"/>
      <c r="O787" s="729"/>
      <c r="P787" s="757"/>
      <c r="Q787" s="757"/>
      <c r="R787" s="757"/>
      <c r="S787" s="757"/>
      <c r="T787" s="757"/>
      <c r="U787" s="729"/>
      <c r="V787" s="729"/>
      <c r="W787" s="729"/>
      <c r="AR787" s="134"/>
      <c r="AT787" s="134"/>
      <c r="AU787" s="134"/>
      <c r="AY787" s="277"/>
      <c r="BE787" s="308"/>
      <c r="BF787" s="308"/>
      <c r="BG787" s="308"/>
      <c r="BH787" s="308"/>
      <c r="BI787" s="308"/>
      <c r="BJ787" s="277"/>
      <c r="BK787" s="308"/>
      <c r="BL787" s="277"/>
      <c r="BM787" s="134"/>
    </row>
    <row r="788" spans="1:65" s="655" customFormat="1" ht="24" customHeight="1">
      <c r="A788" s="670"/>
      <c r="B788" s="700"/>
      <c r="C788" s="701"/>
      <c r="D788" s="702"/>
      <c r="E788" s="703"/>
      <c r="F788" s="175"/>
      <c r="G788" s="176"/>
      <c r="H788" s="177"/>
      <c r="I788" s="706"/>
      <c r="J788" s="704"/>
      <c r="K788" s="705"/>
      <c r="L788" s="670"/>
      <c r="M788" s="782"/>
      <c r="N788" s="783"/>
      <c r="O788" s="729"/>
      <c r="P788" s="757"/>
      <c r="Q788" s="757"/>
      <c r="R788" s="757"/>
      <c r="S788" s="757"/>
      <c r="T788" s="757"/>
      <c r="U788" s="729"/>
      <c r="V788" s="729"/>
      <c r="W788" s="729"/>
      <c r="AR788" s="134"/>
      <c r="AT788" s="134"/>
      <c r="AU788" s="134"/>
      <c r="AY788" s="277"/>
      <c r="BE788" s="308"/>
      <c r="BF788" s="308"/>
      <c r="BG788" s="308"/>
      <c r="BH788" s="308"/>
      <c r="BI788" s="308"/>
      <c r="BJ788" s="277"/>
      <c r="BK788" s="308"/>
      <c r="BL788" s="277"/>
      <c r="BM788" s="134"/>
    </row>
    <row r="789" spans="1:65" s="655" customFormat="1" ht="24" customHeight="1">
      <c r="A789" s="670"/>
      <c r="B789" s="700"/>
      <c r="C789" s="701"/>
      <c r="D789" s="702"/>
      <c r="E789" s="703"/>
      <c r="F789" s="175"/>
      <c r="G789" s="176"/>
      <c r="H789" s="177"/>
      <c r="I789" s="706"/>
      <c r="J789" s="704"/>
      <c r="K789" s="705"/>
      <c r="L789" s="670"/>
      <c r="M789" s="782"/>
      <c r="N789" s="783"/>
      <c r="O789" s="729"/>
      <c r="P789" s="757"/>
      <c r="Q789" s="757"/>
      <c r="R789" s="757"/>
      <c r="S789" s="757"/>
      <c r="T789" s="757"/>
      <c r="U789" s="729"/>
      <c r="V789" s="729"/>
      <c r="W789" s="729"/>
      <c r="AR789" s="134"/>
      <c r="AT789" s="134"/>
      <c r="AU789" s="134"/>
      <c r="AY789" s="277"/>
      <c r="BE789" s="308"/>
      <c r="BF789" s="308"/>
      <c r="BG789" s="308"/>
      <c r="BH789" s="308"/>
      <c r="BI789" s="308"/>
      <c r="BJ789" s="277"/>
      <c r="BK789" s="308"/>
      <c r="BL789" s="277"/>
      <c r="BM789" s="134"/>
    </row>
    <row r="790" spans="1:65" s="655" customFormat="1" ht="24" customHeight="1">
      <c r="A790" s="670"/>
      <c r="B790" s="700"/>
      <c r="C790" s="701"/>
      <c r="D790" s="702"/>
      <c r="E790" s="703"/>
      <c r="F790" s="175"/>
      <c r="G790" s="176"/>
      <c r="H790" s="177"/>
      <c r="I790" s="706"/>
      <c r="J790" s="704"/>
      <c r="K790" s="705"/>
      <c r="L790" s="670"/>
      <c r="M790" s="782"/>
      <c r="N790" s="783"/>
      <c r="O790" s="729"/>
      <c r="P790" s="757"/>
      <c r="Q790" s="757"/>
      <c r="R790" s="757"/>
      <c r="S790" s="757"/>
      <c r="T790" s="757"/>
      <c r="U790" s="729"/>
      <c r="V790" s="729"/>
      <c r="W790" s="729"/>
      <c r="AR790" s="134"/>
      <c r="AT790" s="134"/>
      <c r="AU790" s="134"/>
      <c r="AY790" s="277"/>
      <c r="BE790" s="308"/>
      <c r="BF790" s="308"/>
      <c r="BG790" s="308"/>
      <c r="BH790" s="308"/>
      <c r="BI790" s="308"/>
      <c r="BJ790" s="277"/>
      <c r="BK790" s="308"/>
      <c r="BL790" s="277"/>
      <c r="BM790" s="134"/>
    </row>
    <row r="791" spans="1:65" s="655" customFormat="1" ht="24" customHeight="1">
      <c r="A791" s="670"/>
      <c r="B791" s="700"/>
      <c r="C791" s="701"/>
      <c r="D791" s="702"/>
      <c r="E791" s="703"/>
      <c r="F791" s="175"/>
      <c r="G791" s="176"/>
      <c r="H791" s="177"/>
      <c r="I791" s="706"/>
      <c r="J791" s="704"/>
      <c r="K791" s="705"/>
      <c r="L791" s="670"/>
      <c r="M791" s="782"/>
      <c r="N791" s="783"/>
      <c r="O791" s="729"/>
      <c r="P791" s="757"/>
      <c r="Q791" s="757"/>
      <c r="R791" s="757"/>
      <c r="S791" s="757"/>
      <c r="T791" s="757"/>
      <c r="U791" s="729"/>
      <c r="V791" s="729"/>
      <c r="W791" s="729"/>
      <c r="AR791" s="134"/>
      <c r="AT791" s="134"/>
      <c r="AU791" s="134"/>
      <c r="AY791" s="277"/>
      <c r="BE791" s="308"/>
      <c r="BF791" s="308"/>
      <c r="BG791" s="308"/>
      <c r="BH791" s="308"/>
      <c r="BI791" s="308"/>
      <c r="BJ791" s="277"/>
      <c r="BK791" s="308"/>
      <c r="BL791" s="277"/>
      <c r="BM791" s="134"/>
    </row>
    <row r="792" spans="1:65" s="655" customFormat="1" ht="24" customHeight="1">
      <c r="A792" s="670"/>
      <c r="B792" s="700"/>
      <c r="C792" s="701"/>
      <c r="D792" s="702"/>
      <c r="E792" s="703"/>
      <c r="F792" s="175"/>
      <c r="G792" s="176"/>
      <c r="H792" s="177"/>
      <c r="I792" s="706"/>
      <c r="J792" s="704"/>
      <c r="K792" s="705"/>
      <c r="L792" s="670"/>
      <c r="M792" s="782"/>
      <c r="N792" s="783"/>
      <c r="O792" s="729"/>
      <c r="P792" s="757"/>
      <c r="Q792" s="757"/>
      <c r="R792" s="757"/>
      <c r="S792" s="757"/>
      <c r="T792" s="757"/>
      <c r="U792" s="729"/>
      <c r="V792" s="729"/>
      <c r="W792" s="729"/>
      <c r="AR792" s="134"/>
      <c r="AT792" s="134"/>
      <c r="AU792" s="134"/>
      <c r="AY792" s="277"/>
      <c r="BE792" s="308"/>
      <c r="BF792" s="308"/>
      <c r="BG792" s="308"/>
      <c r="BH792" s="308"/>
      <c r="BI792" s="308"/>
      <c r="BJ792" s="277"/>
      <c r="BK792" s="308"/>
      <c r="BL792" s="277"/>
      <c r="BM792" s="134"/>
    </row>
    <row r="793" spans="1:65" s="655" customFormat="1" ht="24" customHeight="1">
      <c r="A793" s="670"/>
      <c r="B793" s="700"/>
      <c r="C793" s="701"/>
      <c r="D793" s="702"/>
      <c r="E793" s="703"/>
      <c r="F793" s="175"/>
      <c r="G793" s="176"/>
      <c r="H793" s="177"/>
      <c r="I793" s="706"/>
      <c r="J793" s="704"/>
      <c r="K793" s="705"/>
      <c r="L793" s="670"/>
      <c r="M793" s="782"/>
      <c r="N793" s="783"/>
      <c r="O793" s="729"/>
      <c r="P793" s="757"/>
      <c r="Q793" s="757"/>
      <c r="R793" s="757"/>
      <c r="S793" s="757"/>
      <c r="T793" s="757"/>
      <c r="U793" s="729"/>
      <c r="V793" s="729"/>
      <c r="W793" s="729"/>
      <c r="AR793" s="134"/>
      <c r="AT793" s="134"/>
      <c r="AU793" s="134"/>
      <c r="AY793" s="277"/>
      <c r="BE793" s="308"/>
      <c r="BF793" s="308"/>
      <c r="BG793" s="308"/>
      <c r="BH793" s="308"/>
      <c r="BI793" s="308"/>
      <c r="BJ793" s="277"/>
      <c r="BK793" s="308"/>
      <c r="BL793" s="277"/>
      <c r="BM793" s="134"/>
    </row>
    <row r="794" spans="1:65" s="655" customFormat="1" ht="24" customHeight="1">
      <c r="A794" s="670"/>
      <c r="B794" s="700"/>
      <c r="C794" s="701"/>
      <c r="D794" s="702"/>
      <c r="E794" s="703"/>
      <c r="F794" s="175"/>
      <c r="G794" s="176"/>
      <c r="H794" s="177"/>
      <c r="I794" s="706"/>
      <c r="J794" s="704"/>
      <c r="K794" s="705"/>
      <c r="L794" s="670"/>
      <c r="M794" s="782"/>
      <c r="N794" s="783"/>
      <c r="O794" s="729"/>
      <c r="P794" s="757"/>
      <c r="Q794" s="757"/>
      <c r="R794" s="757"/>
      <c r="S794" s="757"/>
      <c r="T794" s="757"/>
      <c r="U794" s="729"/>
      <c r="V794" s="729"/>
      <c r="W794" s="729"/>
      <c r="AR794" s="134"/>
      <c r="AT794" s="134"/>
      <c r="AU794" s="134"/>
      <c r="AY794" s="277"/>
      <c r="BE794" s="308"/>
      <c r="BF794" s="308"/>
      <c r="BG794" s="308"/>
      <c r="BH794" s="308"/>
      <c r="BI794" s="308"/>
      <c r="BJ794" s="277"/>
      <c r="BK794" s="308"/>
      <c r="BL794" s="277"/>
      <c r="BM794" s="134"/>
    </row>
    <row r="795" spans="1:65" s="655" customFormat="1" ht="24" customHeight="1">
      <c r="A795" s="670"/>
      <c r="B795" s="700"/>
      <c r="C795" s="701"/>
      <c r="D795" s="702"/>
      <c r="E795" s="703"/>
      <c r="F795" s="175"/>
      <c r="G795" s="176"/>
      <c r="H795" s="177"/>
      <c r="I795" s="706"/>
      <c r="J795" s="704"/>
      <c r="K795" s="705"/>
      <c r="L795" s="670"/>
      <c r="M795" s="782"/>
      <c r="N795" s="783"/>
      <c r="O795" s="729"/>
      <c r="P795" s="757"/>
      <c r="Q795" s="757"/>
      <c r="R795" s="757"/>
      <c r="S795" s="757"/>
      <c r="T795" s="757"/>
      <c r="U795" s="729"/>
      <c r="V795" s="729"/>
      <c r="W795" s="729"/>
      <c r="AR795" s="134"/>
      <c r="AT795" s="134"/>
      <c r="AU795" s="134"/>
      <c r="AY795" s="277"/>
      <c r="BE795" s="308"/>
      <c r="BF795" s="308"/>
      <c r="BG795" s="308"/>
      <c r="BH795" s="308"/>
      <c r="BI795" s="308"/>
      <c r="BJ795" s="277"/>
      <c r="BK795" s="308"/>
      <c r="BL795" s="277"/>
      <c r="BM795" s="134"/>
    </row>
    <row r="796" spans="1:65">
      <c r="A796" s="674"/>
      <c r="B796" s="674"/>
      <c r="C796" s="674"/>
      <c r="D796" s="674"/>
      <c r="E796" s="674"/>
      <c r="F796" s="674"/>
      <c r="G796" s="674"/>
      <c r="H796" s="674"/>
      <c r="I796" s="883"/>
      <c r="J796" s="674"/>
      <c r="K796" s="674"/>
      <c r="L796" s="674"/>
    </row>
    <row r="797" spans="1:65">
      <c r="A797" s="674"/>
      <c r="B797" s="674"/>
      <c r="C797" s="674"/>
      <c r="D797" s="674"/>
      <c r="E797" s="674"/>
      <c r="F797" s="674"/>
      <c r="G797" s="674"/>
      <c r="H797" s="674"/>
      <c r="I797" s="883"/>
      <c r="J797" s="674"/>
      <c r="K797" s="674"/>
      <c r="L797" s="674"/>
    </row>
    <row r="798" spans="1:65">
      <c r="A798" s="674"/>
      <c r="B798" s="674"/>
      <c r="C798" s="674"/>
      <c r="D798" s="674"/>
      <c r="E798" s="674"/>
      <c r="F798" s="674"/>
      <c r="G798" s="674"/>
      <c r="H798" s="674"/>
      <c r="I798" s="883"/>
      <c r="J798" s="674"/>
      <c r="K798" s="674"/>
      <c r="L798" s="674"/>
    </row>
  </sheetData>
  <sheetProtection algorithmName="SHA-512" hashValue="MSY5tASZxwTpzjTLEPpa9byPGMqtkZAnUxU1WUWUkcMXePoTrXms6BCVG5F1znvz7D7wpRHMyQqvkNCNUgMvBg==" saltValue="W4FCipHDLH50B9zUaWHbaw==" spinCount="100000" sheet="1" objects="1" scenarios="1" selectLockedCells="1"/>
  <autoFilter ref="C129:K489" xr:uid="{00000000-0009-0000-0000-00000A000000}"/>
  <mergeCells count="9">
    <mergeCell ref="E87:H87"/>
    <mergeCell ref="E120:H120"/>
    <mergeCell ref="E122:H122"/>
    <mergeCell ref="L2:V2"/>
    <mergeCell ref="E7:H7"/>
    <mergeCell ref="E9:H9"/>
    <mergeCell ref="E18:H18"/>
    <mergeCell ref="E27:H27"/>
    <mergeCell ref="E85:H85"/>
  </mergeCells>
  <phoneticPr fontId="0" type="noConversion"/>
  <pageMargins left="0.39374999999999999" right="0.39374999999999999" top="0.39374999999999999" bottom="0.39374999999999999" header="0" footer="0"/>
  <pageSetup paperSize="9" fitToHeight="100" orientation="portrait" blackAndWhite="1" r:id="rId1"/>
  <headerFooter>
    <oddFooter>&amp;CStrana &amp;P z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06413-B547-4CCC-B976-534ABCA8745A}">
  <sheetPr>
    <pageSetUpPr fitToPage="1"/>
  </sheetPr>
  <dimension ref="B2:BM327"/>
  <sheetViews>
    <sheetView showGridLines="0" topLeftCell="A110" zoomScaleNormal="100" workbookViewId="0">
      <selection activeCell="I124" sqref="I124"/>
    </sheetView>
  </sheetViews>
  <sheetFormatPr defaultColWidth="9" defaultRowHeight="10.3"/>
  <cols>
    <col min="1" max="1" width="8.36328125" style="257" customWidth="1"/>
    <col min="2" max="2" width="1.1796875" style="257" customWidth="1"/>
    <col min="3" max="3" width="4.1796875" style="257" customWidth="1"/>
    <col min="4" max="4" width="4.36328125" style="257" customWidth="1"/>
    <col min="5" max="5" width="14.6328125" style="257" customWidth="1"/>
    <col min="6" max="6" width="53" style="257" customWidth="1"/>
    <col min="7" max="7" width="7.453125" style="257" customWidth="1"/>
    <col min="8" max="8" width="14" style="257" customWidth="1"/>
    <col min="9" max="9" width="15.81640625" style="845" customWidth="1"/>
    <col min="10" max="11" width="22.36328125" style="257" customWidth="1"/>
    <col min="12" max="12" width="9.36328125" style="257" customWidth="1"/>
    <col min="13" max="13" width="10.81640625" style="727" customWidth="1"/>
    <col min="14" max="14" width="9" style="727" customWidth="1"/>
    <col min="15" max="20" width="14.1796875" style="727" customWidth="1"/>
    <col min="21" max="21" width="16.36328125" style="727" customWidth="1"/>
    <col min="22" max="22" width="12.36328125" style="727" customWidth="1"/>
    <col min="23" max="23" width="16.36328125" style="257" customWidth="1"/>
    <col min="24" max="24" width="12.36328125" style="257" customWidth="1"/>
    <col min="25" max="25" width="15" style="257" customWidth="1"/>
    <col min="26" max="26" width="11" style="257" customWidth="1"/>
    <col min="27" max="27" width="15" style="257" customWidth="1"/>
    <col min="28" max="28" width="16.36328125" style="257" customWidth="1"/>
    <col min="29" max="29" width="11" style="257" customWidth="1"/>
    <col min="30" max="30" width="15" style="257" customWidth="1"/>
    <col min="31" max="31" width="16.36328125" style="257" customWidth="1"/>
    <col min="32" max="16384" width="9" style="257"/>
  </cols>
  <sheetData>
    <row r="2" spans="2:46" ht="37" customHeight="1">
      <c r="L2" s="894"/>
      <c r="M2" s="895"/>
      <c r="N2" s="895"/>
      <c r="O2" s="895"/>
      <c r="P2" s="895"/>
      <c r="Q2" s="895"/>
      <c r="R2" s="895"/>
      <c r="S2" s="895"/>
      <c r="T2" s="895"/>
      <c r="U2" s="895"/>
      <c r="V2" s="895"/>
      <c r="AT2" s="277"/>
    </row>
    <row r="3" spans="2:46" ht="7" customHeight="1">
      <c r="B3" s="13"/>
      <c r="C3" s="14"/>
      <c r="D3" s="14"/>
      <c r="E3" s="14"/>
      <c r="F3" s="14"/>
      <c r="G3" s="14"/>
      <c r="H3" s="14"/>
      <c r="I3" s="846"/>
      <c r="J3" s="14"/>
      <c r="K3" s="14"/>
      <c r="L3" s="15"/>
      <c r="AT3" s="277"/>
    </row>
    <row r="4" spans="2:46" ht="25" customHeight="1">
      <c r="B4" s="15"/>
      <c r="D4" s="16" t="s">
        <v>110</v>
      </c>
      <c r="L4" s="15"/>
      <c r="M4" s="728"/>
      <c r="AT4" s="277"/>
    </row>
    <row r="5" spans="2:46" ht="7" customHeight="1">
      <c r="B5" s="15"/>
      <c r="L5" s="15"/>
    </row>
    <row r="6" spans="2:46" ht="12" customHeight="1">
      <c r="B6" s="15"/>
      <c r="D6" s="269" t="s">
        <v>16</v>
      </c>
      <c r="L6" s="15"/>
    </row>
    <row r="7" spans="2:46" ht="16.5" customHeight="1">
      <c r="B7" s="15"/>
      <c r="E7" s="940" t="s">
        <v>4078</v>
      </c>
      <c r="F7" s="941"/>
      <c r="G7" s="941"/>
      <c r="H7" s="941"/>
      <c r="L7" s="15"/>
    </row>
    <row r="8" spans="2:46" s="2" customFormat="1" ht="12" customHeight="1">
      <c r="B8" s="34"/>
      <c r="D8" s="269" t="s">
        <v>111</v>
      </c>
      <c r="I8" s="308"/>
      <c r="L8" s="34"/>
      <c r="M8" s="729"/>
      <c r="N8" s="729"/>
      <c r="O8" s="729"/>
      <c r="P8" s="729"/>
      <c r="Q8" s="729"/>
      <c r="R8" s="729"/>
      <c r="S8" s="729"/>
      <c r="T8" s="729"/>
      <c r="U8" s="729"/>
      <c r="V8" s="729"/>
    </row>
    <row r="9" spans="2:46" s="2" customFormat="1" ht="16.5" customHeight="1">
      <c r="B9" s="34"/>
      <c r="E9" s="911" t="s">
        <v>7007</v>
      </c>
      <c r="F9" s="939"/>
      <c r="G9" s="939"/>
      <c r="H9" s="939"/>
      <c r="I9" s="308"/>
      <c r="L9" s="34"/>
      <c r="M9" s="729"/>
      <c r="N9" s="729"/>
      <c r="O9" s="729"/>
      <c r="P9" s="729"/>
      <c r="Q9" s="729"/>
      <c r="R9" s="729"/>
      <c r="S9" s="729"/>
      <c r="T9" s="729"/>
      <c r="U9" s="729"/>
      <c r="V9" s="729"/>
    </row>
    <row r="10" spans="2:46" s="2" customFormat="1">
      <c r="B10" s="34"/>
      <c r="I10" s="308"/>
      <c r="L10" s="34"/>
      <c r="M10" s="729"/>
      <c r="N10" s="729"/>
      <c r="O10" s="729"/>
      <c r="P10" s="729"/>
      <c r="Q10" s="729"/>
      <c r="R10" s="729"/>
      <c r="S10" s="729"/>
      <c r="T10" s="729"/>
      <c r="U10" s="729"/>
      <c r="V10" s="729"/>
    </row>
    <row r="11" spans="2:46" s="2" customFormat="1" ht="12" customHeight="1">
      <c r="B11" s="34"/>
      <c r="D11" s="269" t="s">
        <v>17</v>
      </c>
      <c r="F11" s="262" t="s">
        <v>1</v>
      </c>
      <c r="I11" s="847" t="s">
        <v>18</v>
      </c>
      <c r="J11" s="262" t="s">
        <v>1</v>
      </c>
      <c r="L11" s="34"/>
      <c r="M11" s="729"/>
      <c r="N11" s="729"/>
      <c r="O11" s="729"/>
      <c r="P11" s="729"/>
      <c r="Q11" s="729"/>
      <c r="R11" s="729"/>
      <c r="S11" s="729"/>
      <c r="T11" s="729"/>
      <c r="U11" s="729"/>
      <c r="V11" s="729"/>
    </row>
    <row r="12" spans="2:46" s="2" customFormat="1" ht="12" customHeight="1">
      <c r="B12" s="34"/>
      <c r="D12" s="269" t="s">
        <v>19</v>
      </c>
      <c r="F12" s="791" t="s">
        <v>2933</v>
      </c>
      <c r="I12" s="847" t="s">
        <v>20</v>
      </c>
      <c r="J12" s="789">
        <f>'Rekapitulace stavby'!AN8</f>
        <v>44757</v>
      </c>
      <c r="L12" s="34"/>
      <c r="M12" s="729"/>
      <c r="N12" s="729"/>
      <c r="O12" s="729"/>
      <c r="P12" s="729"/>
      <c r="Q12" s="729"/>
      <c r="R12" s="729"/>
      <c r="S12" s="729"/>
      <c r="T12" s="729"/>
      <c r="U12" s="729"/>
      <c r="V12" s="729"/>
    </row>
    <row r="13" spans="2:46" s="2" customFormat="1" ht="10.95" customHeight="1">
      <c r="B13" s="34"/>
      <c r="I13" s="308"/>
      <c r="L13" s="34"/>
      <c r="M13" s="729"/>
      <c r="N13" s="729"/>
      <c r="O13" s="729"/>
      <c r="P13" s="729"/>
      <c r="Q13" s="729"/>
      <c r="R13" s="729"/>
      <c r="S13" s="729"/>
      <c r="T13" s="729"/>
      <c r="U13" s="729"/>
      <c r="V13" s="729"/>
    </row>
    <row r="14" spans="2:46" s="2" customFormat="1" ht="12" customHeight="1">
      <c r="B14" s="34"/>
      <c r="D14" s="269" t="s">
        <v>21</v>
      </c>
      <c r="I14" s="847" t="s">
        <v>22</v>
      </c>
      <c r="J14" s="262" t="s">
        <v>1</v>
      </c>
      <c r="L14" s="34"/>
      <c r="M14" s="729"/>
      <c r="N14" s="729"/>
      <c r="O14" s="729"/>
      <c r="P14" s="729"/>
      <c r="Q14" s="729"/>
      <c r="R14" s="729"/>
      <c r="S14" s="729"/>
      <c r="T14" s="729"/>
      <c r="U14" s="729"/>
      <c r="V14" s="729"/>
    </row>
    <row r="15" spans="2:46" s="2" customFormat="1" ht="18" customHeight="1">
      <c r="B15" s="34"/>
      <c r="E15" s="791" t="s">
        <v>2932</v>
      </c>
      <c r="I15" s="847" t="s">
        <v>23</v>
      </c>
      <c r="J15" s="262" t="s">
        <v>1</v>
      </c>
      <c r="L15" s="34"/>
      <c r="M15" s="729"/>
      <c r="N15" s="729"/>
      <c r="O15" s="729"/>
      <c r="P15" s="729"/>
      <c r="Q15" s="729"/>
      <c r="R15" s="729"/>
      <c r="S15" s="729"/>
      <c r="T15" s="729"/>
      <c r="U15" s="729"/>
      <c r="V15" s="729"/>
    </row>
    <row r="16" spans="2:46" s="2" customFormat="1" ht="7" customHeight="1">
      <c r="B16" s="34"/>
      <c r="I16" s="308"/>
      <c r="L16" s="34"/>
      <c r="M16" s="729"/>
      <c r="N16" s="729"/>
      <c r="O16" s="729"/>
      <c r="P16" s="729"/>
      <c r="Q16" s="729"/>
      <c r="R16" s="729"/>
      <c r="S16" s="729"/>
      <c r="T16" s="729"/>
      <c r="U16" s="729"/>
      <c r="V16" s="729"/>
    </row>
    <row r="17" spans="2:22" s="2" customFormat="1" ht="12" customHeight="1">
      <c r="B17" s="34"/>
      <c r="D17" s="269" t="s">
        <v>24</v>
      </c>
      <c r="I17" s="847" t="s">
        <v>22</v>
      </c>
      <c r="J17" s="792" t="str">
        <f>'Rekapitulace stavby'!AN13</f>
        <v>Vyplň údaj</v>
      </c>
      <c r="L17" s="34"/>
      <c r="M17" s="729"/>
      <c r="N17" s="729"/>
      <c r="O17" s="729"/>
      <c r="P17" s="729"/>
      <c r="Q17" s="729"/>
      <c r="R17" s="729"/>
      <c r="S17" s="729"/>
      <c r="T17" s="729"/>
      <c r="U17" s="729"/>
      <c r="V17" s="729"/>
    </row>
    <row r="18" spans="2:22" s="2" customFormat="1" ht="18" customHeight="1">
      <c r="B18" s="34"/>
      <c r="E18" s="901" t="str">
        <f>'Rekapitulace stavby'!E14</f>
        <v>Vyplň údaj</v>
      </c>
      <c r="F18" s="896"/>
      <c r="G18" s="896"/>
      <c r="H18" s="896"/>
      <c r="I18" s="847" t="s">
        <v>23</v>
      </c>
      <c r="J18" s="792" t="str">
        <f>'Rekapitulace stavby'!AN14</f>
        <v>Vyplň údaj</v>
      </c>
      <c r="L18" s="34"/>
      <c r="M18" s="729"/>
      <c r="N18" s="729"/>
      <c r="O18" s="729"/>
      <c r="P18" s="729"/>
      <c r="Q18" s="729"/>
      <c r="R18" s="729"/>
      <c r="S18" s="729"/>
      <c r="T18" s="729"/>
      <c r="U18" s="729"/>
      <c r="V18" s="729"/>
    </row>
    <row r="19" spans="2:22" s="2" customFormat="1" ht="7" customHeight="1">
      <c r="B19" s="34"/>
      <c r="I19" s="308"/>
      <c r="L19" s="34"/>
      <c r="M19" s="729"/>
      <c r="N19" s="729"/>
      <c r="O19" s="729"/>
      <c r="P19" s="729"/>
      <c r="Q19" s="729"/>
      <c r="R19" s="729"/>
      <c r="S19" s="729"/>
      <c r="T19" s="729"/>
      <c r="U19" s="729"/>
      <c r="V19" s="729"/>
    </row>
    <row r="20" spans="2:22" s="2" customFormat="1" ht="12" customHeight="1">
      <c r="B20" s="34"/>
      <c r="D20" s="269" t="s">
        <v>26</v>
      </c>
      <c r="I20" s="847" t="s">
        <v>22</v>
      </c>
      <c r="J20" s="262" t="s">
        <v>1</v>
      </c>
      <c r="L20" s="34"/>
      <c r="M20" s="729"/>
      <c r="N20" s="729"/>
      <c r="O20" s="729"/>
      <c r="P20" s="729"/>
      <c r="Q20" s="729"/>
      <c r="R20" s="729"/>
      <c r="S20" s="729"/>
      <c r="T20" s="729"/>
      <c r="U20" s="729"/>
      <c r="V20" s="729"/>
    </row>
    <row r="21" spans="2:22" s="2" customFormat="1" ht="18" customHeight="1">
      <c r="B21" s="34"/>
      <c r="E21" s="262" t="s">
        <v>27</v>
      </c>
      <c r="I21" s="847" t="s">
        <v>23</v>
      </c>
      <c r="J21" s="262" t="s">
        <v>1</v>
      </c>
      <c r="L21" s="34"/>
      <c r="M21" s="729"/>
      <c r="N21" s="729"/>
      <c r="O21" s="729"/>
      <c r="P21" s="729"/>
      <c r="Q21" s="729"/>
      <c r="R21" s="729"/>
      <c r="S21" s="729"/>
      <c r="T21" s="729"/>
      <c r="U21" s="729"/>
      <c r="V21" s="729"/>
    </row>
    <row r="22" spans="2:22" s="2" customFormat="1" ht="7" customHeight="1">
      <c r="B22" s="34"/>
      <c r="I22" s="308"/>
      <c r="L22" s="34"/>
      <c r="M22" s="729"/>
      <c r="N22" s="729"/>
      <c r="O22" s="729"/>
      <c r="P22" s="729"/>
      <c r="Q22" s="729"/>
      <c r="R22" s="729"/>
      <c r="S22" s="729"/>
      <c r="T22" s="729"/>
      <c r="U22" s="729"/>
      <c r="V22" s="729"/>
    </row>
    <row r="23" spans="2:22" s="2" customFormat="1" ht="12" customHeight="1">
      <c r="B23" s="34"/>
      <c r="D23" s="269" t="s">
        <v>29</v>
      </c>
      <c r="I23" s="847" t="s">
        <v>22</v>
      </c>
      <c r="J23" s="262" t="s">
        <v>1</v>
      </c>
      <c r="L23" s="34"/>
      <c r="M23" s="729"/>
      <c r="N23" s="729"/>
      <c r="O23" s="729"/>
      <c r="P23" s="729"/>
      <c r="Q23" s="729"/>
      <c r="R23" s="729"/>
      <c r="S23" s="729"/>
      <c r="T23" s="729"/>
      <c r="U23" s="729"/>
      <c r="V23" s="729"/>
    </row>
    <row r="24" spans="2:22" s="2" customFormat="1" ht="18" customHeight="1">
      <c r="B24" s="34"/>
      <c r="E24" s="262"/>
      <c r="I24" s="847" t="s">
        <v>23</v>
      </c>
      <c r="J24" s="262" t="s">
        <v>1</v>
      </c>
      <c r="L24" s="34"/>
      <c r="M24" s="729"/>
      <c r="N24" s="729"/>
      <c r="O24" s="729"/>
      <c r="P24" s="729"/>
      <c r="Q24" s="729"/>
      <c r="R24" s="729"/>
      <c r="S24" s="729"/>
      <c r="T24" s="729"/>
      <c r="U24" s="729"/>
      <c r="V24" s="729"/>
    </row>
    <row r="25" spans="2:22" s="2" customFormat="1" ht="7" customHeight="1">
      <c r="B25" s="34"/>
      <c r="I25" s="308"/>
      <c r="L25" s="34"/>
      <c r="M25" s="729"/>
      <c r="N25" s="729"/>
      <c r="O25" s="729"/>
      <c r="P25" s="729"/>
      <c r="Q25" s="729"/>
      <c r="R25" s="729"/>
      <c r="S25" s="729"/>
      <c r="T25" s="729"/>
      <c r="U25" s="729"/>
      <c r="V25" s="729"/>
    </row>
    <row r="26" spans="2:22" s="2" customFormat="1" ht="12" customHeight="1">
      <c r="B26" s="34"/>
      <c r="D26" s="269" t="s">
        <v>31</v>
      </c>
      <c r="I26" s="308"/>
      <c r="L26" s="34"/>
      <c r="M26" s="729"/>
      <c r="N26" s="729"/>
      <c r="O26" s="729"/>
      <c r="P26" s="729"/>
      <c r="Q26" s="729"/>
      <c r="R26" s="729"/>
      <c r="S26" s="729"/>
      <c r="T26" s="729"/>
      <c r="U26" s="729"/>
      <c r="V26" s="729"/>
    </row>
    <row r="27" spans="2:22" s="5" customFormat="1" ht="16.5" customHeight="1">
      <c r="B27" s="87"/>
      <c r="E27" s="903" t="s">
        <v>1</v>
      </c>
      <c r="F27" s="903"/>
      <c r="G27" s="903"/>
      <c r="H27" s="903"/>
      <c r="I27" s="861"/>
      <c r="L27" s="87"/>
      <c r="M27" s="730"/>
      <c r="N27" s="730"/>
      <c r="O27" s="730"/>
      <c r="P27" s="730"/>
      <c r="Q27" s="730"/>
      <c r="R27" s="730"/>
      <c r="S27" s="730"/>
      <c r="T27" s="730"/>
      <c r="U27" s="730"/>
      <c r="V27" s="730"/>
    </row>
    <row r="28" spans="2:22" s="2" customFormat="1" ht="7" customHeight="1">
      <c r="B28" s="34"/>
      <c r="I28" s="308"/>
      <c r="L28" s="34"/>
      <c r="M28" s="729"/>
      <c r="N28" s="729"/>
      <c r="O28" s="729"/>
      <c r="P28" s="729"/>
      <c r="Q28" s="729"/>
      <c r="R28" s="729"/>
      <c r="S28" s="729"/>
      <c r="T28" s="729"/>
      <c r="U28" s="729"/>
      <c r="V28" s="729"/>
    </row>
    <row r="29" spans="2:22" s="2" customFormat="1" ht="7" customHeight="1">
      <c r="B29" s="34"/>
      <c r="D29" s="48"/>
      <c r="E29" s="48"/>
      <c r="F29" s="48"/>
      <c r="G29" s="48"/>
      <c r="H29" s="48"/>
      <c r="I29" s="862"/>
      <c r="J29" s="48"/>
      <c r="K29" s="48"/>
      <c r="L29" s="34"/>
      <c r="M29" s="729"/>
      <c r="N29" s="729"/>
      <c r="O29" s="729"/>
      <c r="P29" s="729"/>
      <c r="Q29" s="729"/>
      <c r="R29" s="729"/>
      <c r="S29" s="729"/>
      <c r="T29" s="729"/>
      <c r="U29" s="729"/>
      <c r="V29" s="729"/>
    </row>
    <row r="30" spans="2:22" s="2" customFormat="1" ht="25.4" customHeight="1">
      <c r="B30" s="34"/>
      <c r="D30" s="88" t="s">
        <v>32</v>
      </c>
      <c r="I30" s="308"/>
      <c r="J30" s="254">
        <f>ROUND(J121, 0)</f>
        <v>0</v>
      </c>
      <c r="L30" s="34"/>
      <c r="M30" s="729"/>
      <c r="N30" s="729"/>
      <c r="O30" s="729"/>
      <c r="P30" s="729"/>
      <c r="Q30" s="729"/>
      <c r="R30" s="729"/>
      <c r="S30" s="729"/>
      <c r="T30" s="729"/>
      <c r="U30" s="729"/>
      <c r="V30" s="729"/>
    </row>
    <row r="31" spans="2:22" s="2" customFormat="1" ht="7" customHeight="1">
      <c r="B31" s="34"/>
      <c r="D31" s="48"/>
      <c r="E31" s="48"/>
      <c r="F31" s="48"/>
      <c r="G31" s="48"/>
      <c r="H31" s="48"/>
      <c r="I31" s="862"/>
      <c r="J31" s="48"/>
      <c r="K31" s="48"/>
      <c r="L31" s="34"/>
      <c r="M31" s="729"/>
      <c r="N31" s="729"/>
      <c r="O31" s="729"/>
      <c r="P31" s="729"/>
      <c r="Q31" s="729"/>
      <c r="R31" s="729"/>
      <c r="S31" s="729"/>
      <c r="T31" s="729"/>
      <c r="U31" s="729"/>
      <c r="V31" s="729"/>
    </row>
    <row r="32" spans="2:22" s="2" customFormat="1" ht="14.5" customHeight="1">
      <c r="B32" s="34"/>
      <c r="F32" s="266" t="s">
        <v>34</v>
      </c>
      <c r="I32" s="850" t="s">
        <v>33</v>
      </c>
      <c r="J32" s="266" t="s">
        <v>35</v>
      </c>
      <c r="L32" s="34"/>
      <c r="M32" s="729"/>
      <c r="N32" s="729"/>
      <c r="O32" s="729"/>
      <c r="P32" s="729"/>
      <c r="Q32" s="729"/>
      <c r="R32" s="729"/>
      <c r="S32" s="729"/>
      <c r="T32" s="729"/>
      <c r="U32" s="729"/>
      <c r="V32" s="729"/>
    </row>
    <row r="33" spans="2:22" s="2" customFormat="1" ht="14.5" customHeight="1">
      <c r="B33" s="34"/>
      <c r="D33" s="89" t="s">
        <v>36</v>
      </c>
      <c r="E33" s="269" t="s">
        <v>37</v>
      </c>
      <c r="F33" s="90">
        <f>J30</f>
        <v>0</v>
      </c>
      <c r="I33" s="850">
        <v>0.21</v>
      </c>
      <c r="J33" s="90">
        <f>ROUND((F33*I33),  0)</f>
        <v>0</v>
      </c>
      <c r="L33" s="34"/>
      <c r="M33" s="729"/>
      <c r="N33" s="729"/>
      <c r="O33" s="729"/>
      <c r="P33" s="729"/>
      <c r="Q33" s="729"/>
      <c r="R33" s="729"/>
      <c r="S33" s="729"/>
      <c r="T33" s="729"/>
      <c r="U33" s="729"/>
      <c r="V33" s="729"/>
    </row>
    <row r="34" spans="2:22" s="2" customFormat="1" ht="14.5" customHeight="1">
      <c r="B34" s="34"/>
      <c r="E34" s="269" t="s">
        <v>38</v>
      </c>
      <c r="F34" s="90">
        <v>0</v>
      </c>
      <c r="I34" s="850">
        <v>0.15</v>
      </c>
      <c r="J34" s="90">
        <f>ROUND((F34*I34),  0)</f>
        <v>0</v>
      </c>
      <c r="L34" s="34"/>
      <c r="M34" s="729"/>
      <c r="N34" s="729"/>
      <c r="O34" s="729"/>
      <c r="P34" s="729"/>
      <c r="Q34" s="729"/>
      <c r="R34" s="729"/>
      <c r="S34" s="729"/>
      <c r="T34" s="729"/>
      <c r="U34" s="729"/>
      <c r="V34" s="729"/>
    </row>
    <row r="35" spans="2:22" s="2" customFormat="1" ht="14.5" hidden="1" customHeight="1">
      <c r="B35" s="34"/>
      <c r="E35" s="269" t="s">
        <v>39</v>
      </c>
      <c r="F35" s="90">
        <f>ROUND((SUM(BG121:BG304)),  0)</f>
        <v>0</v>
      </c>
      <c r="I35" s="850">
        <v>0.21</v>
      </c>
      <c r="J35" s="90">
        <f>0</f>
        <v>0</v>
      </c>
      <c r="L35" s="34"/>
      <c r="M35" s="729"/>
      <c r="N35" s="729"/>
      <c r="O35" s="729"/>
      <c r="P35" s="729"/>
      <c r="Q35" s="729"/>
      <c r="R35" s="729"/>
      <c r="S35" s="729"/>
      <c r="T35" s="729"/>
      <c r="U35" s="729"/>
      <c r="V35" s="729"/>
    </row>
    <row r="36" spans="2:22" s="2" customFormat="1" ht="14.5" hidden="1" customHeight="1">
      <c r="B36" s="34"/>
      <c r="E36" s="269" t="s">
        <v>40</v>
      </c>
      <c r="F36" s="90">
        <f>ROUND((SUM(BH121:BH304)),  0)</f>
        <v>0</v>
      </c>
      <c r="I36" s="850">
        <v>0.15</v>
      </c>
      <c r="J36" s="90">
        <f>0</f>
        <v>0</v>
      </c>
      <c r="L36" s="34"/>
      <c r="M36" s="729"/>
      <c r="N36" s="729"/>
      <c r="O36" s="729"/>
      <c r="P36" s="729"/>
      <c r="Q36" s="729"/>
      <c r="R36" s="729"/>
      <c r="S36" s="729"/>
      <c r="T36" s="729"/>
      <c r="U36" s="729"/>
      <c r="V36" s="729"/>
    </row>
    <row r="37" spans="2:22" s="2" customFormat="1" ht="14.5" hidden="1" customHeight="1">
      <c r="B37" s="34"/>
      <c r="E37" s="269" t="s">
        <v>41</v>
      </c>
      <c r="F37" s="90">
        <f>ROUND((SUM(BI121:BI304)),  0)</f>
        <v>0</v>
      </c>
      <c r="I37" s="850">
        <v>0</v>
      </c>
      <c r="J37" s="90">
        <f>0</f>
        <v>0</v>
      </c>
      <c r="L37" s="34"/>
      <c r="M37" s="729"/>
      <c r="N37" s="729"/>
      <c r="O37" s="729"/>
      <c r="P37" s="729"/>
      <c r="Q37" s="729"/>
      <c r="R37" s="729"/>
      <c r="S37" s="729"/>
      <c r="T37" s="729"/>
      <c r="U37" s="729"/>
      <c r="V37" s="729"/>
    </row>
    <row r="38" spans="2:22" s="2" customFormat="1" ht="7" customHeight="1">
      <c r="B38" s="34"/>
      <c r="I38" s="308"/>
      <c r="L38" s="34"/>
      <c r="M38" s="729"/>
      <c r="N38" s="729"/>
      <c r="O38" s="729"/>
      <c r="P38" s="729"/>
      <c r="Q38" s="729"/>
      <c r="R38" s="729"/>
      <c r="S38" s="729"/>
      <c r="T38" s="729"/>
      <c r="U38" s="729"/>
      <c r="V38" s="729"/>
    </row>
    <row r="39" spans="2:22" s="2" customFormat="1" ht="25.4" customHeight="1">
      <c r="B39" s="34"/>
      <c r="C39" s="279"/>
      <c r="D39" s="93" t="s">
        <v>42</v>
      </c>
      <c r="E39" s="280"/>
      <c r="F39" s="280"/>
      <c r="G39" s="94" t="s">
        <v>43</v>
      </c>
      <c r="H39" s="95" t="s">
        <v>44</v>
      </c>
      <c r="I39" s="863"/>
      <c r="J39" s="96">
        <f>SUM(J30:J37)</f>
        <v>0</v>
      </c>
      <c r="K39" s="281"/>
      <c r="L39" s="34"/>
      <c r="M39" s="729"/>
      <c r="N39" s="729"/>
      <c r="O39" s="729"/>
      <c r="P39" s="729"/>
      <c r="Q39" s="729"/>
      <c r="R39" s="729"/>
      <c r="S39" s="729"/>
      <c r="T39" s="729"/>
      <c r="U39" s="729"/>
      <c r="V39" s="729"/>
    </row>
    <row r="40" spans="2:22" s="2" customFormat="1" ht="14.5" customHeight="1">
      <c r="B40" s="34"/>
      <c r="I40" s="308"/>
      <c r="L40" s="34"/>
      <c r="M40" s="729"/>
      <c r="N40" s="729"/>
      <c r="O40" s="729"/>
      <c r="P40" s="729"/>
      <c r="Q40" s="729"/>
      <c r="R40" s="729"/>
      <c r="S40" s="729"/>
      <c r="T40" s="729"/>
      <c r="U40" s="729"/>
      <c r="V40" s="729"/>
    </row>
    <row r="41" spans="2:22" ht="14.5" customHeight="1">
      <c r="B41" s="15"/>
      <c r="L41" s="15"/>
    </row>
    <row r="42" spans="2:22" ht="14.5" customHeight="1">
      <c r="B42" s="15"/>
      <c r="L42" s="15"/>
    </row>
    <row r="43" spans="2:22" ht="14.5" customHeight="1">
      <c r="B43" s="15"/>
      <c r="L43" s="15"/>
    </row>
    <row r="44" spans="2:22" ht="14.5" customHeight="1">
      <c r="B44" s="15"/>
      <c r="L44" s="15"/>
    </row>
    <row r="45" spans="2:22" ht="14.5" customHeight="1">
      <c r="B45" s="15"/>
      <c r="L45" s="15"/>
    </row>
    <row r="46" spans="2:22" ht="14.5" customHeight="1">
      <c r="B46" s="15"/>
      <c r="L46" s="15"/>
    </row>
    <row r="47" spans="2:22" ht="14.5" customHeight="1">
      <c r="B47" s="15"/>
      <c r="L47" s="15"/>
    </row>
    <row r="48" spans="2:22" ht="14.5" customHeight="1">
      <c r="B48" s="15"/>
      <c r="L48" s="15"/>
    </row>
    <row r="49" spans="2:22" ht="14.5" customHeight="1">
      <c r="B49" s="15"/>
      <c r="L49" s="15"/>
    </row>
    <row r="50" spans="2:22" s="2" customFormat="1" ht="14.5" customHeight="1">
      <c r="B50" s="34"/>
      <c r="D50" s="35" t="s">
        <v>45</v>
      </c>
      <c r="E50" s="36"/>
      <c r="F50" s="36"/>
      <c r="G50" s="35" t="s">
        <v>46</v>
      </c>
      <c r="H50" s="36"/>
      <c r="I50" s="852"/>
      <c r="J50" s="36"/>
      <c r="K50" s="36"/>
      <c r="L50" s="34"/>
      <c r="M50" s="729"/>
      <c r="N50" s="729"/>
      <c r="O50" s="729"/>
      <c r="P50" s="729"/>
      <c r="Q50" s="729"/>
      <c r="R50" s="729"/>
      <c r="S50" s="729"/>
      <c r="T50" s="729"/>
      <c r="U50" s="729"/>
      <c r="V50" s="729"/>
    </row>
    <row r="51" spans="2:22">
      <c r="B51" s="15"/>
      <c r="L51" s="15"/>
    </row>
    <row r="52" spans="2:22">
      <c r="B52" s="15"/>
      <c r="L52" s="15"/>
    </row>
    <row r="53" spans="2:22">
      <c r="B53" s="15"/>
      <c r="L53" s="15"/>
    </row>
    <row r="54" spans="2:22">
      <c r="B54" s="15"/>
      <c r="L54" s="15"/>
    </row>
    <row r="55" spans="2:22">
      <c r="B55" s="15"/>
      <c r="L55" s="15"/>
    </row>
    <row r="56" spans="2:22">
      <c r="B56" s="15"/>
      <c r="L56" s="15"/>
    </row>
    <row r="57" spans="2:22">
      <c r="B57" s="15"/>
      <c r="L57" s="15"/>
    </row>
    <row r="58" spans="2:22">
      <c r="B58" s="15"/>
      <c r="L58" s="15"/>
    </row>
    <row r="59" spans="2:22">
      <c r="B59" s="15"/>
      <c r="L59" s="15"/>
    </row>
    <row r="60" spans="2:22">
      <c r="B60" s="15"/>
      <c r="L60" s="15"/>
    </row>
    <row r="61" spans="2:22" s="2" customFormat="1" ht="12.45">
      <c r="B61" s="34"/>
      <c r="D61" s="37" t="s">
        <v>47</v>
      </c>
      <c r="E61" s="282"/>
      <c r="F61" s="98" t="s">
        <v>48</v>
      </c>
      <c r="G61" s="37" t="s">
        <v>47</v>
      </c>
      <c r="H61" s="282"/>
      <c r="I61" s="864"/>
      <c r="J61" s="99" t="s">
        <v>48</v>
      </c>
      <c r="K61" s="282"/>
      <c r="L61" s="34"/>
      <c r="M61" s="729"/>
      <c r="N61" s="729"/>
      <c r="O61" s="729"/>
      <c r="P61" s="729"/>
      <c r="Q61" s="729"/>
      <c r="R61" s="729"/>
      <c r="S61" s="729"/>
      <c r="T61" s="729"/>
      <c r="U61" s="729"/>
      <c r="V61" s="729"/>
    </row>
    <row r="62" spans="2:22">
      <c r="B62" s="15"/>
      <c r="L62" s="15"/>
    </row>
    <row r="63" spans="2:22">
      <c r="B63" s="15"/>
      <c r="L63" s="15"/>
    </row>
    <row r="64" spans="2:22">
      <c r="B64" s="15"/>
      <c r="L64" s="15"/>
    </row>
    <row r="65" spans="2:22" s="2" customFormat="1" ht="12.45">
      <c r="B65" s="34"/>
      <c r="D65" s="35" t="s">
        <v>49</v>
      </c>
      <c r="E65" s="36"/>
      <c r="F65" s="36"/>
      <c r="G65" s="35" t="s">
        <v>50</v>
      </c>
      <c r="H65" s="36"/>
      <c r="I65" s="852"/>
      <c r="J65" s="36"/>
      <c r="K65" s="36"/>
      <c r="L65" s="34"/>
      <c r="M65" s="729"/>
      <c r="N65" s="729"/>
      <c r="O65" s="729"/>
      <c r="P65" s="729"/>
      <c r="Q65" s="729"/>
      <c r="R65" s="729"/>
      <c r="S65" s="729"/>
      <c r="T65" s="729"/>
      <c r="U65" s="729"/>
      <c r="V65" s="729"/>
    </row>
    <row r="66" spans="2:22">
      <c r="B66" s="15"/>
      <c r="L66" s="15"/>
    </row>
    <row r="67" spans="2:22">
      <c r="B67" s="15"/>
      <c r="L67" s="15"/>
    </row>
    <row r="68" spans="2:22">
      <c r="B68" s="15"/>
      <c r="L68" s="15"/>
    </row>
    <row r="69" spans="2:22">
      <c r="B69" s="15"/>
      <c r="L69" s="15"/>
    </row>
    <row r="70" spans="2:22">
      <c r="B70" s="15"/>
      <c r="L70" s="15"/>
    </row>
    <row r="71" spans="2:22">
      <c r="B71" s="15"/>
      <c r="L71" s="15"/>
    </row>
    <row r="72" spans="2:22">
      <c r="B72" s="15"/>
      <c r="L72" s="15"/>
    </row>
    <row r="73" spans="2:22">
      <c r="B73" s="15"/>
      <c r="L73" s="15"/>
    </row>
    <row r="74" spans="2:22">
      <c r="B74" s="15"/>
      <c r="L74" s="15"/>
    </row>
    <row r="75" spans="2:22">
      <c r="B75" s="15"/>
      <c r="L75" s="15"/>
    </row>
    <row r="76" spans="2:22" s="2" customFormat="1" ht="12.45">
      <c r="B76" s="34"/>
      <c r="D76" s="37" t="s">
        <v>47</v>
      </c>
      <c r="E76" s="282"/>
      <c r="F76" s="98" t="s">
        <v>48</v>
      </c>
      <c r="G76" s="37" t="s">
        <v>47</v>
      </c>
      <c r="H76" s="282"/>
      <c r="I76" s="864"/>
      <c r="J76" s="99" t="s">
        <v>48</v>
      </c>
      <c r="K76" s="282"/>
      <c r="L76" s="34"/>
      <c r="M76" s="729"/>
      <c r="N76" s="729"/>
      <c r="O76" s="729"/>
      <c r="P76" s="729"/>
      <c r="Q76" s="729"/>
      <c r="R76" s="729"/>
      <c r="S76" s="729"/>
      <c r="T76" s="729"/>
      <c r="U76" s="729"/>
      <c r="V76" s="729"/>
    </row>
    <row r="77" spans="2:22" s="2" customFormat="1" ht="14.5" customHeight="1">
      <c r="B77" s="283"/>
      <c r="C77" s="284"/>
      <c r="D77" s="284"/>
      <c r="E77" s="284"/>
      <c r="F77" s="284"/>
      <c r="G77" s="284"/>
      <c r="H77" s="284"/>
      <c r="I77" s="865"/>
      <c r="J77" s="284"/>
      <c r="K77" s="284"/>
      <c r="L77" s="34"/>
      <c r="M77" s="729"/>
      <c r="N77" s="729"/>
      <c r="O77" s="729"/>
      <c r="P77" s="729"/>
      <c r="Q77" s="729"/>
      <c r="R77" s="729"/>
      <c r="S77" s="729"/>
      <c r="T77" s="729"/>
      <c r="U77" s="729"/>
      <c r="V77" s="729"/>
    </row>
    <row r="81" spans="2:47" s="2" customFormat="1" ht="7" customHeight="1">
      <c r="B81" s="285"/>
      <c r="C81" s="286"/>
      <c r="D81" s="286"/>
      <c r="E81" s="286"/>
      <c r="F81" s="286"/>
      <c r="G81" s="286"/>
      <c r="H81" s="286"/>
      <c r="I81" s="866"/>
      <c r="J81" s="286"/>
      <c r="K81" s="286"/>
      <c r="L81" s="34"/>
      <c r="M81" s="729"/>
      <c r="N81" s="729"/>
      <c r="O81" s="729"/>
      <c r="P81" s="729"/>
      <c r="Q81" s="729"/>
      <c r="R81" s="729"/>
      <c r="S81" s="729"/>
      <c r="T81" s="729"/>
      <c r="U81" s="729"/>
      <c r="V81" s="729"/>
    </row>
    <row r="82" spans="2:47" s="2" customFormat="1" ht="25" customHeight="1">
      <c r="B82" s="34"/>
      <c r="C82" s="16" t="s">
        <v>112</v>
      </c>
      <c r="I82" s="308"/>
      <c r="L82" s="34"/>
      <c r="M82" s="729"/>
      <c r="N82" s="729"/>
      <c r="O82" s="729"/>
      <c r="P82" s="729"/>
      <c r="Q82" s="729"/>
      <c r="R82" s="729"/>
      <c r="S82" s="729"/>
      <c r="T82" s="729"/>
      <c r="U82" s="729"/>
      <c r="V82" s="729"/>
    </row>
    <row r="83" spans="2:47" s="2" customFormat="1" ht="7" customHeight="1">
      <c r="B83" s="34"/>
      <c r="I83" s="308"/>
      <c r="L83" s="34"/>
      <c r="M83" s="729"/>
      <c r="N83" s="729"/>
      <c r="O83" s="729"/>
      <c r="P83" s="729"/>
      <c r="Q83" s="729"/>
      <c r="R83" s="729"/>
      <c r="S83" s="729"/>
      <c r="T83" s="729"/>
      <c r="U83" s="729"/>
      <c r="V83" s="729"/>
    </row>
    <row r="84" spans="2:47" s="2" customFormat="1" ht="12" customHeight="1">
      <c r="B84" s="34"/>
      <c r="C84" s="269" t="s">
        <v>16</v>
      </c>
      <c r="I84" s="308"/>
      <c r="L84" s="34"/>
      <c r="M84" s="729"/>
      <c r="N84" s="729"/>
      <c r="O84" s="729"/>
      <c r="P84" s="729"/>
      <c r="Q84" s="729"/>
      <c r="R84" s="729"/>
      <c r="S84" s="729"/>
      <c r="T84" s="729"/>
      <c r="U84" s="729"/>
      <c r="V84" s="729"/>
    </row>
    <row r="85" spans="2:47" s="2" customFormat="1" ht="16.5" customHeight="1">
      <c r="B85" s="34"/>
      <c r="E85" s="940" t="str">
        <f>E7</f>
        <v>Přístavba a rekonstrukce sportovní haly Chrudim, I.etapa</v>
      </c>
      <c r="F85" s="941"/>
      <c r="G85" s="941"/>
      <c r="H85" s="941"/>
      <c r="I85" s="308"/>
      <c r="L85" s="34"/>
      <c r="M85" s="729"/>
      <c r="N85" s="729"/>
      <c r="O85" s="729"/>
      <c r="P85" s="729"/>
      <c r="Q85" s="729"/>
      <c r="R85" s="729"/>
      <c r="S85" s="729"/>
      <c r="T85" s="729"/>
      <c r="U85" s="729"/>
      <c r="V85" s="729"/>
    </row>
    <row r="86" spans="2:47" s="2" customFormat="1" ht="12" customHeight="1">
      <c r="B86" s="34"/>
      <c r="C86" s="269" t="s">
        <v>111</v>
      </c>
      <c r="I86" s="308"/>
      <c r="L86" s="34"/>
      <c r="M86" s="729"/>
      <c r="N86" s="729"/>
      <c r="O86" s="729"/>
      <c r="P86" s="729"/>
      <c r="Q86" s="729"/>
      <c r="R86" s="729"/>
      <c r="S86" s="729"/>
      <c r="T86" s="729"/>
      <c r="U86" s="729"/>
      <c r="V86" s="729"/>
    </row>
    <row r="87" spans="2:47" s="2" customFormat="1" ht="16.5" customHeight="1">
      <c r="B87" s="34"/>
      <c r="E87" s="911" t="str">
        <f>E9</f>
        <v>46 - Slaboproud materiál a montáž</v>
      </c>
      <c r="F87" s="939"/>
      <c r="G87" s="939"/>
      <c r="H87" s="939"/>
      <c r="I87" s="308"/>
      <c r="L87" s="34"/>
      <c r="M87" s="729"/>
      <c r="N87" s="729"/>
      <c r="O87" s="729"/>
      <c r="P87" s="729"/>
      <c r="Q87" s="729"/>
      <c r="R87" s="729"/>
      <c r="S87" s="729"/>
      <c r="T87" s="729"/>
      <c r="U87" s="729"/>
      <c r="V87" s="729"/>
    </row>
    <row r="88" spans="2:47" s="2" customFormat="1" ht="7" customHeight="1">
      <c r="B88" s="34"/>
      <c r="I88" s="308"/>
      <c r="L88" s="34"/>
      <c r="M88" s="729"/>
      <c r="N88" s="729"/>
      <c r="O88" s="729"/>
      <c r="P88" s="729"/>
      <c r="Q88" s="729"/>
      <c r="R88" s="729"/>
      <c r="S88" s="729"/>
      <c r="T88" s="729"/>
      <c r="U88" s="729"/>
      <c r="V88" s="729"/>
    </row>
    <row r="89" spans="2:47" s="2" customFormat="1" ht="12" customHeight="1">
      <c r="B89" s="34"/>
      <c r="C89" s="269" t="s">
        <v>19</v>
      </c>
      <c r="F89" s="262" t="str">
        <f>F12</f>
        <v>Chrudim</v>
      </c>
      <c r="I89" s="847" t="s">
        <v>20</v>
      </c>
      <c r="J89" s="260">
        <f>IF(J12="","",J12)</f>
        <v>44757</v>
      </c>
      <c r="L89" s="34"/>
      <c r="M89" s="729"/>
      <c r="N89" s="729"/>
      <c r="O89" s="729"/>
      <c r="P89" s="729"/>
      <c r="Q89" s="729"/>
      <c r="R89" s="729"/>
      <c r="S89" s="729"/>
      <c r="T89" s="729"/>
      <c r="U89" s="729"/>
      <c r="V89" s="729"/>
    </row>
    <row r="90" spans="2:47" s="2" customFormat="1" ht="7" customHeight="1">
      <c r="B90" s="34"/>
      <c r="I90" s="308"/>
      <c r="L90" s="34"/>
      <c r="M90" s="729"/>
      <c r="N90" s="729"/>
      <c r="O90" s="729"/>
      <c r="P90" s="729"/>
      <c r="Q90" s="729"/>
      <c r="R90" s="729"/>
      <c r="S90" s="729"/>
      <c r="T90" s="729"/>
      <c r="U90" s="729"/>
      <c r="V90" s="729"/>
    </row>
    <row r="91" spans="2:47" s="2" customFormat="1" ht="25.75" customHeight="1">
      <c r="B91" s="34"/>
      <c r="C91" s="269" t="s">
        <v>21</v>
      </c>
      <c r="F91" s="262" t="str">
        <f>E15</f>
        <v xml:space="preserve">Město Chrudim, Resselovo nám.77, Chrudim </v>
      </c>
      <c r="I91" s="847" t="s">
        <v>26</v>
      </c>
      <c r="J91" s="264" t="str">
        <f>E21</f>
        <v>Projekce CZ s.r.o., Tovární 290, Chrudim</v>
      </c>
      <c r="L91" s="34"/>
      <c r="M91" s="729"/>
      <c r="N91" s="729"/>
      <c r="O91" s="729"/>
      <c r="P91" s="729"/>
      <c r="Q91" s="729"/>
      <c r="R91" s="729"/>
      <c r="S91" s="729"/>
      <c r="T91" s="729"/>
      <c r="U91" s="729"/>
      <c r="V91" s="729"/>
    </row>
    <row r="92" spans="2:47" s="2" customFormat="1" ht="15.25" customHeight="1">
      <c r="B92" s="34"/>
      <c r="C92" s="269" t="s">
        <v>24</v>
      </c>
      <c r="F92" s="262" t="str">
        <f>IF(E18="","",E18)</f>
        <v>Vyplň údaj</v>
      </c>
      <c r="I92" s="847" t="s">
        <v>29</v>
      </c>
      <c r="J92" s="264">
        <f>E24</f>
        <v>0</v>
      </c>
      <c r="L92" s="34"/>
      <c r="M92" s="729"/>
      <c r="N92" s="729"/>
      <c r="O92" s="729"/>
      <c r="P92" s="729"/>
      <c r="Q92" s="729"/>
      <c r="R92" s="729"/>
      <c r="S92" s="729"/>
      <c r="T92" s="729"/>
      <c r="U92" s="729"/>
      <c r="V92" s="729"/>
    </row>
    <row r="93" spans="2:47" s="2" customFormat="1" ht="10.4" customHeight="1">
      <c r="B93" s="34"/>
      <c r="I93" s="308"/>
      <c r="L93" s="34"/>
      <c r="M93" s="729"/>
      <c r="N93" s="729"/>
      <c r="O93" s="729"/>
      <c r="P93" s="729"/>
      <c r="Q93" s="729"/>
      <c r="R93" s="729"/>
      <c r="S93" s="729"/>
      <c r="T93" s="729"/>
      <c r="U93" s="729"/>
      <c r="V93" s="729"/>
    </row>
    <row r="94" spans="2:47" s="2" customFormat="1" ht="29.25" customHeight="1">
      <c r="B94" s="34"/>
      <c r="C94" s="100" t="s">
        <v>113</v>
      </c>
      <c r="D94" s="279"/>
      <c r="E94" s="279"/>
      <c r="F94" s="279"/>
      <c r="G94" s="279"/>
      <c r="H94" s="279"/>
      <c r="I94" s="867"/>
      <c r="J94" s="101" t="s">
        <v>114</v>
      </c>
      <c r="K94" s="279"/>
      <c r="L94" s="34"/>
      <c r="M94" s="729"/>
      <c r="N94" s="729"/>
      <c r="O94" s="729"/>
      <c r="P94" s="729"/>
      <c r="Q94" s="729"/>
      <c r="R94" s="729"/>
      <c r="S94" s="729"/>
      <c r="T94" s="729"/>
      <c r="U94" s="729"/>
      <c r="V94" s="729"/>
    </row>
    <row r="95" spans="2:47" s="2" customFormat="1" ht="10.4" customHeight="1">
      <c r="B95" s="34"/>
      <c r="I95" s="308"/>
      <c r="L95" s="34"/>
      <c r="M95" s="729"/>
      <c r="N95" s="729"/>
      <c r="O95" s="729"/>
      <c r="P95" s="729"/>
      <c r="Q95" s="729"/>
      <c r="R95" s="729"/>
      <c r="S95" s="729"/>
      <c r="T95" s="729"/>
      <c r="U95" s="729"/>
      <c r="V95" s="729"/>
    </row>
    <row r="96" spans="2:47" s="2" customFormat="1" ht="22.95" customHeight="1">
      <c r="B96" s="34"/>
      <c r="C96" s="102" t="s">
        <v>115</v>
      </c>
      <c r="I96" s="308"/>
      <c r="J96" s="254">
        <f>J121</f>
        <v>0</v>
      </c>
      <c r="L96" s="34"/>
      <c r="M96" s="729"/>
      <c r="N96" s="729"/>
      <c r="O96" s="729"/>
      <c r="P96" s="729"/>
      <c r="Q96" s="729"/>
      <c r="R96" s="729"/>
      <c r="S96" s="729"/>
      <c r="T96" s="729"/>
      <c r="U96" s="729"/>
      <c r="V96" s="729"/>
      <c r="AU96" s="277"/>
    </row>
    <row r="97" spans="2:22" s="6" customFormat="1" ht="25" customHeight="1">
      <c r="B97" s="103"/>
      <c r="D97" s="104" t="s">
        <v>966</v>
      </c>
      <c r="E97" s="105"/>
      <c r="F97" s="105"/>
      <c r="G97" s="105"/>
      <c r="H97" s="105"/>
      <c r="I97" s="106"/>
      <c r="J97" s="106">
        <f xml:space="preserve"> SUM(J98:J101)</f>
        <v>0</v>
      </c>
      <c r="L97" s="103"/>
      <c r="M97" s="731"/>
      <c r="N97" s="731"/>
      <c r="O97" s="731"/>
      <c r="P97" s="731"/>
      <c r="Q97" s="731"/>
      <c r="R97" s="731"/>
      <c r="S97" s="731"/>
      <c r="T97" s="731"/>
      <c r="U97" s="731"/>
      <c r="V97" s="731"/>
    </row>
    <row r="98" spans="2:22" s="259" customFormat="1" ht="19.95" customHeight="1">
      <c r="B98" s="107"/>
      <c r="D98" s="108" t="s">
        <v>967</v>
      </c>
      <c r="E98" s="109"/>
      <c r="F98" s="109"/>
      <c r="G98" s="109"/>
      <c r="H98" s="109"/>
      <c r="I98" s="110"/>
      <c r="J98" s="110">
        <f>SUM(J124:J198)</f>
        <v>0</v>
      </c>
      <c r="L98" s="107"/>
      <c r="M98" s="732"/>
      <c r="N98" s="732"/>
      <c r="O98" s="732"/>
      <c r="P98" s="732"/>
      <c r="Q98" s="732"/>
      <c r="R98" s="732"/>
      <c r="S98" s="732"/>
      <c r="T98" s="732"/>
      <c r="U98" s="732"/>
      <c r="V98" s="732"/>
    </row>
    <row r="99" spans="2:22" s="259" customFormat="1" ht="19.95" customHeight="1">
      <c r="B99" s="107"/>
      <c r="D99" s="108" t="s">
        <v>968</v>
      </c>
      <c r="E99" s="109"/>
      <c r="F99" s="109"/>
      <c r="G99" s="109"/>
      <c r="H99" s="109"/>
      <c r="I99" s="110"/>
      <c r="J99" s="110">
        <f>SUM(J200:J216)</f>
        <v>0</v>
      </c>
      <c r="L99" s="107"/>
      <c r="M99" s="732"/>
      <c r="N99" s="732"/>
      <c r="O99" s="732"/>
      <c r="P99" s="732"/>
      <c r="Q99" s="732"/>
      <c r="R99" s="732"/>
      <c r="S99" s="732"/>
      <c r="T99" s="732"/>
      <c r="U99" s="732"/>
      <c r="V99" s="732"/>
    </row>
    <row r="100" spans="2:22" s="259" customFormat="1" ht="19.95" customHeight="1">
      <c r="B100" s="107"/>
      <c r="D100" s="108" t="s">
        <v>969</v>
      </c>
      <c r="E100" s="109"/>
      <c r="F100" s="109"/>
      <c r="G100" s="109"/>
      <c r="H100" s="109"/>
      <c r="I100" s="110"/>
      <c r="J100" s="110">
        <f>SUM(J218:J282)</f>
        <v>0</v>
      </c>
      <c r="L100" s="107"/>
      <c r="M100" s="732"/>
      <c r="N100" s="732"/>
      <c r="O100" s="732"/>
      <c r="P100" s="732"/>
      <c r="Q100" s="732"/>
      <c r="R100" s="732"/>
      <c r="S100" s="732"/>
      <c r="T100" s="732"/>
      <c r="U100" s="732"/>
      <c r="V100" s="732"/>
    </row>
    <row r="101" spans="2:22" s="259" customFormat="1" ht="19.95" customHeight="1">
      <c r="B101" s="107"/>
      <c r="D101" s="108" t="s">
        <v>970</v>
      </c>
      <c r="E101" s="109"/>
      <c r="F101" s="109"/>
      <c r="G101" s="109"/>
      <c r="H101" s="109"/>
      <c r="I101" s="110"/>
      <c r="J101" s="110">
        <f>SUM(J284:J326)</f>
        <v>0</v>
      </c>
      <c r="L101" s="107"/>
      <c r="M101" s="732"/>
      <c r="N101" s="732"/>
      <c r="O101" s="732"/>
      <c r="P101" s="732"/>
      <c r="Q101" s="732"/>
      <c r="R101" s="732"/>
      <c r="S101" s="732"/>
      <c r="T101" s="732"/>
      <c r="U101" s="732"/>
      <c r="V101" s="732"/>
    </row>
    <row r="102" spans="2:22" s="2" customFormat="1" ht="21.75" customHeight="1">
      <c r="B102" s="34"/>
      <c r="I102" s="308"/>
      <c r="L102" s="34"/>
      <c r="M102" s="729"/>
      <c r="N102" s="729"/>
      <c r="O102" s="729"/>
      <c r="P102" s="729"/>
      <c r="Q102" s="729"/>
      <c r="R102" s="729"/>
      <c r="S102" s="729"/>
      <c r="T102" s="729"/>
      <c r="U102" s="729"/>
      <c r="V102" s="729"/>
    </row>
    <row r="103" spans="2:22" s="2" customFormat="1" ht="7" customHeight="1">
      <c r="B103" s="283"/>
      <c r="C103" s="284"/>
      <c r="D103" s="284"/>
      <c r="E103" s="284"/>
      <c r="F103" s="284"/>
      <c r="G103" s="284"/>
      <c r="H103" s="284"/>
      <c r="I103" s="865"/>
      <c r="J103" s="284"/>
      <c r="K103" s="284"/>
      <c r="L103" s="34"/>
      <c r="M103" s="729"/>
      <c r="N103" s="729"/>
      <c r="O103" s="729"/>
      <c r="P103" s="729"/>
      <c r="Q103" s="729"/>
      <c r="R103" s="729"/>
      <c r="S103" s="729"/>
      <c r="T103" s="729"/>
      <c r="U103" s="729"/>
      <c r="V103" s="729"/>
    </row>
    <row r="107" spans="2:22" s="2" customFormat="1" ht="7" customHeight="1">
      <c r="B107" s="285"/>
      <c r="C107" s="286"/>
      <c r="D107" s="286"/>
      <c r="E107" s="286"/>
      <c r="F107" s="286"/>
      <c r="G107" s="286"/>
      <c r="H107" s="286"/>
      <c r="I107" s="866"/>
      <c r="J107" s="286"/>
      <c r="K107" s="286"/>
      <c r="L107" s="34"/>
      <c r="M107" s="729"/>
      <c r="N107" s="729"/>
      <c r="O107" s="729"/>
      <c r="P107" s="729"/>
      <c r="Q107" s="729"/>
      <c r="R107" s="729"/>
      <c r="S107" s="729"/>
      <c r="T107" s="729"/>
      <c r="U107" s="729"/>
      <c r="V107" s="729"/>
    </row>
    <row r="108" spans="2:22" s="2" customFormat="1" ht="25" customHeight="1">
      <c r="B108" s="34"/>
      <c r="C108" s="16" t="s">
        <v>117</v>
      </c>
      <c r="I108" s="308"/>
      <c r="L108" s="34"/>
      <c r="M108" s="729"/>
      <c r="N108" s="729"/>
      <c r="O108" s="729"/>
      <c r="P108" s="729"/>
      <c r="Q108" s="729"/>
      <c r="R108" s="729"/>
      <c r="S108" s="729"/>
      <c r="T108" s="729"/>
      <c r="U108" s="729"/>
      <c r="V108" s="729"/>
    </row>
    <row r="109" spans="2:22" s="2" customFormat="1" ht="7" customHeight="1">
      <c r="B109" s="34"/>
      <c r="I109" s="308"/>
      <c r="L109" s="34"/>
      <c r="M109" s="729"/>
      <c r="N109" s="729"/>
      <c r="O109" s="729"/>
      <c r="P109" s="729"/>
      <c r="Q109" s="729"/>
      <c r="R109" s="729"/>
      <c r="S109" s="729"/>
      <c r="T109" s="729"/>
      <c r="U109" s="729"/>
      <c r="V109" s="729"/>
    </row>
    <row r="110" spans="2:22" s="2" customFormat="1" ht="12" customHeight="1">
      <c r="B110" s="34"/>
      <c r="C110" s="269" t="s">
        <v>16</v>
      </c>
      <c r="I110" s="308"/>
      <c r="L110" s="34"/>
      <c r="M110" s="729"/>
      <c r="N110" s="729"/>
      <c r="O110" s="729"/>
      <c r="P110" s="729"/>
      <c r="Q110" s="729"/>
      <c r="R110" s="729"/>
      <c r="S110" s="729"/>
      <c r="T110" s="729"/>
      <c r="U110" s="729"/>
    </row>
    <row r="111" spans="2:22" s="2" customFormat="1" ht="16.5" customHeight="1">
      <c r="B111" s="34"/>
      <c r="E111" s="940" t="str">
        <f>E7</f>
        <v>Přístavba a rekonstrukce sportovní haly Chrudim, I.etapa</v>
      </c>
      <c r="F111" s="941"/>
      <c r="G111" s="941"/>
      <c r="H111" s="941"/>
      <c r="I111" s="308"/>
      <c r="L111" s="34"/>
      <c r="M111" s="729"/>
      <c r="N111" s="729"/>
      <c r="O111" s="729"/>
      <c r="P111" s="729"/>
      <c r="Q111" s="729"/>
      <c r="R111" s="729"/>
      <c r="S111" s="729"/>
      <c r="T111" s="729"/>
      <c r="U111" s="729"/>
      <c r="V111" s="729"/>
    </row>
    <row r="112" spans="2:22" s="2" customFormat="1" ht="12" customHeight="1">
      <c r="B112" s="34"/>
      <c r="C112" s="269" t="s">
        <v>111</v>
      </c>
      <c r="I112" s="308"/>
      <c r="L112" s="34"/>
      <c r="M112" s="729"/>
      <c r="N112" s="729"/>
      <c r="O112" s="729"/>
      <c r="P112" s="729"/>
      <c r="Q112" s="729"/>
      <c r="R112" s="729"/>
      <c r="S112" s="729"/>
      <c r="T112" s="729"/>
      <c r="U112" s="729"/>
      <c r="V112" s="729"/>
    </row>
    <row r="113" spans="2:65" s="2" customFormat="1" ht="16.5" customHeight="1">
      <c r="B113" s="34"/>
      <c r="E113" s="911" t="str">
        <f>E9</f>
        <v>46 - Slaboproud materiál a montáž</v>
      </c>
      <c r="F113" s="939"/>
      <c r="G113" s="939"/>
      <c r="H113" s="939"/>
      <c r="I113" s="308"/>
      <c r="L113" s="34"/>
      <c r="M113" s="729"/>
      <c r="N113" s="729"/>
      <c r="O113" s="729"/>
      <c r="P113" s="729"/>
      <c r="Q113" s="729"/>
      <c r="R113" s="729"/>
      <c r="S113" s="729"/>
      <c r="T113" s="729"/>
      <c r="U113" s="729"/>
      <c r="V113" s="729"/>
    </row>
    <row r="114" spans="2:65" s="2" customFormat="1" ht="7" customHeight="1">
      <c r="B114" s="34"/>
      <c r="I114" s="308"/>
      <c r="L114" s="34"/>
      <c r="M114" s="729"/>
      <c r="N114" s="729"/>
      <c r="O114" s="729"/>
      <c r="P114" s="729"/>
      <c r="Q114" s="729"/>
      <c r="R114" s="729"/>
      <c r="S114" s="729"/>
      <c r="T114" s="729"/>
      <c r="U114" s="729"/>
      <c r="V114" s="729"/>
    </row>
    <row r="115" spans="2:65" s="2" customFormat="1" ht="12" customHeight="1">
      <c r="B115" s="34"/>
      <c r="C115" s="269" t="s">
        <v>19</v>
      </c>
      <c r="F115" s="262" t="str">
        <f>F12</f>
        <v>Chrudim</v>
      </c>
      <c r="I115" s="847" t="s">
        <v>20</v>
      </c>
      <c r="J115" s="260">
        <f>IF(J12="","",J12)</f>
        <v>44757</v>
      </c>
      <c r="L115" s="34"/>
      <c r="M115" s="729"/>
      <c r="N115" s="729"/>
      <c r="O115" s="729"/>
      <c r="P115" s="729"/>
      <c r="Q115" s="729"/>
      <c r="R115" s="729"/>
      <c r="S115" s="729"/>
      <c r="T115" s="729"/>
      <c r="U115" s="729"/>
      <c r="V115" s="729"/>
    </row>
    <row r="116" spans="2:65" s="2" customFormat="1" ht="7" customHeight="1">
      <c r="B116" s="34"/>
      <c r="I116" s="308"/>
      <c r="L116" s="34"/>
      <c r="M116" s="729"/>
      <c r="N116" s="729"/>
      <c r="O116" s="729"/>
      <c r="P116" s="729"/>
      <c r="Q116" s="729"/>
      <c r="R116" s="729"/>
      <c r="S116" s="729"/>
      <c r="T116" s="729"/>
      <c r="U116" s="729"/>
      <c r="V116" s="729"/>
    </row>
    <row r="117" spans="2:65" s="2" customFormat="1" ht="25.75" customHeight="1">
      <c r="B117" s="34"/>
      <c r="C117" s="269" t="s">
        <v>21</v>
      </c>
      <c r="F117" s="262" t="str">
        <f>E15</f>
        <v xml:space="preserve">Město Chrudim, Resselovo nám.77, Chrudim </v>
      </c>
      <c r="I117" s="847" t="s">
        <v>26</v>
      </c>
      <c r="J117" s="264" t="str">
        <f>E21</f>
        <v>Projekce CZ s.r.o., Tovární 290, Chrudim</v>
      </c>
      <c r="L117" s="34"/>
      <c r="M117" s="729"/>
      <c r="N117" s="729"/>
      <c r="O117" s="729"/>
      <c r="P117" s="729"/>
      <c r="Q117" s="729"/>
      <c r="R117" s="729"/>
      <c r="S117" s="729"/>
      <c r="T117" s="729"/>
      <c r="U117" s="729"/>
      <c r="V117" s="729"/>
    </row>
    <row r="118" spans="2:65" s="2" customFormat="1" ht="15.25" customHeight="1">
      <c r="B118" s="34"/>
      <c r="C118" s="269" t="s">
        <v>24</v>
      </c>
      <c r="F118" s="262" t="str">
        <f>IF(E18="","",E18)</f>
        <v>Vyplň údaj</v>
      </c>
      <c r="I118" s="847" t="s">
        <v>29</v>
      </c>
      <c r="J118" s="264">
        <f>E24</f>
        <v>0</v>
      </c>
      <c r="L118" s="34"/>
      <c r="M118" s="729"/>
      <c r="N118" s="729"/>
      <c r="O118" s="729"/>
      <c r="P118" s="729"/>
      <c r="Q118" s="729"/>
      <c r="R118" s="729"/>
      <c r="S118" s="729"/>
      <c r="T118" s="729"/>
      <c r="U118" s="729"/>
      <c r="V118" s="729"/>
    </row>
    <row r="119" spans="2:65" s="2" customFormat="1" ht="10.4" customHeight="1">
      <c r="B119" s="34"/>
      <c r="I119" s="308"/>
      <c r="L119" s="34"/>
      <c r="M119" s="729"/>
      <c r="N119" s="729"/>
      <c r="O119" s="729"/>
      <c r="P119" s="729"/>
      <c r="Q119" s="729"/>
      <c r="R119" s="729"/>
      <c r="S119" s="729"/>
      <c r="T119" s="729"/>
      <c r="U119" s="729"/>
      <c r="V119" s="729"/>
    </row>
    <row r="120" spans="2:65" s="8" customFormat="1" ht="29.25" customHeight="1">
      <c r="B120" s="116"/>
      <c r="C120" s="113" t="s">
        <v>118</v>
      </c>
      <c r="D120" s="114" t="s">
        <v>57</v>
      </c>
      <c r="E120" s="114" t="s">
        <v>53</v>
      </c>
      <c r="F120" s="114" t="s">
        <v>54</v>
      </c>
      <c r="G120" s="114" t="s">
        <v>119</v>
      </c>
      <c r="H120" s="114" t="s">
        <v>120</v>
      </c>
      <c r="I120" s="858" t="s">
        <v>121</v>
      </c>
      <c r="J120" s="114" t="s">
        <v>114</v>
      </c>
      <c r="K120" s="115" t="s">
        <v>122</v>
      </c>
      <c r="L120" s="116"/>
      <c r="M120" s="733"/>
      <c r="N120" s="733"/>
      <c r="O120" s="733"/>
      <c r="P120" s="733"/>
      <c r="Q120" s="733"/>
      <c r="R120" s="733"/>
      <c r="S120" s="733"/>
      <c r="T120" s="733"/>
      <c r="U120" s="762"/>
      <c r="V120" s="762"/>
    </row>
    <row r="121" spans="2:65" s="2" customFormat="1" ht="22.95" customHeight="1">
      <c r="B121" s="34"/>
      <c r="C121" s="61" t="s">
        <v>129</v>
      </c>
      <c r="I121" s="308"/>
      <c r="J121" s="288">
        <f>J122</f>
        <v>0</v>
      </c>
      <c r="L121" s="34"/>
      <c r="M121" s="729"/>
      <c r="N121" s="729"/>
      <c r="O121" s="729"/>
      <c r="P121" s="779"/>
      <c r="Q121" s="729"/>
      <c r="R121" s="779"/>
      <c r="S121" s="729"/>
      <c r="T121" s="779"/>
      <c r="U121" s="729"/>
      <c r="V121" s="729"/>
      <c r="AT121" s="277"/>
      <c r="AU121" s="277"/>
      <c r="BK121" s="118"/>
    </row>
    <row r="122" spans="2:65" s="292" customFormat="1" ht="25.95" customHeight="1">
      <c r="B122" s="293"/>
      <c r="D122" s="120" t="s">
        <v>71</v>
      </c>
      <c r="E122" s="121" t="s">
        <v>164</v>
      </c>
      <c r="F122" s="121" t="s">
        <v>971</v>
      </c>
      <c r="I122" s="299"/>
      <c r="J122" s="295">
        <f>SUM(J123,J199,J217,J283)</f>
        <v>0</v>
      </c>
      <c r="L122" s="293"/>
      <c r="M122" s="780"/>
      <c r="N122" s="780"/>
      <c r="O122" s="780"/>
      <c r="P122" s="781"/>
      <c r="Q122" s="780"/>
      <c r="R122" s="781"/>
      <c r="S122" s="780"/>
      <c r="T122" s="781"/>
      <c r="U122" s="780"/>
      <c r="V122" s="780"/>
      <c r="AR122" s="120"/>
      <c r="AT122" s="127"/>
      <c r="AU122" s="127"/>
      <c r="AY122" s="120"/>
      <c r="BK122" s="128"/>
    </row>
    <row r="123" spans="2:65" s="292" customFormat="1" ht="22.95" customHeight="1">
      <c r="B123" s="293"/>
      <c r="D123" s="120" t="s">
        <v>71</v>
      </c>
      <c r="E123" s="129" t="s">
        <v>170</v>
      </c>
      <c r="F123" s="129" t="s">
        <v>972</v>
      </c>
      <c r="I123" s="299"/>
      <c r="J123" s="300">
        <f>SUM(J124:J198)</f>
        <v>0</v>
      </c>
      <c r="L123" s="293"/>
      <c r="M123" s="780"/>
      <c r="N123" s="780"/>
      <c r="O123" s="780"/>
      <c r="P123" s="781"/>
      <c r="Q123" s="780"/>
      <c r="R123" s="781"/>
      <c r="S123" s="780"/>
      <c r="T123" s="781"/>
      <c r="U123" s="780"/>
      <c r="V123" s="780"/>
      <c r="AR123" s="120"/>
      <c r="AT123" s="127"/>
      <c r="AU123" s="127"/>
      <c r="AY123" s="120"/>
      <c r="BK123" s="128"/>
    </row>
    <row r="124" spans="2:65" s="2" customFormat="1" ht="98.15" customHeight="1">
      <c r="B124" s="301"/>
      <c r="C124" s="145" t="s">
        <v>8</v>
      </c>
      <c r="D124" s="145"/>
      <c r="E124" s="549" t="s">
        <v>973</v>
      </c>
      <c r="F124" s="147" t="s">
        <v>974</v>
      </c>
      <c r="G124" s="148" t="s">
        <v>169</v>
      </c>
      <c r="H124" s="149">
        <v>1</v>
      </c>
      <c r="I124" s="150"/>
      <c r="J124" s="151">
        <f>ROUND(I124*H124,0)</f>
        <v>0</v>
      </c>
      <c r="K124" s="147" t="s">
        <v>1</v>
      </c>
      <c r="L124" s="152"/>
      <c r="M124" s="736"/>
      <c r="N124" s="737"/>
      <c r="O124" s="729"/>
      <c r="P124" s="757"/>
      <c r="Q124" s="757"/>
      <c r="R124" s="757"/>
      <c r="S124" s="757"/>
      <c r="T124" s="757"/>
      <c r="U124" s="729"/>
      <c r="V124" s="729"/>
      <c r="AR124" s="134"/>
      <c r="AT124" s="134"/>
      <c r="AU124" s="134"/>
      <c r="AY124" s="277"/>
      <c r="BE124" s="308"/>
      <c r="BF124" s="308"/>
      <c r="BG124" s="308"/>
      <c r="BH124" s="308"/>
      <c r="BI124" s="308"/>
      <c r="BJ124" s="277"/>
      <c r="BK124" s="308"/>
      <c r="BL124" s="277"/>
      <c r="BM124" s="134"/>
    </row>
    <row r="125" spans="2:65" s="10" customFormat="1">
      <c r="B125" s="136"/>
      <c r="D125" s="137" t="s">
        <v>131</v>
      </c>
      <c r="E125" s="550" t="s">
        <v>1</v>
      </c>
      <c r="F125" s="139" t="s">
        <v>975</v>
      </c>
      <c r="H125" s="140"/>
      <c r="I125" s="860"/>
      <c r="L125" s="136"/>
      <c r="M125" s="738"/>
      <c r="N125" s="738"/>
      <c r="O125" s="738"/>
      <c r="P125" s="738"/>
      <c r="Q125" s="738"/>
      <c r="R125" s="738"/>
      <c r="S125" s="738"/>
      <c r="T125" s="738"/>
      <c r="U125" s="738"/>
      <c r="V125" s="738"/>
      <c r="AT125" s="138"/>
      <c r="AU125" s="138"/>
      <c r="AY125" s="138"/>
    </row>
    <row r="126" spans="2:65" s="2" customFormat="1" ht="130.5" customHeight="1">
      <c r="B126" s="301"/>
      <c r="C126" s="145" t="s">
        <v>78</v>
      </c>
      <c r="D126" s="145"/>
      <c r="E126" s="549" t="s">
        <v>973</v>
      </c>
      <c r="F126" s="147" t="s">
        <v>976</v>
      </c>
      <c r="G126" s="148" t="s">
        <v>169</v>
      </c>
      <c r="H126" s="149">
        <v>1</v>
      </c>
      <c r="I126" s="150"/>
      <c r="J126" s="151">
        <f>ROUND(I126*H126,0)</f>
        <v>0</v>
      </c>
      <c r="K126" s="147" t="s">
        <v>1</v>
      </c>
      <c r="L126" s="152"/>
      <c r="M126" s="736"/>
      <c r="N126" s="737"/>
      <c r="O126" s="729"/>
      <c r="P126" s="757"/>
      <c r="Q126" s="757"/>
      <c r="R126" s="757"/>
      <c r="S126" s="757"/>
      <c r="T126" s="757"/>
      <c r="U126" s="729"/>
      <c r="V126" s="729"/>
      <c r="AR126" s="134"/>
      <c r="AT126" s="134"/>
      <c r="AU126" s="134"/>
      <c r="AY126" s="277"/>
      <c r="BE126" s="308"/>
      <c r="BF126" s="308"/>
      <c r="BG126" s="308"/>
      <c r="BH126" s="308"/>
      <c r="BI126" s="308"/>
      <c r="BJ126" s="277"/>
      <c r="BK126" s="308"/>
      <c r="BL126" s="277"/>
      <c r="BM126" s="134"/>
    </row>
    <row r="127" spans="2:65" s="10" customFormat="1">
      <c r="B127" s="136"/>
      <c r="D127" s="137" t="s">
        <v>131</v>
      </c>
      <c r="E127" s="550" t="s">
        <v>1</v>
      </c>
      <c r="F127" s="139" t="s">
        <v>975</v>
      </c>
      <c r="H127" s="140"/>
      <c r="I127" s="860"/>
      <c r="L127" s="136"/>
      <c r="M127" s="738"/>
      <c r="N127" s="738"/>
      <c r="O127" s="738"/>
      <c r="P127" s="738"/>
      <c r="Q127" s="738"/>
      <c r="R127" s="738"/>
      <c r="S127" s="738"/>
      <c r="T127" s="738"/>
      <c r="U127" s="738"/>
      <c r="V127" s="738"/>
      <c r="AT127" s="138"/>
      <c r="AU127" s="138"/>
      <c r="AY127" s="138"/>
    </row>
    <row r="128" spans="2:65" s="2" customFormat="1" ht="49" customHeight="1">
      <c r="B128" s="301"/>
      <c r="C128" s="145" t="s">
        <v>132</v>
      </c>
      <c r="D128" s="145"/>
      <c r="E128" s="549" t="s">
        <v>973</v>
      </c>
      <c r="F128" s="147" t="s">
        <v>977</v>
      </c>
      <c r="G128" s="148" t="s">
        <v>169</v>
      </c>
      <c r="H128" s="149">
        <v>3</v>
      </c>
      <c r="I128" s="150"/>
      <c r="J128" s="151">
        <f>ROUND(I128*H128,0)</f>
        <v>0</v>
      </c>
      <c r="K128" s="147" t="s">
        <v>1</v>
      </c>
      <c r="L128" s="152"/>
      <c r="M128" s="736"/>
      <c r="N128" s="737"/>
      <c r="O128" s="729"/>
      <c r="P128" s="757"/>
      <c r="Q128" s="757"/>
      <c r="R128" s="757"/>
      <c r="S128" s="757"/>
      <c r="T128" s="757"/>
      <c r="U128" s="729"/>
      <c r="V128" s="729"/>
      <c r="AR128" s="134"/>
      <c r="AT128" s="134"/>
      <c r="AU128" s="134"/>
      <c r="AY128" s="277"/>
      <c r="BE128" s="308"/>
      <c r="BF128" s="308"/>
      <c r="BG128" s="308"/>
      <c r="BH128" s="308"/>
      <c r="BI128" s="308"/>
      <c r="BJ128" s="277"/>
      <c r="BK128" s="308"/>
      <c r="BL128" s="277"/>
      <c r="BM128" s="134"/>
    </row>
    <row r="129" spans="2:65" s="2" customFormat="1" ht="63" customHeight="1">
      <c r="B129" s="301"/>
      <c r="C129" s="145" t="s">
        <v>103</v>
      </c>
      <c r="D129" s="145"/>
      <c r="E129" s="549" t="s">
        <v>973</v>
      </c>
      <c r="F129" s="147" t="s">
        <v>978</v>
      </c>
      <c r="G129" s="148" t="s">
        <v>169</v>
      </c>
      <c r="H129" s="149">
        <v>1</v>
      </c>
      <c r="I129" s="150"/>
      <c r="J129" s="151">
        <f>ROUND(I129*H129,0)</f>
        <v>0</v>
      </c>
      <c r="K129" s="147" t="s">
        <v>1</v>
      </c>
      <c r="L129" s="152"/>
      <c r="M129" s="736"/>
      <c r="N129" s="737"/>
      <c r="O129" s="729"/>
      <c r="P129" s="757"/>
      <c r="Q129" s="757"/>
      <c r="R129" s="757"/>
      <c r="S129" s="757"/>
      <c r="T129" s="757"/>
      <c r="U129" s="729"/>
      <c r="V129" s="729"/>
      <c r="AR129" s="134"/>
      <c r="AT129" s="134"/>
      <c r="AU129" s="134"/>
      <c r="AY129" s="277"/>
      <c r="BE129" s="308"/>
      <c r="BF129" s="308"/>
      <c r="BG129" s="308"/>
      <c r="BH129" s="308"/>
      <c r="BI129" s="308"/>
      <c r="BJ129" s="277"/>
      <c r="BK129" s="308"/>
      <c r="BL129" s="277"/>
      <c r="BM129" s="134"/>
    </row>
    <row r="130" spans="2:65" s="2" customFormat="1" ht="24.25" customHeight="1">
      <c r="B130" s="301"/>
      <c r="C130" s="145" t="s">
        <v>133</v>
      </c>
      <c r="D130" s="145"/>
      <c r="E130" s="549" t="s">
        <v>973</v>
      </c>
      <c r="F130" s="147" t="s">
        <v>979</v>
      </c>
      <c r="G130" s="148" t="s">
        <v>169</v>
      </c>
      <c r="H130" s="149">
        <v>1</v>
      </c>
      <c r="I130" s="150"/>
      <c r="J130" s="151">
        <f>ROUND(I130*H130,0)</f>
        <v>0</v>
      </c>
      <c r="K130" s="147" t="s">
        <v>1</v>
      </c>
      <c r="L130" s="152"/>
      <c r="M130" s="736"/>
      <c r="N130" s="737"/>
      <c r="O130" s="729"/>
      <c r="P130" s="757"/>
      <c r="Q130" s="757"/>
      <c r="R130" s="757"/>
      <c r="S130" s="757"/>
      <c r="T130" s="757"/>
      <c r="U130" s="729"/>
      <c r="V130" s="729"/>
      <c r="AR130" s="134"/>
      <c r="AT130" s="134"/>
      <c r="AU130" s="134"/>
      <c r="AY130" s="277"/>
      <c r="BE130" s="308"/>
      <c r="BF130" s="308"/>
      <c r="BG130" s="308"/>
      <c r="BH130" s="308"/>
      <c r="BI130" s="308"/>
      <c r="BJ130" s="277"/>
      <c r="BK130" s="308"/>
      <c r="BL130" s="277"/>
      <c r="BM130" s="134"/>
    </row>
    <row r="131" spans="2:65" s="2" customFormat="1" ht="61.5" customHeight="1">
      <c r="B131" s="301"/>
      <c r="C131" s="145" t="s">
        <v>107</v>
      </c>
      <c r="D131" s="145"/>
      <c r="E131" s="549" t="s">
        <v>973</v>
      </c>
      <c r="F131" s="147" t="s">
        <v>980</v>
      </c>
      <c r="G131" s="148" t="s">
        <v>169</v>
      </c>
      <c r="H131" s="149">
        <v>1</v>
      </c>
      <c r="I131" s="150"/>
      <c r="J131" s="151">
        <f t="shared" ref="J131:J155" si="0">ROUND(I131*H131,0)</f>
        <v>0</v>
      </c>
      <c r="K131" s="147" t="s">
        <v>1</v>
      </c>
      <c r="L131" s="152"/>
      <c r="M131" s="736"/>
      <c r="N131" s="737"/>
      <c r="O131" s="729"/>
      <c r="P131" s="757"/>
      <c r="Q131" s="757"/>
      <c r="R131" s="757"/>
      <c r="S131" s="757"/>
      <c r="T131" s="757"/>
      <c r="U131" s="729"/>
      <c r="V131" s="729"/>
      <c r="AR131" s="134"/>
      <c r="AT131" s="134"/>
      <c r="AU131" s="134"/>
      <c r="AY131" s="277"/>
      <c r="BE131" s="308"/>
      <c r="BF131" s="308"/>
      <c r="BG131" s="308"/>
      <c r="BH131" s="308"/>
      <c r="BI131" s="308"/>
      <c r="BJ131" s="277"/>
      <c r="BK131" s="308"/>
      <c r="BL131" s="277"/>
      <c r="BM131" s="134"/>
    </row>
    <row r="132" spans="2:65" s="2" customFormat="1" ht="67" customHeight="1">
      <c r="B132" s="301"/>
      <c r="C132" s="145" t="s">
        <v>134</v>
      </c>
      <c r="D132" s="145"/>
      <c r="E132" s="549" t="s">
        <v>973</v>
      </c>
      <c r="F132" s="147" t="s">
        <v>981</v>
      </c>
      <c r="G132" s="148" t="s">
        <v>169</v>
      </c>
      <c r="H132" s="149">
        <v>1</v>
      </c>
      <c r="I132" s="150"/>
      <c r="J132" s="151">
        <f t="shared" si="0"/>
        <v>0</v>
      </c>
      <c r="K132" s="147" t="s">
        <v>1</v>
      </c>
      <c r="L132" s="152"/>
      <c r="M132" s="736"/>
      <c r="N132" s="737"/>
      <c r="O132" s="729"/>
      <c r="P132" s="757"/>
      <c r="Q132" s="757"/>
      <c r="R132" s="757"/>
      <c r="S132" s="757"/>
      <c r="T132" s="757"/>
      <c r="U132" s="729"/>
      <c r="V132" s="729"/>
      <c r="AR132" s="134"/>
      <c r="AT132" s="134"/>
      <c r="AU132" s="134"/>
      <c r="AY132" s="277"/>
      <c r="BE132" s="308"/>
      <c r="BF132" s="308"/>
      <c r="BG132" s="308"/>
      <c r="BH132" s="308"/>
      <c r="BI132" s="308"/>
      <c r="BJ132" s="277"/>
      <c r="BK132" s="308"/>
      <c r="BL132" s="277"/>
      <c r="BM132" s="134"/>
    </row>
    <row r="133" spans="2:65" s="2" customFormat="1" ht="24.25" customHeight="1">
      <c r="B133" s="301"/>
      <c r="C133" s="145" t="s">
        <v>135</v>
      </c>
      <c r="D133" s="145"/>
      <c r="E133" s="549" t="s">
        <v>973</v>
      </c>
      <c r="F133" s="147" t="s">
        <v>982</v>
      </c>
      <c r="G133" s="148" t="s">
        <v>169</v>
      </c>
      <c r="H133" s="149">
        <v>1</v>
      </c>
      <c r="I133" s="150"/>
      <c r="J133" s="151">
        <f t="shared" si="0"/>
        <v>0</v>
      </c>
      <c r="K133" s="147" t="s">
        <v>1</v>
      </c>
      <c r="L133" s="152"/>
      <c r="M133" s="736"/>
      <c r="N133" s="737"/>
      <c r="O133" s="729"/>
      <c r="P133" s="757"/>
      <c r="Q133" s="757"/>
      <c r="R133" s="757"/>
      <c r="S133" s="757"/>
      <c r="T133" s="757"/>
      <c r="U133" s="729"/>
      <c r="V133" s="729"/>
      <c r="AR133" s="134"/>
      <c r="AT133" s="134"/>
      <c r="AU133" s="134"/>
      <c r="AY133" s="277"/>
      <c r="BE133" s="308"/>
      <c r="BF133" s="308"/>
      <c r="BG133" s="308"/>
      <c r="BH133" s="308"/>
      <c r="BI133" s="308"/>
      <c r="BJ133" s="277"/>
      <c r="BK133" s="308"/>
      <c r="BL133" s="277"/>
      <c r="BM133" s="134"/>
    </row>
    <row r="134" spans="2:65" s="2" customFormat="1" ht="24.25" customHeight="1">
      <c r="B134" s="301"/>
      <c r="C134" s="145" t="s">
        <v>136</v>
      </c>
      <c r="D134" s="145"/>
      <c r="E134" s="549" t="s">
        <v>973</v>
      </c>
      <c r="F134" s="147" t="s">
        <v>983</v>
      </c>
      <c r="G134" s="148" t="s">
        <v>158</v>
      </c>
      <c r="H134" s="149">
        <v>52</v>
      </c>
      <c r="I134" s="150"/>
      <c r="J134" s="151">
        <f t="shared" si="0"/>
        <v>0</v>
      </c>
      <c r="K134" s="147" t="s">
        <v>1</v>
      </c>
      <c r="L134" s="152"/>
      <c r="M134" s="736"/>
      <c r="N134" s="737"/>
      <c r="O134" s="729"/>
      <c r="P134" s="757"/>
      <c r="Q134" s="757"/>
      <c r="R134" s="757"/>
      <c r="S134" s="757"/>
      <c r="T134" s="757"/>
      <c r="U134" s="729"/>
      <c r="V134" s="729"/>
      <c r="AR134" s="134"/>
      <c r="AT134" s="134"/>
      <c r="AU134" s="134"/>
      <c r="AY134" s="277"/>
      <c r="BE134" s="308"/>
      <c r="BF134" s="308"/>
      <c r="BG134" s="308"/>
      <c r="BH134" s="308"/>
      <c r="BI134" s="308"/>
      <c r="BJ134" s="277"/>
      <c r="BK134" s="308"/>
      <c r="BL134" s="277"/>
      <c r="BM134" s="134"/>
    </row>
    <row r="135" spans="2:65" s="2" customFormat="1" ht="15" customHeight="1">
      <c r="B135" s="301"/>
      <c r="C135" s="10"/>
      <c r="D135" s="137" t="s">
        <v>131</v>
      </c>
      <c r="E135" s="550" t="s">
        <v>1</v>
      </c>
      <c r="F135" s="139" t="s">
        <v>984</v>
      </c>
      <c r="G135" s="10"/>
      <c r="H135" s="149"/>
      <c r="I135" s="860"/>
      <c r="J135" s="10"/>
      <c r="K135" s="10"/>
      <c r="L135" s="152"/>
      <c r="M135" s="736"/>
      <c r="N135" s="737"/>
      <c r="O135" s="729"/>
      <c r="P135" s="757"/>
      <c r="Q135" s="757"/>
      <c r="R135" s="757"/>
      <c r="S135" s="757"/>
      <c r="T135" s="757"/>
      <c r="U135" s="729"/>
      <c r="V135" s="729"/>
      <c r="AR135" s="134"/>
      <c r="AT135" s="134"/>
      <c r="AU135" s="134"/>
      <c r="AY135" s="277"/>
      <c r="BE135" s="308"/>
      <c r="BF135" s="308"/>
      <c r="BG135" s="308"/>
      <c r="BH135" s="308"/>
      <c r="BI135" s="308"/>
      <c r="BJ135" s="277"/>
      <c r="BK135" s="308"/>
      <c r="BL135" s="277"/>
      <c r="BM135" s="134"/>
    </row>
    <row r="136" spans="2:65" s="2" customFormat="1" ht="24.25" customHeight="1">
      <c r="B136" s="301"/>
      <c r="C136" s="145" t="s">
        <v>137</v>
      </c>
      <c r="D136" s="145"/>
      <c r="E136" s="549" t="s">
        <v>973</v>
      </c>
      <c r="F136" s="147" t="s">
        <v>985</v>
      </c>
      <c r="G136" s="148" t="s">
        <v>169</v>
      </c>
      <c r="H136" s="149">
        <v>2</v>
      </c>
      <c r="I136" s="150"/>
      <c r="J136" s="151">
        <f t="shared" si="0"/>
        <v>0</v>
      </c>
      <c r="K136" s="147" t="s">
        <v>1</v>
      </c>
      <c r="L136" s="152"/>
      <c r="M136" s="736"/>
      <c r="N136" s="737"/>
      <c r="O136" s="729"/>
      <c r="P136" s="757"/>
      <c r="Q136" s="757"/>
      <c r="R136" s="757"/>
      <c r="S136" s="757"/>
      <c r="T136" s="757"/>
      <c r="U136" s="729"/>
      <c r="V136" s="729"/>
      <c r="AR136" s="134"/>
      <c r="AT136" s="134"/>
      <c r="AU136" s="134"/>
      <c r="AY136" s="277"/>
      <c r="BE136" s="308"/>
      <c r="BF136" s="308"/>
      <c r="BG136" s="308"/>
      <c r="BH136" s="308"/>
      <c r="BI136" s="308"/>
      <c r="BJ136" s="277"/>
      <c r="BK136" s="308"/>
      <c r="BL136" s="277"/>
      <c r="BM136" s="134"/>
    </row>
    <row r="137" spans="2:65" s="2" customFormat="1" ht="33.65" customHeight="1">
      <c r="B137" s="301"/>
      <c r="C137" s="145" t="s">
        <v>139</v>
      </c>
      <c r="D137" s="145"/>
      <c r="E137" s="549" t="s">
        <v>973</v>
      </c>
      <c r="F137" s="147" t="s">
        <v>986</v>
      </c>
      <c r="G137" s="148" t="s">
        <v>158</v>
      </c>
      <c r="H137" s="149">
        <v>690</v>
      </c>
      <c r="I137" s="150"/>
      <c r="J137" s="151">
        <f t="shared" si="0"/>
        <v>0</v>
      </c>
      <c r="K137" s="147" t="s">
        <v>1</v>
      </c>
      <c r="L137" s="152"/>
      <c r="M137" s="736"/>
      <c r="N137" s="737"/>
      <c r="O137" s="729"/>
      <c r="P137" s="757"/>
      <c r="Q137" s="757"/>
      <c r="R137" s="757"/>
      <c r="S137" s="757"/>
      <c r="T137" s="757"/>
      <c r="U137" s="729"/>
      <c r="V137" s="729"/>
      <c r="AR137" s="134"/>
      <c r="AT137" s="134"/>
      <c r="AU137" s="134"/>
      <c r="AY137" s="277"/>
      <c r="BE137" s="308"/>
      <c r="BF137" s="308"/>
      <c r="BG137" s="308"/>
      <c r="BH137" s="308"/>
      <c r="BI137" s="308"/>
      <c r="BJ137" s="277"/>
      <c r="BK137" s="308"/>
      <c r="BL137" s="277"/>
      <c r="BM137" s="134"/>
    </row>
    <row r="138" spans="2:65" s="2" customFormat="1" ht="11.7" customHeight="1">
      <c r="B138" s="301"/>
      <c r="C138" s="10"/>
      <c r="D138" s="137" t="s">
        <v>131</v>
      </c>
      <c r="E138" s="550" t="s">
        <v>1</v>
      </c>
      <c r="F138" s="139" t="s">
        <v>984</v>
      </c>
      <c r="G138" s="10"/>
      <c r="H138" s="149"/>
      <c r="I138" s="860"/>
      <c r="J138" s="10"/>
      <c r="K138" s="10"/>
      <c r="L138" s="152"/>
      <c r="M138" s="736"/>
      <c r="N138" s="737"/>
      <c r="O138" s="729"/>
      <c r="P138" s="757"/>
      <c r="Q138" s="757"/>
      <c r="R138" s="757"/>
      <c r="S138" s="757"/>
      <c r="T138" s="757"/>
      <c r="U138" s="729"/>
      <c r="V138" s="729"/>
      <c r="AR138" s="134"/>
      <c r="AT138" s="134"/>
      <c r="AU138" s="134"/>
      <c r="AY138" s="277"/>
      <c r="BE138" s="308"/>
      <c r="BF138" s="308"/>
      <c r="BG138" s="308"/>
      <c r="BH138" s="308"/>
      <c r="BI138" s="308"/>
      <c r="BJ138" s="277"/>
      <c r="BK138" s="308"/>
      <c r="BL138" s="277"/>
      <c r="BM138" s="134"/>
    </row>
    <row r="139" spans="2:65" s="2" customFormat="1" ht="49.2" customHeight="1">
      <c r="B139" s="301"/>
      <c r="C139" s="145" t="s">
        <v>140</v>
      </c>
      <c r="D139" s="145"/>
      <c r="E139" s="549" t="s">
        <v>973</v>
      </c>
      <c r="F139" s="147" t="s">
        <v>987</v>
      </c>
      <c r="G139" s="148" t="s">
        <v>169</v>
      </c>
      <c r="H139" s="149">
        <v>12</v>
      </c>
      <c r="I139" s="150"/>
      <c r="J139" s="151">
        <f t="shared" si="0"/>
        <v>0</v>
      </c>
      <c r="K139" s="147" t="s">
        <v>1</v>
      </c>
      <c r="L139" s="152"/>
      <c r="M139" s="736"/>
      <c r="N139" s="737"/>
      <c r="O139" s="729"/>
      <c r="P139" s="757"/>
      <c r="Q139" s="757"/>
      <c r="R139" s="757"/>
      <c r="S139" s="757"/>
      <c r="T139" s="757"/>
      <c r="U139" s="729"/>
      <c r="V139" s="729"/>
      <c r="AR139" s="134"/>
      <c r="AT139" s="134"/>
      <c r="AU139" s="134"/>
      <c r="AY139" s="277"/>
      <c r="BE139" s="308"/>
      <c r="BF139" s="308"/>
      <c r="BG139" s="308"/>
      <c r="BH139" s="308"/>
      <c r="BI139" s="308"/>
      <c r="BJ139" s="277"/>
      <c r="BK139" s="308"/>
      <c r="BL139" s="277"/>
      <c r="BM139" s="134"/>
    </row>
    <row r="140" spans="2:65" s="2" customFormat="1" ht="37.950000000000003" customHeight="1">
      <c r="B140" s="301"/>
      <c r="C140" s="145" t="s">
        <v>141</v>
      </c>
      <c r="D140" s="145"/>
      <c r="E140" s="549" t="s">
        <v>973</v>
      </c>
      <c r="F140" s="147" t="s">
        <v>988</v>
      </c>
      <c r="G140" s="148" t="s">
        <v>158</v>
      </c>
      <c r="H140" s="149">
        <v>3860</v>
      </c>
      <c r="I140" s="150"/>
      <c r="J140" s="151">
        <f t="shared" si="0"/>
        <v>0</v>
      </c>
      <c r="K140" s="147" t="s">
        <v>1</v>
      </c>
      <c r="L140" s="152"/>
      <c r="M140" s="736"/>
      <c r="N140" s="737"/>
      <c r="O140" s="729"/>
      <c r="P140" s="757"/>
      <c r="Q140" s="757"/>
      <c r="R140" s="757"/>
      <c r="S140" s="757"/>
      <c r="T140" s="757"/>
      <c r="U140" s="729"/>
      <c r="V140" s="729"/>
      <c r="AR140" s="134"/>
      <c r="AT140" s="134"/>
      <c r="AU140" s="134"/>
      <c r="AY140" s="277"/>
      <c r="BE140" s="308"/>
      <c r="BF140" s="308"/>
      <c r="BG140" s="308"/>
      <c r="BH140" s="308"/>
      <c r="BI140" s="308"/>
      <c r="BJ140" s="277"/>
      <c r="BK140" s="308"/>
      <c r="BL140" s="277"/>
      <c r="BM140" s="134"/>
    </row>
    <row r="141" spans="2:65" s="2" customFormat="1" ht="13" customHeight="1">
      <c r="B141" s="301"/>
      <c r="C141" s="10"/>
      <c r="D141" s="137" t="s">
        <v>131</v>
      </c>
      <c r="E141" s="550" t="s">
        <v>1</v>
      </c>
      <c r="F141" s="139" t="s">
        <v>984</v>
      </c>
      <c r="G141" s="10"/>
      <c r="H141" s="149"/>
      <c r="I141" s="860"/>
      <c r="J141" s="10"/>
      <c r="K141" s="10"/>
      <c r="L141" s="152"/>
      <c r="M141" s="736"/>
      <c r="N141" s="737"/>
      <c r="O141" s="729"/>
      <c r="P141" s="757"/>
      <c r="Q141" s="757"/>
      <c r="R141" s="757"/>
      <c r="S141" s="757"/>
      <c r="T141" s="757"/>
      <c r="U141" s="729"/>
      <c r="V141" s="729"/>
      <c r="AR141" s="134"/>
      <c r="AT141" s="134"/>
      <c r="AU141" s="134"/>
      <c r="AY141" s="277"/>
      <c r="BE141" s="308"/>
      <c r="BF141" s="308"/>
      <c r="BG141" s="308"/>
      <c r="BH141" s="308"/>
      <c r="BI141" s="308"/>
      <c r="BJ141" s="277"/>
      <c r="BK141" s="308"/>
      <c r="BL141" s="277"/>
      <c r="BM141" s="134"/>
    </row>
    <row r="142" spans="2:65" s="2" customFormat="1" ht="31.95" customHeight="1">
      <c r="B142" s="301"/>
      <c r="C142" s="145" t="s">
        <v>142</v>
      </c>
      <c r="D142" s="145"/>
      <c r="E142" s="549" t="s">
        <v>989</v>
      </c>
      <c r="F142" s="147" t="s">
        <v>990</v>
      </c>
      <c r="G142" s="148" t="s">
        <v>158</v>
      </c>
      <c r="H142" s="149">
        <v>290</v>
      </c>
      <c r="I142" s="150"/>
      <c r="J142" s="151">
        <f t="shared" si="0"/>
        <v>0</v>
      </c>
      <c r="K142" s="147" t="s">
        <v>1</v>
      </c>
      <c r="L142" s="152"/>
      <c r="M142" s="736"/>
      <c r="N142" s="737"/>
      <c r="O142" s="729"/>
      <c r="P142" s="757"/>
      <c r="Q142" s="757"/>
      <c r="R142" s="757"/>
      <c r="S142" s="757"/>
      <c r="T142" s="757"/>
      <c r="U142" s="729"/>
      <c r="V142" s="729"/>
      <c r="AR142" s="134"/>
      <c r="AT142" s="134"/>
      <c r="AU142" s="134"/>
      <c r="AY142" s="277"/>
      <c r="BE142" s="308"/>
      <c r="BF142" s="308"/>
      <c r="BG142" s="308"/>
      <c r="BH142" s="308"/>
      <c r="BI142" s="308"/>
      <c r="BJ142" s="277"/>
      <c r="BK142" s="308"/>
      <c r="BL142" s="277"/>
      <c r="BM142" s="134"/>
    </row>
    <row r="143" spans="2:65" s="2" customFormat="1" ht="16.95" customHeight="1">
      <c r="B143" s="301"/>
      <c r="C143" s="10"/>
      <c r="D143" s="137" t="s">
        <v>131</v>
      </c>
      <c r="E143" s="550" t="s">
        <v>1</v>
      </c>
      <c r="F143" s="139" t="s">
        <v>984</v>
      </c>
      <c r="G143" s="10"/>
      <c r="H143" s="149"/>
      <c r="I143" s="860"/>
      <c r="J143" s="10"/>
      <c r="K143" s="10"/>
      <c r="L143" s="152"/>
      <c r="M143" s="736"/>
      <c r="N143" s="737"/>
      <c r="O143" s="729"/>
      <c r="P143" s="757"/>
      <c r="Q143" s="757"/>
      <c r="R143" s="757"/>
      <c r="S143" s="757"/>
      <c r="T143" s="757"/>
      <c r="U143" s="729"/>
      <c r="V143" s="729"/>
      <c r="AR143" s="134"/>
      <c r="AT143" s="134"/>
      <c r="AU143" s="134"/>
      <c r="AY143" s="277"/>
      <c r="BE143" s="308"/>
      <c r="BF143" s="308"/>
      <c r="BG143" s="308"/>
      <c r="BH143" s="308"/>
      <c r="BI143" s="308"/>
      <c r="BJ143" s="277"/>
      <c r="BK143" s="308"/>
      <c r="BL143" s="277"/>
      <c r="BM143" s="134"/>
    </row>
    <row r="144" spans="2:65" s="2" customFormat="1" ht="31.2" customHeight="1">
      <c r="B144" s="301"/>
      <c r="C144" s="145" t="s">
        <v>9</v>
      </c>
      <c r="D144" s="145"/>
      <c r="E144" s="549" t="s">
        <v>973</v>
      </c>
      <c r="F144" s="147" t="s">
        <v>991</v>
      </c>
      <c r="G144" s="148" t="s">
        <v>169</v>
      </c>
      <c r="H144" s="149">
        <v>69</v>
      </c>
      <c r="I144" s="150"/>
      <c r="J144" s="151">
        <f t="shared" si="0"/>
        <v>0</v>
      </c>
      <c r="K144" s="147" t="s">
        <v>1</v>
      </c>
      <c r="L144" s="152"/>
      <c r="M144" s="736"/>
      <c r="N144" s="737"/>
      <c r="O144" s="729"/>
      <c r="P144" s="757"/>
      <c r="Q144" s="757"/>
      <c r="R144" s="757"/>
      <c r="S144" s="757"/>
      <c r="T144" s="757"/>
      <c r="U144" s="729"/>
      <c r="V144" s="729"/>
      <c r="AR144" s="134"/>
      <c r="AT144" s="134"/>
      <c r="AU144" s="134"/>
      <c r="AY144" s="277"/>
      <c r="BE144" s="308"/>
      <c r="BF144" s="308"/>
      <c r="BG144" s="308"/>
      <c r="BH144" s="308"/>
      <c r="BI144" s="308"/>
      <c r="BJ144" s="277"/>
      <c r="BK144" s="308"/>
      <c r="BL144" s="277"/>
      <c r="BM144" s="134"/>
    </row>
    <row r="145" spans="2:65" s="2" customFormat="1" ht="24.25" customHeight="1">
      <c r="B145" s="301"/>
      <c r="C145" s="145" t="s">
        <v>143</v>
      </c>
      <c r="D145" s="145"/>
      <c r="E145" s="549" t="s">
        <v>973</v>
      </c>
      <c r="F145" s="147" t="s">
        <v>992</v>
      </c>
      <c r="G145" s="148" t="s">
        <v>169</v>
      </c>
      <c r="H145" s="149">
        <v>33</v>
      </c>
      <c r="I145" s="150"/>
      <c r="J145" s="151">
        <f t="shared" si="0"/>
        <v>0</v>
      </c>
      <c r="K145" s="147" t="s">
        <v>1</v>
      </c>
      <c r="L145" s="152"/>
      <c r="M145" s="736"/>
      <c r="N145" s="737"/>
      <c r="O145" s="729"/>
      <c r="P145" s="757"/>
      <c r="Q145" s="757"/>
      <c r="R145" s="757"/>
      <c r="S145" s="757"/>
      <c r="T145" s="757"/>
      <c r="U145" s="729"/>
      <c r="V145" s="729"/>
      <c r="AR145" s="134"/>
      <c r="AT145" s="134"/>
      <c r="AU145" s="134"/>
      <c r="AY145" s="277"/>
      <c r="BE145" s="308"/>
      <c r="BF145" s="308"/>
      <c r="BG145" s="308"/>
      <c r="BH145" s="308"/>
      <c r="BI145" s="308"/>
      <c r="BJ145" s="277"/>
      <c r="BK145" s="308"/>
      <c r="BL145" s="277"/>
      <c r="BM145" s="134"/>
    </row>
    <row r="146" spans="2:65" s="2" customFormat="1" ht="43.5" customHeight="1">
      <c r="B146" s="301"/>
      <c r="C146" s="145" t="s">
        <v>144</v>
      </c>
      <c r="D146" s="145"/>
      <c r="E146" s="549" t="s">
        <v>973</v>
      </c>
      <c r="F146" s="147" t="s">
        <v>993</v>
      </c>
      <c r="G146" s="148" t="s">
        <v>169</v>
      </c>
      <c r="H146" s="149">
        <v>18</v>
      </c>
      <c r="I146" s="150"/>
      <c r="J146" s="151">
        <f t="shared" si="0"/>
        <v>0</v>
      </c>
      <c r="K146" s="147" t="s">
        <v>1</v>
      </c>
      <c r="L146" s="152"/>
      <c r="M146" s="736"/>
      <c r="N146" s="737"/>
      <c r="O146" s="729"/>
      <c r="P146" s="757"/>
      <c r="Q146" s="757"/>
      <c r="R146" s="757"/>
      <c r="S146" s="757"/>
      <c r="T146" s="757"/>
      <c r="U146" s="729"/>
      <c r="V146" s="729"/>
      <c r="AR146" s="134"/>
      <c r="AT146" s="134"/>
      <c r="AU146" s="134"/>
      <c r="AY146" s="277"/>
      <c r="BE146" s="308"/>
      <c r="BF146" s="308"/>
      <c r="BG146" s="308"/>
      <c r="BH146" s="308"/>
      <c r="BI146" s="308"/>
      <c r="BJ146" s="277"/>
      <c r="BK146" s="308"/>
      <c r="BL146" s="277"/>
      <c r="BM146" s="134"/>
    </row>
    <row r="147" spans="2:65" s="2" customFormat="1" ht="16.5" customHeight="1">
      <c r="B147" s="301"/>
      <c r="C147" s="145" t="s">
        <v>145</v>
      </c>
      <c r="D147" s="145"/>
      <c r="E147" s="549" t="s">
        <v>973</v>
      </c>
      <c r="F147" s="147" t="s">
        <v>994</v>
      </c>
      <c r="G147" s="148" t="s">
        <v>169</v>
      </c>
      <c r="H147" s="149">
        <v>33</v>
      </c>
      <c r="I147" s="150"/>
      <c r="J147" s="151">
        <f t="shared" si="0"/>
        <v>0</v>
      </c>
      <c r="K147" s="147" t="s">
        <v>1</v>
      </c>
      <c r="L147" s="152"/>
      <c r="M147" s="736"/>
      <c r="N147" s="737"/>
      <c r="O147" s="729"/>
      <c r="P147" s="757"/>
      <c r="Q147" s="757"/>
      <c r="R147" s="757"/>
      <c r="S147" s="757"/>
      <c r="T147" s="757"/>
      <c r="U147" s="729"/>
      <c r="V147" s="729"/>
      <c r="AR147" s="134"/>
      <c r="AT147" s="134"/>
      <c r="AU147" s="134"/>
      <c r="AY147" s="277"/>
      <c r="BE147" s="308"/>
      <c r="BF147" s="308"/>
      <c r="BG147" s="308"/>
      <c r="BH147" s="308"/>
      <c r="BI147" s="308"/>
      <c r="BJ147" s="277"/>
      <c r="BK147" s="308"/>
      <c r="BL147" s="277"/>
      <c r="BM147" s="134"/>
    </row>
    <row r="148" spans="2:65" s="2" customFormat="1" ht="16.5" customHeight="1">
      <c r="B148" s="301"/>
      <c r="C148" s="145" t="s">
        <v>146</v>
      </c>
      <c r="D148" s="145"/>
      <c r="E148" s="549" t="s">
        <v>973</v>
      </c>
      <c r="F148" s="147" t="s">
        <v>995</v>
      </c>
      <c r="G148" s="148" t="s">
        <v>169</v>
      </c>
      <c r="H148" s="149">
        <v>17</v>
      </c>
      <c r="I148" s="150"/>
      <c r="J148" s="151">
        <f t="shared" si="0"/>
        <v>0</v>
      </c>
      <c r="K148" s="147" t="s">
        <v>1</v>
      </c>
      <c r="L148" s="152"/>
      <c r="M148" s="736"/>
      <c r="N148" s="737"/>
      <c r="O148" s="729"/>
      <c r="P148" s="757"/>
      <c r="Q148" s="757"/>
      <c r="R148" s="757"/>
      <c r="S148" s="757"/>
      <c r="T148" s="757"/>
      <c r="U148" s="729"/>
      <c r="V148" s="729"/>
      <c r="AR148" s="134"/>
      <c r="AT148" s="134"/>
      <c r="AU148" s="134"/>
      <c r="AY148" s="277"/>
      <c r="BE148" s="308"/>
      <c r="BF148" s="308"/>
      <c r="BG148" s="308"/>
      <c r="BH148" s="308"/>
      <c r="BI148" s="308"/>
      <c r="BJ148" s="277"/>
      <c r="BK148" s="308"/>
      <c r="BL148" s="277"/>
      <c r="BM148" s="134"/>
    </row>
    <row r="149" spans="2:65" s="2" customFormat="1" ht="34.200000000000003" customHeight="1">
      <c r="B149" s="301"/>
      <c r="C149" s="145" t="s">
        <v>147</v>
      </c>
      <c r="D149" s="145"/>
      <c r="E149" s="549" t="s">
        <v>996</v>
      </c>
      <c r="F149" s="147" t="s">
        <v>997</v>
      </c>
      <c r="G149" s="148" t="s">
        <v>169</v>
      </c>
      <c r="H149" s="149">
        <v>50</v>
      </c>
      <c r="I149" s="150"/>
      <c r="J149" s="151">
        <f t="shared" si="0"/>
        <v>0</v>
      </c>
      <c r="K149" s="147" t="s">
        <v>1</v>
      </c>
      <c r="L149" s="152"/>
      <c r="M149" s="736"/>
      <c r="N149" s="737"/>
      <c r="O149" s="729"/>
      <c r="P149" s="757"/>
      <c r="Q149" s="757"/>
      <c r="R149" s="757"/>
      <c r="S149" s="757"/>
      <c r="T149" s="757"/>
      <c r="U149" s="729"/>
      <c r="V149" s="729"/>
      <c r="AR149" s="134"/>
      <c r="AT149" s="134"/>
      <c r="AU149" s="134"/>
      <c r="AY149" s="277"/>
      <c r="BE149" s="308"/>
      <c r="BF149" s="308"/>
      <c r="BG149" s="308"/>
      <c r="BH149" s="308"/>
      <c r="BI149" s="308"/>
      <c r="BJ149" s="277"/>
      <c r="BK149" s="308"/>
      <c r="BL149" s="277"/>
      <c r="BM149" s="134"/>
    </row>
    <row r="150" spans="2:65" s="2" customFormat="1" ht="32.5" customHeight="1">
      <c r="B150" s="301"/>
      <c r="C150" s="145" t="s">
        <v>7</v>
      </c>
      <c r="D150" s="145"/>
      <c r="E150" s="549" t="s">
        <v>998</v>
      </c>
      <c r="F150" s="147" t="s">
        <v>999</v>
      </c>
      <c r="G150" s="148" t="s">
        <v>169</v>
      </c>
      <c r="H150" s="149">
        <v>29</v>
      </c>
      <c r="I150" s="150"/>
      <c r="J150" s="151">
        <f t="shared" si="0"/>
        <v>0</v>
      </c>
      <c r="K150" s="147" t="s">
        <v>1</v>
      </c>
      <c r="L150" s="152"/>
      <c r="M150" s="736"/>
      <c r="N150" s="737"/>
      <c r="O150" s="729"/>
      <c r="P150" s="757"/>
      <c r="Q150" s="757"/>
      <c r="R150" s="757"/>
      <c r="S150" s="757"/>
      <c r="T150" s="757"/>
      <c r="U150" s="729"/>
      <c r="V150" s="729"/>
      <c r="AR150" s="134"/>
      <c r="AT150" s="134"/>
      <c r="AU150" s="134"/>
      <c r="AY150" s="277"/>
      <c r="BE150" s="308"/>
      <c r="BF150" s="308"/>
      <c r="BG150" s="308"/>
      <c r="BH150" s="308"/>
      <c r="BI150" s="308"/>
      <c r="BJ150" s="277"/>
      <c r="BK150" s="308"/>
      <c r="BL150" s="277"/>
      <c r="BM150" s="134"/>
    </row>
    <row r="151" spans="2:65" s="2" customFormat="1" ht="28.95" customHeight="1">
      <c r="B151" s="301"/>
      <c r="C151" s="145" t="s">
        <v>148</v>
      </c>
      <c r="D151" s="145"/>
      <c r="E151" s="549" t="s">
        <v>1000</v>
      </c>
      <c r="F151" s="147" t="s">
        <v>1001</v>
      </c>
      <c r="G151" s="148" t="s">
        <v>169</v>
      </c>
      <c r="H151" s="149">
        <v>14</v>
      </c>
      <c r="I151" s="150"/>
      <c r="J151" s="151">
        <f t="shared" si="0"/>
        <v>0</v>
      </c>
      <c r="K151" s="147" t="s">
        <v>1</v>
      </c>
      <c r="L151" s="152"/>
      <c r="M151" s="736"/>
      <c r="N151" s="737"/>
      <c r="O151" s="729"/>
      <c r="P151" s="757"/>
      <c r="Q151" s="757"/>
      <c r="R151" s="757"/>
      <c r="S151" s="757"/>
      <c r="T151" s="757"/>
      <c r="U151" s="729"/>
      <c r="V151" s="729"/>
      <c r="AR151" s="134"/>
      <c r="AT151" s="134"/>
      <c r="AU151" s="134"/>
      <c r="AY151" s="277"/>
      <c r="BE151" s="308"/>
      <c r="BF151" s="308"/>
      <c r="BG151" s="308"/>
      <c r="BH151" s="308"/>
      <c r="BI151" s="308"/>
      <c r="BJ151" s="277"/>
      <c r="BK151" s="308"/>
      <c r="BL151" s="277"/>
      <c r="BM151" s="134"/>
    </row>
    <row r="152" spans="2:65" s="2" customFormat="1" ht="22.2" customHeight="1">
      <c r="B152" s="301"/>
      <c r="C152" s="145" t="s">
        <v>149</v>
      </c>
      <c r="D152" s="145"/>
      <c r="E152" s="549" t="s">
        <v>973</v>
      </c>
      <c r="F152" s="147" t="s">
        <v>1002</v>
      </c>
      <c r="G152" s="148" t="s">
        <v>169</v>
      </c>
      <c r="H152" s="149">
        <v>18</v>
      </c>
      <c r="I152" s="150"/>
      <c r="J152" s="151">
        <f t="shared" si="0"/>
        <v>0</v>
      </c>
      <c r="K152" s="147" t="s">
        <v>1</v>
      </c>
      <c r="L152" s="152"/>
      <c r="M152" s="736"/>
      <c r="N152" s="737"/>
      <c r="O152" s="729"/>
      <c r="P152" s="757"/>
      <c r="Q152" s="757"/>
      <c r="R152" s="757"/>
      <c r="S152" s="757"/>
      <c r="T152" s="757"/>
      <c r="U152" s="729"/>
      <c r="V152" s="729"/>
      <c r="AR152" s="134"/>
      <c r="AT152" s="134"/>
      <c r="AU152" s="134"/>
      <c r="AY152" s="277"/>
      <c r="BE152" s="308"/>
      <c r="BF152" s="308"/>
      <c r="BG152" s="308"/>
      <c r="BH152" s="308"/>
      <c r="BI152" s="308"/>
      <c r="BJ152" s="277"/>
      <c r="BK152" s="308"/>
      <c r="BL152" s="277"/>
      <c r="BM152" s="134"/>
    </row>
    <row r="153" spans="2:65" s="2" customFormat="1" ht="23.7" customHeight="1">
      <c r="B153" s="301"/>
      <c r="C153" s="145" t="s">
        <v>150</v>
      </c>
      <c r="D153" s="145"/>
      <c r="E153" s="549" t="s">
        <v>973</v>
      </c>
      <c r="F153" s="147" t="s">
        <v>1003</v>
      </c>
      <c r="G153" s="148" t="s">
        <v>169</v>
      </c>
      <c r="H153" s="149">
        <v>11</v>
      </c>
      <c r="I153" s="150"/>
      <c r="J153" s="151">
        <f t="shared" si="0"/>
        <v>0</v>
      </c>
      <c r="K153" s="147" t="s">
        <v>1</v>
      </c>
      <c r="L153" s="152"/>
      <c r="M153" s="736"/>
      <c r="N153" s="737"/>
      <c r="O153" s="729"/>
      <c r="P153" s="757"/>
      <c r="Q153" s="757"/>
      <c r="R153" s="757"/>
      <c r="S153" s="757"/>
      <c r="T153" s="757"/>
      <c r="U153" s="729"/>
      <c r="V153" s="729"/>
      <c r="AR153" s="134"/>
      <c r="AT153" s="134"/>
      <c r="AU153" s="134"/>
      <c r="AY153" s="277"/>
      <c r="BE153" s="308"/>
      <c r="BF153" s="308"/>
      <c r="BG153" s="308"/>
      <c r="BH153" s="308"/>
      <c r="BI153" s="308"/>
      <c r="BJ153" s="277"/>
      <c r="BK153" s="308"/>
      <c r="BL153" s="277"/>
      <c r="BM153" s="134"/>
    </row>
    <row r="154" spans="2:65" s="2" customFormat="1" ht="21.45" customHeight="1">
      <c r="B154" s="301"/>
      <c r="C154" s="145" t="s">
        <v>1004</v>
      </c>
      <c r="D154" s="145"/>
      <c r="E154" s="549" t="s">
        <v>973</v>
      </c>
      <c r="F154" s="147" t="s">
        <v>1005</v>
      </c>
      <c r="G154" s="148" t="s">
        <v>169</v>
      </c>
      <c r="H154" s="149">
        <v>11</v>
      </c>
      <c r="I154" s="150"/>
      <c r="J154" s="151">
        <f t="shared" si="0"/>
        <v>0</v>
      </c>
      <c r="K154" s="147" t="s">
        <v>1</v>
      </c>
      <c r="L154" s="152"/>
      <c r="M154" s="736"/>
      <c r="N154" s="737"/>
      <c r="O154" s="729"/>
      <c r="P154" s="757"/>
      <c r="Q154" s="757"/>
      <c r="R154" s="757"/>
      <c r="S154" s="757"/>
      <c r="T154" s="757"/>
      <c r="U154" s="729"/>
      <c r="V154" s="729"/>
      <c r="AR154" s="134"/>
      <c r="AT154" s="134"/>
      <c r="AU154" s="134"/>
      <c r="AY154" s="277"/>
      <c r="BE154" s="308"/>
      <c r="BF154" s="308"/>
      <c r="BG154" s="308"/>
      <c r="BH154" s="308"/>
      <c r="BI154" s="308"/>
      <c r="BJ154" s="277"/>
      <c r="BK154" s="308"/>
      <c r="BL154" s="277"/>
      <c r="BM154" s="134"/>
    </row>
    <row r="155" spans="2:65" s="2" customFormat="1" ht="24.25" customHeight="1">
      <c r="B155" s="301"/>
      <c r="C155" s="145" t="s">
        <v>151</v>
      </c>
      <c r="D155" s="551"/>
      <c r="E155" s="549" t="s">
        <v>1006</v>
      </c>
      <c r="F155" s="147" t="s">
        <v>1007</v>
      </c>
      <c r="G155" s="148" t="s">
        <v>158</v>
      </c>
      <c r="H155" s="149">
        <v>62</v>
      </c>
      <c r="I155" s="150"/>
      <c r="J155" s="151">
        <f t="shared" si="0"/>
        <v>0</v>
      </c>
      <c r="K155" s="552" t="s">
        <v>1</v>
      </c>
      <c r="L155" s="34"/>
      <c r="M155" s="782"/>
      <c r="N155" s="783"/>
      <c r="O155" s="729"/>
      <c r="P155" s="757"/>
      <c r="Q155" s="757"/>
      <c r="R155" s="757"/>
      <c r="S155" s="757"/>
      <c r="T155" s="757"/>
      <c r="U155" s="729"/>
      <c r="V155" s="729"/>
      <c r="AR155" s="134"/>
      <c r="AT155" s="134"/>
      <c r="AU155" s="134"/>
      <c r="AY155" s="277"/>
      <c r="BE155" s="308"/>
      <c r="BF155" s="308"/>
      <c r="BG155" s="308"/>
      <c r="BH155" s="308"/>
      <c r="BI155" s="308"/>
      <c r="BJ155" s="277"/>
      <c r="BK155" s="308"/>
      <c r="BL155" s="277"/>
      <c r="BM155" s="134"/>
    </row>
    <row r="156" spans="2:65" s="10" customFormat="1" ht="11.6">
      <c r="B156" s="136"/>
      <c r="D156" s="137" t="s">
        <v>131</v>
      </c>
      <c r="E156" s="549"/>
      <c r="F156" s="139" t="s">
        <v>1010</v>
      </c>
      <c r="G156" s="148"/>
      <c r="H156" s="149"/>
      <c r="I156" s="619"/>
      <c r="J156" s="151"/>
      <c r="L156" s="136"/>
      <c r="M156" s="738"/>
      <c r="N156" s="738"/>
      <c r="O156" s="738"/>
      <c r="P156" s="738"/>
      <c r="Q156" s="738"/>
      <c r="R156" s="738"/>
      <c r="S156" s="738"/>
      <c r="T156" s="738"/>
      <c r="U156" s="738"/>
      <c r="V156" s="738"/>
      <c r="AT156" s="138"/>
      <c r="AU156" s="138"/>
      <c r="AY156" s="138"/>
    </row>
    <row r="157" spans="2:65" s="2" customFormat="1" ht="24.25" customHeight="1">
      <c r="B157" s="301"/>
      <c r="C157" s="145" t="s">
        <v>1011</v>
      </c>
      <c r="D157" s="551"/>
      <c r="E157" s="549" t="s">
        <v>1012</v>
      </c>
      <c r="F157" s="147" t="s">
        <v>1013</v>
      </c>
      <c r="G157" s="148" t="s">
        <v>158</v>
      </c>
      <c r="H157" s="149">
        <v>55</v>
      </c>
      <c r="I157" s="150"/>
      <c r="J157" s="151">
        <f>ROUND(I157*H157,0)</f>
        <v>0</v>
      </c>
      <c r="K157" s="552" t="s">
        <v>1</v>
      </c>
      <c r="L157" s="34"/>
      <c r="M157" s="782"/>
      <c r="N157" s="783"/>
      <c r="O157" s="729"/>
      <c r="P157" s="757"/>
      <c r="Q157" s="757"/>
      <c r="R157" s="757"/>
      <c r="S157" s="757"/>
      <c r="T157" s="757"/>
      <c r="U157" s="729"/>
      <c r="V157" s="729"/>
      <c r="AR157" s="134"/>
      <c r="AT157" s="134"/>
      <c r="AU157" s="134"/>
      <c r="AY157" s="277"/>
      <c r="BE157" s="308"/>
      <c r="BF157" s="308"/>
      <c r="BG157" s="308"/>
      <c r="BH157" s="308"/>
      <c r="BI157" s="308"/>
      <c r="BJ157" s="277"/>
      <c r="BK157" s="308"/>
      <c r="BL157" s="277"/>
      <c r="BM157" s="134"/>
    </row>
    <row r="158" spans="2:65" s="2" customFormat="1" ht="13.2" customHeight="1">
      <c r="B158" s="301"/>
      <c r="C158" s="145"/>
      <c r="D158" s="137" t="s">
        <v>131</v>
      </c>
      <c r="E158" s="550" t="s">
        <v>1</v>
      </c>
      <c r="F158" s="139" t="s">
        <v>975</v>
      </c>
      <c r="G158" s="148"/>
      <c r="H158" s="149"/>
      <c r="I158" s="619"/>
      <c r="J158" s="151"/>
      <c r="K158" s="10"/>
      <c r="L158" s="34"/>
      <c r="M158" s="782"/>
      <c r="N158" s="783"/>
      <c r="O158" s="729"/>
      <c r="P158" s="757"/>
      <c r="Q158" s="757"/>
      <c r="R158" s="757"/>
      <c r="S158" s="757"/>
      <c r="T158" s="757"/>
      <c r="U158" s="729"/>
      <c r="V158" s="729"/>
      <c r="AR158" s="134"/>
      <c r="AT158" s="134"/>
      <c r="AU158" s="134"/>
      <c r="AY158" s="277"/>
      <c r="BE158" s="308"/>
      <c r="BF158" s="308"/>
      <c r="BG158" s="308"/>
      <c r="BH158" s="308"/>
      <c r="BI158" s="308"/>
      <c r="BJ158" s="277"/>
      <c r="BK158" s="308"/>
      <c r="BL158" s="277"/>
      <c r="BM158" s="134"/>
    </row>
    <row r="159" spans="2:65" s="2" customFormat="1" ht="24.25" customHeight="1">
      <c r="B159" s="301"/>
      <c r="C159" s="145" t="s">
        <v>152</v>
      </c>
      <c r="D159" s="551"/>
      <c r="E159" s="549" t="s">
        <v>1015</v>
      </c>
      <c r="F159" s="147" t="s">
        <v>1016</v>
      </c>
      <c r="G159" s="148" t="s">
        <v>158</v>
      </c>
      <c r="H159" s="149">
        <v>43</v>
      </c>
      <c r="I159" s="150"/>
      <c r="J159" s="151">
        <f>ROUND(I159*H159,0)</f>
        <v>0</v>
      </c>
      <c r="K159" s="552" t="s">
        <v>1</v>
      </c>
      <c r="L159" s="34"/>
      <c r="M159" s="782"/>
      <c r="N159" s="783"/>
      <c r="O159" s="729"/>
      <c r="P159" s="757"/>
      <c r="Q159" s="757"/>
      <c r="R159" s="757"/>
      <c r="S159" s="757"/>
      <c r="T159" s="757"/>
      <c r="U159" s="729"/>
      <c r="V159" s="729"/>
      <c r="AR159" s="134"/>
      <c r="AT159" s="134"/>
      <c r="AU159" s="134"/>
      <c r="AY159" s="277"/>
      <c r="BE159" s="308"/>
      <c r="BF159" s="308"/>
      <c r="BG159" s="308"/>
      <c r="BH159" s="308"/>
      <c r="BI159" s="308"/>
      <c r="BJ159" s="277"/>
      <c r="BK159" s="308"/>
      <c r="BL159" s="277"/>
      <c r="BM159" s="134"/>
    </row>
    <row r="160" spans="2:65" s="2" customFormat="1" ht="12.65" customHeight="1">
      <c r="B160" s="301"/>
      <c r="C160" s="145"/>
      <c r="D160" s="137" t="s">
        <v>131</v>
      </c>
      <c r="E160" s="550" t="s">
        <v>1</v>
      </c>
      <c r="F160" s="139" t="s">
        <v>975</v>
      </c>
      <c r="G160" s="148"/>
      <c r="H160" s="149"/>
      <c r="I160" s="619"/>
      <c r="J160" s="151"/>
      <c r="K160" s="10"/>
      <c r="L160" s="34"/>
      <c r="M160" s="782"/>
      <c r="N160" s="783"/>
      <c r="O160" s="729"/>
      <c r="P160" s="757"/>
      <c r="Q160" s="757"/>
      <c r="R160" s="757"/>
      <c r="S160" s="757"/>
      <c r="T160" s="757"/>
      <c r="U160" s="729"/>
      <c r="V160" s="729"/>
      <c r="AR160" s="134"/>
      <c r="AT160" s="134"/>
      <c r="AU160" s="134"/>
      <c r="AY160" s="277"/>
      <c r="BE160" s="308"/>
      <c r="BF160" s="308"/>
      <c r="BG160" s="308"/>
      <c r="BH160" s="308"/>
      <c r="BI160" s="308"/>
      <c r="BJ160" s="277"/>
      <c r="BK160" s="308"/>
      <c r="BL160" s="277"/>
      <c r="BM160" s="134"/>
    </row>
    <row r="161" spans="2:65" s="2" customFormat="1" ht="24.25" customHeight="1">
      <c r="B161" s="301"/>
      <c r="C161" s="145" t="s">
        <v>1018</v>
      </c>
      <c r="D161" s="551"/>
      <c r="E161" s="549" t="s">
        <v>1019</v>
      </c>
      <c r="F161" s="147" t="s">
        <v>1020</v>
      </c>
      <c r="G161" s="148" t="s">
        <v>158</v>
      </c>
      <c r="H161" s="149">
        <v>312</v>
      </c>
      <c r="I161" s="150"/>
      <c r="J161" s="151">
        <f>ROUND(I161*H161,0)</f>
        <v>0</v>
      </c>
      <c r="K161" s="552" t="s">
        <v>1</v>
      </c>
      <c r="L161" s="34"/>
      <c r="M161" s="782"/>
      <c r="N161" s="783"/>
      <c r="O161" s="729"/>
      <c r="P161" s="757"/>
      <c r="Q161" s="757"/>
      <c r="R161" s="757"/>
      <c r="S161" s="757"/>
      <c r="T161" s="757"/>
      <c r="U161" s="729"/>
      <c r="V161" s="729"/>
      <c r="AR161" s="134"/>
      <c r="AT161" s="134"/>
      <c r="AU161" s="134"/>
      <c r="AY161" s="277"/>
      <c r="BE161" s="308"/>
      <c r="BF161" s="308"/>
      <c r="BG161" s="308"/>
      <c r="BH161" s="308"/>
      <c r="BI161" s="308"/>
      <c r="BJ161" s="277"/>
      <c r="BK161" s="308"/>
      <c r="BL161" s="277"/>
      <c r="BM161" s="134"/>
    </row>
    <row r="162" spans="2:65" s="2" customFormat="1" ht="11.15" customHeight="1">
      <c r="B162" s="301"/>
      <c r="C162" s="145"/>
      <c r="D162" s="137" t="s">
        <v>131</v>
      </c>
      <c r="E162" s="550" t="s">
        <v>1</v>
      </c>
      <c r="F162" s="139" t="s">
        <v>975</v>
      </c>
      <c r="G162" s="148"/>
      <c r="H162" s="149"/>
      <c r="I162" s="619"/>
      <c r="J162" s="151"/>
      <c r="K162" s="10"/>
      <c r="L162" s="34"/>
      <c r="M162" s="782"/>
      <c r="N162" s="783"/>
      <c r="O162" s="729"/>
      <c r="P162" s="757"/>
      <c r="Q162" s="757"/>
      <c r="R162" s="757"/>
      <c r="S162" s="757"/>
      <c r="T162" s="757"/>
      <c r="U162" s="729"/>
      <c r="V162" s="729"/>
      <c r="AR162" s="134"/>
      <c r="AT162" s="134"/>
      <c r="AU162" s="134"/>
      <c r="AY162" s="277"/>
      <c r="BE162" s="308"/>
      <c r="BF162" s="308"/>
      <c r="BG162" s="308"/>
      <c r="BH162" s="308"/>
      <c r="BI162" s="308"/>
      <c r="BJ162" s="277"/>
      <c r="BK162" s="308"/>
      <c r="BL162" s="277"/>
      <c r="BM162" s="134"/>
    </row>
    <row r="163" spans="2:65" s="2" customFormat="1" ht="21" customHeight="1">
      <c r="B163" s="301"/>
      <c r="C163" s="145" t="s">
        <v>153</v>
      </c>
      <c r="D163" s="551"/>
      <c r="E163" s="549" t="s">
        <v>1022</v>
      </c>
      <c r="F163" s="147" t="s">
        <v>1023</v>
      </c>
      <c r="G163" s="148" t="s">
        <v>158</v>
      </c>
      <c r="H163" s="149">
        <v>245</v>
      </c>
      <c r="I163" s="150"/>
      <c r="J163" s="151">
        <f>ROUND(I163*H163,0)</f>
        <v>0</v>
      </c>
      <c r="K163" s="552" t="s">
        <v>1</v>
      </c>
      <c r="L163" s="34"/>
      <c r="M163" s="782"/>
      <c r="N163" s="783"/>
      <c r="O163" s="729"/>
      <c r="P163" s="757"/>
      <c r="Q163" s="757"/>
      <c r="R163" s="757"/>
      <c r="S163" s="757"/>
      <c r="T163" s="757"/>
      <c r="U163" s="729"/>
      <c r="V163" s="729"/>
      <c r="AR163" s="134"/>
      <c r="AT163" s="134"/>
      <c r="AU163" s="134"/>
      <c r="AY163" s="277"/>
      <c r="BE163" s="308"/>
      <c r="BF163" s="308"/>
      <c r="BG163" s="308"/>
      <c r="BH163" s="308"/>
      <c r="BI163" s="308"/>
      <c r="BJ163" s="277"/>
      <c r="BK163" s="308"/>
      <c r="BL163" s="277"/>
      <c r="BM163" s="134"/>
    </row>
    <row r="164" spans="2:65" s="10" customFormat="1" ht="11.6">
      <c r="B164" s="136"/>
      <c r="C164" s="145"/>
      <c r="D164" s="137" t="s">
        <v>131</v>
      </c>
      <c r="E164" s="550" t="s">
        <v>1</v>
      </c>
      <c r="F164" s="139" t="s">
        <v>975</v>
      </c>
      <c r="G164" s="148"/>
      <c r="H164" s="149"/>
      <c r="I164" s="619"/>
      <c r="J164" s="151"/>
      <c r="L164" s="136"/>
      <c r="M164" s="738"/>
      <c r="N164" s="738"/>
      <c r="O164" s="738"/>
      <c r="P164" s="738"/>
      <c r="Q164" s="738"/>
      <c r="R164" s="738"/>
      <c r="S164" s="738"/>
      <c r="T164" s="738"/>
      <c r="U164" s="738"/>
      <c r="V164" s="738"/>
      <c r="AT164" s="138"/>
      <c r="AU164" s="138"/>
      <c r="AY164" s="138"/>
    </row>
    <row r="165" spans="2:65" s="2" customFormat="1" ht="28.5" customHeight="1">
      <c r="B165" s="301"/>
      <c r="C165" s="145" t="s">
        <v>1025</v>
      </c>
      <c r="D165" s="551"/>
      <c r="E165" s="549" t="s">
        <v>973</v>
      </c>
      <c r="F165" s="147" t="s">
        <v>1026</v>
      </c>
      <c r="G165" s="148" t="s">
        <v>158</v>
      </c>
      <c r="H165" s="149">
        <v>92</v>
      </c>
      <c r="I165" s="150"/>
      <c r="J165" s="151">
        <f>ROUND(I165*H165,0)</f>
        <v>0</v>
      </c>
      <c r="K165" s="552" t="s">
        <v>1</v>
      </c>
      <c r="L165" s="34"/>
      <c r="M165" s="782"/>
      <c r="N165" s="783"/>
      <c r="O165" s="729"/>
      <c r="P165" s="757"/>
      <c r="Q165" s="757"/>
      <c r="R165" s="757"/>
      <c r="S165" s="757"/>
      <c r="T165" s="757"/>
      <c r="U165" s="729"/>
      <c r="V165" s="729"/>
      <c r="AR165" s="134"/>
      <c r="AT165" s="134"/>
      <c r="AU165" s="134"/>
      <c r="AY165" s="277"/>
      <c r="BE165" s="308"/>
      <c r="BF165" s="308"/>
      <c r="BG165" s="308"/>
      <c r="BH165" s="308"/>
      <c r="BI165" s="308"/>
      <c r="BJ165" s="277"/>
      <c r="BK165" s="308"/>
      <c r="BL165" s="277"/>
      <c r="BM165" s="134"/>
    </row>
    <row r="166" spans="2:65" s="10" customFormat="1" ht="11.6">
      <c r="B166" s="136"/>
      <c r="C166" s="145"/>
      <c r="D166" s="137" t="s">
        <v>131</v>
      </c>
      <c r="E166" s="550" t="s">
        <v>1</v>
      </c>
      <c r="F166" s="139" t="s">
        <v>975</v>
      </c>
      <c r="G166" s="148"/>
      <c r="H166" s="149"/>
      <c r="I166" s="619"/>
      <c r="J166" s="151"/>
      <c r="L166" s="136"/>
      <c r="M166" s="738"/>
      <c r="N166" s="738"/>
      <c r="O166" s="738"/>
      <c r="P166" s="738"/>
      <c r="Q166" s="738"/>
      <c r="R166" s="738"/>
      <c r="S166" s="738"/>
      <c r="T166" s="738"/>
      <c r="U166" s="738"/>
      <c r="V166" s="738"/>
      <c r="AT166" s="138"/>
      <c r="AU166" s="138"/>
      <c r="AY166" s="138"/>
    </row>
    <row r="167" spans="2:65" s="2" customFormat="1" ht="34.5" customHeight="1">
      <c r="B167" s="301"/>
      <c r="C167" s="145" t="s">
        <v>154</v>
      </c>
      <c r="D167" s="551"/>
      <c r="E167" s="549" t="s">
        <v>973</v>
      </c>
      <c r="F167" s="147" t="s">
        <v>1028</v>
      </c>
      <c r="G167" s="148" t="s">
        <v>158</v>
      </c>
      <c r="H167" s="149">
        <v>76</v>
      </c>
      <c r="I167" s="150"/>
      <c r="J167" s="151">
        <f t="shared" ref="J167:J191" si="1">ROUND(I167*H167,0)</f>
        <v>0</v>
      </c>
      <c r="K167" s="552" t="s">
        <v>1</v>
      </c>
      <c r="L167" s="34"/>
      <c r="M167" s="782"/>
      <c r="N167" s="783"/>
      <c r="O167" s="729"/>
      <c r="P167" s="757"/>
      <c r="Q167" s="757"/>
      <c r="R167" s="757"/>
      <c r="S167" s="757"/>
      <c r="T167" s="757"/>
      <c r="U167" s="729"/>
      <c r="V167" s="729"/>
      <c r="AR167" s="134"/>
      <c r="AT167" s="134"/>
      <c r="AU167" s="134"/>
      <c r="AY167" s="277"/>
      <c r="BE167" s="308"/>
      <c r="BF167" s="308"/>
      <c r="BG167" s="308"/>
      <c r="BH167" s="308"/>
      <c r="BI167" s="308"/>
      <c r="BJ167" s="277"/>
      <c r="BK167" s="308"/>
      <c r="BL167" s="277"/>
      <c r="BM167" s="134"/>
    </row>
    <row r="168" spans="2:65" s="2" customFormat="1" ht="15" customHeight="1">
      <c r="B168" s="301"/>
      <c r="C168" s="145"/>
      <c r="D168" s="137" t="s">
        <v>131</v>
      </c>
      <c r="E168" s="550" t="s">
        <v>1</v>
      </c>
      <c r="F168" s="139" t="s">
        <v>975</v>
      </c>
      <c r="G168" s="148"/>
      <c r="H168" s="149"/>
      <c r="I168" s="619"/>
      <c r="J168" s="151"/>
      <c r="K168" s="10"/>
      <c r="L168" s="34"/>
      <c r="M168" s="782"/>
      <c r="N168" s="783"/>
      <c r="O168" s="729"/>
      <c r="P168" s="757"/>
      <c r="Q168" s="757"/>
      <c r="R168" s="757"/>
      <c r="S168" s="757"/>
      <c r="T168" s="757"/>
      <c r="U168" s="729"/>
      <c r="V168" s="729"/>
      <c r="AR168" s="134"/>
      <c r="AT168" s="134"/>
      <c r="AU168" s="134"/>
      <c r="AY168" s="277"/>
      <c r="BE168" s="308"/>
      <c r="BF168" s="308"/>
      <c r="BG168" s="308"/>
      <c r="BH168" s="308"/>
      <c r="BI168" s="308"/>
      <c r="BJ168" s="277"/>
      <c r="BK168" s="308"/>
      <c r="BL168" s="277"/>
      <c r="BM168" s="134"/>
    </row>
    <row r="169" spans="2:65" s="2" customFormat="1" ht="53.7" customHeight="1">
      <c r="B169" s="301"/>
      <c r="C169" s="145" t="s">
        <v>1030</v>
      </c>
      <c r="D169" s="551"/>
      <c r="E169" s="549" t="s">
        <v>973</v>
      </c>
      <c r="F169" s="147" t="s">
        <v>1031</v>
      </c>
      <c r="G169" s="148" t="s">
        <v>158</v>
      </c>
      <c r="H169" s="149">
        <v>165</v>
      </c>
      <c r="I169" s="150"/>
      <c r="J169" s="151">
        <f t="shared" si="1"/>
        <v>0</v>
      </c>
      <c r="K169" s="552" t="s">
        <v>1</v>
      </c>
      <c r="L169" s="34"/>
      <c r="M169" s="782"/>
      <c r="N169" s="783"/>
      <c r="O169" s="729"/>
      <c r="P169" s="757"/>
      <c r="Q169" s="757"/>
      <c r="R169" s="757"/>
      <c r="S169" s="757"/>
      <c r="T169" s="757"/>
      <c r="U169" s="729"/>
      <c r="V169" s="729"/>
      <c r="AR169" s="134"/>
      <c r="AT169" s="134"/>
      <c r="AU169" s="134"/>
      <c r="AY169" s="277"/>
      <c r="BE169" s="308"/>
      <c r="BF169" s="308"/>
      <c r="BG169" s="308"/>
      <c r="BH169" s="308"/>
      <c r="BI169" s="308"/>
      <c r="BJ169" s="277"/>
      <c r="BK169" s="308"/>
      <c r="BL169" s="277"/>
      <c r="BM169" s="134"/>
    </row>
    <row r="170" spans="2:65" s="2" customFormat="1" ht="14.7" customHeight="1">
      <c r="B170" s="301"/>
      <c r="C170" s="145"/>
      <c r="D170" s="137" t="s">
        <v>131</v>
      </c>
      <c r="E170" s="550" t="s">
        <v>1</v>
      </c>
      <c r="F170" s="139" t="s">
        <v>975</v>
      </c>
      <c r="G170" s="148"/>
      <c r="H170" s="149"/>
      <c r="I170" s="619"/>
      <c r="J170" s="151"/>
      <c r="K170" s="10"/>
      <c r="L170" s="34"/>
      <c r="M170" s="782"/>
      <c r="N170" s="783"/>
      <c r="O170" s="729"/>
      <c r="P170" s="757"/>
      <c r="Q170" s="757"/>
      <c r="R170" s="757"/>
      <c r="S170" s="757"/>
      <c r="T170" s="757"/>
      <c r="U170" s="729"/>
      <c r="V170" s="729"/>
      <c r="AR170" s="134"/>
      <c r="AT170" s="134"/>
      <c r="AU170" s="134"/>
      <c r="AY170" s="277"/>
      <c r="BE170" s="308"/>
      <c r="BF170" s="308"/>
      <c r="BG170" s="308"/>
      <c r="BH170" s="308"/>
      <c r="BI170" s="308"/>
      <c r="BJ170" s="277"/>
      <c r="BK170" s="308"/>
      <c r="BL170" s="277"/>
      <c r="BM170" s="134"/>
    </row>
    <row r="171" spans="2:65" s="2" customFormat="1" ht="58.95" customHeight="1">
      <c r="B171" s="301"/>
      <c r="C171" s="145" t="s">
        <v>155</v>
      </c>
      <c r="D171" s="551"/>
      <c r="E171" s="549" t="s">
        <v>973</v>
      </c>
      <c r="F171" s="147" t="s">
        <v>1033</v>
      </c>
      <c r="G171" s="148" t="s">
        <v>158</v>
      </c>
      <c r="H171" s="149">
        <v>118</v>
      </c>
      <c r="I171" s="150"/>
      <c r="J171" s="151">
        <f t="shared" si="1"/>
        <v>0</v>
      </c>
      <c r="K171" s="552" t="s">
        <v>1</v>
      </c>
      <c r="L171" s="34"/>
      <c r="M171" s="782"/>
      <c r="N171" s="783"/>
      <c r="O171" s="729"/>
      <c r="P171" s="757"/>
      <c r="Q171" s="757"/>
      <c r="R171" s="757"/>
      <c r="S171" s="757"/>
      <c r="T171" s="757"/>
      <c r="U171" s="729"/>
      <c r="V171" s="729"/>
      <c r="AR171" s="134"/>
      <c r="AT171" s="134"/>
      <c r="AU171" s="134"/>
      <c r="AY171" s="277"/>
      <c r="BE171" s="308"/>
      <c r="BF171" s="308"/>
      <c r="BG171" s="308"/>
      <c r="BH171" s="308"/>
      <c r="BI171" s="308"/>
      <c r="BJ171" s="277"/>
      <c r="BK171" s="308"/>
      <c r="BL171" s="277"/>
      <c r="BM171" s="134"/>
    </row>
    <row r="172" spans="2:65" s="2" customFormat="1" ht="11.7" customHeight="1">
      <c r="B172" s="301"/>
      <c r="C172" s="145"/>
      <c r="D172" s="137" t="s">
        <v>131</v>
      </c>
      <c r="E172" s="550" t="s">
        <v>1</v>
      </c>
      <c r="F172" s="139" t="s">
        <v>975</v>
      </c>
      <c r="G172" s="148"/>
      <c r="H172" s="149"/>
      <c r="I172" s="619"/>
      <c r="J172" s="151"/>
      <c r="K172" s="10"/>
      <c r="L172" s="34"/>
      <c r="M172" s="782"/>
      <c r="N172" s="783"/>
      <c r="O172" s="729"/>
      <c r="P172" s="757"/>
      <c r="Q172" s="757"/>
      <c r="R172" s="757"/>
      <c r="S172" s="757"/>
      <c r="T172" s="757"/>
      <c r="U172" s="729"/>
      <c r="V172" s="729"/>
      <c r="AR172" s="134"/>
      <c r="AT172" s="134"/>
      <c r="AU172" s="134"/>
      <c r="AY172" s="277"/>
      <c r="BE172" s="308"/>
      <c r="BF172" s="308"/>
      <c r="BG172" s="308"/>
      <c r="BH172" s="308"/>
      <c r="BI172" s="308"/>
      <c r="BJ172" s="277"/>
      <c r="BK172" s="308"/>
      <c r="BL172" s="277"/>
      <c r="BM172" s="134"/>
    </row>
    <row r="173" spans="2:65" s="2" customFormat="1" ht="30.65" customHeight="1">
      <c r="B173" s="301"/>
      <c r="C173" s="145" t="s">
        <v>1035</v>
      </c>
      <c r="D173" s="551"/>
      <c r="E173" s="549" t="s">
        <v>973</v>
      </c>
      <c r="F173" s="147" t="s">
        <v>1036</v>
      </c>
      <c r="G173" s="148" t="s">
        <v>169</v>
      </c>
      <c r="H173" s="149">
        <v>283</v>
      </c>
      <c r="I173" s="150"/>
      <c r="J173" s="151">
        <f t="shared" si="1"/>
        <v>0</v>
      </c>
      <c r="K173" s="552" t="s">
        <v>1</v>
      </c>
      <c r="L173" s="34"/>
      <c r="M173" s="782"/>
      <c r="N173" s="783"/>
      <c r="O173" s="729"/>
      <c r="P173" s="757"/>
      <c r="Q173" s="757"/>
      <c r="R173" s="757"/>
      <c r="S173" s="757"/>
      <c r="T173" s="757"/>
      <c r="U173" s="729"/>
      <c r="V173" s="729"/>
      <c r="AR173" s="134"/>
      <c r="AT173" s="134"/>
      <c r="AU173" s="134"/>
      <c r="AY173" s="277"/>
      <c r="BE173" s="308"/>
      <c r="BF173" s="308"/>
      <c r="BG173" s="308"/>
      <c r="BH173" s="308"/>
      <c r="BI173" s="308"/>
      <c r="BJ173" s="277"/>
      <c r="BK173" s="308"/>
      <c r="BL173" s="277"/>
      <c r="BM173" s="134"/>
    </row>
    <row r="174" spans="2:65" s="2" customFormat="1" ht="24.25" customHeight="1">
      <c r="B174" s="301"/>
      <c r="C174" s="145" t="s">
        <v>156</v>
      </c>
      <c r="D174" s="551"/>
      <c r="E174" s="549" t="s">
        <v>973</v>
      </c>
      <c r="F174" s="147" t="s">
        <v>1038</v>
      </c>
      <c r="G174" s="148" t="s">
        <v>169</v>
      </c>
      <c r="H174" s="149">
        <v>283</v>
      </c>
      <c r="I174" s="150"/>
      <c r="J174" s="151">
        <f t="shared" si="1"/>
        <v>0</v>
      </c>
      <c r="K174" s="552" t="s">
        <v>1</v>
      </c>
      <c r="L174" s="34"/>
      <c r="M174" s="782"/>
      <c r="N174" s="783"/>
      <c r="O174" s="729"/>
      <c r="P174" s="757"/>
      <c r="Q174" s="757"/>
      <c r="R174" s="757"/>
      <c r="S174" s="757"/>
      <c r="T174" s="757"/>
      <c r="U174" s="729"/>
      <c r="V174" s="729"/>
      <c r="AR174" s="134"/>
      <c r="AT174" s="134"/>
      <c r="AU174" s="134"/>
      <c r="AY174" s="277"/>
      <c r="BE174" s="308"/>
      <c r="BF174" s="308"/>
      <c r="BG174" s="308"/>
      <c r="BH174" s="308"/>
      <c r="BI174" s="308"/>
      <c r="BJ174" s="277"/>
      <c r="BK174" s="308"/>
      <c r="BL174" s="277"/>
      <c r="BM174" s="134"/>
    </row>
    <row r="175" spans="2:65" s="2" customFormat="1" ht="26.15" customHeight="1">
      <c r="B175" s="301"/>
      <c r="C175" s="145" t="s">
        <v>97</v>
      </c>
      <c r="D175" s="551"/>
      <c r="E175" s="549" t="s">
        <v>973</v>
      </c>
      <c r="F175" s="147" t="s">
        <v>1040</v>
      </c>
      <c r="G175" s="148" t="s">
        <v>158</v>
      </c>
      <c r="H175" s="149">
        <v>72</v>
      </c>
      <c r="I175" s="150"/>
      <c r="J175" s="151">
        <f t="shared" si="1"/>
        <v>0</v>
      </c>
      <c r="K175" s="552" t="s">
        <v>1</v>
      </c>
      <c r="L175" s="34"/>
      <c r="M175" s="782"/>
      <c r="N175" s="783"/>
      <c r="O175" s="729"/>
      <c r="P175" s="757"/>
      <c r="Q175" s="757"/>
      <c r="R175" s="757"/>
      <c r="S175" s="757"/>
      <c r="T175" s="757"/>
      <c r="U175" s="729"/>
      <c r="V175" s="729"/>
      <c r="AR175" s="134"/>
      <c r="AT175" s="134"/>
      <c r="AU175" s="134"/>
      <c r="AY175" s="277"/>
      <c r="BE175" s="308"/>
      <c r="BF175" s="308"/>
      <c r="BG175" s="308"/>
      <c r="BH175" s="308"/>
      <c r="BI175" s="308"/>
      <c r="BJ175" s="277"/>
      <c r="BK175" s="308"/>
      <c r="BL175" s="277"/>
      <c r="BM175" s="134"/>
    </row>
    <row r="176" spans="2:65" s="2" customFormat="1" ht="15" customHeight="1">
      <c r="B176" s="301"/>
      <c r="C176" s="145"/>
      <c r="D176" s="137" t="s">
        <v>131</v>
      </c>
      <c r="E176" s="550" t="s">
        <v>1</v>
      </c>
      <c r="F176" s="139" t="s">
        <v>975</v>
      </c>
      <c r="G176" s="148"/>
      <c r="H176" s="149"/>
      <c r="I176" s="619"/>
      <c r="J176" s="151"/>
      <c r="K176" s="10"/>
      <c r="L176" s="34"/>
      <c r="M176" s="782"/>
      <c r="N176" s="783"/>
      <c r="O176" s="729"/>
      <c r="P176" s="757"/>
      <c r="Q176" s="757"/>
      <c r="R176" s="757"/>
      <c r="S176" s="757"/>
      <c r="T176" s="757"/>
      <c r="U176" s="729"/>
      <c r="V176" s="729"/>
      <c r="AR176" s="134"/>
      <c r="AT176" s="134"/>
      <c r="AU176" s="134"/>
      <c r="AY176" s="277"/>
      <c r="BE176" s="308"/>
      <c r="BF176" s="308"/>
      <c r="BG176" s="308"/>
      <c r="BH176" s="308"/>
      <c r="BI176" s="308"/>
      <c r="BJ176" s="277"/>
      <c r="BK176" s="308"/>
      <c r="BL176" s="277"/>
      <c r="BM176" s="134"/>
    </row>
    <row r="177" spans="2:65" s="2" customFormat="1" ht="16.5" customHeight="1">
      <c r="B177" s="301"/>
      <c r="C177" s="145" t="s">
        <v>99</v>
      </c>
      <c r="D177" s="551"/>
      <c r="E177" s="549" t="s">
        <v>973</v>
      </c>
      <c r="F177" s="147" t="s">
        <v>1042</v>
      </c>
      <c r="G177" s="148" t="s">
        <v>158</v>
      </c>
      <c r="H177" s="149">
        <v>94</v>
      </c>
      <c r="I177" s="150"/>
      <c r="J177" s="151">
        <f t="shared" si="1"/>
        <v>0</v>
      </c>
      <c r="K177" s="552" t="s">
        <v>1</v>
      </c>
      <c r="L177" s="34"/>
      <c r="M177" s="782"/>
      <c r="N177" s="783"/>
      <c r="O177" s="729"/>
      <c r="P177" s="757"/>
      <c r="Q177" s="757"/>
      <c r="R177" s="757"/>
      <c r="S177" s="757"/>
      <c r="T177" s="757"/>
      <c r="U177" s="729"/>
      <c r="V177" s="729"/>
      <c r="AR177" s="134"/>
      <c r="AT177" s="134"/>
      <c r="AU177" s="134"/>
      <c r="AY177" s="277"/>
      <c r="BE177" s="308"/>
      <c r="BF177" s="308"/>
      <c r="BG177" s="308"/>
      <c r="BH177" s="308"/>
      <c r="BI177" s="308"/>
      <c r="BJ177" s="277"/>
      <c r="BK177" s="308"/>
      <c r="BL177" s="277"/>
      <c r="BM177" s="134"/>
    </row>
    <row r="178" spans="2:65" s="2" customFormat="1" ht="13.5" customHeight="1">
      <c r="B178" s="301"/>
      <c r="C178" s="145"/>
      <c r="D178" s="137" t="s">
        <v>131</v>
      </c>
      <c r="E178" s="550" t="s">
        <v>1</v>
      </c>
      <c r="F178" s="139" t="s">
        <v>975</v>
      </c>
      <c r="G178" s="148"/>
      <c r="H178" s="149"/>
      <c r="I178" s="619"/>
      <c r="J178" s="151"/>
      <c r="K178" s="10"/>
      <c r="L178" s="34"/>
      <c r="M178" s="782"/>
      <c r="N178" s="783"/>
      <c r="O178" s="729"/>
      <c r="P178" s="757"/>
      <c r="Q178" s="757"/>
      <c r="R178" s="757"/>
      <c r="S178" s="757"/>
      <c r="T178" s="757"/>
      <c r="U178" s="729"/>
      <c r="V178" s="729"/>
      <c r="AR178" s="134"/>
      <c r="AT178" s="134"/>
      <c r="AU178" s="134"/>
      <c r="AY178" s="277"/>
      <c r="BE178" s="308"/>
      <c r="BF178" s="308"/>
      <c r="BG178" s="308"/>
      <c r="BH178" s="308"/>
      <c r="BI178" s="308"/>
      <c r="BJ178" s="277"/>
      <c r="BK178" s="308"/>
      <c r="BL178" s="277"/>
      <c r="BM178" s="134"/>
    </row>
    <row r="179" spans="2:65" s="2" customFormat="1" ht="30" customHeight="1">
      <c r="B179" s="301"/>
      <c r="C179" s="145" t="s">
        <v>101</v>
      </c>
      <c r="D179" s="551"/>
      <c r="E179" s="549" t="s">
        <v>1044</v>
      </c>
      <c r="F179" s="147" t="s">
        <v>1045</v>
      </c>
      <c r="G179" s="148" t="s">
        <v>169</v>
      </c>
      <c r="H179" s="149">
        <v>142</v>
      </c>
      <c r="I179" s="150"/>
      <c r="J179" s="151">
        <f t="shared" si="1"/>
        <v>0</v>
      </c>
      <c r="K179" s="552" t="s">
        <v>1</v>
      </c>
      <c r="L179" s="34"/>
      <c r="M179" s="782"/>
      <c r="N179" s="783"/>
      <c r="O179" s="729"/>
      <c r="P179" s="757"/>
      <c r="Q179" s="757"/>
      <c r="R179" s="757"/>
      <c r="S179" s="757"/>
      <c r="T179" s="757"/>
      <c r="U179" s="729"/>
      <c r="V179" s="729"/>
      <c r="AR179" s="134"/>
      <c r="AT179" s="134"/>
      <c r="AU179" s="134"/>
      <c r="AY179" s="277"/>
      <c r="BE179" s="308"/>
      <c r="BF179" s="308"/>
      <c r="BG179" s="308"/>
      <c r="BH179" s="308"/>
      <c r="BI179" s="308"/>
      <c r="BJ179" s="277"/>
      <c r="BK179" s="308"/>
      <c r="BL179" s="277"/>
      <c r="BM179" s="134"/>
    </row>
    <row r="180" spans="2:65" s="2" customFormat="1" ht="37.950000000000003" customHeight="1">
      <c r="B180" s="301"/>
      <c r="C180" s="145" t="s">
        <v>157</v>
      </c>
      <c r="D180" s="551"/>
      <c r="E180" s="549" t="s">
        <v>1047</v>
      </c>
      <c r="F180" s="147" t="s">
        <v>1048</v>
      </c>
      <c r="G180" s="148" t="s">
        <v>169</v>
      </c>
      <c r="H180" s="149">
        <v>118</v>
      </c>
      <c r="I180" s="150"/>
      <c r="J180" s="151">
        <f t="shared" si="1"/>
        <v>0</v>
      </c>
      <c r="K180" s="552" t="s">
        <v>1</v>
      </c>
      <c r="L180" s="34"/>
      <c r="M180" s="782"/>
      <c r="N180" s="783"/>
      <c r="O180" s="729"/>
      <c r="P180" s="757"/>
      <c r="Q180" s="757"/>
      <c r="R180" s="757"/>
      <c r="S180" s="757"/>
      <c r="T180" s="757"/>
      <c r="U180" s="729"/>
      <c r="V180" s="729"/>
      <c r="AR180" s="134"/>
      <c r="AT180" s="134"/>
      <c r="AU180" s="134"/>
      <c r="AY180" s="277"/>
      <c r="BE180" s="308"/>
      <c r="BF180" s="308"/>
      <c r="BG180" s="308"/>
      <c r="BH180" s="308"/>
      <c r="BI180" s="308"/>
      <c r="BJ180" s="277"/>
      <c r="BK180" s="308"/>
      <c r="BL180" s="277"/>
      <c r="BM180" s="134"/>
    </row>
    <row r="181" spans="2:65" s="2" customFormat="1" ht="37.200000000000003" customHeight="1">
      <c r="B181" s="301"/>
      <c r="C181" s="145" t="s">
        <v>1050</v>
      </c>
      <c r="D181" s="551"/>
      <c r="E181" s="549" t="s">
        <v>973</v>
      </c>
      <c r="F181" s="147" t="s">
        <v>1051</v>
      </c>
      <c r="G181" s="148" t="s">
        <v>169</v>
      </c>
      <c r="H181" s="149">
        <v>10</v>
      </c>
      <c r="I181" s="150"/>
      <c r="J181" s="151">
        <f t="shared" si="1"/>
        <v>0</v>
      </c>
      <c r="K181" s="552" t="s">
        <v>1</v>
      </c>
      <c r="L181" s="34"/>
      <c r="M181" s="782"/>
      <c r="N181" s="783"/>
      <c r="O181" s="729"/>
      <c r="P181" s="757"/>
      <c r="Q181" s="757"/>
      <c r="R181" s="757"/>
      <c r="S181" s="757"/>
      <c r="T181" s="757"/>
      <c r="U181" s="729"/>
      <c r="V181" s="729"/>
      <c r="AR181" s="134"/>
      <c r="AT181" s="134"/>
      <c r="AU181" s="134"/>
      <c r="AY181" s="277"/>
      <c r="BE181" s="308"/>
      <c r="BF181" s="308"/>
      <c r="BG181" s="308"/>
      <c r="BH181" s="308"/>
      <c r="BI181" s="308"/>
      <c r="BJ181" s="277"/>
      <c r="BK181" s="308"/>
      <c r="BL181" s="277"/>
      <c r="BM181" s="134"/>
    </row>
    <row r="182" spans="2:65" s="2" customFormat="1" ht="31.2" customHeight="1">
      <c r="B182" s="301"/>
      <c r="C182" s="145" t="s">
        <v>159</v>
      </c>
      <c r="D182" s="551"/>
      <c r="E182" s="549" t="s">
        <v>973</v>
      </c>
      <c r="F182" s="147" t="s">
        <v>1053</v>
      </c>
      <c r="G182" s="148" t="s">
        <v>169</v>
      </c>
      <c r="H182" s="149">
        <v>5</v>
      </c>
      <c r="I182" s="150"/>
      <c r="J182" s="151">
        <f t="shared" si="1"/>
        <v>0</v>
      </c>
      <c r="K182" s="552" t="s">
        <v>1</v>
      </c>
      <c r="L182" s="34"/>
      <c r="M182" s="782"/>
      <c r="N182" s="783"/>
      <c r="O182" s="729"/>
      <c r="P182" s="757"/>
      <c r="Q182" s="757"/>
      <c r="R182" s="757"/>
      <c r="S182" s="757"/>
      <c r="T182" s="757"/>
      <c r="U182" s="729"/>
      <c r="V182" s="729"/>
      <c r="AR182" s="134"/>
      <c r="AT182" s="134"/>
      <c r="AU182" s="134"/>
      <c r="AY182" s="277"/>
      <c r="BE182" s="308"/>
      <c r="BF182" s="308"/>
      <c r="BG182" s="308"/>
      <c r="BH182" s="308"/>
      <c r="BI182" s="308"/>
      <c r="BJ182" s="277"/>
      <c r="BK182" s="308"/>
      <c r="BL182" s="277"/>
      <c r="BM182" s="134"/>
    </row>
    <row r="183" spans="2:65" s="2" customFormat="1" ht="26.5" customHeight="1">
      <c r="B183" s="301"/>
      <c r="C183" s="145" t="s">
        <v>1055</v>
      </c>
      <c r="D183" s="551"/>
      <c r="E183" s="549" t="s">
        <v>973</v>
      </c>
      <c r="F183" s="147" t="s">
        <v>1056</v>
      </c>
      <c r="G183" s="148" t="s">
        <v>158</v>
      </c>
      <c r="H183" s="149">
        <v>132</v>
      </c>
      <c r="I183" s="150"/>
      <c r="J183" s="151">
        <f t="shared" si="1"/>
        <v>0</v>
      </c>
      <c r="K183" s="552" t="s">
        <v>1</v>
      </c>
      <c r="L183" s="34"/>
      <c r="M183" s="782"/>
      <c r="N183" s="783"/>
      <c r="O183" s="729"/>
      <c r="P183" s="757"/>
      <c r="Q183" s="757"/>
      <c r="R183" s="757"/>
      <c r="S183" s="757"/>
      <c r="T183" s="757"/>
      <c r="U183" s="729"/>
      <c r="V183" s="729"/>
      <c r="AR183" s="134"/>
      <c r="AT183" s="134"/>
      <c r="AU183" s="134"/>
      <c r="AY183" s="277"/>
      <c r="BE183" s="308"/>
      <c r="BF183" s="308"/>
      <c r="BG183" s="308"/>
      <c r="BH183" s="308"/>
      <c r="BI183" s="308"/>
      <c r="BJ183" s="277"/>
      <c r="BK183" s="308"/>
      <c r="BL183" s="277"/>
      <c r="BM183" s="134"/>
    </row>
    <row r="184" spans="2:65" s="2" customFormat="1" ht="16" customHeight="1">
      <c r="B184" s="301"/>
      <c r="C184" s="145"/>
      <c r="D184" s="137" t="s">
        <v>131</v>
      </c>
      <c r="E184" s="550" t="s">
        <v>1</v>
      </c>
      <c r="F184" s="139" t="s">
        <v>975</v>
      </c>
      <c r="G184" s="148"/>
      <c r="H184" s="149"/>
      <c r="I184" s="619"/>
      <c r="J184" s="151"/>
      <c r="K184" s="10"/>
      <c r="L184" s="34"/>
      <c r="M184" s="782"/>
      <c r="N184" s="783"/>
      <c r="O184" s="729"/>
      <c r="P184" s="757"/>
      <c r="Q184" s="757"/>
      <c r="R184" s="757"/>
      <c r="S184" s="757"/>
      <c r="T184" s="757"/>
      <c r="U184" s="729"/>
      <c r="V184" s="729"/>
      <c r="AR184" s="134"/>
      <c r="AT184" s="134"/>
      <c r="AU184" s="134"/>
      <c r="AY184" s="277"/>
      <c r="BE184" s="308"/>
      <c r="BF184" s="308"/>
      <c r="BG184" s="308"/>
      <c r="BH184" s="308"/>
      <c r="BI184" s="308"/>
      <c r="BJ184" s="277"/>
      <c r="BK184" s="308"/>
      <c r="BL184" s="277"/>
      <c r="BM184" s="134"/>
    </row>
    <row r="185" spans="2:65" s="2" customFormat="1" ht="29.7" customHeight="1">
      <c r="B185" s="301"/>
      <c r="C185" s="145" t="s">
        <v>160</v>
      </c>
      <c r="D185" s="551"/>
      <c r="E185" s="549" t="s">
        <v>1058</v>
      </c>
      <c r="F185" s="147" t="s">
        <v>1059</v>
      </c>
      <c r="G185" s="148" t="s">
        <v>158</v>
      </c>
      <c r="H185" s="149">
        <v>124</v>
      </c>
      <c r="I185" s="150"/>
      <c r="J185" s="151">
        <f t="shared" si="1"/>
        <v>0</v>
      </c>
      <c r="K185" s="552" t="s">
        <v>1</v>
      </c>
      <c r="L185" s="34"/>
      <c r="M185" s="782"/>
      <c r="N185" s="783"/>
      <c r="O185" s="729"/>
      <c r="P185" s="757"/>
      <c r="Q185" s="757"/>
      <c r="R185" s="757"/>
      <c r="S185" s="757"/>
      <c r="T185" s="757"/>
      <c r="U185" s="729"/>
      <c r="V185" s="729"/>
      <c r="AR185" s="134"/>
      <c r="AT185" s="134"/>
      <c r="AU185" s="134"/>
      <c r="AY185" s="277"/>
      <c r="BE185" s="308"/>
      <c r="BF185" s="308"/>
      <c r="BG185" s="308"/>
      <c r="BH185" s="308"/>
      <c r="BI185" s="308"/>
      <c r="BJ185" s="277"/>
      <c r="BK185" s="308"/>
      <c r="BL185" s="277"/>
      <c r="BM185" s="134"/>
    </row>
    <row r="186" spans="2:65" s="2" customFormat="1" ht="15.45" customHeight="1">
      <c r="B186" s="301"/>
      <c r="C186" s="145"/>
      <c r="D186" s="137" t="s">
        <v>131</v>
      </c>
      <c r="E186" s="550" t="s">
        <v>1</v>
      </c>
      <c r="F186" s="139" t="s">
        <v>975</v>
      </c>
      <c r="G186" s="148"/>
      <c r="H186" s="149"/>
      <c r="I186" s="619"/>
      <c r="J186" s="151"/>
      <c r="K186" s="10"/>
      <c r="L186" s="34"/>
      <c r="M186" s="782"/>
      <c r="N186" s="783"/>
      <c r="O186" s="729"/>
      <c r="P186" s="757"/>
      <c r="Q186" s="757"/>
      <c r="R186" s="757"/>
      <c r="S186" s="757"/>
      <c r="T186" s="757"/>
      <c r="U186" s="729"/>
      <c r="V186" s="729"/>
      <c r="AR186" s="134"/>
      <c r="AT186" s="134"/>
      <c r="AU186" s="134"/>
      <c r="AY186" s="277"/>
      <c r="BE186" s="308"/>
      <c r="BF186" s="308"/>
      <c r="BG186" s="308"/>
      <c r="BH186" s="308"/>
      <c r="BI186" s="308"/>
      <c r="BJ186" s="277"/>
      <c r="BK186" s="308"/>
      <c r="BL186" s="277"/>
      <c r="BM186" s="134"/>
    </row>
    <row r="187" spans="2:65" s="2" customFormat="1" ht="22.95" customHeight="1">
      <c r="B187" s="301"/>
      <c r="C187" s="145" t="s">
        <v>1061</v>
      </c>
      <c r="D187" s="551"/>
      <c r="E187" s="549" t="s">
        <v>973</v>
      </c>
      <c r="F187" s="147" t="s">
        <v>1062</v>
      </c>
      <c r="G187" s="148" t="s">
        <v>158</v>
      </c>
      <c r="H187" s="149">
        <v>49</v>
      </c>
      <c r="I187" s="150"/>
      <c r="J187" s="151">
        <f t="shared" si="1"/>
        <v>0</v>
      </c>
      <c r="K187" s="552" t="s">
        <v>1</v>
      </c>
      <c r="L187" s="34"/>
      <c r="M187" s="782"/>
      <c r="N187" s="783"/>
      <c r="O187" s="729"/>
      <c r="P187" s="757"/>
      <c r="Q187" s="757"/>
      <c r="R187" s="757"/>
      <c r="S187" s="757"/>
      <c r="T187" s="757"/>
      <c r="U187" s="729"/>
      <c r="V187" s="729"/>
      <c r="AR187" s="134"/>
      <c r="AT187" s="134"/>
      <c r="AU187" s="134"/>
      <c r="AY187" s="277"/>
      <c r="BE187" s="308"/>
      <c r="BF187" s="308"/>
      <c r="BG187" s="308"/>
      <c r="BH187" s="308"/>
      <c r="BI187" s="308"/>
      <c r="BJ187" s="277"/>
      <c r="BK187" s="308"/>
      <c r="BL187" s="277"/>
      <c r="BM187" s="134"/>
    </row>
    <row r="188" spans="2:65" s="2" customFormat="1" ht="9.4499999999999993" customHeight="1">
      <c r="B188" s="301"/>
      <c r="C188" s="145"/>
      <c r="D188" s="137" t="s">
        <v>131</v>
      </c>
      <c r="E188" s="550" t="s">
        <v>1</v>
      </c>
      <c r="F188" s="139" t="s">
        <v>975</v>
      </c>
      <c r="G188" s="148"/>
      <c r="H188" s="149"/>
      <c r="I188" s="619"/>
      <c r="J188" s="151"/>
      <c r="K188" s="10"/>
      <c r="L188" s="34"/>
      <c r="M188" s="782"/>
      <c r="N188" s="783"/>
      <c r="O188" s="729"/>
      <c r="P188" s="757"/>
      <c r="Q188" s="757"/>
      <c r="R188" s="757"/>
      <c r="S188" s="757"/>
      <c r="T188" s="757"/>
      <c r="U188" s="729"/>
      <c r="V188" s="729"/>
      <c r="AR188" s="134"/>
      <c r="AT188" s="134"/>
      <c r="AU188" s="134"/>
      <c r="AY188" s="277"/>
      <c r="BE188" s="308"/>
      <c r="BF188" s="308"/>
      <c r="BG188" s="308"/>
      <c r="BH188" s="308"/>
      <c r="BI188" s="308"/>
      <c r="BJ188" s="277"/>
      <c r="BK188" s="308"/>
      <c r="BL188" s="277"/>
      <c r="BM188" s="134"/>
    </row>
    <row r="189" spans="2:65" s="2" customFormat="1" ht="28.95" customHeight="1">
      <c r="B189" s="301"/>
      <c r="C189" s="145" t="s">
        <v>161</v>
      </c>
      <c r="D189" s="551"/>
      <c r="E189" s="549" t="s">
        <v>973</v>
      </c>
      <c r="F189" s="147" t="s">
        <v>1064</v>
      </c>
      <c r="G189" s="148" t="s">
        <v>158</v>
      </c>
      <c r="H189" s="149">
        <v>28</v>
      </c>
      <c r="I189" s="150"/>
      <c r="J189" s="151">
        <f t="shared" si="1"/>
        <v>0</v>
      </c>
      <c r="K189" s="552" t="s">
        <v>1</v>
      </c>
      <c r="L189" s="34"/>
      <c r="M189" s="782"/>
      <c r="N189" s="783"/>
      <c r="O189" s="729"/>
      <c r="P189" s="757"/>
      <c r="Q189" s="757"/>
      <c r="R189" s="757"/>
      <c r="S189" s="757"/>
      <c r="T189" s="757"/>
      <c r="U189" s="729"/>
      <c r="V189" s="729"/>
      <c r="AR189" s="134"/>
      <c r="AT189" s="134"/>
      <c r="AU189" s="134"/>
      <c r="AY189" s="277"/>
      <c r="BE189" s="308"/>
      <c r="BF189" s="308"/>
      <c r="BG189" s="308"/>
      <c r="BH189" s="308"/>
      <c r="BI189" s="308"/>
      <c r="BJ189" s="277"/>
      <c r="BK189" s="308"/>
      <c r="BL189" s="277"/>
      <c r="BM189" s="134"/>
    </row>
    <row r="190" spans="2:65" s="2" customFormat="1" ht="10.199999999999999" customHeight="1">
      <c r="B190" s="301"/>
      <c r="C190" s="145"/>
      <c r="D190" s="137" t="s">
        <v>131</v>
      </c>
      <c r="E190" s="550" t="s">
        <v>1</v>
      </c>
      <c r="F190" s="139" t="s">
        <v>975</v>
      </c>
      <c r="G190" s="148"/>
      <c r="H190" s="149"/>
      <c r="I190" s="619"/>
      <c r="J190" s="151"/>
      <c r="K190" s="10"/>
      <c r="L190" s="34"/>
      <c r="M190" s="782"/>
      <c r="N190" s="783"/>
      <c r="O190" s="729"/>
      <c r="P190" s="757"/>
      <c r="Q190" s="757"/>
      <c r="R190" s="757"/>
      <c r="S190" s="757"/>
      <c r="T190" s="757"/>
      <c r="U190" s="729"/>
      <c r="V190" s="729"/>
      <c r="AR190" s="134"/>
      <c r="AT190" s="134"/>
      <c r="AU190" s="134"/>
      <c r="AY190" s="277"/>
      <c r="BE190" s="308"/>
      <c r="BF190" s="308"/>
      <c r="BG190" s="308"/>
      <c r="BH190" s="308"/>
      <c r="BI190" s="308"/>
      <c r="BJ190" s="277"/>
      <c r="BK190" s="308"/>
      <c r="BL190" s="277"/>
      <c r="BM190" s="134"/>
    </row>
    <row r="191" spans="2:65" s="2" customFormat="1" ht="16.5" customHeight="1">
      <c r="B191" s="301"/>
      <c r="C191" s="145" t="s">
        <v>1066</v>
      </c>
      <c r="D191" s="551"/>
      <c r="E191" s="549" t="s">
        <v>973</v>
      </c>
      <c r="F191" s="147" t="s">
        <v>1067</v>
      </c>
      <c r="G191" s="148" t="s">
        <v>169</v>
      </c>
      <c r="H191" s="149">
        <v>18</v>
      </c>
      <c r="I191" s="150"/>
      <c r="J191" s="151">
        <f t="shared" si="1"/>
        <v>0</v>
      </c>
      <c r="K191" s="552" t="s">
        <v>1</v>
      </c>
      <c r="L191" s="34"/>
      <c r="M191" s="782"/>
      <c r="N191" s="783"/>
      <c r="O191" s="729"/>
      <c r="P191" s="757"/>
      <c r="Q191" s="757"/>
      <c r="R191" s="757"/>
      <c r="S191" s="757"/>
      <c r="T191" s="757"/>
      <c r="U191" s="729"/>
      <c r="V191" s="729"/>
      <c r="AR191" s="134"/>
      <c r="AT191" s="134"/>
      <c r="AU191" s="134"/>
      <c r="AY191" s="277"/>
      <c r="BE191" s="308"/>
      <c r="BF191" s="308"/>
      <c r="BG191" s="308"/>
      <c r="BH191" s="308"/>
      <c r="BI191" s="308"/>
      <c r="BJ191" s="277"/>
      <c r="BK191" s="308"/>
      <c r="BL191" s="277"/>
      <c r="BM191" s="134"/>
    </row>
    <row r="192" spans="2:65" s="2" customFormat="1" ht="26.5" customHeight="1">
      <c r="B192" s="301"/>
      <c r="C192" s="145" t="s">
        <v>162</v>
      </c>
      <c r="D192" s="551"/>
      <c r="E192" s="549" t="s">
        <v>1069</v>
      </c>
      <c r="F192" s="147" t="s">
        <v>1070</v>
      </c>
      <c r="G192" s="148" t="s">
        <v>270</v>
      </c>
      <c r="H192" s="149">
        <v>14</v>
      </c>
      <c r="I192" s="150"/>
      <c r="J192" s="151">
        <f>ROUND(I192*H192,0)</f>
        <v>0</v>
      </c>
      <c r="K192" s="552" t="s">
        <v>1</v>
      </c>
      <c r="L192" s="34"/>
      <c r="M192" s="782"/>
      <c r="N192" s="783"/>
      <c r="O192" s="729"/>
      <c r="P192" s="757"/>
      <c r="Q192" s="757"/>
      <c r="R192" s="757"/>
      <c r="S192" s="757"/>
      <c r="T192" s="757"/>
      <c r="U192" s="729"/>
      <c r="V192" s="729"/>
      <c r="AR192" s="134"/>
      <c r="AT192" s="134"/>
      <c r="AU192" s="134"/>
      <c r="AY192" s="277"/>
      <c r="BE192" s="308"/>
      <c r="BF192" s="308"/>
      <c r="BG192" s="308"/>
      <c r="BH192" s="308"/>
      <c r="BI192" s="308"/>
      <c r="BJ192" s="277"/>
      <c r="BK192" s="308"/>
      <c r="BL192" s="277"/>
      <c r="BM192" s="134"/>
    </row>
    <row r="193" spans="2:65" s="2" customFormat="1" ht="12" customHeight="1">
      <c r="B193" s="301"/>
      <c r="C193" s="145"/>
      <c r="D193" s="137" t="s">
        <v>131</v>
      </c>
      <c r="E193" s="550" t="s">
        <v>1</v>
      </c>
      <c r="F193" s="139" t="s">
        <v>975</v>
      </c>
      <c r="G193" s="148"/>
      <c r="H193" s="149"/>
      <c r="I193" s="619"/>
      <c r="J193" s="151"/>
      <c r="K193" s="10"/>
      <c r="L193" s="34"/>
      <c r="M193" s="782"/>
      <c r="N193" s="783"/>
      <c r="O193" s="729"/>
      <c r="P193" s="757"/>
      <c r="Q193" s="757"/>
      <c r="R193" s="757"/>
      <c r="S193" s="757"/>
      <c r="T193" s="757"/>
      <c r="U193" s="729"/>
      <c r="V193" s="729"/>
      <c r="AR193" s="134"/>
      <c r="AT193" s="134"/>
      <c r="AU193" s="134"/>
      <c r="AY193" s="277"/>
      <c r="BE193" s="308"/>
      <c r="BF193" s="308"/>
      <c r="BG193" s="308"/>
      <c r="BH193" s="308"/>
      <c r="BI193" s="308"/>
      <c r="BJ193" s="277"/>
      <c r="BK193" s="308"/>
      <c r="BL193" s="277"/>
      <c r="BM193" s="134"/>
    </row>
    <row r="194" spans="2:65" s="2" customFormat="1" ht="16.5" customHeight="1">
      <c r="B194" s="301"/>
      <c r="C194" s="145" t="s">
        <v>1072</v>
      </c>
      <c r="D194" s="551"/>
      <c r="E194" s="549" t="s">
        <v>973</v>
      </c>
      <c r="F194" s="147" t="s">
        <v>1073</v>
      </c>
      <c r="G194" s="148" t="s">
        <v>1074</v>
      </c>
      <c r="H194" s="149">
        <v>2</v>
      </c>
      <c r="I194" s="150"/>
      <c r="J194" s="151">
        <f>ROUND(I194*H194,0)</f>
        <v>0</v>
      </c>
      <c r="K194" s="552" t="s">
        <v>1</v>
      </c>
      <c r="L194" s="34"/>
      <c r="M194" s="782"/>
      <c r="N194" s="783"/>
      <c r="O194" s="729"/>
      <c r="P194" s="757"/>
      <c r="Q194" s="757"/>
      <c r="R194" s="757"/>
      <c r="S194" s="757"/>
      <c r="T194" s="757"/>
      <c r="U194" s="729"/>
      <c r="V194" s="729"/>
      <c r="AR194" s="134"/>
      <c r="AT194" s="134"/>
      <c r="AU194" s="134"/>
      <c r="AY194" s="277"/>
      <c r="BE194" s="308"/>
      <c r="BF194" s="308"/>
      <c r="BG194" s="308"/>
      <c r="BH194" s="308"/>
      <c r="BI194" s="308"/>
      <c r="BJ194" s="277"/>
      <c r="BK194" s="308"/>
      <c r="BL194" s="277"/>
      <c r="BM194" s="134"/>
    </row>
    <row r="195" spans="2:65" s="2" customFormat="1" ht="24.25" customHeight="1">
      <c r="B195" s="301"/>
      <c r="C195" s="145" t="s">
        <v>163</v>
      </c>
      <c r="D195" s="551"/>
      <c r="E195" s="549" t="s">
        <v>973</v>
      </c>
      <c r="F195" s="147" t="s">
        <v>1076</v>
      </c>
      <c r="G195" s="148" t="s">
        <v>651</v>
      </c>
      <c r="H195" s="149">
        <v>86</v>
      </c>
      <c r="I195" s="150"/>
      <c r="J195" s="151">
        <f>ROUND(I195*H195,0)</f>
        <v>0</v>
      </c>
      <c r="K195" s="552" t="s">
        <v>1</v>
      </c>
      <c r="L195" s="34"/>
      <c r="M195" s="782"/>
      <c r="N195" s="783"/>
      <c r="O195" s="729"/>
      <c r="P195" s="757"/>
      <c r="Q195" s="757"/>
      <c r="R195" s="757"/>
      <c r="S195" s="757"/>
      <c r="T195" s="757"/>
      <c r="U195" s="729"/>
      <c r="V195" s="729"/>
      <c r="AR195" s="134"/>
      <c r="AT195" s="134"/>
      <c r="AU195" s="134"/>
      <c r="AY195" s="277"/>
      <c r="BE195" s="308"/>
      <c r="BF195" s="308"/>
      <c r="BG195" s="308"/>
      <c r="BH195" s="308"/>
      <c r="BI195" s="308"/>
      <c r="BJ195" s="277"/>
      <c r="BK195" s="308"/>
      <c r="BL195" s="277"/>
      <c r="BM195" s="134"/>
    </row>
    <row r="196" spans="2:65" s="2" customFormat="1" ht="16.5" customHeight="1">
      <c r="B196" s="301"/>
      <c r="C196" s="145" t="s">
        <v>105</v>
      </c>
      <c r="D196" s="551"/>
      <c r="E196" s="549" t="s">
        <v>973</v>
      </c>
      <c r="F196" s="147" t="s">
        <v>1078</v>
      </c>
      <c r="G196" s="148" t="s">
        <v>651</v>
      </c>
      <c r="H196" s="149">
        <v>37</v>
      </c>
      <c r="I196" s="150"/>
      <c r="J196" s="151">
        <f>ROUND(I196*H196,0)</f>
        <v>0</v>
      </c>
      <c r="K196" s="552" t="s">
        <v>1</v>
      </c>
      <c r="L196" s="34"/>
      <c r="M196" s="782"/>
      <c r="N196" s="783"/>
      <c r="O196" s="729"/>
      <c r="P196" s="757"/>
      <c r="Q196" s="757"/>
      <c r="R196" s="757"/>
      <c r="S196" s="757"/>
      <c r="T196" s="757"/>
      <c r="U196" s="729"/>
      <c r="V196" s="729"/>
      <c r="AR196" s="134"/>
      <c r="AT196" s="134"/>
      <c r="AU196" s="134"/>
      <c r="AY196" s="277"/>
      <c r="BE196" s="308"/>
      <c r="BF196" s="308"/>
      <c r="BG196" s="308"/>
      <c r="BH196" s="308"/>
      <c r="BI196" s="308"/>
      <c r="BJ196" s="277"/>
      <c r="BK196" s="308"/>
      <c r="BL196" s="277"/>
      <c r="BM196" s="134"/>
    </row>
    <row r="197" spans="2:65" s="2" customFormat="1" ht="16.5" customHeight="1">
      <c r="B197" s="301"/>
      <c r="C197" s="145" t="s">
        <v>891</v>
      </c>
      <c r="D197" s="551"/>
      <c r="E197" s="549" t="s">
        <v>973</v>
      </c>
      <c r="F197" s="147" t="s">
        <v>1080</v>
      </c>
      <c r="G197" s="148" t="s">
        <v>651</v>
      </c>
      <c r="H197" s="149">
        <v>45</v>
      </c>
      <c r="I197" s="150"/>
      <c r="J197" s="151">
        <f>ROUND(I197*H197,0)</f>
        <v>0</v>
      </c>
      <c r="K197" s="552" t="s">
        <v>1</v>
      </c>
      <c r="L197" s="34"/>
      <c r="M197" s="782"/>
      <c r="N197" s="783"/>
      <c r="O197" s="729"/>
      <c r="P197" s="757"/>
      <c r="Q197" s="757"/>
      <c r="R197" s="757"/>
      <c r="S197" s="757"/>
      <c r="T197" s="757"/>
      <c r="U197" s="729"/>
      <c r="V197" s="729"/>
      <c r="AR197" s="134"/>
      <c r="AT197" s="134"/>
      <c r="AU197" s="134"/>
      <c r="AY197" s="277"/>
      <c r="BE197" s="308"/>
      <c r="BF197" s="308"/>
      <c r="BG197" s="308"/>
      <c r="BH197" s="308"/>
      <c r="BI197" s="308"/>
      <c r="BJ197" s="277"/>
      <c r="BK197" s="308"/>
      <c r="BL197" s="277"/>
      <c r="BM197" s="134"/>
    </row>
    <row r="198" spans="2:65" s="2" customFormat="1" ht="26.5" customHeight="1">
      <c r="B198" s="301"/>
      <c r="C198" s="145" t="s">
        <v>1082</v>
      </c>
      <c r="D198" s="551"/>
      <c r="E198" s="549" t="s">
        <v>973</v>
      </c>
      <c r="F198" s="147" t="s">
        <v>1083</v>
      </c>
      <c r="G198" s="148" t="s">
        <v>169</v>
      </c>
      <c r="H198" s="149">
        <v>1</v>
      </c>
      <c r="I198" s="150"/>
      <c r="J198" s="151">
        <f>ROUND(I198*H198,0)</f>
        <v>0</v>
      </c>
      <c r="K198" s="552" t="s">
        <v>1</v>
      </c>
      <c r="L198" s="34"/>
      <c r="M198" s="782"/>
      <c r="N198" s="783"/>
      <c r="O198" s="729"/>
      <c r="P198" s="757"/>
      <c r="Q198" s="757"/>
      <c r="R198" s="757"/>
      <c r="S198" s="757"/>
      <c r="T198" s="757"/>
      <c r="U198" s="729"/>
      <c r="V198" s="729"/>
      <c r="AR198" s="134"/>
      <c r="AT198" s="134"/>
      <c r="AU198" s="134"/>
      <c r="AY198" s="277"/>
      <c r="BE198" s="308"/>
      <c r="BF198" s="308"/>
      <c r="BG198" s="308"/>
      <c r="BH198" s="308"/>
      <c r="BI198" s="308"/>
      <c r="BJ198" s="277"/>
      <c r="BK198" s="308"/>
      <c r="BL198" s="277"/>
      <c r="BM198" s="134"/>
    </row>
    <row r="199" spans="2:65" s="292" customFormat="1" ht="22.95" customHeight="1">
      <c r="B199" s="293"/>
      <c r="C199" s="145"/>
      <c r="D199" s="120" t="s">
        <v>71</v>
      </c>
      <c r="E199" s="129" t="s">
        <v>172</v>
      </c>
      <c r="F199" s="129" t="s">
        <v>1085</v>
      </c>
      <c r="G199" s="148"/>
      <c r="H199" s="149"/>
      <c r="I199" s="619"/>
      <c r="J199" s="300">
        <f>SUM(J200:J216)</f>
        <v>0</v>
      </c>
      <c r="L199" s="293"/>
      <c r="M199" s="780"/>
      <c r="N199" s="780"/>
      <c r="O199" s="780"/>
      <c r="P199" s="781"/>
      <c r="Q199" s="780"/>
      <c r="R199" s="781"/>
      <c r="S199" s="780"/>
      <c r="T199" s="781"/>
      <c r="U199" s="780"/>
      <c r="V199" s="780"/>
      <c r="AR199" s="120"/>
      <c r="AT199" s="127"/>
      <c r="AU199" s="127"/>
      <c r="AY199" s="120"/>
      <c r="BK199" s="128"/>
    </row>
    <row r="200" spans="2:65" s="2" customFormat="1" ht="16.5" customHeight="1">
      <c r="B200" s="301"/>
      <c r="C200" s="145" t="s">
        <v>893</v>
      </c>
      <c r="D200" s="145"/>
      <c r="E200" s="549" t="s">
        <v>973</v>
      </c>
      <c r="F200" s="147" t="s">
        <v>1086</v>
      </c>
      <c r="G200" s="148" t="s">
        <v>158</v>
      </c>
      <c r="H200" s="149">
        <v>96</v>
      </c>
      <c r="I200" s="150"/>
      <c r="J200" s="151">
        <f>ROUND(I200*H200,0)</f>
        <v>0</v>
      </c>
      <c r="K200" s="147" t="s">
        <v>1</v>
      </c>
      <c r="L200" s="152"/>
      <c r="M200" s="736"/>
      <c r="N200" s="737"/>
      <c r="O200" s="729"/>
      <c r="P200" s="757"/>
      <c r="Q200" s="757"/>
      <c r="R200" s="757"/>
      <c r="S200" s="757"/>
      <c r="T200" s="757"/>
      <c r="U200" s="729"/>
      <c r="V200" s="729"/>
      <c r="AR200" s="134"/>
      <c r="AT200" s="134"/>
      <c r="AU200" s="134"/>
      <c r="AY200" s="277"/>
      <c r="BE200" s="308"/>
      <c r="BF200" s="308"/>
      <c r="BG200" s="308"/>
      <c r="BH200" s="308"/>
      <c r="BI200" s="308"/>
      <c r="BJ200" s="277"/>
      <c r="BK200" s="308"/>
      <c r="BL200" s="277"/>
      <c r="BM200" s="134"/>
    </row>
    <row r="201" spans="2:65" s="10" customFormat="1" ht="11.6">
      <c r="B201" s="136"/>
      <c r="C201" s="145"/>
      <c r="D201" s="137" t="s">
        <v>131</v>
      </c>
      <c r="E201" s="550" t="s">
        <v>1</v>
      </c>
      <c r="F201" s="139" t="s">
        <v>975</v>
      </c>
      <c r="G201" s="148"/>
      <c r="H201" s="149"/>
      <c r="I201" s="619"/>
      <c r="J201" s="151"/>
      <c r="L201" s="136"/>
      <c r="M201" s="738"/>
      <c r="N201" s="738"/>
      <c r="O201" s="738"/>
      <c r="P201" s="738"/>
      <c r="Q201" s="738"/>
      <c r="R201" s="738"/>
      <c r="S201" s="738"/>
      <c r="T201" s="738"/>
      <c r="U201" s="738"/>
      <c r="V201" s="738"/>
      <c r="AT201" s="138"/>
      <c r="AU201" s="138"/>
      <c r="AY201" s="138"/>
    </row>
    <row r="202" spans="2:65" s="2" customFormat="1" ht="16.5" customHeight="1">
      <c r="B202" s="301"/>
      <c r="C202" s="145" t="s">
        <v>1088</v>
      </c>
      <c r="D202" s="145"/>
      <c r="E202" s="549" t="s">
        <v>973</v>
      </c>
      <c r="F202" s="147" t="s">
        <v>1089</v>
      </c>
      <c r="G202" s="148" t="s">
        <v>158</v>
      </c>
      <c r="H202" s="149">
        <v>72</v>
      </c>
      <c r="I202" s="150"/>
      <c r="J202" s="151">
        <f>ROUND(I202*H202,0)</f>
        <v>0</v>
      </c>
      <c r="K202" s="147" t="s">
        <v>1</v>
      </c>
      <c r="L202" s="152"/>
      <c r="M202" s="736"/>
      <c r="N202" s="737"/>
      <c r="O202" s="729"/>
      <c r="P202" s="757"/>
      <c r="Q202" s="757"/>
      <c r="R202" s="757"/>
      <c r="S202" s="757"/>
      <c r="T202" s="757"/>
      <c r="U202" s="729"/>
      <c r="V202" s="729"/>
      <c r="AR202" s="134"/>
      <c r="AT202" s="134"/>
      <c r="AU202" s="134"/>
      <c r="AY202" s="277"/>
      <c r="BE202" s="308"/>
      <c r="BF202" s="308"/>
      <c r="BG202" s="308"/>
      <c r="BH202" s="308"/>
      <c r="BI202" s="308"/>
      <c r="BJ202" s="277"/>
      <c r="BK202" s="308"/>
      <c r="BL202" s="277"/>
      <c r="BM202" s="134"/>
    </row>
    <row r="203" spans="2:65" s="10" customFormat="1" ht="11.6">
      <c r="B203" s="136"/>
      <c r="C203" s="145"/>
      <c r="D203" s="137" t="s">
        <v>131</v>
      </c>
      <c r="E203" s="550" t="s">
        <v>1</v>
      </c>
      <c r="F203" s="139" t="s">
        <v>975</v>
      </c>
      <c r="G203" s="148"/>
      <c r="H203" s="149"/>
      <c r="I203" s="619"/>
      <c r="J203" s="151"/>
      <c r="L203" s="136"/>
      <c r="M203" s="738"/>
      <c r="N203" s="738"/>
      <c r="O203" s="738"/>
      <c r="P203" s="738"/>
      <c r="Q203" s="738"/>
      <c r="R203" s="738"/>
      <c r="S203" s="738"/>
      <c r="T203" s="738"/>
      <c r="U203" s="738"/>
      <c r="V203" s="738"/>
      <c r="AT203" s="138"/>
      <c r="AU203" s="138"/>
      <c r="AY203" s="138"/>
    </row>
    <row r="204" spans="2:65" s="2" customFormat="1" ht="18" customHeight="1">
      <c r="B204" s="301"/>
      <c r="C204" s="145" t="s">
        <v>895</v>
      </c>
      <c r="D204" s="145"/>
      <c r="E204" s="549" t="s">
        <v>973</v>
      </c>
      <c r="F204" s="147" t="s">
        <v>1091</v>
      </c>
      <c r="G204" s="148" t="s">
        <v>169</v>
      </c>
      <c r="H204" s="149">
        <v>3</v>
      </c>
      <c r="I204" s="150"/>
      <c r="J204" s="151">
        <f t="shared" ref="J204:J218" si="2">ROUND(I204*H204,0)</f>
        <v>0</v>
      </c>
      <c r="K204" s="147" t="s">
        <v>1</v>
      </c>
      <c r="L204" s="152"/>
      <c r="M204" s="736"/>
      <c r="N204" s="737"/>
      <c r="O204" s="729"/>
      <c r="P204" s="757"/>
      <c r="Q204" s="757"/>
      <c r="R204" s="757"/>
      <c r="S204" s="757"/>
      <c r="T204" s="757"/>
      <c r="U204" s="729"/>
      <c r="V204" s="729"/>
      <c r="AR204" s="134"/>
      <c r="AT204" s="134"/>
      <c r="AU204" s="134"/>
      <c r="AY204" s="277"/>
      <c r="BE204" s="308"/>
      <c r="BF204" s="308"/>
      <c r="BG204" s="308"/>
      <c r="BH204" s="308"/>
      <c r="BI204" s="308"/>
      <c r="BJ204" s="277"/>
      <c r="BK204" s="308"/>
      <c r="BL204" s="277"/>
      <c r="BM204" s="134"/>
    </row>
    <row r="205" spans="2:65" s="2" customFormat="1" ht="28" customHeight="1">
      <c r="B205" s="301"/>
      <c r="C205" s="145" t="s">
        <v>1093</v>
      </c>
      <c r="D205" s="145"/>
      <c r="E205" s="549" t="s">
        <v>973</v>
      </c>
      <c r="F205" s="147" t="s">
        <v>1094</v>
      </c>
      <c r="G205" s="148" t="s">
        <v>169</v>
      </c>
      <c r="H205" s="149">
        <v>5</v>
      </c>
      <c r="I205" s="150"/>
      <c r="J205" s="151">
        <f t="shared" si="2"/>
        <v>0</v>
      </c>
      <c r="K205" s="147" t="s">
        <v>1</v>
      </c>
      <c r="L205" s="152"/>
      <c r="M205" s="736"/>
      <c r="N205" s="737"/>
      <c r="O205" s="729"/>
      <c r="P205" s="757"/>
      <c r="Q205" s="757"/>
      <c r="R205" s="757"/>
      <c r="S205" s="757"/>
      <c r="T205" s="757"/>
      <c r="U205" s="729"/>
      <c r="V205" s="729"/>
      <c r="AR205" s="134"/>
      <c r="AT205" s="134"/>
      <c r="AU205" s="134"/>
      <c r="AY205" s="277"/>
      <c r="BE205" s="308"/>
      <c r="BF205" s="308"/>
      <c r="BG205" s="308"/>
      <c r="BH205" s="308"/>
      <c r="BI205" s="308"/>
      <c r="BJ205" s="277"/>
      <c r="BK205" s="308"/>
      <c r="BL205" s="277"/>
      <c r="BM205" s="134"/>
    </row>
    <row r="206" spans="2:65" s="2" customFormat="1" ht="27" customHeight="1">
      <c r="B206" s="301"/>
      <c r="C206" s="145" t="s">
        <v>897</v>
      </c>
      <c r="D206" s="145"/>
      <c r="E206" s="549" t="s">
        <v>1096</v>
      </c>
      <c r="F206" s="147" t="s">
        <v>1097</v>
      </c>
      <c r="G206" s="148" t="s">
        <v>169</v>
      </c>
      <c r="H206" s="149">
        <v>3</v>
      </c>
      <c r="I206" s="150"/>
      <c r="J206" s="151">
        <f t="shared" si="2"/>
        <v>0</v>
      </c>
      <c r="K206" s="147" t="s">
        <v>1</v>
      </c>
      <c r="L206" s="152"/>
      <c r="M206" s="736"/>
      <c r="N206" s="737"/>
      <c r="O206" s="729"/>
      <c r="P206" s="757"/>
      <c r="Q206" s="757"/>
      <c r="R206" s="757"/>
      <c r="S206" s="757"/>
      <c r="T206" s="757"/>
      <c r="U206" s="729"/>
      <c r="V206" s="729"/>
      <c r="AR206" s="134"/>
      <c r="AT206" s="134"/>
      <c r="AU206" s="134"/>
      <c r="AY206" s="277"/>
      <c r="BE206" s="308"/>
      <c r="BF206" s="308"/>
      <c r="BG206" s="308"/>
      <c r="BH206" s="308"/>
      <c r="BI206" s="308"/>
      <c r="BJ206" s="277"/>
      <c r="BK206" s="308"/>
      <c r="BL206" s="277"/>
      <c r="BM206" s="134"/>
    </row>
    <row r="207" spans="2:65" s="2" customFormat="1" ht="25.2" customHeight="1">
      <c r="B207" s="301"/>
      <c r="C207" s="145" t="s">
        <v>1099</v>
      </c>
      <c r="D207" s="145"/>
      <c r="E207" s="549" t="s">
        <v>973</v>
      </c>
      <c r="F207" s="147" t="s">
        <v>1100</v>
      </c>
      <c r="G207" s="148" t="s">
        <v>169</v>
      </c>
      <c r="H207" s="149">
        <v>5</v>
      </c>
      <c r="I207" s="150"/>
      <c r="J207" s="151">
        <f t="shared" si="2"/>
        <v>0</v>
      </c>
      <c r="K207" s="147" t="s">
        <v>1</v>
      </c>
      <c r="L207" s="152"/>
      <c r="M207" s="736"/>
      <c r="N207" s="737"/>
      <c r="O207" s="729"/>
      <c r="P207" s="757"/>
      <c r="Q207" s="757"/>
      <c r="R207" s="757"/>
      <c r="S207" s="757"/>
      <c r="T207" s="757"/>
      <c r="U207" s="729"/>
      <c r="V207" s="729"/>
      <c r="AR207" s="134"/>
      <c r="AT207" s="134"/>
      <c r="AU207" s="134"/>
      <c r="AY207" s="277"/>
      <c r="BE207" s="308"/>
      <c r="BF207" s="308"/>
      <c r="BG207" s="308"/>
      <c r="BH207" s="308"/>
      <c r="BI207" s="308"/>
      <c r="BJ207" s="277"/>
      <c r="BK207" s="308"/>
      <c r="BL207" s="277"/>
      <c r="BM207" s="134"/>
    </row>
    <row r="208" spans="2:65" s="2" customFormat="1" ht="26.5" customHeight="1">
      <c r="B208" s="301"/>
      <c r="C208" s="145" t="s">
        <v>1087</v>
      </c>
      <c r="D208" s="145"/>
      <c r="E208" s="549" t="s">
        <v>973</v>
      </c>
      <c r="F208" s="147" t="s">
        <v>1102</v>
      </c>
      <c r="G208" s="148" t="s">
        <v>169</v>
      </c>
      <c r="H208" s="149">
        <v>16</v>
      </c>
      <c r="I208" s="150"/>
      <c r="J208" s="151">
        <f t="shared" si="2"/>
        <v>0</v>
      </c>
      <c r="K208" s="147" t="s">
        <v>1</v>
      </c>
      <c r="L208" s="152"/>
      <c r="M208" s="736"/>
      <c r="N208" s="737"/>
      <c r="O208" s="729"/>
      <c r="P208" s="757"/>
      <c r="Q208" s="757"/>
      <c r="R208" s="757"/>
      <c r="S208" s="757"/>
      <c r="T208" s="757"/>
      <c r="U208" s="729"/>
      <c r="V208" s="729"/>
      <c r="AR208" s="134"/>
      <c r="AT208" s="134"/>
      <c r="AU208" s="134"/>
      <c r="AY208" s="277"/>
      <c r="BE208" s="308"/>
      <c r="BF208" s="308"/>
      <c r="BG208" s="308"/>
      <c r="BH208" s="308"/>
      <c r="BI208" s="308"/>
      <c r="BJ208" s="277"/>
      <c r="BK208" s="308"/>
      <c r="BL208" s="277"/>
      <c r="BM208" s="134"/>
    </row>
    <row r="209" spans="2:65" s="2" customFormat="1" ht="27" customHeight="1">
      <c r="B209" s="301"/>
      <c r="C209" s="145" t="s">
        <v>1104</v>
      </c>
      <c r="D209" s="145"/>
      <c r="E209" s="549" t="s">
        <v>996</v>
      </c>
      <c r="F209" s="147" t="s">
        <v>997</v>
      </c>
      <c r="G209" s="148" t="s">
        <v>169</v>
      </c>
      <c r="H209" s="149">
        <v>16</v>
      </c>
      <c r="I209" s="150"/>
      <c r="J209" s="151">
        <f t="shared" si="2"/>
        <v>0</v>
      </c>
      <c r="K209" s="147" t="s">
        <v>1</v>
      </c>
      <c r="L209" s="152"/>
      <c r="M209" s="736"/>
      <c r="N209" s="737"/>
      <c r="O209" s="729"/>
      <c r="P209" s="757"/>
      <c r="Q209" s="757"/>
      <c r="R209" s="757"/>
      <c r="S209" s="757"/>
      <c r="T209" s="757"/>
      <c r="U209" s="729"/>
      <c r="V209" s="729"/>
      <c r="AR209" s="134"/>
      <c r="AT209" s="134"/>
      <c r="AU209" s="134"/>
      <c r="AY209" s="277"/>
      <c r="BE209" s="308"/>
      <c r="BF209" s="308"/>
      <c r="BG209" s="308"/>
      <c r="BH209" s="308"/>
      <c r="BI209" s="308"/>
      <c r="BJ209" s="277"/>
      <c r="BK209" s="308"/>
      <c r="BL209" s="277"/>
      <c r="BM209" s="134"/>
    </row>
    <row r="210" spans="2:65" s="2" customFormat="1" ht="24" customHeight="1">
      <c r="B210" s="301"/>
      <c r="C210" s="145" t="s">
        <v>1090</v>
      </c>
      <c r="D210" s="145"/>
      <c r="E210" s="549" t="s">
        <v>998</v>
      </c>
      <c r="F210" s="147" t="s">
        <v>1106</v>
      </c>
      <c r="G210" s="148" t="s">
        <v>169</v>
      </c>
      <c r="H210" s="149">
        <v>8</v>
      </c>
      <c r="I210" s="150"/>
      <c r="J210" s="151">
        <f t="shared" si="2"/>
        <v>0</v>
      </c>
      <c r="K210" s="147" t="s">
        <v>1</v>
      </c>
      <c r="L210" s="152"/>
      <c r="M210" s="736"/>
      <c r="N210" s="737"/>
      <c r="O210" s="729"/>
      <c r="P210" s="757"/>
      <c r="Q210" s="757"/>
      <c r="R210" s="757"/>
      <c r="S210" s="757"/>
      <c r="T210" s="757"/>
      <c r="U210" s="729"/>
      <c r="V210" s="729"/>
      <c r="AR210" s="134"/>
      <c r="AT210" s="134"/>
      <c r="AU210" s="134"/>
      <c r="AY210" s="277"/>
      <c r="BE210" s="308"/>
      <c r="BF210" s="308"/>
      <c r="BG210" s="308"/>
      <c r="BH210" s="308"/>
      <c r="BI210" s="308"/>
      <c r="BJ210" s="277"/>
      <c r="BK210" s="308"/>
      <c r="BL210" s="277"/>
      <c r="BM210" s="134"/>
    </row>
    <row r="211" spans="2:65" s="2" customFormat="1" ht="16.5" customHeight="1">
      <c r="B211" s="301"/>
      <c r="C211" s="145" t="s">
        <v>1108</v>
      </c>
      <c r="D211" s="145"/>
      <c r="E211" s="549" t="s">
        <v>973</v>
      </c>
      <c r="F211" s="147" t="s">
        <v>1056</v>
      </c>
      <c r="G211" s="148" t="s">
        <v>158</v>
      </c>
      <c r="H211" s="149">
        <v>66</v>
      </c>
      <c r="I211" s="150"/>
      <c r="J211" s="151">
        <f t="shared" si="2"/>
        <v>0</v>
      </c>
      <c r="K211" s="147" t="s">
        <v>1</v>
      </c>
      <c r="L211" s="152"/>
      <c r="M211" s="736"/>
      <c r="N211" s="737"/>
      <c r="O211" s="729"/>
      <c r="P211" s="757"/>
      <c r="Q211" s="757"/>
      <c r="R211" s="757"/>
      <c r="S211" s="757"/>
      <c r="T211" s="757"/>
      <c r="U211" s="729"/>
      <c r="V211" s="729"/>
      <c r="AR211" s="134"/>
      <c r="AT211" s="134"/>
      <c r="AU211" s="134"/>
      <c r="AY211" s="277"/>
      <c r="BE211" s="308"/>
      <c r="BF211" s="308"/>
      <c r="BG211" s="308"/>
      <c r="BH211" s="308"/>
      <c r="BI211" s="308"/>
      <c r="BJ211" s="277"/>
      <c r="BK211" s="308"/>
      <c r="BL211" s="277"/>
      <c r="BM211" s="134"/>
    </row>
    <row r="212" spans="2:65" s="2" customFormat="1" ht="12.65" customHeight="1">
      <c r="B212" s="301"/>
      <c r="C212" s="145"/>
      <c r="D212" s="137" t="s">
        <v>131</v>
      </c>
      <c r="E212" s="550" t="s">
        <v>1</v>
      </c>
      <c r="F212" s="139" t="s">
        <v>975</v>
      </c>
      <c r="G212" s="148"/>
      <c r="H212" s="149"/>
      <c r="I212" s="619"/>
      <c r="J212" s="151"/>
      <c r="K212" s="10"/>
      <c r="L212" s="152"/>
      <c r="M212" s="736"/>
      <c r="N212" s="737"/>
      <c r="O212" s="729"/>
      <c r="P212" s="757"/>
      <c r="Q212" s="757"/>
      <c r="R212" s="757"/>
      <c r="S212" s="757"/>
      <c r="T212" s="757"/>
      <c r="U212" s="729"/>
      <c r="V212" s="729"/>
      <c r="AR212" s="134"/>
      <c r="AT212" s="134"/>
      <c r="AU212" s="134"/>
      <c r="AY212" s="277"/>
      <c r="BE212" s="308"/>
      <c r="BF212" s="308"/>
      <c r="BG212" s="308"/>
      <c r="BH212" s="308"/>
      <c r="BI212" s="308"/>
      <c r="BJ212" s="277"/>
      <c r="BK212" s="308"/>
      <c r="BL212" s="277"/>
      <c r="BM212" s="134"/>
    </row>
    <row r="213" spans="2:65" s="2" customFormat="1" ht="28.95" customHeight="1">
      <c r="B213" s="301"/>
      <c r="C213" s="145" t="s">
        <v>1092</v>
      </c>
      <c r="D213" s="145"/>
      <c r="E213" s="549" t="s">
        <v>973</v>
      </c>
      <c r="F213" s="147" t="s">
        <v>1076</v>
      </c>
      <c r="G213" s="148" t="s">
        <v>651</v>
      </c>
      <c r="H213" s="149">
        <v>6</v>
      </c>
      <c r="I213" s="150"/>
      <c r="J213" s="151">
        <f t="shared" si="2"/>
        <v>0</v>
      </c>
      <c r="K213" s="147" t="s">
        <v>1</v>
      </c>
      <c r="L213" s="152"/>
      <c r="M213" s="736"/>
      <c r="N213" s="737"/>
      <c r="O213" s="729"/>
      <c r="P213" s="757"/>
      <c r="Q213" s="757"/>
      <c r="R213" s="757"/>
      <c r="S213" s="757"/>
      <c r="T213" s="757"/>
      <c r="U213" s="729"/>
      <c r="V213" s="729"/>
      <c r="AR213" s="134"/>
      <c r="AT213" s="134"/>
      <c r="AU213" s="134"/>
      <c r="AY213" s="277"/>
      <c r="BE213" s="308"/>
      <c r="BF213" s="308"/>
      <c r="BG213" s="308"/>
      <c r="BH213" s="308"/>
      <c r="BI213" s="308"/>
      <c r="BJ213" s="277"/>
      <c r="BK213" s="308"/>
      <c r="BL213" s="277"/>
      <c r="BM213" s="134"/>
    </row>
    <row r="214" spans="2:65" s="2" customFormat="1" ht="16.5" customHeight="1">
      <c r="B214" s="301"/>
      <c r="C214" s="145" t="s">
        <v>1109</v>
      </c>
      <c r="D214" s="145"/>
      <c r="E214" s="549" t="s">
        <v>973</v>
      </c>
      <c r="F214" s="147" t="s">
        <v>1078</v>
      </c>
      <c r="G214" s="148" t="s">
        <v>651</v>
      </c>
      <c r="H214" s="149">
        <v>12</v>
      </c>
      <c r="I214" s="150"/>
      <c r="J214" s="151">
        <f t="shared" si="2"/>
        <v>0</v>
      </c>
      <c r="K214" s="147" t="s">
        <v>1</v>
      </c>
      <c r="L214" s="152"/>
      <c r="M214" s="736"/>
      <c r="N214" s="737"/>
      <c r="O214" s="729"/>
      <c r="P214" s="757"/>
      <c r="Q214" s="757"/>
      <c r="R214" s="757"/>
      <c r="S214" s="757"/>
      <c r="T214" s="757"/>
      <c r="U214" s="729"/>
      <c r="V214" s="729"/>
      <c r="AR214" s="134"/>
      <c r="AT214" s="134"/>
      <c r="AU214" s="134"/>
      <c r="AY214" s="277"/>
      <c r="BE214" s="308"/>
      <c r="BF214" s="308"/>
      <c r="BG214" s="308"/>
      <c r="BH214" s="308"/>
      <c r="BI214" s="308"/>
      <c r="BJ214" s="277"/>
      <c r="BK214" s="308"/>
      <c r="BL214" s="277"/>
      <c r="BM214" s="134"/>
    </row>
    <row r="215" spans="2:65" s="2" customFormat="1" ht="16.5" customHeight="1">
      <c r="B215" s="301"/>
      <c r="C215" s="145" t="s">
        <v>1095</v>
      </c>
      <c r="D215" s="145"/>
      <c r="E215" s="549" t="s">
        <v>973</v>
      </c>
      <c r="F215" s="147" t="s">
        <v>1080</v>
      </c>
      <c r="G215" s="148" t="s">
        <v>651</v>
      </c>
      <c r="H215" s="149">
        <v>9</v>
      </c>
      <c r="I215" s="150"/>
      <c r="J215" s="151">
        <f t="shared" si="2"/>
        <v>0</v>
      </c>
      <c r="K215" s="147" t="s">
        <v>1</v>
      </c>
      <c r="L215" s="152"/>
      <c r="M215" s="736"/>
      <c r="N215" s="737"/>
      <c r="O215" s="729"/>
      <c r="P215" s="757"/>
      <c r="Q215" s="757"/>
      <c r="R215" s="757"/>
      <c r="S215" s="757"/>
      <c r="T215" s="757"/>
      <c r="U215" s="729"/>
      <c r="V215" s="729"/>
      <c r="AR215" s="134"/>
      <c r="AT215" s="134"/>
      <c r="AU215" s="134"/>
      <c r="AY215" s="277"/>
      <c r="BE215" s="308"/>
      <c r="BF215" s="308"/>
      <c r="BG215" s="308"/>
      <c r="BH215" s="308"/>
      <c r="BI215" s="308"/>
      <c r="BJ215" s="277"/>
      <c r="BK215" s="308"/>
      <c r="BL215" s="277"/>
      <c r="BM215" s="134"/>
    </row>
    <row r="216" spans="2:65" s="2" customFormat="1" ht="30.45" customHeight="1">
      <c r="B216" s="301"/>
      <c r="C216" s="145" t="s">
        <v>1111</v>
      </c>
      <c r="D216" s="145"/>
      <c r="E216" s="549" t="s">
        <v>973</v>
      </c>
      <c r="F216" s="147" t="s">
        <v>1076</v>
      </c>
      <c r="G216" s="148" t="s">
        <v>651</v>
      </c>
      <c r="H216" s="149">
        <v>28</v>
      </c>
      <c r="I216" s="150"/>
      <c r="J216" s="151">
        <f t="shared" si="2"/>
        <v>0</v>
      </c>
      <c r="K216" s="147" t="s">
        <v>1</v>
      </c>
      <c r="L216" s="152"/>
      <c r="M216" s="736"/>
      <c r="N216" s="737"/>
      <c r="O216" s="729"/>
      <c r="P216" s="757"/>
      <c r="Q216" s="757"/>
      <c r="R216" s="757"/>
      <c r="S216" s="757"/>
      <c r="T216" s="757"/>
      <c r="U216" s="729"/>
      <c r="V216" s="729"/>
      <c r="AR216" s="134"/>
      <c r="AT216" s="134"/>
      <c r="AU216" s="134"/>
      <c r="AY216" s="277"/>
      <c r="BE216" s="308"/>
      <c r="BF216" s="308"/>
      <c r="BG216" s="308"/>
      <c r="BH216" s="308"/>
      <c r="BI216" s="308"/>
      <c r="BJ216" s="277"/>
      <c r="BK216" s="308"/>
      <c r="BL216" s="277"/>
      <c r="BM216" s="134"/>
    </row>
    <row r="217" spans="2:65" s="2" customFormat="1" ht="22" customHeight="1">
      <c r="B217" s="301"/>
      <c r="C217" s="145"/>
      <c r="D217" s="120" t="s">
        <v>71</v>
      </c>
      <c r="E217" s="129" t="s">
        <v>173</v>
      </c>
      <c r="F217" s="129" t="s">
        <v>1112</v>
      </c>
      <c r="G217" s="148"/>
      <c r="H217" s="149"/>
      <c r="I217" s="619"/>
      <c r="J217" s="300">
        <f>SUM(J218:J282)</f>
        <v>0</v>
      </c>
      <c r="K217" s="147"/>
      <c r="L217" s="152"/>
      <c r="M217" s="736"/>
      <c r="N217" s="737"/>
      <c r="O217" s="729"/>
      <c r="P217" s="757"/>
      <c r="Q217" s="757"/>
      <c r="R217" s="757"/>
      <c r="S217" s="757"/>
      <c r="T217" s="757"/>
      <c r="U217" s="729"/>
      <c r="V217" s="729"/>
      <c r="AR217" s="134"/>
      <c r="AT217" s="134"/>
      <c r="AU217" s="134"/>
      <c r="AY217" s="277"/>
      <c r="BE217" s="308"/>
      <c r="BF217" s="308"/>
      <c r="BG217" s="308"/>
      <c r="BH217" s="308"/>
      <c r="BI217" s="308"/>
      <c r="BJ217" s="277"/>
      <c r="BK217" s="308"/>
      <c r="BL217" s="277"/>
      <c r="BM217" s="134"/>
    </row>
    <row r="218" spans="2:65" s="2" customFormat="1" ht="27" customHeight="1">
      <c r="B218" s="301"/>
      <c r="C218" s="145" t="s">
        <v>1098</v>
      </c>
      <c r="D218" s="551"/>
      <c r="E218" s="549" t="s">
        <v>973</v>
      </c>
      <c r="F218" s="147" t="s">
        <v>1113</v>
      </c>
      <c r="G218" s="148" t="s">
        <v>169</v>
      </c>
      <c r="H218" s="149">
        <v>1</v>
      </c>
      <c r="I218" s="150"/>
      <c r="J218" s="151">
        <f t="shared" si="2"/>
        <v>0</v>
      </c>
      <c r="K218" s="552" t="s">
        <v>1</v>
      </c>
      <c r="L218" s="34"/>
      <c r="M218" s="782"/>
      <c r="N218" s="783"/>
      <c r="O218" s="729"/>
      <c r="P218" s="757"/>
      <c r="Q218" s="757"/>
      <c r="R218" s="757"/>
      <c r="S218" s="757"/>
      <c r="T218" s="757"/>
      <c r="U218" s="729"/>
      <c r="V218" s="729"/>
      <c r="AR218" s="134"/>
      <c r="AT218" s="134"/>
      <c r="AU218" s="134"/>
      <c r="AY218" s="277"/>
      <c r="BE218" s="308"/>
      <c r="BF218" s="308"/>
      <c r="BG218" s="308"/>
      <c r="BH218" s="308"/>
      <c r="BI218" s="308"/>
      <c r="BJ218" s="277"/>
      <c r="BK218" s="308"/>
      <c r="BL218" s="277"/>
      <c r="BM218" s="134"/>
    </row>
    <row r="219" spans="2:65" s="2" customFormat="1" ht="30" customHeight="1">
      <c r="B219" s="301"/>
      <c r="C219" s="145" t="s">
        <v>1115</v>
      </c>
      <c r="D219" s="551"/>
      <c r="E219" s="549" t="s">
        <v>973</v>
      </c>
      <c r="F219" s="147" t="s">
        <v>1116</v>
      </c>
      <c r="G219" s="148" t="s">
        <v>169</v>
      </c>
      <c r="H219" s="149">
        <v>1</v>
      </c>
      <c r="I219" s="150"/>
      <c r="J219" s="151">
        <f>ROUND(I219*H219,0)</f>
        <v>0</v>
      </c>
      <c r="K219" s="552" t="s">
        <v>1</v>
      </c>
      <c r="L219" s="34"/>
      <c r="M219" s="782"/>
      <c r="N219" s="783"/>
      <c r="O219" s="729"/>
      <c r="P219" s="757"/>
      <c r="Q219" s="757"/>
      <c r="R219" s="757"/>
      <c r="S219" s="757"/>
      <c r="T219" s="757"/>
      <c r="U219" s="729"/>
      <c r="V219" s="729"/>
      <c r="AR219" s="134"/>
      <c r="AT219" s="134"/>
      <c r="AU219" s="134"/>
      <c r="AY219" s="277"/>
      <c r="BE219" s="308"/>
      <c r="BF219" s="308"/>
      <c r="BG219" s="308"/>
      <c r="BH219" s="308"/>
      <c r="BI219" s="308"/>
      <c r="BJ219" s="277"/>
      <c r="BK219" s="308"/>
      <c r="BL219" s="277"/>
      <c r="BM219" s="134"/>
    </row>
    <row r="220" spans="2:65" s="2" customFormat="1" ht="85.95" customHeight="1">
      <c r="B220" s="301"/>
      <c r="C220" s="145" t="s">
        <v>1101</v>
      </c>
      <c r="D220" s="551"/>
      <c r="E220" s="549" t="s">
        <v>973</v>
      </c>
      <c r="F220" s="147" t="s">
        <v>1118</v>
      </c>
      <c r="G220" s="148" t="s">
        <v>169</v>
      </c>
      <c r="H220" s="149">
        <v>1</v>
      </c>
      <c r="I220" s="150"/>
      <c r="J220" s="151">
        <f t="shared" ref="J220:J237" si="3">ROUND(I220*H220,0)</f>
        <v>0</v>
      </c>
      <c r="K220" s="552" t="s">
        <v>1</v>
      </c>
      <c r="L220" s="34"/>
      <c r="M220" s="782"/>
      <c r="N220" s="783"/>
      <c r="O220" s="729"/>
      <c r="P220" s="757"/>
      <c r="Q220" s="757"/>
      <c r="R220" s="757"/>
      <c r="S220" s="757"/>
      <c r="T220" s="757"/>
      <c r="U220" s="729"/>
      <c r="V220" s="729"/>
      <c r="AR220" s="134"/>
      <c r="AT220" s="134"/>
      <c r="AU220" s="134"/>
      <c r="AY220" s="277"/>
      <c r="BE220" s="308"/>
      <c r="BF220" s="308"/>
      <c r="BG220" s="308"/>
      <c r="BH220" s="308"/>
      <c r="BI220" s="308"/>
      <c r="BJ220" s="277"/>
      <c r="BK220" s="308"/>
      <c r="BL220" s="277"/>
      <c r="BM220" s="134"/>
    </row>
    <row r="221" spans="2:65" s="2" customFormat="1" ht="16.5" customHeight="1">
      <c r="B221" s="301"/>
      <c r="C221" s="145" t="s">
        <v>1120</v>
      </c>
      <c r="D221" s="551"/>
      <c r="E221" s="549" t="s">
        <v>973</v>
      </c>
      <c r="F221" s="147" t="s">
        <v>1121</v>
      </c>
      <c r="G221" s="148" t="s">
        <v>169</v>
      </c>
      <c r="H221" s="149">
        <v>1</v>
      </c>
      <c r="I221" s="150"/>
      <c r="J221" s="151">
        <f t="shared" si="3"/>
        <v>0</v>
      </c>
      <c r="K221" s="552" t="s">
        <v>1</v>
      </c>
      <c r="L221" s="34"/>
      <c r="M221" s="782"/>
      <c r="N221" s="783"/>
      <c r="O221" s="729"/>
      <c r="P221" s="757"/>
      <c r="Q221" s="757"/>
      <c r="R221" s="757"/>
      <c r="S221" s="757"/>
      <c r="T221" s="757"/>
      <c r="U221" s="729"/>
      <c r="V221" s="729"/>
      <c r="AR221" s="134"/>
      <c r="AT221" s="134"/>
      <c r="AU221" s="134"/>
      <c r="AY221" s="277"/>
      <c r="BE221" s="308"/>
      <c r="BF221" s="308"/>
      <c r="BG221" s="308"/>
      <c r="BH221" s="308"/>
      <c r="BI221" s="308"/>
      <c r="BJ221" s="277"/>
      <c r="BK221" s="308"/>
      <c r="BL221" s="277"/>
      <c r="BM221" s="134"/>
    </row>
    <row r="222" spans="2:65" s="2" customFormat="1" ht="23.5" customHeight="1">
      <c r="B222" s="301"/>
      <c r="C222" s="145" t="s">
        <v>1103</v>
      </c>
      <c r="D222" s="551"/>
      <c r="E222" s="549" t="s">
        <v>1123</v>
      </c>
      <c r="F222" s="147" t="s">
        <v>1124</v>
      </c>
      <c r="G222" s="148" t="s">
        <v>1125</v>
      </c>
      <c r="H222" s="149">
        <v>58</v>
      </c>
      <c r="I222" s="150"/>
      <c r="J222" s="151">
        <f t="shared" si="3"/>
        <v>0</v>
      </c>
      <c r="K222" s="552" t="s">
        <v>1</v>
      </c>
      <c r="L222" s="34"/>
      <c r="M222" s="782"/>
      <c r="N222" s="783"/>
      <c r="O222" s="729"/>
      <c r="P222" s="757"/>
      <c r="Q222" s="757"/>
      <c r="R222" s="757"/>
      <c r="S222" s="757"/>
      <c r="T222" s="757"/>
      <c r="U222" s="729"/>
      <c r="V222" s="729"/>
      <c r="AR222" s="134"/>
      <c r="AT222" s="134"/>
      <c r="AU222" s="134"/>
      <c r="AY222" s="277"/>
      <c r="BE222" s="308"/>
      <c r="BF222" s="308"/>
      <c r="BG222" s="308"/>
      <c r="BH222" s="308"/>
      <c r="BI222" s="308"/>
      <c r="BJ222" s="277"/>
      <c r="BK222" s="308"/>
      <c r="BL222" s="277"/>
      <c r="BM222" s="134"/>
    </row>
    <row r="223" spans="2:65" s="2" customFormat="1" ht="16.5" customHeight="1">
      <c r="B223" s="301"/>
      <c r="C223" s="145"/>
      <c r="D223" s="137" t="s">
        <v>131</v>
      </c>
      <c r="E223" s="550" t="s">
        <v>1</v>
      </c>
      <c r="F223" s="139" t="s">
        <v>975</v>
      </c>
      <c r="G223" s="148"/>
      <c r="H223" s="149"/>
      <c r="I223" s="619"/>
      <c r="J223" s="151"/>
      <c r="K223" s="10"/>
      <c r="L223" s="34"/>
      <c r="M223" s="782"/>
      <c r="N223" s="783"/>
      <c r="O223" s="729"/>
      <c r="P223" s="757"/>
      <c r="Q223" s="757"/>
      <c r="R223" s="757"/>
      <c r="S223" s="757"/>
      <c r="T223" s="757"/>
      <c r="U223" s="729"/>
      <c r="V223" s="729"/>
      <c r="AR223" s="134"/>
      <c r="AT223" s="134"/>
      <c r="AU223" s="134"/>
      <c r="AY223" s="277"/>
      <c r="BE223" s="308"/>
      <c r="BF223" s="308"/>
      <c r="BG223" s="308"/>
      <c r="BH223" s="308"/>
      <c r="BI223" s="308"/>
      <c r="BJ223" s="277"/>
      <c r="BK223" s="308"/>
      <c r="BL223" s="277"/>
      <c r="BM223" s="134"/>
    </row>
    <row r="224" spans="2:65" s="2" customFormat="1" ht="26.7" customHeight="1">
      <c r="B224" s="301"/>
      <c r="C224" s="145" t="s">
        <v>1127</v>
      </c>
      <c r="D224" s="551"/>
      <c r="E224" s="549" t="s">
        <v>1128</v>
      </c>
      <c r="F224" s="147" t="s">
        <v>1129</v>
      </c>
      <c r="G224" s="148" t="s">
        <v>158</v>
      </c>
      <c r="H224" s="149">
        <v>676</v>
      </c>
      <c r="I224" s="150"/>
      <c r="J224" s="151">
        <f t="shared" si="3"/>
        <v>0</v>
      </c>
      <c r="K224" s="552" t="s">
        <v>1</v>
      </c>
      <c r="L224" s="34"/>
      <c r="M224" s="782"/>
      <c r="N224" s="783"/>
      <c r="O224" s="729"/>
      <c r="P224" s="757"/>
      <c r="Q224" s="757"/>
      <c r="R224" s="757"/>
      <c r="S224" s="757"/>
      <c r="T224" s="757"/>
      <c r="U224" s="729"/>
      <c r="V224" s="729"/>
      <c r="AR224" s="134"/>
      <c r="AT224" s="134"/>
      <c r="AU224" s="134"/>
      <c r="AY224" s="277"/>
      <c r="BE224" s="308"/>
      <c r="BF224" s="308"/>
      <c r="BG224" s="308"/>
      <c r="BH224" s="308"/>
      <c r="BI224" s="308"/>
      <c r="BJ224" s="277"/>
      <c r="BK224" s="308"/>
      <c r="BL224" s="277"/>
      <c r="BM224" s="134"/>
    </row>
    <row r="225" spans="2:65" s="2" customFormat="1" ht="13.5" customHeight="1">
      <c r="B225" s="301"/>
      <c r="C225" s="145"/>
      <c r="D225" s="137" t="s">
        <v>131</v>
      </c>
      <c r="E225" s="550" t="s">
        <v>1</v>
      </c>
      <c r="F225" s="139" t="s">
        <v>975</v>
      </c>
      <c r="G225" s="148"/>
      <c r="H225" s="149"/>
      <c r="I225" s="150"/>
      <c r="J225" s="151"/>
      <c r="K225" s="10"/>
      <c r="L225" s="34"/>
      <c r="M225" s="782"/>
      <c r="N225" s="783"/>
      <c r="O225" s="729"/>
      <c r="P225" s="757"/>
      <c r="Q225" s="757"/>
      <c r="R225" s="757"/>
      <c r="S225" s="757"/>
      <c r="T225" s="757"/>
      <c r="U225" s="729"/>
      <c r="V225" s="729"/>
      <c r="AR225" s="134"/>
      <c r="AT225" s="134"/>
      <c r="AU225" s="134"/>
      <c r="AY225" s="277"/>
      <c r="BE225" s="308"/>
      <c r="BF225" s="308"/>
      <c r="BG225" s="308"/>
      <c r="BH225" s="308"/>
      <c r="BI225" s="308"/>
      <c r="BJ225" s="277"/>
      <c r="BK225" s="308"/>
      <c r="BL225" s="277"/>
      <c r="BM225" s="134"/>
    </row>
    <row r="226" spans="2:65" s="2" customFormat="1" ht="16.5" customHeight="1">
      <c r="B226" s="301"/>
      <c r="C226" s="145" t="s">
        <v>1105</v>
      </c>
      <c r="D226" s="551"/>
      <c r="E226" s="549" t="s">
        <v>973</v>
      </c>
      <c r="F226" s="147" t="s">
        <v>1131</v>
      </c>
      <c r="G226" s="148" t="s">
        <v>158</v>
      </c>
      <c r="H226" s="149">
        <v>92</v>
      </c>
      <c r="I226" s="150"/>
      <c r="J226" s="151">
        <f t="shared" si="3"/>
        <v>0</v>
      </c>
      <c r="K226" s="552" t="s">
        <v>1</v>
      </c>
      <c r="L226" s="34"/>
      <c r="M226" s="782"/>
      <c r="N226" s="783"/>
      <c r="O226" s="729"/>
      <c r="P226" s="757"/>
      <c r="Q226" s="757"/>
      <c r="R226" s="757"/>
      <c r="S226" s="757"/>
      <c r="T226" s="757"/>
      <c r="U226" s="729"/>
      <c r="V226" s="729"/>
      <c r="AR226" s="134"/>
      <c r="AT226" s="134"/>
      <c r="AU226" s="134"/>
      <c r="AY226" s="277"/>
      <c r="BE226" s="308"/>
      <c r="BF226" s="308"/>
      <c r="BG226" s="308"/>
      <c r="BH226" s="308"/>
      <c r="BI226" s="308"/>
      <c r="BJ226" s="277"/>
      <c r="BK226" s="308"/>
      <c r="BL226" s="277"/>
      <c r="BM226" s="134"/>
    </row>
    <row r="227" spans="2:65" s="2" customFormat="1" ht="12" customHeight="1">
      <c r="B227" s="301"/>
      <c r="C227" s="145"/>
      <c r="D227" s="137" t="s">
        <v>131</v>
      </c>
      <c r="E227" s="550" t="s">
        <v>1</v>
      </c>
      <c r="F227" s="139" t="s">
        <v>975</v>
      </c>
      <c r="G227" s="148"/>
      <c r="H227" s="149"/>
      <c r="I227" s="619"/>
      <c r="J227" s="151"/>
      <c r="K227" s="10"/>
      <c r="L227" s="34"/>
      <c r="M227" s="782"/>
      <c r="N227" s="783"/>
      <c r="O227" s="729"/>
      <c r="P227" s="757"/>
      <c r="Q227" s="757"/>
      <c r="R227" s="757"/>
      <c r="S227" s="757"/>
      <c r="T227" s="757"/>
      <c r="U227" s="729"/>
      <c r="V227" s="729"/>
      <c r="AR227" s="134"/>
      <c r="AT227" s="134"/>
      <c r="AU227" s="134"/>
      <c r="AY227" s="277"/>
      <c r="BE227" s="308"/>
      <c r="BF227" s="308"/>
      <c r="BG227" s="308"/>
      <c r="BH227" s="308"/>
      <c r="BI227" s="308"/>
      <c r="BJ227" s="277"/>
      <c r="BK227" s="308"/>
      <c r="BL227" s="277"/>
      <c r="BM227" s="134"/>
    </row>
    <row r="228" spans="2:65" s="2" customFormat="1" ht="16.5" customHeight="1">
      <c r="B228" s="301"/>
      <c r="C228" s="145" t="s">
        <v>1133</v>
      </c>
      <c r="D228" s="551"/>
      <c r="E228" s="549" t="s">
        <v>973</v>
      </c>
      <c r="F228" s="147" t="s">
        <v>1134</v>
      </c>
      <c r="G228" s="148" t="s">
        <v>158</v>
      </c>
      <c r="H228" s="149">
        <v>92</v>
      </c>
      <c r="I228" s="150"/>
      <c r="J228" s="151">
        <f t="shared" si="3"/>
        <v>0</v>
      </c>
      <c r="K228" s="552" t="s">
        <v>1</v>
      </c>
      <c r="L228" s="34"/>
      <c r="M228" s="782"/>
      <c r="N228" s="783"/>
      <c r="O228" s="729"/>
      <c r="P228" s="757"/>
      <c r="Q228" s="757"/>
      <c r="R228" s="757"/>
      <c r="S228" s="757"/>
      <c r="T228" s="757"/>
      <c r="U228" s="729"/>
      <c r="V228" s="729"/>
      <c r="AR228" s="134"/>
      <c r="AT228" s="134"/>
      <c r="AU228" s="134"/>
      <c r="AY228" s="277"/>
      <c r="BE228" s="308"/>
      <c r="BF228" s="308"/>
      <c r="BG228" s="308"/>
      <c r="BH228" s="308"/>
      <c r="BI228" s="308"/>
      <c r="BJ228" s="277"/>
      <c r="BK228" s="308"/>
      <c r="BL228" s="277"/>
      <c r="BM228" s="134"/>
    </row>
    <row r="229" spans="2:65" s="2" customFormat="1" ht="16.5" customHeight="1">
      <c r="B229" s="301"/>
      <c r="C229" s="145"/>
      <c r="D229" s="137" t="s">
        <v>131</v>
      </c>
      <c r="E229" s="550" t="s">
        <v>1</v>
      </c>
      <c r="F229" s="139" t="s">
        <v>975</v>
      </c>
      <c r="G229" s="148"/>
      <c r="H229" s="149"/>
      <c r="I229" s="619"/>
      <c r="J229" s="151"/>
      <c r="K229" s="10"/>
      <c r="L229" s="34"/>
      <c r="M229" s="782"/>
      <c r="N229" s="783"/>
      <c r="O229" s="729"/>
      <c r="P229" s="757"/>
      <c r="Q229" s="757"/>
      <c r="R229" s="757"/>
      <c r="S229" s="757"/>
      <c r="T229" s="757"/>
      <c r="U229" s="729"/>
      <c r="V229" s="729"/>
      <c r="AR229" s="134"/>
      <c r="AT229" s="134"/>
      <c r="AU229" s="134"/>
      <c r="AY229" s="277"/>
      <c r="BE229" s="308"/>
      <c r="BF229" s="308"/>
      <c r="BG229" s="308"/>
      <c r="BH229" s="308"/>
      <c r="BI229" s="308"/>
      <c r="BJ229" s="277"/>
      <c r="BK229" s="308"/>
      <c r="BL229" s="277"/>
      <c r="BM229" s="134"/>
    </row>
    <row r="230" spans="2:65" s="2" customFormat="1" ht="16.5" customHeight="1">
      <c r="B230" s="301"/>
      <c r="C230" s="145" t="s">
        <v>1107</v>
      </c>
      <c r="D230" s="551"/>
      <c r="E230" s="549" t="s">
        <v>973</v>
      </c>
      <c r="F230" s="147" t="s">
        <v>1136</v>
      </c>
      <c r="G230" s="148" t="s">
        <v>158</v>
      </c>
      <c r="H230" s="149">
        <v>390</v>
      </c>
      <c r="I230" s="150"/>
      <c r="J230" s="151">
        <f t="shared" si="3"/>
        <v>0</v>
      </c>
      <c r="K230" s="552" t="s">
        <v>1</v>
      </c>
      <c r="L230" s="34"/>
      <c r="M230" s="782"/>
      <c r="N230" s="783"/>
      <c r="O230" s="729"/>
      <c r="P230" s="757"/>
      <c r="Q230" s="757"/>
      <c r="R230" s="757"/>
      <c r="S230" s="757"/>
      <c r="T230" s="757"/>
      <c r="U230" s="729"/>
      <c r="V230" s="729"/>
      <c r="AR230" s="134"/>
      <c r="AT230" s="134"/>
      <c r="AU230" s="134"/>
      <c r="AY230" s="277"/>
      <c r="BE230" s="308"/>
      <c r="BF230" s="308"/>
      <c r="BG230" s="308"/>
      <c r="BH230" s="308"/>
      <c r="BI230" s="308"/>
      <c r="BJ230" s="277"/>
      <c r="BK230" s="308"/>
      <c r="BL230" s="277"/>
      <c r="BM230" s="134"/>
    </row>
    <row r="231" spans="2:65" s="2" customFormat="1" ht="16.5" customHeight="1">
      <c r="B231" s="301"/>
      <c r="C231" s="145"/>
      <c r="D231" s="137" t="s">
        <v>131</v>
      </c>
      <c r="E231" s="550" t="s">
        <v>1</v>
      </c>
      <c r="F231" s="139" t="s">
        <v>975</v>
      </c>
      <c r="G231" s="148"/>
      <c r="H231" s="149"/>
      <c r="I231" s="619"/>
      <c r="J231" s="151"/>
      <c r="K231" s="10"/>
      <c r="L231" s="34"/>
      <c r="M231" s="782"/>
      <c r="N231" s="783"/>
      <c r="O231" s="729"/>
      <c r="P231" s="757"/>
      <c r="Q231" s="757"/>
      <c r="R231" s="757"/>
      <c r="S231" s="757"/>
      <c r="T231" s="757"/>
      <c r="U231" s="729"/>
      <c r="V231" s="729"/>
      <c r="AR231" s="134"/>
      <c r="AT231" s="134"/>
      <c r="AU231" s="134"/>
      <c r="AY231" s="277"/>
      <c r="BE231" s="308"/>
      <c r="BF231" s="308"/>
      <c r="BG231" s="308"/>
      <c r="BH231" s="308"/>
      <c r="BI231" s="308"/>
      <c r="BJ231" s="277"/>
      <c r="BK231" s="308"/>
      <c r="BL231" s="277"/>
      <c r="BM231" s="134"/>
    </row>
    <row r="232" spans="2:65" s="2" customFormat="1" ht="25" customHeight="1">
      <c r="B232" s="301"/>
      <c r="C232" s="145" t="s">
        <v>1138</v>
      </c>
      <c r="D232" s="551"/>
      <c r="E232" s="549" t="s">
        <v>996</v>
      </c>
      <c r="F232" s="147" t="s">
        <v>997</v>
      </c>
      <c r="G232" s="148" t="s">
        <v>169</v>
      </c>
      <c r="H232" s="149">
        <v>2</v>
      </c>
      <c r="I232" s="150"/>
      <c r="J232" s="151">
        <f t="shared" si="3"/>
        <v>0</v>
      </c>
      <c r="K232" s="552" t="s">
        <v>1</v>
      </c>
      <c r="L232" s="34"/>
      <c r="M232" s="782"/>
      <c r="N232" s="783"/>
      <c r="O232" s="729"/>
      <c r="P232" s="757"/>
      <c r="Q232" s="757"/>
      <c r="R232" s="757"/>
      <c r="S232" s="757"/>
      <c r="T232" s="757"/>
      <c r="U232" s="729"/>
      <c r="V232" s="729"/>
      <c r="AR232" s="134"/>
      <c r="AT232" s="134"/>
      <c r="AU232" s="134"/>
      <c r="AY232" s="277"/>
      <c r="BE232" s="308"/>
      <c r="BF232" s="308"/>
      <c r="BG232" s="308"/>
      <c r="BH232" s="308"/>
      <c r="BI232" s="308"/>
      <c r="BJ232" s="277"/>
      <c r="BK232" s="308"/>
      <c r="BL232" s="277"/>
      <c r="BM232" s="134"/>
    </row>
    <row r="233" spans="2:65" s="2" customFormat="1" ht="26.5" customHeight="1">
      <c r="B233" s="301"/>
      <c r="C233" s="145" t="s">
        <v>915</v>
      </c>
      <c r="D233" s="551"/>
      <c r="E233" s="549" t="s">
        <v>998</v>
      </c>
      <c r="F233" s="147" t="s">
        <v>999</v>
      </c>
      <c r="G233" s="148" t="s">
        <v>169</v>
      </c>
      <c r="H233" s="149">
        <v>4</v>
      </c>
      <c r="I233" s="150"/>
      <c r="J233" s="151">
        <f t="shared" si="3"/>
        <v>0</v>
      </c>
      <c r="K233" s="552" t="s">
        <v>1</v>
      </c>
      <c r="L233" s="34"/>
      <c r="M233" s="782"/>
      <c r="N233" s="783"/>
      <c r="O233" s="729"/>
      <c r="P233" s="757"/>
      <c r="Q233" s="757"/>
      <c r="R233" s="757"/>
      <c r="S233" s="757"/>
      <c r="T233" s="757"/>
      <c r="U233" s="729"/>
      <c r="V233" s="729"/>
      <c r="AR233" s="134"/>
      <c r="AT233" s="134"/>
      <c r="AU233" s="134"/>
      <c r="AY233" s="277"/>
      <c r="BE233" s="308"/>
      <c r="BF233" s="308"/>
      <c r="BG233" s="308"/>
      <c r="BH233" s="308"/>
      <c r="BI233" s="308"/>
      <c r="BJ233" s="277"/>
      <c r="BK233" s="308"/>
      <c r="BL233" s="277"/>
      <c r="BM233" s="134"/>
    </row>
    <row r="234" spans="2:65" s="2" customFormat="1" ht="23.5" customHeight="1">
      <c r="B234" s="301"/>
      <c r="C234" s="145" t="s">
        <v>1141</v>
      </c>
      <c r="D234" s="551"/>
      <c r="E234" s="549" t="s">
        <v>1000</v>
      </c>
      <c r="F234" s="147" t="s">
        <v>1001</v>
      </c>
      <c r="G234" s="148" t="s">
        <v>169</v>
      </c>
      <c r="H234" s="149">
        <v>2</v>
      </c>
      <c r="I234" s="150"/>
      <c r="J234" s="151">
        <f t="shared" si="3"/>
        <v>0</v>
      </c>
      <c r="K234" s="552" t="s">
        <v>1</v>
      </c>
      <c r="L234" s="34"/>
      <c r="M234" s="782"/>
      <c r="N234" s="783"/>
      <c r="O234" s="729"/>
      <c r="P234" s="757"/>
      <c r="Q234" s="757"/>
      <c r="R234" s="757"/>
      <c r="S234" s="757"/>
      <c r="T234" s="757"/>
      <c r="U234" s="729"/>
      <c r="V234" s="729"/>
      <c r="AR234" s="134"/>
      <c r="AT234" s="134"/>
      <c r="AU234" s="134"/>
      <c r="AY234" s="277"/>
      <c r="BE234" s="308"/>
      <c r="BF234" s="308"/>
      <c r="BG234" s="308"/>
      <c r="BH234" s="308"/>
      <c r="BI234" s="308"/>
      <c r="BJ234" s="277"/>
      <c r="BK234" s="308"/>
      <c r="BL234" s="277"/>
      <c r="BM234" s="134"/>
    </row>
    <row r="235" spans="2:65" s="2" customFormat="1" ht="16.5" customHeight="1">
      <c r="B235" s="301"/>
      <c r="C235" s="145" t="s">
        <v>917</v>
      </c>
      <c r="D235" s="551"/>
      <c r="E235" s="549" t="s">
        <v>973</v>
      </c>
      <c r="F235" s="147" t="s">
        <v>1002</v>
      </c>
      <c r="G235" s="148" t="s">
        <v>169</v>
      </c>
      <c r="H235" s="149">
        <v>2</v>
      </c>
      <c r="I235" s="150"/>
      <c r="J235" s="151">
        <f t="shared" si="3"/>
        <v>0</v>
      </c>
      <c r="K235" s="552" t="s">
        <v>1</v>
      </c>
      <c r="L235" s="34"/>
      <c r="M235" s="782"/>
      <c r="N235" s="783"/>
      <c r="O235" s="729"/>
      <c r="P235" s="757"/>
      <c r="Q235" s="757"/>
      <c r="R235" s="757"/>
      <c r="S235" s="757"/>
      <c r="T235" s="757"/>
      <c r="U235" s="729"/>
      <c r="V235" s="729"/>
      <c r="AR235" s="134"/>
      <c r="AT235" s="134"/>
      <c r="AU235" s="134"/>
      <c r="AY235" s="277"/>
      <c r="BE235" s="308"/>
      <c r="BF235" s="308"/>
      <c r="BG235" s="308"/>
      <c r="BH235" s="308"/>
      <c r="BI235" s="308"/>
      <c r="BJ235" s="277"/>
      <c r="BK235" s="308"/>
      <c r="BL235" s="277"/>
      <c r="BM235" s="134"/>
    </row>
    <row r="236" spans="2:65" s="2" customFormat="1" ht="20.5" customHeight="1">
      <c r="B236" s="301"/>
      <c r="C236" s="145" t="s">
        <v>1144</v>
      </c>
      <c r="D236" s="551"/>
      <c r="E236" s="549" t="s">
        <v>973</v>
      </c>
      <c r="F236" s="147" t="s">
        <v>1003</v>
      </c>
      <c r="G236" s="148" t="s">
        <v>169</v>
      </c>
      <c r="H236" s="149">
        <v>2</v>
      </c>
      <c r="I236" s="150"/>
      <c r="J236" s="151">
        <f t="shared" si="3"/>
        <v>0</v>
      </c>
      <c r="K236" s="552" t="s">
        <v>1</v>
      </c>
      <c r="L236" s="34"/>
      <c r="M236" s="782"/>
      <c r="N236" s="783"/>
      <c r="O236" s="729"/>
      <c r="P236" s="757"/>
      <c r="Q236" s="757"/>
      <c r="R236" s="757"/>
      <c r="S236" s="757"/>
      <c r="T236" s="757"/>
      <c r="U236" s="729"/>
      <c r="V236" s="729"/>
      <c r="AR236" s="134"/>
      <c r="AT236" s="134"/>
      <c r="AU236" s="134"/>
      <c r="AY236" s="277"/>
      <c r="BE236" s="308"/>
      <c r="BF236" s="308"/>
      <c r="BG236" s="308"/>
      <c r="BH236" s="308"/>
      <c r="BI236" s="308"/>
      <c r="BJ236" s="277"/>
      <c r="BK236" s="308"/>
      <c r="BL236" s="277"/>
      <c r="BM236" s="134"/>
    </row>
    <row r="237" spans="2:65" s="2" customFormat="1" ht="16.5" customHeight="1">
      <c r="B237" s="301"/>
      <c r="C237" s="145" t="s">
        <v>1110</v>
      </c>
      <c r="D237" s="551"/>
      <c r="E237" s="549" t="s">
        <v>973</v>
      </c>
      <c r="F237" s="147" t="s">
        <v>1005</v>
      </c>
      <c r="G237" s="148" t="s">
        <v>169</v>
      </c>
      <c r="H237" s="149">
        <v>2</v>
      </c>
      <c r="I237" s="150"/>
      <c r="J237" s="151">
        <f t="shared" si="3"/>
        <v>0</v>
      </c>
      <c r="K237" s="552" t="s">
        <v>1</v>
      </c>
      <c r="L237" s="34"/>
      <c r="M237" s="782"/>
      <c r="N237" s="783"/>
      <c r="O237" s="729"/>
      <c r="P237" s="757"/>
      <c r="Q237" s="757"/>
      <c r="R237" s="757"/>
      <c r="S237" s="757"/>
      <c r="T237" s="757"/>
      <c r="U237" s="729"/>
      <c r="V237" s="729"/>
      <c r="AR237" s="134"/>
      <c r="AT237" s="134"/>
      <c r="AU237" s="134"/>
      <c r="AY237" s="277"/>
      <c r="BE237" s="308"/>
      <c r="BF237" s="308"/>
      <c r="BG237" s="308"/>
      <c r="BH237" s="308"/>
      <c r="BI237" s="308"/>
      <c r="BJ237" s="277"/>
      <c r="BK237" s="308"/>
      <c r="BL237" s="277"/>
      <c r="BM237" s="134"/>
    </row>
    <row r="238" spans="2:65" s="2" customFormat="1" ht="21.65" customHeight="1">
      <c r="B238" s="301"/>
      <c r="C238" s="145" t="s">
        <v>1147</v>
      </c>
      <c r="D238" s="145"/>
      <c r="E238" s="549" t="s">
        <v>973</v>
      </c>
      <c r="F238" s="147" t="s">
        <v>1148</v>
      </c>
      <c r="G238" s="148" t="s">
        <v>169</v>
      </c>
      <c r="H238" s="149">
        <v>1</v>
      </c>
      <c r="I238" s="150"/>
      <c r="J238" s="151">
        <f>ROUND(I238*H238,0)</f>
        <v>0</v>
      </c>
      <c r="K238" s="147" t="s">
        <v>1</v>
      </c>
      <c r="L238" s="152"/>
      <c r="M238" s="736"/>
      <c r="N238" s="737"/>
      <c r="O238" s="729"/>
      <c r="P238" s="757"/>
      <c r="Q238" s="757"/>
      <c r="R238" s="757"/>
      <c r="S238" s="757"/>
      <c r="T238" s="757"/>
      <c r="U238" s="729"/>
      <c r="V238" s="729"/>
      <c r="AR238" s="134"/>
      <c r="AT238" s="134"/>
      <c r="AU238" s="134"/>
      <c r="AY238" s="277"/>
      <c r="BE238" s="308"/>
      <c r="BF238" s="308"/>
      <c r="BG238" s="308"/>
      <c r="BH238" s="308"/>
      <c r="BI238" s="308"/>
      <c r="BJ238" s="277"/>
      <c r="BK238" s="308"/>
      <c r="BL238" s="277"/>
      <c r="BM238" s="134"/>
    </row>
    <row r="239" spans="2:65" s="2" customFormat="1" ht="24.25" customHeight="1">
      <c r="B239" s="301"/>
      <c r="C239" s="145" t="s">
        <v>920</v>
      </c>
      <c r="D239" s="145"/>
      <c r="E239" s="549" t="s">
        <v>1150</v>
      </c>
      <c r="F239" s="147" t="s">
        <v>1151</v>
      </c>
      <c r="G239" s="148" t="s">
        <v>169</v>
      </c>
      <c r="H239" s="149">
        <v>24</v>
      </c>
      <c r="I239" s="150"/>
      <c r="J239" s="151">
        <f>ROUND(I239*H239,0)</f>
        <v>0</v>
      </c>
      <c r="K239" s="147" t="s">
        <v>1</v>
      </c>
      <c r="L239" s="152"/>
      <c r="M239" s="736"/>
      <c r="N239" s="737"/>
      <c r="O239" s="729"/>
      <c r="P239" s="757"/>
      <c r="Q239" s="757"/>
      <c r="R239" s="757"/>
      <c r="S239" s="757"/>
      <c r="T239" s="757"/>
      <c r="U239" s="729"/>
      <c r="V239" s="729"/>
      <c r="AR239" s="134"/>
      <c r="AT239" s="134"/>
      <c r="AU239" s="134"/>
      <c r="AY239" s="277"/>
      <c r="BE239" s="308"/>
      <c r="BF239" s="308"/>
      <c r="BG239" s="308"/>
      <c r="BH239" s="308"/>
      <c r="BI239" s="308"/>
      <c r="BJ239" s="277"/>
      <c r="BK239" s="308"/>
      <c r="BL239" s="277"/>
      <c r="BM239" s="134"/>
    </row>
    <row r="240" spans="2:65" s="2" customFormat="1" ht="24.25" customHeight="1">
      <c r="B240" s="301"/>
      <c r="C240" s="145" t="s">
        <v>1153</v>
      </c>
      <c r="D240" s="145"/>
      <c r="E240" s="549" t="s">
        <v>1006</v>
      </c>
      <c r="F240" s="147" t="s">
        <v>1154</v>
      </c>
      <c r="G240" s="148" t="s">
        <v>158</v>
      </c>
      <c r="H240" s="149">
        <v>38</v>
      </c>
      <c r="I240" s="150"/>
      <c r="J240" s="151">
        <f>ROUND(I240*H240,0)</f>
        <v>0</v>
      </c>
      <c r="K240" s="147" t="s">
        <v>1</v>
      </c>
      <c r="L240" s="152"/>
      <c r="M240" s="736"/>
      <c r="N240" s="737"/>
      <c r="O240" s="729"/>
      <c r="P240" s="757"/>
      <c r="Q240" s="757"/>
      <c r="R240" s="757"/>
      <c r="S240" s="757"/>
      <c r="T240" s="757"/>
      <c r="U240" s="729"/>
      <c r="V240" s="729"/>
      <c r="AR240" s="134"/>
      <c r="AT240" s="134"/>
      <c r="AU240" s="134"/>
      <c r="AY240" s="277"/>
      <c r="BE240" s="308"/>
      <c r="BF240" s="308"/>
      <c r="BG240" s="308"/>
      <c r="BH240" s="308"/>
      <c r="BI240" s="308"/>
      <c r="BJ240" s="277"/>
      <c r="BK240" s="308"/>
      <c r="BL240" s="277"/>
      <c r="BM240" s="134"/>
    </row>
    <row r="241" spans="2:65" s="2" customFormat="1" ht="15.65" customHeight="1">
      <c r="B241" s="301"/>
      <c r="C241" s="145"/>
      <c r="D241" s="137" t="s">
        <v>131</v>
      </c>
      <c r="E241" s="550" t="s">
        <v>1</v>
      </c>
      <c r="F241" s="139" t="s">
        <v>975</v>
      </c>
      <c r="G241" s="148"/>
      <c r="H241" s="149"/>
      <c r="I241" s="619"/>
      <c r="J241" s="151"/>
      <c r="K241" s="10"/>
      <c r="L241" s="152"/>
      <c r="M241" s="736"/>
      <c r="N241" s="737"/>
      <c r="O241" s="729"/>
      <c r="P241" s="757"/>
      <c r="Q241" s="757"/>
      <c r="R241" s="757"/>
      <c r="S241" s="757"/>
      <c r="T241" s="757"/>
      <c r="U241" s="729"/>
      <c r="V241" s="729"/>
      <c r="AR241" s="134"/>
      <c r="AT241" s="134"/>
      <c r="AU241" s="134"/>
      <c r="AY241" s="277"/>
      <c r="BE241" s="308"/>
      <c r="BF241" s="308"/>
      <c r="BG241" s="308"/>
      <c r="BH241" s="308"/>
      <c r="BI241" s="308"/>
      <c r="BJ241" s="277"/>
      <c r="BK241" s="308"/>
      <c r="BL241" s="277"/>
      <c r="BM241" s="134"/>
    </row>
    <row r="242" spans="2:65" s="2" customFormat="1" ht="24.25" customHeight="1">
      <c r="B242" s="301"/>
      <c r="C242" s="145" t="s">
        <v>923</v>
      </c>
      <c r="D242" s="145"/>
      <c r="E242" s="549" t="s">
        <v>1012</v>
      </c>
      <c r="F242" s="147" t="s">
        <v>1156</v>
      </c>
      <c r="G242" s="148" t="s">
        <v>158</v>
      </c>
      <c r="H242" s="149">
        <v>42</v>
      </c>
      <c r="I242" s="150"/>
      <c r="J242" s="151">
        <f>ROUND(I242*H242,0)</f>
        <v>0</v>
      </c>
      <c r="K242" s="147" t="s">
        <v>1</v>
      </c>
      <c r="L242" s="152"/>
      <c r="M242" s="736"/>
      <c r="N242" s="737"/>
      <c r="O242" s="729"/>
      <c r="P242" s="757"/>
      <c r="Q242" s="757"/>
      <c r="R242" s="757"/>
      <c r="S242" s="757"/>
      <c r="T242" s="757"/>
      <c r="U242" s="729"/>
      <c r="V242" s="729"/>
      <c r="AR242" s="134"/>
      <c r="AT242" s="134"/>
      <c r="AU242" s="134"/>
      <c r="AY242" s="277"/>
      <c r="BE242" s="308"/>
      <c r="BF242" s="308"/>
      <c r="BG242" s="308"/>
      <c r="BH242" s="308"/>
      <c r="BI242" s="308"/>
      <c r="BJ242" s="277"/>
      <c r="BK242" s="308"/>
      <c r="BL242" s="277"/>
      <c r="BM242" s="134"/>
    </row>
    <row r="243" spans="2:65" s="10" customFormat="1" ht="11.6">
      <c r="B243" s="136"/>
      <c r="C243" s="145"/>
      <c r="D243" s="137" t="s">
        <v>131</v>
      </c>
      <c r="E243" s="550" t="s">
        <v>1</v>
      </c>
      <c r="F243" s="139" t="s">
        <v>975</v>
      </c>
      <c r="G243" s="148"/>
      <c r="H243" s="149"/>
      <c r="I243" s="619"/>
      <c r="J243" s="151"/>
      <c r="L243" s="136"/>
      <c r="M243" s="738"/>
      <c r="N243" s="738"/>
      <c r="O243" s="738"/>
      <c r="P243" s="738"/>
      <c r="Q243" s="738"/>
      <c r="R243" s="738"/>
      <c r="S243" s="738"/>
      <c r="T243" s="738"/>
      <c r="U243" s="738"/>
      <c r="V243" s="738"/>
      <c r="AT243" s="138"/>
      <c r="AU243" s="138"/>
      <c r="AY243" s="138"/>
    </row>
    <row r="244" spans="2:65" s="2" customFormat="1" ht="24.25" customHeight="1">
      <c r="B244" s="301"/>
      <c r="C244" s="145" t="s">
        <v>1158</v>
      </c>
      <c r="D244" s="145"/>
      <c r="E244" s="549" t="s">
        <v>1015</v>
      </c>
      <c r="F244" s="147" t="s">
        <v>1016</v>
      </c>
      <c r="G244" s="148" t="s">
        <v>158</v>
      </c>
      <c r="H244" s="149">
        <v>36</v>
      </c>
      <c r="I244" s="150"/>
      <c r="J244" s="151">
        <f>ROUND(I244*H244,0)</f>
        <v>0</v>
      </c>
      <c r="K244" s="147" t="s">
        <v>1</v>
      </c>
      <c r="L244" s="152"/>
      <c r="M244" s="736"/>
      <c r="N244" s="737"/>
      <c r="O244" s="729"/>
      <c r="P244" s="757"/>
      <c r="Q244" s="757"/>
      <c r="R244" s="757"/>
      <c r="S244" s="757"/>
      <c r="T244" s="757"/>
      <c r="U244" s="729"/>
      <c r="V244" s="729"/>
      <c r="AR244" s="134"/>
      <c r="AT244" s="134"/>
      <c r="AU244" s="134"/>
      <c r="AY244" s="277"/>
      <c r="BE244" s="308"/>
      <c r="BF244" s="308"/>
      <c r="BG244" s="308"/>
      <c r="BH244" s="308"/>
      <c r="BI244" s="308"/>
      <c r="BJ244" s="277"/>
      <c r="BK244" s="308"/>
      <c r="BL244" s="277"/>
      <c r="BM244" s="134"/>
    </row>
    <row r="245" spans="2:65" s="10" customFormat="1" ht="11.6">
      <c r="B245" s="136"/>
      <c r="C245" s="145"/>
      <c r="D245" s="137" t="s">
        <v>131</v>
      </c>
      <c r="E245" s="550" t="s">
        <v>1</v>
      </c>
      <c r="F245" s="139" t="s">
        <v>975</v>
      </c>
      <c r="G245" s="148"/>
      <c r="H245" s="149"/>
      <c r="I245" s="619"/>
      <c r="J245" s="151"/>
      <c r="L245" s="136"/>
      <c r="M245" s="738"/>
      <c r="N245" s="738"/>
      <c r="O245" s="738"/>
      <c r="P245" s="738"/>
      <c r="Q245" s="738"/>
      <c r="R245" s="738"/>
      <c r="S245" s="738"/>
      <c r="T245" s="738"/>
      <c r="U245" s="738"/>
      <c r="V245" s="738"/>
      <c r="AT245" s="138"/>
      <c r="AU245" s="138"/>
      <c r="AY245" s="138"/>
    </row>
    <row r="246" spans="2:65" s="2" customFormat="1" ht="24.25" customHeight="1">
      <c r="B246" s="301"/>
      <c r="C246" s="145" t="s">
        <v>926</v>
      </c>
      <c r="D246" s="145"/>
      <c r="E246" s="549" t="s">
        <v>1019</v>
      </c>
      <c r="F246" s="147" t="s">
        <v>1020</v>
      </c>
      <c r="G246" s="148" t="s">
        <v>158</v>
      </c>
      <c r="H246" s="149">
        <v>62</v>
      </c>
      <c r="I246" s="150"/>
      <c r="J246" s="151">
        <f>ROUND(I246*H246,0)</f>
        <v>0</v>
      </c>
      <c r="K246" s="147" t="s">
        <v>1</v>
      </c>
      <c r="L246" s="152"/>
      <c r="M246" s="736"/>
      <c r="N246" s="737"/>
      <c r="O246" s="729"/>
      <c r="P246" s="757"/>
      <c r="Q246" s="757"/>
      <c r="R246" s="757"/>
      <c r="S246" s="757"/>
      <c r="T246" s="757"/>
      <c r="U246" s="729"/>
      <c r="V246" s="729"/>
      <c r="AR246" s="134"/>
      <c r="AT246" s="134"/>
      <c r="AU246" s="134"/>
      <c r="AY246" s="277"/>
      <c r="BE246" s="308"/>
      <c r="BF246" s="308"/>
      <c r="BG246" s="308"/>
      <c r="BH246" s="308"/>
      <c r="BI246" s="308"/>
      <c r="BJ246" s="277"/>
      <c r="BK246" s="308"/>
      <c r="BL246" s="277"/>
      <c r="BM246" s="134"/>
    </row>
    <row r="247" spans="2:65" s="10" customFormat="1" ht="11.6">
      <c r="B247" s="136"/>
      <c r="C247" s="145"/>
      <c r="D247" s="137" t="s">
        <v>131</v>
      </c>
      <c r="E247" s="550" t="s">
        <v>1</v>
      </c>
      <c r="F247" s="139" t="s">
        <v>975</v>
      </c>
      <c r="G247" s="148"/>
      <c r="H247" s="149"/>
      <c r="I247" s="619"/>
      <c r="J247" s="151"/>
      <c r="L247" s="136"/>
      <c r="M247" s="738"/>
      <c r="N247" s="738"/>
      <c r="O247" s="738"/>
      <c r="P247" s="738"/>
      <c r="Q247" s="738"/>
      <c r="R247" s="738"/>
      <c r="S247" s="738"/>
      <c r="T247" s="738"/>
      <c r="U247" s="738"/>
      <c r="V247" s="738"/>
      <c r="AT247" s="138"/>
      <c r="AU247" s="138"/>
      <c r="AY247" s="138"/>
    </row>
    <row r="248" spans="2:65" s="2" customFormat="1" ht="24.25" customHeight="1">
      <c r="B248" s="301"/>
      <c r="C248" s="145" t="s">
        <v>1161</v>
      </c>
      <c r="D248" s="145"/>
      <c r="E248" s="549" t="s">
        <v>1022</v>
      </c>
      <c r="F248" s="147" t="s">
        <v>1023</v>
      </c>
      <c r="G248" s="148" t="s">
        <v>158</v>
      </c>
      <c r="H248" s="149">
        <v>94</v>
      </c>
      <c r="I248" s="150"/>
      <c r="J248" s="151">
        <f>ROUND(I248*H248,0)</f>
        <v>0</v>
      </c>
      <c r="K248" s="147" t="s">
        <v>1</v>
      </c>
      <c r="L248" s="152"/>
      <c r="M248" s="736"/>
      <c r="N248" s="737"/>
      <c r="O248" s="729"/>
      <c r="P248" s="757"/>
      <c r="Q248" s="757"/>
      <c r="R248" s="757"/>
      <c r="S248" s="757"/>
      <c r="T248" s="757"/>
      <c r="U248" s="729"/>
      <c r="V248" s="729"/>
      <c r="AR248" s="134"/>
      <c r="AT248" s="134"/>
      <c r="AU248" s="134"/>
      <c r="AY248" s="277"/>
      <c r="BE248" s="308"/>
      <c r="BF248" s="308"/>
      <c r="BG248" s="308"/>
      <c r="BH248" s="308"/>
      <c r="BI248" s="308"/>
      <c r="BJ248" s="277"/>
      <c r="BK248" s="308"/>
      <c r="BL248" s="277"/>
      <c r="BM248" s="134"/>
    </row>
    <row r="249" spans="2:65" s="10" customFormat="1" ht="11.6">
      <c r="B249" s="136"/>
      <c r="C249" s="145"/>
      <c r="D249" s="137" t="s">
        <v>131</v>
      </c>
      <c r="E249" s="550" t="s">
        <v>1</v>
      </c>
      <c r="F249" s="139" t="s">
        <v>975</v>
      </c>
      <c r="G249" s="148"/>
      <c r="H249" s="149"/>
      <c r="I249" s="619"/>
      <c r="J249" s="151"/>
      <c r="L249" s="136"/>
      <c r="M249" s="738"/>
      <c r="N249" s="738"/>
      <c r="O249" s="738"/>
      <c r="P249" s="738"/>
      <c r="Q249" s="738"/>
      <c r="R249" s="738"/>
      <c r="S249" s="738"/>
      <c r="T249" s="738"/>
      <c r="U249" s="738"/>
      <c r="V249" s="738"/>
      <c r="AT249" s="138"/>
      <c r="AU249" s="138"/>
      <c r="AY249" s="138"/>
    </row>
    <row r="250" spans="2:65" s="2" customFormat="1" ht="24.25" customHeight="1">
      <c r="B250" s="301"/>
      <c r="C250" s="145" t="s">
        <v>1149</v>
      </c>
      <c r="D250" s="145"/>
      <c r="E250" s="549" t="s">
        <v>973</v>
      </c>
      <c r="F250" s="147" t="s">
        <v>1026</v>
      </c>
      <c r="G250" s="148" t="s">
        <v>158</v>
      </c>
      <c r="H250" s="149">
        <v>198</v>
      </c>
      <c r="I250" s="150"/>
      <c r="J250" s="151">
        <f>ROUND(I250*H250,0)</f>
        <v>0</v>
      </c>
      <c r="K250" s="147" t="s">
        <v>1</v>
      </c>
      <c r="L250" s="152"/>
      <c r="M250" s="736"/>
      <c r="N250" s="737"/>
      <c r="O250" s="729"/>
      <c r="P250" s="757"/>
      <c r="Q250" s="757"/>
      <c r="R250" s="757"/>
      <c r="S250" s="757"/>
      <c r="T250" s="757"/>
      <c r="U250" s="729"/>
      <c r="V250" s="729"/>
      <c r="AR250" s="134"/>
      <c r="AT250" s="134"/>
      <c r="AU250" s="134"/>
      <c r="AY250" s="277"/>
      <c r="BE250" s="308"/>
      <c r="BF250" s="308"/>
      <c r="BG250" s="308"/>
      <c r="BH250" s="308"/>
      <c r="BI250" s="308"/>
      <c r="BJ250" s="277"/>
      <c r="BK250" s="308"/>
      <c r="BL250" s="277"/>
      <c r="BM250" s="134"/>
    </row>
    <row r="251" spans="2:65" s="10" customFormat="1" ht="11.6">
      <c r="B251" s="136"/>
      <c r="C251" s="145"/>
      <c r="D251" s="137" t="s">
        <v>131</v>
      </c>
      <c r="E251" s="550" t="s">
        <v>1</v>
      </c>
      <c r="F251" s="139" t="s">
        <v>975</v>
      </c>
      <c r="G251" s="148"/>
      <c r="H251" s="149"/>
      <c r="I251" s="619"/>
      <c r="J251" s="151"/>
      <c r="L251" s="136"/>
      <c r="M251" s="738"/>
      <c r="N251" s="738"/>
      <c r="O251" s="738"/>
      <c r="P251" s="738"/>
      <c r="Q251" s="738"/>
      <c r="R251" s="738"/>
      <c r="S251" s="738"/>
      <c r="T251" s="738"/>
      <c r="U251" s="738"/>
      <c r="V251" s="738"/>
      <c r="AT251" s="138"/>
      <c r="AU251" s="138"/>
      <c r="AY251" s="138"/>
    </row>
    <row r="252" spans="2:65" s="2" customFormat="1" ht="24.25" customHeight="1">
      <c r="B252" s="301"/>
      <c r="C252" s="145" t="s">
        <v>1162</v>
      </c>
      <c r="D252" s="145"/>
      <c r="E252" s="549" t="s">
        <v>973</v>
      </c>
      <c r="F252" s="147" t="s">
        <v>1028</v>
      </c>
      <c r="G252" s="148" t="s">
        <v>158</v>
      </c>
      <c r="H252" s="149">
        <v>162</v>
      </c>
      <c r="I252" s="150"/>
      <c r="J252" s="151">
        <f>ROUND(I252*H252,0)</f>
        <v>0</v>
      </c>
      <c r="K252" s="147" t="s">
        <v>1</v>
      </c>
      <c r="L252" s="152"/>
      <c r="M252" s="736"/>
      <c r="N252" s="737"/>
      <c r="O252" s="729"/>
      <c r="P252" s="757"/>
      <c r="Q252" s="757"/>
      <c r="R252" s="757"/>
      <c r="S252" s="757"/>
      <c r="T252" s="757"/>
      <c r="U252" s="729"/>
      <c r="V252" s="729"/>
      <c r="AR252" s="134"/>
      <c r="AT252" s="134"/>
      <c r="AU252" s="134"/>
      <c r="AY252" s="277"/>
      <c r="BE252" s="308"/>
      <c r="BF252" s="308"/>
      <c r="BG252" s="308"/>
      <c r="BH252" s="308"/>
      <c r="BI252" s="308"/>
      <c r="BJ252" s="277"/>
      <c r="BK252" s="308"/>
      <c r="BL252" s="277"/>
      <c r="BM252" s="134"/>
    </row>
    <row r="253" spans="2:65" s="10" customFormat="1" ht="11.6">
      <c r="B253" s="136"/>
      <c r="C253" s="145"/>
      <c r="D253" s="137" t="s">
        <v>131</v>
      </c>
      <c r="E253" s="550" t="s">
        <v>1</v>
      </c>
      <c r="F253" s="139" t="s">
        <v>975</v>
      </c>
      <c r="G253" s="148"/>
      <c r="H253" s="149"/>
      <c r="I253" s="619"/>
      <c r="J253" s="151"/>
      <c r="L253" s="136"/>
      <c r="M253" s="738"/>
      <c r="N253" s="738"/>
      <c r="O253" s="738"/>
      <c r="P253" s="738"/>
      <c r="Q253" s="738"/>
      <c r="R253" s="738"/>
      <c r="S253" s="738"/>
      <c r="T253" s="738"/>
      <c r="U253" s="738"/>
      <c r="V253" s="738"/>
      <c r="AT253" s="138"/>
      <c r="AU253" s="138"/>
      <c r="AY253" s="138"/>
    </row>
    <row r="254" spans="2:65" s="2" customFormat="1" ht="51" customHeight="1">
      <c r="B254" s="301"/>
      <c r="C254" s="145" t="s">
        <v>1152</v>
      </c>
      <c r="D254" s="145"/>
      <c r="E254" s="549" t="s">
        <v>973</v>
      </c>
      <c r="F254" s="147" t="s">
        <v>1031</v>
      </c>
      <c r="G254" s="148" t="s">
        <v>158</v>
      </c>
      <c r="H254" s="149">
        <v>98</v>
      </c>
      <c r="I254" s="150"/>
      <c r="J254" s="151">
        <f>ROUND(I254*H254,0)</f>
        <v>0</v>
      </c>
      <c r="K254" s="147" t="s">
        <v>1</v>
      </c>
      <c r="L254" s="152"/>
      <c r="M254" s="736"/>
      <c r="N254" s="737"/>
      <c r="O254" s="729"/>
      <c r="P254" s="757"/>
      <c r="Q254" s="757"/>
      <c r="R254" s="757"/>
      <c r="S254" s="757"/>
      <c r="T254" s="757"/>
      <c r="U254" s="729"/>
      <c r="V254" s="729"/>
      <c r="AR254" s="134"/>
      <c r="AT254" s="134"/>
      <c r="AU254" s="134"/>
      <c r="AY254" s="277"/>
      <c r="BE254" s="308"/>
      <c r="BF254" s="308"/>
      <c r="BG254" s="308"/>
      <c r="BH254" s="308"/>
      <c r="BI254" s="308"/>
      <c r="BJ254" s="277"/>
      <c r="BK254" s="308"/>
      <c r="BL254" s="277"/>
      <c r="BM254" s="134"/>
    </row>
    <row r="255" spans="2:65" s="2" customFormat="1" ht="18.649999999999999" customHeight="1">
      <c r="B255" s="301"/>
      <c r="C255" s="145"/>
      <c r="D255" s="137" t="s">
        <v>131</v>
      </c>
      <c r="E255" s="550" t="s">
        <v>1</v>
      </c>
      <c r="F255" s="139" t="s">
        <v>975</v>
      </c>
      <c r="G255" s="148"/>
      <c r="H255" s="149"/>
      <c r="I255" s="619"/>
      <c r="J255" s="151"/>
      <c r="K255" s="10"/>
      <c r="L255" s="152"/>
      <c r="M255" s="736"/>
      <c r="N255" s="737"/>
      <c r="O255" s="729"/>
      <c r="P255" s="757"/>
      <c r="Q255" s="757"/>
      <c r="R255" s="757"/>
      <c r="S255" s="757"/>
      <c r="T255" s="757"/>
      <c r="U255" s="729"/>
      <c r="V255" s="729"/>
      <c r="AR255" s="134"/>
      <c r="AT255" s="134"/>
      <c r="AU255" s="134"/>
      <c r="AY255" s="277"/>
      <c r="BE255" s="308"/>
      <c r="BF255" s="308"/>
      <c r="BG255" s="308"/>
      <c r="BH255" s="308"/>
      <c r="BI255" s="308"/>
      <c r="BJ255" s="277"/>
      <c r="BK255" s="308"/>
      <c r="BL255" s="277"/>
      <c r="BM255" s="134"/>
    </row>
    <row r="256" spans="2:65" s="2" customFormat="1" ht="55.5" customHeight="1">
      <c r="B256" s="301"/>
      <c r="C256" s="145" t="s">
        <v>1163</v>
      </c>
      <c r="D256" s="145"/>
      <c r="E256" s="549" t="s">
        <v>973</v>
      </c>
      <c r="F256" s="147" t="s">
        <v>1033</v>
      </c>
      <c r="G256" s="148" t="s">
        <v>158</v>
      </c>
      <c r="H256" s="149">
        <v>76</v>
      </c>
      <c r="I256" s="150"/>
      <c r="J256" s="151">
        <f>ROUND(I256*H256,0)</f>
        <v>0</v>
      </c>
      <c r="K256" s="147" t="s">
        <v>1</v>
      </c>
      <c r="L256" s="152"/>
      <c r="M256" s="736"/>
      <c r="N256" s="737"/>
      <c r="O256" s="729"/>
      <c r="P256" s="757"/>
      <c r="Q256" s="757"/>
      <c r="R256" s="757"/>
      <c r="S256" s="757"/>
      <c r="T256" s="757"/>
      <c r="U256" s="729"/>
      <c r="V256" s="729"/>
      <c r="AR256" s="134"/>
      <c r="AT256" s="134"/>
      <c r="AU256" s="134"/>
      <c r="AY256" s="277"/>
      <c r="BE256" s="308"/>
      <c r="BF256" s="308"/>
      <c r="BG256" s="308"/>
      <c r="BH256" s="308"/>
      <c r="BI256" s="308"/>
      <c r="BJ256" s="277"/>
      <c r="BK256" s="308"/>
      <c r="BL256" s="277"/>
      <c r="BM256" s="134"/>
    </row>
    <row r="257" spans="2:65" s="10" customFormat="1" ht="11.6">
      <c r="B257" s="136"/>
      <c r="C257" s="145"/>
      <c r="D257" s="137" t="s">
        <v>131</v>
      </c>
      <c r="E257" s="550" t="s">
        <v>1</v>
      </c>
      <c r="F257" s="139" t="s">
        <v>975</v>
      </c>
      <c r="G257" s="148"/>
      <c r="H257" s="149"/>
      <c r="I257" s="619"/>
      <c r="J257" s="151"/>
      <c r="L257" s="136"/>
      <c r="M257" s="738"/>
      <c r="N257" s="738"/>
      <c r="O257" s="738"/>
      <c r="P257" s="738"/>
      <c r="Q257" s="738"/>
      <c r="R257" s="738"/>
      <c r="S257" s="738"/>
      <c r="T257" s="738"/>
      <c r="U257" s="738"/>
      <c r="V257" s="738"/>
      <c r="AT257" s="138"/>
      <c r="AU257" s="138"/>
      <c r="AY257" s="138"/>
    </row>
    <row r="258" spans="2:65" s="2" customFormat="1" ht="55.5" customHeight="1">
      <c r="B258" s="301"/>
      <c r="C258" s="145" t="s">
        <v>1155</v>
      </c>
      <c r="D258" s="145"/>
      <c r="E258" s="549" t="s">
        <v>973</v>
      </c>
      <c r="F258" s="147" t="s">
        <v>1036</v>
      </c>
      <c r="G258" s="148" t="s">
        <v>169</v>
      </c>
      <c r="H258" s="149">
        <v>40</v>
      </c>
      <c r="I258" s="150"/>
      <c r="J258" s="151">
        <f>ROUND(I258*H258,0)</f>
        <v>0</v>
      </c>
      <c r="K258" s="147" t="s">
        <v>1</v>
      </c>
      <c r="L258" s="152"/>
      <c r="M258" s="736"/>
      <c r="N258" s="737"/>
      <c r="O258" s="729"/>
      <c r="P258" s="757"/>
      <c r="Q258" s="757"/>
      <c r="R258" s="757"/>
      <c r="S258" s="757"/>
      <c r="T258" s="757"/>
      <c r="U258" s="729"/>
      <c r="V258" s="729"/>
      <c r="AR258" s="134"/>
      <c r="AT258" s="134"/>
      <c r="AU258" s="134"/>
      <c r="AY258" s="277"/>
      <c r="BE258" s="308"/>
      <c r="BF258" s="308"/>
      <c r="BG258" s="308"/>
      <c r="BH258" s="308"/>
      <c r="BI258" s="308"/>
      <c r="BJ258" s="277"/>
      <c r="BK258" s="308"/>
      <c r="BL258" s="277"/>
      <c r="BM258" s="134"/>
    </row>
    <row r="259" spans="2:65" s="2" customFormat="1" ht="24.25" customHeight="1">
      <c r="B259" s="301"/>
      <c r="C259" s="145" t="s">
        <v>1165</v>
      </c>
      <c r="D259" s="145"/>
      <c r="E259" s="549" t="s">
        <v>973</v>
      </c>
      <c r="F259" s="147" t="s">
        <v>1038</v>
      </c>
      <c r="G259" s="148" t="s">
        <v>169</v>
      </c>
      <c r="H259" s="149">
        <v>40</v>
      </c>
      <c r="I259" s="150"/>
      <c r="J259" s="151">
        <f>ROUND(I259*H259,0)</f>
        <v>0</v>
      </c>
      <c r="K259" s="147" t="s">
        <v>1</v>
      </c>
      <c r="L259" s="152"/>
      <c r="M259" s="736"/>
      <c r="N259" s="737"/>
      <c r="O259" s="729"/>
      <c r="P259" s="757"/>
      <c r="Q259" s="757"/>
      <c r="R259" s="757"/>
      <c r="S259" s="757"/>
      <c r="T259" s="757"/>
      <c r="U259" s="729"/>
      <c r="V259" s="729"/>
      <c r="AR259" s="134"/>
      <c r="AT259" s="134"/>
      <c r="AU259" s="134"/>
      <c r="AY259" s="277"/>
      <c r="BE259" s="308"/>
      <c r="BF259" s="308"/>
      <c r="BG259" s="308"/>
      <c r="BH259" s="308"/>
      <c r="BI259" s="308"/>
      <c r="BJ259" s="277"/>
      <c r="BK259" s="308"/>
      <c r="BL259" s="277"/>
      <c r="BM259" s="134"/>
    </row>
    <row r="260" spans="2:65" s="2" customFormat="1" ht="37.950000000000003" customHeight="1">
      <c r="B260" s="301"/>
      <c r="C260" s="145" t="s">
        <v>1157</v>
      </c>
      <c r="D260" s="145"/>
      <c r="E260" s="549" t="s">
        <v>973</v>
      </c>
      <c r="F260" s="147" t="s">
        <v>1040</v>
      </c>
      <c r="G260" s="148" t="s">
        <v>158</v>
      </c>
      <c r="H260" s="149">
        <v>24</v>
      </c>
      <c r="I260" s="150"/>
      <c r="J260" s="151">
        <f>ROUND(I260*H260,0)</f>
        <v>0</v>
      </c>
      <c r="K260" s="147" t="s">
        <v>1</v>
      </c>
      <c r="L260" s="152"/>
      <c r="M260" s="736"/>
      <c r="N260" s="737"/>
      <c r="O260" s="729"/>
      <c r="P260" s="757"/>
      <c r="Q260" s="757"/>
      <c r="R260" s="757"/>
      <c r="S260" s="757"/>
      <c r="T260" s="757"/>
      <c r="U260" s="729"/>
      <c r="V260" s="729"/>
      <c r="AR260" s="134"/>
      <c r="AT260" s="134"/>
      <c r="AU260" s="134"/>
      <c r="AY260" s="277"/>
      <c r="BE260" s="308"/>
      <c r="BF260" s="308"/>
      <c r="BG260" s="308"/>
      <c r="BH260" s="308"/>
      <c r="BI260" s="308"/>
      <c r="BJ260" s="277"/>
      <c r="BK260" s="308"/>
      <c r="BL260" s="277"/>
      <c r="BM260" s="134"/>
    </row>
    <row r="261" spans="2:65" s="2" customFormat="1" ht="19" customHeight="1">
      <c r="B261" s="301"/>
      <c r="C261" s="145"/>
      <c r="D261" s="137" t="s">
        <v>131</v>
      </c>
      <c r="E261" s="550" t="s">
        <v>1</v>
      </c>
      <c r="F261" s="139" t="s">
        <v>975</v>
      </c>
      <c r="G261" s="148"/>
      <c r="H261" s="149"/>
      <c r="I261" s="619"/>
      <c r="J261" s="151"/>
      <c r="K261" s="10"/>
      <c r="L261" s="152"/>
      <c r="M261" s="736"/>
      <c r="N261" s="737"/>
      <c r="O261" s="729"/>
      <c r="P261" s="757"/>
      <c r="Q261" s="757"/>
      <c r="R261" s="757"/>
      <c r="S261" s="757"/>
      <c r="T261" s="757"/>
      <c r="U261" s="729"/>
      <c r="V261" s="729"/>
      <c r="AR261" s="134"/>
      <c r="AT261" s="134"/>
      <c r="AU261" s="134"/>
      <c r="AY261" s="277"/>
      <c r="BE261" s="308"/>
      <c r="BF261" s="308"/>
      <c r="BG261" s="308"/>
      <c r="BH261" s="308"/>
      <c r="BI261" s="308"/>
      <c r="BJ261" s="277"/>
      <c r="BK261" s="308"/>
      <c r="BL261" s="277"/>
      <c r="BM261" s="134"/>
    </row>
    <row r="262" spans="2:65" s="2" customFormat="1" ht="24.25" customHeight="1">
      <c r="B262" s="301"/>
      <c r="C262" s="145" t="s">
        <v>1168</v>
      </c>
      <c r="D262" s="551"/>
      <c r="E262" s="549" t="s">
        <v>973</v>
      </c>
      <c r="F262" s="147" t="s">
        <v>1042</v>
      </c>
      <c r="G262" s="148" t="s">
        <v>158</v>
      </c>
      <c r="H262" s="149">
        <v>18</v>
      </c>
      <c r="I262" s="150"/>
      <c r="J262" s="151">
        <f>ROUND(I262*H262,0)</f>
        <v>0</v>
      </c>
      <c r="K262" s="552" t="s">
        <v>1</v>
      </c>
      <c r="L262" s="34"/>
      <c r="M262" s="782"/>
      <c r="N262" s="783"/>
      <c r="O262" s="729"/>
      <c r="P262" s="757"/>
      <c r="Q262" s="757"/>
      <c r="R262" s="757"/>
      <c r="S262" s="757"/>
      <c r="T262" s="757"/>
      <c r="U262" s="729"/>
      <c r="V262" s="729"/>
      <c r="AR262" s="134"/>
      <c r="AT262" s="134"/>
      <c r="AU262" s="134"/>
      <c r="AY262" s="277"/>
      <c r="BE262" s="308"/>
      <c r="BF262" s="308"/>
      <c r="BG262" s="308"/>
      <c r="BH262" s="308"/>
      <c r="BI262" s="308"/>
      <c r="BJ262" s="277"/>
      <c r="BK262" s="308"/>
      <c r="BL262" s="277"/>
      <c r="BM262" s="134"/>
    </row>
    <row r="263" spans="2:65" s="10" customFormat="1" ht="11.6">
      <c r="B263" s="136"/>
      <c r="C263" s="145"/>
      <c r="D263" s="137" t="s">
        <v>131</v>
      </c>
      <c r="E263" s="550" t="s">
        <v>1</v>
      </c>
      <c r="F263" s="139" t="s">
        <v>975</v>
      </c>
      <c r="G263" s="148"/>
      <c r="H263" s="149"/>
      <c r="I263" s="619"/>
      <c r="J263" s="151"/>
      <c r="L263" s="136"/>
      <c r="M263" s="738"/>
      <c r="N263" s="738"/>
      <c r="O263" s="738"/>
      <c r="P263" s="738"/>
      <c r="Q263" s="738"/>
      <c r="R263" s="738"/>
      <c r="S263" s="738"/>
      <c r="T263" s="738"/>
      <c r="U263" s="738"/>
      <c r="V263" s="738"/>
      <c r="AT263" s="138"/>
      <c r="AU263" s="138"/>
      <c r="AY263" s="138"/>
    </row>
    <row r="264" spans="2:65" s="2" customFormat="1" ht="24.25" customHeight="1">
      <c r="B264" s="301"/>
      <c r="C264" s="145" t="s">
        <v>1159</v>
      </c>
      <c r="D264" s="551"/>
      <c r="E264" s="549" t="s">
        <v>1044</v>
      </c>
      <c r="F264" s="147" t="s">
        <v>1045</v>
      </c>
      <c r="G264" s="148" t="s">
        <v>169</v>
      </c>
      <c r="H264" s="149">
        <v>10</v>
      </c>
      <c r="I264" s="150"/>
      <c r="J264" s="151">
        <f t="shared" ref="J264:J269" si="4">ROUND(I264*H264,0)</f>
        <v>0</v>
      </c>
      <c r="K264" s="552" t="s">
        <v>1</v>
      </c>
      <c r="L264" s="34"/>
      <c r="M264" s="782"/>
      <c r="N264" s="783"/>
      <c r="O264" s="729"/>
      <c r="P264" s="757"/>
      <c r="Q264" s="757"/>
      <c r="R264" s="757"/>
      <c r="S264" s="757"/>
      <c r="T264" s="757"/>
      <c r="U264" s="729"/>
      <c r="V264" s="729"/>
      <c r="AR264" s="134"/>
      <c r="AT264" s="134"/>
      <c r="AU264" s="134"/>
      <c r="AY264" s="277"/>
      <c r="BE264" s="308"/>
      <c r="BF264" s="308"/>
      <c r="BG264" s="308"/>
      <c r="BH264" s="308"/>
      <c r="BI264" s="308"/>
      <c r="BJ264" s="277"/>
      <c r="BK264" s="308"/>
      <c r="BL264" s="277"/>
      <c r="BM264" s="134"/>
    </row>
    <row r="265" spans="2:65" s="2" customFormat="1" ht="24.25" customHeight="1">
      <c r="B265" s="301"/>
      <c r="C265" s="145" t="s">
        <v>1171</v>
      </c>
      <c r="D265" s="551"/>
      <c r="E265" s="549" t="s">
        <v>1047</v>
      </c>
      <c r="F265" s="147" t="s">
        <v>1048</v>
      </c>
      <c r="G265" s="148" t="s">
        <v>169</v>
      </c>
      <c r="H265" s="149">
        <v>18</v>
      </c>
      <c r="I265" s="150"/>
      <c r="J265" s="151">
        <f t="shared" si="4"/>
        <v>0</v>
      </c>
      <c r="K265" s="552" t="s">
        <v>1</v>
      </c>
      <c r="L265" s="34"/>
      <c r="M265" s="782"/>
      <c r="N265" s="783"/>
      <c r="O265" s="729"/>
      <c r="P265" s="757"/>
      <c r="Q265" s="757"/>
      <c r="R265" s="757"/>
      <c r="S265" s="757"/>
      <c r="T265" s="757"/>
      <c r="U265" s="729"/>
      <c r="V265" s="729"/>
      <c r="AR265" s="134"/>
      <c r="AT265" s="134"/>
      <c r="AU265" s="134"/>
      <c r="AY265" s="277"/>
      <c r="BE265" s="308"/>
      <c r="BF265" s="308"/>
      <c r="BG265" s="308"/>
      <c r="BH265" s="308"/>
      <c r="BI265" s="308"/>
      <c r="BJ265" s="277"/>
      <c r="BK265" s="308"/>
      <c r="BL265" s="277"/>
      <c r="BM265" s="134"/>
    </row>
    <row r="266" spans="2:65" s="2" customFormat="1" ht="37.5" customHeight="1">
      <c r="B266" s="301"/>
      <c r="C266" s="145" t="s">
        <v>1160</v>
      </c>
      <c r="D266" s="551"/>
      <c r="E266" s="549" t="s">
        <v>973</v>
      </c>
      <c r="F266" s="147" t="s">
        <v>1173</v>
      </c>
      <c r="G266" s="148" t="s">
        <v>169</v>
      </c>
      <c r="H266" s="149">
        <v>1</v>
      </c>
      <c r="I266" s="150"/>
      <c r="J266" s="151">
        <f t="shared" si="4"/>
        <v>0</v>
      </c>
      <c r="K266" s="552" t="s">
        <v>1</v>
      </c>
      <c r="L266" s="34"/>
      <c r="M266" s="782"/>
      <c r="N266" s="783"/>
      <c r="O266" s="729"/>
      <c r="P266" s="757"/>
      <c r="Q266" s="757"/>
      <c r="R266" s="757"/>
      <c r="S266" s="757"/>
      <c r="T266" s="757"/>
      <c r="U266" s="729"/>
      <c r="V266" s="729"/>
      <c r="AR266" s="134"/>
      <c r="AT266" s="134"/>
      <c r="AU266" s="134"/>
      <c r="AY266" s="277"/>
      <c r="BE266" s="308"/>
      <c r="BF266" s="308"/>
      <c r="BG266" s="308"/>
      <c r="BH266" s="308"/>
      <c r="BI266" s="308"/>
      <c r="BJ266" s="277"/>
      <c r="BK266" s="308"/>
      <c r="BL266" s="277"/>
      <c r="BM266" s="134"/>
    </row>
    <row r="267" spans="2:65" s="2" customFormat="1" ht="33" customHeight="1">
      <c r="B267" s="301"/>
      <c r="C267" s="145" t="s">
        <v>1175</v>
      </c>
      <c r="D267" s="551"/>
      <c r="E267" s="549" t="s">
        <v>973</v>
      </c>
      <c r="F267" s="147" t="s">
        <v>1176</v>
      </c>
      <c r="G267" s="148" t="s">
        <v>169</v>
      </c>
      <c r="H267" s="149">
        <v>1</v>
      </c>
      <c r="I267" s="150"/>
      <c r="J267" s="151">
        <f t="shared" si="4"/>
        <v>0</v>
      </c>
      <c r="K267" s="552" t="s">
        <v>1</v>
      </c>
      <c r="L267" s="34"/>
      <c r="M267" s="782"/>
      <c r="N267" s="783"/>
      <c r="O267" s="729"/>
      <c r="P267" s="757"/>
      <c r="Q267" s="757"/>
      <c r="R267" s="757"/>
      <c r="S267" s="757"/>
      <c r="T267" s="757"/>
      <c r="U267" s="729"/>
      <c r="V267" s="729"/>
      <c r="AR267" s="134"/>
      <c r="AT267" s="134"/>
      <c r="AU267" s="134"/>
      <c r="AY267" s="277"/>
      <c r="BE267" s="308"/>
      <c r="BF267" s="308"/>
      <c r="BG267" s="308"/>
      <c r="BH267" s="308"/>
      <c r="BI267" s="308"/>
      <c r="BJ267" s="277"/>
      <c r="BK267" s="308"/>
      <c r="BL267" s="277"/>
      <c r="BM267" s="134"/>
    </row>
    <row r="268" spans="2:65" s="2" customFormat="1" ht="24.25" customHeight="1">
      <c r="B268" s="301"/>
      <c r="C268" s="145" t="s">
        <v>929</v>
      </c>
      <c r="D268" s="551"/>
      <c r="E268" s="549" t="s">
        <v>973</v>
      </c>
      <c r="F268" s="147" t="s">
        <v>1073</v>
      </c>
      <c r="G268" s="148" t="s">
        <v>1074</v>
      </c>
      <c r="H268" s="149">
        <v>8</v>
      </c>
      <c r="I268" s="150"/>
      <c r="J268" s="151">
        <f t="shared" si="4"/>
        <v>0</v>
      </c>
      <c r="K268" s="552" t="s">
        <v>1</v>
      </c>
      <c r="L268" s="34"/>
      <c r="M268" s="782"/>
      <c r="N268" s="783"/>
      <c r="O268" s="729"/>
      <c r="P268" s="757"/>
      <c r="Q268" s="757"/>
      <c r="R268" s="757"/>
      <c r="S268" s="757"/>
      <c r="T268" s="757"/>
      <c r="U268" s="729"/>
      <c r="V268" s="729"/>
      <c r="AR268" s="134"/>
      <c r="AT268" s="134"/>
      <c r="AU268" s="134"/>
      <c r="AY268" s="277"/>
      <c r="BE268" s="308"/>
      <c r="BF268" s="308"/>
      <c r="BG268" s="308"/>
      <c r="BH268" s="308"/>
      <c r="BI268" s="308"/>
      <c r="BJ268" s="277"/>
      <c r="BK268" s="308"/>
      <c r="BL268" s="277"/>
      <c r="BM268" s="134"/>
    </row>
    <row r="269" spans="2:65" s="2" customFormat="1" ht="24.25" customHeight="1">
      <c r="B269" s="301"/>
      <c r="C269" s="145" t="s">
        <v>1179</v>
      </c>
      <c r="D269" s="551"/>
      <c r="E269" s="549" t="s">
        <v>973</v>
      </c>
      <c r="F269" s="147" t="s">
        <v>1056</v>
      </c>
      <c r="G269" s="148" t="s">
        <v>158</v>
      </c>
      <c r="H269" s="149">
        <v>68</v>
      </c>
      <c r="I269" s="150"/>
      <c r="J269" s="151">
        <f t="shared" si="4"/>
        <v>0</v>
      </c>
      <c r="K269" s="552" t="s">
        <v>1</v>
      </c>
      <c r="L269" s="34"/>
      <c r="M269" s="782"/>
      <c r="N269" s="783"/>
      <c r="O269" s="729"/>
      <c r="P269" s="757"/>
      <c r="Q269" s="757"/>
      <c r="R269" s="757"/>
      <c r="S269" s="757"/>
      <c r="T269" s="757"/>
      <c r="U269" s="729"/>
      <c r="V269" s="729"/>
      <c r="AR269" s="134"/>
      <c r="AT269" s="134"/>
      <c r="AU269" s="134"/>
      <c r="AY269" s="277"/>
      <c r="BE269" s="308"/>
      <c r="BF269" s="308"/>
      <c r="BG269" s="308"/>
      <c r="BH269" s="308"/>
      <c r="BI269" s="308"/>
      <c r="BJ269" s="277"/>
      <c r="BK269" s="308"/>
      <c r="BL269" s="277"/>
      <c r="BM269" s="134"/>
    </row>
    <row r="270" spans="2:65" s="2" customFormat="1" ht="15.65" customHeight="1">
      <c r="B270" s="301"/>
      <c r="C270" s="145"/>
      <c r="D270" s="137" t="s">
        <v>131</v>
      </c>
      <c r="E270" s="550" t="s">
        <v>1</v>
      </c>
      <c r="F270" s="139" t="s">
        <v>975</v>
      </c>
      <c r="G270" s="148"/>
      <c r="H270" s="149"/>
      <c r="I270" s="619"/>
      <c r="J270" s="151"/>
      <c r="K270" s="10"/>
      <c r="L270" s="34"/>
      <c r="M270" s="782"/>
      <c r="N270" s="783"/>
      <c r="O270" s="729"/>
      <c r="P270" s="757"/>
      <c r="Q270" s="757"/>
      <c r="R270" s="757"/>
      <c r="S270" s="757"/>
      <c r="T270" s="757"/>
      <c r="U270" s="729"/>
      <c r="V270" s="729"/>
      <c r="AR270" s="134"/>
      <c r="AT270" s="134"/>
      <c r="AU270" s="134"/>
      <c r="AY270" s="277"/>
      <c r="BE270" s="308"/>
      <c r="BF270" s="308"/>
      <c r="BG270" s="308"/>
      <c r="BH270" s="308"/>
      <c r="BI270" s="308"/>
      <c r="BJ270" s="277"/>
      <c r="BK270" s="308"/>
      <c r="BL270" s="277"/>
      <c r="BM270" s="134"/>
    </row>
    <row r="271" spans="2:65" s="2" customFormat="1" ht="24.25" customHeight="1">
      <c r="B271" s="301"/>
      <c r="C271" s="145" t="s">
        <v>931</v>
      </c>
      <c r="D271" s="551"/>
      <c r="E271" s="549" t="s">
        <v>1058</v>
      </c>
      <c r="F271" s="147" t="s">
        <v>1059</v>
      </c>
      <c r="G271" s="148" t="s">
        <v>158</v>
      </c>
      <c r="H271" s="149">
        <v>43</v>
      </c>
      <c r="I271" s="150"/>
      <c r="J271" s="151">
        <f>ROUND(I271*H271,0)</f>
        <v>0</v>
      </c>
      <c r="K271" s="552" t="s">
        <v>1</v>
      </c>
      <c r="L271" s="34"/>
      <c r="M271" s="782"/>
      <c r="N271" s="783"/>
      <c r="O271" s="729"/>
      <c r="P271" s="757"/>
      <c r="Q271" s="757"/>
      <c r="R271" s="757"/>
      <c r="S271" s="757"/>
      <c r="T271" s="757"/>
      <c r="U271" s="729"/>
      <c r="V271" s="729"/>
      <c r="AR271" s="134"/>
      <c r="AT271" s="134"/>
      <c r="AU271" s="134"/>
      <c r="AY271" s="277"/>
      <c r="BE271" s="308"/>
      <c r="BF271" s="308"/>
      <c r="BG271" s="308"/>
      <c r="BH271" s="308"/>
      <c r="BI271" s="308"/>
      <c r="BJ271" s="277"/>
      <c r="BK271" s="308"/>
      <c r="BL271" s="277"/>
      <c r="BM271" s="134"/>
    </row>
    <row r="272" spans="2:65" s="10" customFormat="1" ht="11.6">
      <c r="B272" s="136"/>
      <c r="C272" s="145"/>
      <c r="D272" s="137" t="s">
        <v>131</v>
      </c>
      <c r="E272" s="550" t="s">
        <v>1</v>
      </c>
      <c r="F272" s="139" t="s">
        <v>975</v>
      </c>
      <c r="G272" s="148"/>
      <c r="H272" s="149"/>
      <c r="I272" s="619"/>
      <c r="J272" s="151"/>
      <c r="L272" s="136"/>
      <c r="M272" s="738"/>
      <c r="N272" s="738"/>
      <c r="O272" s="738"/>
      <c r="P272" s="738"/>
      <c r="Q272" s="738"/>
      <c r="R272" s="738"/>
      <c r="S272" s="738"/>
      <c r="T272" s="738"/>
      <c r="U272" s="738"/>
      <c r="V272" s="738"/>
      <c r="AT272" s="138"/>
      <c r="AU272" s="138"/>
      <c r="AY272" s="138"/>
    </row>
    <row r="273" spans="2:65" s="2" customFormat="1" ht="24.25" customHeight="1">
      <c r="B273" s="301"/>
      <c r="C273" s="145" t="s">
        <v>1182</v>
      </c>
      <c r="D273" s="551"/>
      <c r="E273" s="549" t="s">
        <v>973</v>
      </c>
      <c r="F273" s="147" t="s">
        <v>1062</v>
      </c>
      <c r="G273" s="148" t="s">
        <v>158</v>
      </c>
      <c r="H273" s="149">
        <v>22</v>
      </c>
      <c r="I273" s="150"/>
      <c r="J273" s="151">
        <f>ROUND(I273*H273,0)</f>
        <v>0</v>
      </c>
      <c r="K273" s="552" t="s">
        <v>1</v>
      </c>
      <c r="L273" s="34"/>
      <c r="M273" s="782"/>
      <c r="N273" s="783"/>
      <c r="O273" s="729"/>
      <c r="P273" s="757"/>
      <c r="Q273" s="757"/>
      <c r="R273" s="757"/>
      <c r="S273" s="757"/>
      <c r="T273" s="757"/>
      <c r="U273" s="729"/>
      <c r="V273" s="729"/>
      <c r="AR273" s="134"/>
      <c r="AT273" s="134"/>
      <c r="AU273" s="134"/>
      <c r="AY273" s="277"/>
      <c r="BE273" s="308"/>
      <c r="BF273" s="308"/>
      <c r="BG273" s="308"/>
      <c r="BH273" s="308"/>
      <c r="BI273" s="308"/>
      <c r="BJ273" s="277"/>
      <c r="BK273" s="308"/>
      <c r="BL273" s="277"/>
      <c r="BM273" s="134"/>
    </row>
    <row r="274" spans="2:65" s="10" customFormat="1" ht="11.6">
      <c r="B274" s="136"/>
      <c r="C274" s="145"/>
      <c r="D274" s="137" t="s">
        <v>131</v>
      </c>
      <c r="E274" s="550" t="s">
        <v>1</v>
      </c>
      <c r="F274" s="139" t="s">
        <v>975</v>
      </c>
      <c r="G274" s="148"/>
      <c r="H274" s="149"/>
      <c r="I274" s="619"/>
      <c r="J274" s="151"/>
      <c r="L274" s="136"/>
      <c r="M274" s="738"/>
      <c r="N274" s="738"/>
      <c r="O274" s="738"/>
      <c r="P274" s="738"/>
      <c r="Q274" s="738"/>
      <c r="R274" s="738"/>
      <c r="S274" s="738"/>
      <c r="T274" s="738"/>
      <c r="U274" s="738"/>
      <c r="V274" s="738"/>
      <c r="AT274" s="138"/>
      <c r="AU274" s="138"/>
      <c r="AY274" s="138"/>
    </row>
    <row r="275" spans="2:65" s="2" customFormat="1" ht="24.25" customHeight="1">
      <c r="B275" s="301"/>
      <c r="C275" s="145" t="s">
        <v>933</v>
      </c>
      <c r="D275" s="551"/>
      <c r="E275" s="549" t="s">
        <v>973</v>
      </c>
      <c r="F275" s="147" t="s">
        <v>1064</v>
      </c>
      <c r="G275" s="148" t="s">
        <v>158</v>
      </c>
      <c r="H275" s="149">
        <v>14</v>
      </c>
      <c r="I275" s="150"/>
      <c r="J275" s="151">
        <f>ROUND(I275*H275,0)</f>
        <v>0</v>
      </c>
      <c r="K275" s="552" t="s">
        <v>1</v>
      </c>
      <c r="L275" s="34"/>
      <c r="M275" s="782"/>
      <c r="N275" s="783"/>
      <c r="O275" s="729"/>
      <c r="P275" s="757"/>
      <c r="Q275" s="757"/>
      <c r="R275" s="757"/>
      <c r="S275" s="757"/>
      <c r="T275" s="757"/>
      <c r="U275" s="729"/>
      <c r="V275" s="729"/>
      <c r="AR275" s="134"/>
      <c r="AT275" s="134"/>
      <c r="AU275" s="134"/>
      <c r="AY275" s="277"/>
      <c r="BE275" s="308"/>
      <c r="BF275" s="308"/>
      <c r="BG275" s="308"/>
      <c r="BH275" s="308"/>
      <c r="BI275" s="308"/>
      <c r="BJ275" s="277"/>
      <c r="BK275" s="308"/>
      <c r="BL275" s="277"/>
      <c r="BM275" s="134"/>
    </row>
    <row r="276" spans="2:65" s="10" customFormat="1" ht="11.6">
      <c r="B276" s="136"/>
      <c r="C276" s="145"/>
      <c r="D276" s="137" t="s">
        <v>131</v>
      </c>
      <c r="E276" s="550" t="s">
        <v>1</v>
      </c>
      <c r="F276" s="139" t="s">
        <v>975</v>
      </c>
      <c r="G276" s="148"/>
      <c r="H276" s="149"/>
      <c r="I276" s="619"/>
      <c r="J276" s="151"/>
      <c r="L276" s="136"/>
      <c r="M276" s="738"/>
      <c r="N276" s="738"/>
      <c r="O276" s="738"/>
      <c r="P276" s="738"/>
      <c r="Q276" s="738"/>
      <c r="R276" s="738"/>
      <c r="S276" s="738"/>
      <c r="T276" s="738"/>
      <c r="U276" s="738"/>
      <c r="V276" s="738"/>
      <c r="AT276" s="138"/>
      <c r="AU276" s="138"/>
      <c r="AY276" s="138"/>
    </row>
    <row r="277" spans="2:65" s="2" customFormat="1" ht="16.5" customHeight="1">
      <c r="B277" s="301"/>
      <c r="C277" s="145" t="s">
        <v>1185</v>
      </c>
      <c r="D277" s="551"/>
      <c r="E277" s="549" t="s">
        <v>973</v>
      </c>
      <c r="F277" s="147" t="s">
        <v>1067</v>
      </c>
      <c r="G277" s="148" t="s">
        <v>169</v>
      </c>
      <c r="H277" s="149">
        <v>16</v>
      </c>
      <c r="I277" s="150"/>
      <c r="J277" s="151">
        <f>ROUND(I277*H277,0)</f>
        <v>0</v>
      </c>
      <c r="K277" s="552" t="s">
        <v>1</v>
      </c>
      <c r="L277" s="34"/>
      <c r="M277" s="782"/>
      <c r="N277" s="783"/>
      <c r="O277" s="729"/>
      <c r="P277" s="757"/>
      <c r="Q277" s="757"/>
      <c r="R277" s="757"/>
      <c r="S277" s="757"/>
      <c r="T277" s="757"/>
      <c r="U277" s="729"/>
      <c r="V277" s="729"/>
      <c r="AR277" s="134"/>
      <c r="AT277" s="134"/>
      <c r="AU277" s="134"/>
      <c r="AY277" s="277"/>
      <c r="BE277" s="308"/>
      <c r="BF277" s="308"/>
      <c r="BG277" s="308"/>
      <c r="BH277" s="308"/>
      <c r="BI277" s="308"/>
      <c r="BJ277" s="277"/>
      <c r="BK277" s="308"/>
      <c r="BL277" s="277"/>
      <c r="BM277" s="134"/>
    </row>
    <row r="278" spans="2:65" s="2" customFormat="1" ht="22.5" customHeight="1">
      <c r="B278" s="301"/>
      <c r="C278" s="145" t="s">
        <v>935</v>
      </c>
      <c r="D278" s="551"/>
      <c r="E278" s="549" t="s">
        <v>1069</v>
      </c>
      <c r="F278" s="147" t="s">
        <v>1070</v>
      </c>
      <c r="G278" s="148" t="s">
        <v>270</v>
      </c>
      <c r="H278" s="149">
        <v>15</v>
      </c>
      <c r="I278" s="150"/>
      <c r="J278" s="151">
        <f>ROUND(I278*H278,0)</f>
        <v>0</v>
      </c>
      <c r="K278" s="552" t="s">
        <v>1</v>
      </c>
      <c r="L278" s="34"/>
      <c r="M278" s="782"/>
      <c r="N278" s="783"/>
      <c r="O278" s="729"/>
      <c r="P278" s="757"/>
      <c r="Q278" s="757"/>
      <c r="R278" s="757"/>
      <c r="S278" s="757"/>
      <c r="T278" s="757"/>
      <c r="U278" s="729"/>
      <c r="V278" s="729"/>
      <c r="AR278" s="134"/>
      <c r="AT278" s="134"/>
      <c r="AU278" s="134"/>
      <c r="AY278" s="277"/>
      <c r="BE278" s="308"/>
      <c r="BF278" s="308"/>
      <c r="BG278" s="308"/>
      <c r="BH278" s="308"/>
      <c r="BI278" s="308"/>
      <c r="BJ278" s="277"/>
      <c r="BK278" s="308"/>
      <c r="BL278" s="277"/>
      <c r="BM278" s="134"/>
    </row>
    <row r="279" spans="2:65" s="10" customFormat="1" ht="11.6">
      <c r="B279" s="136"/>
      <c r="C279" s="145"/>
      <c r="D279" s="137" t="s">
        <v>131</v>
      </c>
      <c r="E279" s="550" t="s">
        <v>1</v>
      </c>
      <c r="F279" s="139" t="s">
        <v>975</v>
      </c>
      <c r="G279" s="148"/>
      <c r="H279" s="149"/>
      <c r="I279" s="619"/>
      <c r="J279" s="151"/>
      <c r="L279" s="136"/>
      <c r="M279" s="738"/>
      <c r="N279" s="738"/>
      <c r="O279" s="738"/>
      <c r="P279" s="738"/>
      <c r="Q279" s="738"/>
      <c r="R279" s="738"/>
      <c r="S279" s="738"/>
      <c r="T279" s="738"/>
      <c r="U279" s="738"/>
      <c r="V279" s="738"/>
      <c r="AT279" s="138"/>
      <c r="AU279" s="138"/>
      <c r="AY279" s="138"/>
    </row>
    <row r="280" spans="2:65" s="2" customFormat="1" ht="24.25" customHeight="1">
      <c r="B280" s="301"/>
      <c r="C280" s="145" t="s">
        <v>1188</v>
      </c>
      <c r="D280" s="551"/>
      <c r="E280" s="549" t="s">
        <v>973</v>
      </c>
      <c r="F280" s="147" t="s">
        <v>1076</v>
      </c>
      <c r="G280" s="148" t="s">
        <v>651</v>
      </c>
      <c r="H280" s="149">
        <v>42</v>
      </c>
      <c r="I280" s="150"/>
      <c r="J280" s="151">
        <f>ROUND(I280*H280,0)</f>
        <v>0</v>
      </c>
      <c r="K280" s="552" t="s">
        <v>1</v>
      </c>
      <c r="L280" s="34"/>
      <c r="M280" s="782"/>
      <c r="N280" s="783"/>
      <c r="O280" s="729"/>
      <c r="P280" s="757"/>
      <c r="Q280" s="757"/>
      <c r="R280" s="757"/>
      <c r="S280" s="757"/>
      <c r="T280" s="757"/>
      <c r="U280" s="729"/>
      <c r="V280" s="729"/>
      <c r="AR280" s="134"/>
      <c r="AT280" s="134"/>
      <c r="AU280" s="134"/>
      <c r="AY280" s="277"/>
      <c r="BE280" s="308"/>
      <c r="BF280" s="308"/>
      <c r="BG280" s="308"/>
      <c r="BH280" s="308"/>
      <c r="BI280" s="308"/>
      <c r="BJ280" s="277"/>
      <c r="BK280" s="308"/>
      <c r="BL280" s="277"/>
      <c r="BM280" s="134"/>
    </row>
    <row r="281" spans="2:65" s="2" customFormat="1" ht="24" customHeight="1">
      <c r="B281" s="301"/>
      <c r="C281" s="145" t="s">
        <v>937</v>
      </c>
      <c r="D281" s="551"/>
      <c r="E281" s="549" t="s">
        <v>1190</v>
      </c>
      <c r="F281" s="147" t="s">
        <v>1191</v>
      </c>
      <c r="G281" s="148" t="s">
        <v>169</v>
      </c>
      <c r="H281" s="149">
        <v>1</v>
      </c>
      <c r="I281" s="150"/>
      <c r="J281" s="151">
        <f>ROUND(I281*H281,0)</f>
        <v>0</v>
      </c>
      <c r="K281" s="552" t="s">
        <v>1</v>
      </c>
      <c r="L281" s="34"/>
      <c r="M281" s="782"/>
      <c r="N281" s="783"/>
      <c r="O281" s="729"/>
      <c r="P281" s="757"/>
      <c r="Q281" s="757"/>
      <c r="R281" s="757"/>
      <c r="S281" s="757"/>
      <c r="T281" s="757"/>
      <c r="U281" s="729"/>
      <c r="V281" s="729"/>
      <c r="AR281" s="134"/>
      <c r="AT281" s="134"/>
      <c r="AU281" s="134"/>
      <c r="AY281" s="277"/>
      <c r="BE281" s="308"/>
      <c r="BF281" s="308"/>
      <c r="BG281" s="308"/>
      <c r="BH281" s="308"/>
      <c r="BI281" s="308"/>
      <c r="BJ281" s="277"/>
      <c r="BK281" s="308"/>
      <c r="BL281" s="277"/>
      <c r="BM281" s="134"/>
    </row>
    <row r="282" spans="2:65" s="2" customFormat="1" ht="26.15" customHeight="1">
      <c r="B282" s="301"/>
      <c r="C282" s="145" t="s">
        <v>1193</v>
      </c>
      <c r="D282" s="551"/>
      <c r="E282" s="549" t="s">
        <v>973</v>
      </c>
      <c r="F282" s="147" t="s">
        <v>1083</v>
      </c>
      <c r="G282" s="148" t="s">
        <v>169</v>
      </c>
      <c r="H282" s="149">
        <v>1</v>
      </c>
      <c r="I282" s="150"/>
      <c r="J282" s="151">
        <f>ROUND(I282*H282,0)</f>
        <v>0</v>
      </c>
      <c r="K282" s="552" t="s">
        <v>1</v>
      </c>
      <c r="L282" s="34"/>
      <c r="M282" s="782"/>
      <c r="N282" s="783"/>
      <c r="O282" s="729"/>
      <c r="P282" s="757"/>
      <c r="Q282" s="757"/>
      <c r="R282" s="757"/>
      <c r="S282" s="757"/>
      <c r="T282" s="757"/>
      <c r="U282" s="729"/>
      <c r="V282" s="729"/>
      <c r="AR282" s="134"/>
      <c r="AT282" s="134"/>
      <c r="AU282" s="134"/>
      <c r="AY282" s="277"/>
      <c r="BE282" s="308"/>
      <c r="BF282" s="308"/>
      <c r="BG282" s="308"/>
      <c r="BH282" s="308"/>
      <c r="BI282" s="308"/>
      <c r="BJ282" s="277"/>
      <c r="BK282" s="308"/>
      <c r="BL282" s="277"/>
      <c r="BM282" s="134"/>
    </row>
    <row r="283" spans="2:65" s="292" customFormat="1" ht="22.95" customHeight="1">
      <c r="B283" s="293"/>
      <c r="C283" s="145"/>
      <c r="D283" s="120" t="s">
        <v>71</v>
      </c>
      <c r="E283" s="129" t="s">
        <v>174</v>
      </c>
      <c r="F283" s="129" t="s">
        <v>1195</v>
      </c>
      <c r="G283" s="148"/>
      <c r="H283" s="149"/>
      <c r="I283" s="619"/>
      <c r="J283" s="300">
        <f>SUM(J284:J326)</f>
        <v>0</v>
      </c>
      <c r="L283" s="293"/>
      <c r="M283" s="780"/>
      <c r="N283" s="780"/>
      <c r="O283" s="780"/>
      <c r="P283" s="781"/>
      <c r="Q283" s="780"/>
      <c r="R283" s="781"/>
      <c r="S283" s="780"/>
      <c r="T283" s="781"/>
      <c r="U283" s="780"/>
      <c r="V283" s="780"/>
      <c r="AR283" s="120"/>
      <c r="AT283" s="127"/>
      <c r="AU283" s="127"/>
      <c r="AY283" s="120"/>
      <c r="BK283" s="128"/>
    </row>
    <row r="284" spans="2:65" s="2" customFormat="1" ht="24.25" customHeight="1">
      <c r="B284" s="301"/>
      <c r="C284" s="145" t="s">
        <v>1164</v>
      </c>
      <c r="D284" s="551"/>
      <c r="E284" s="549" t="s">
        <v>973</v>
      </c>
      <c r="F284" s="147" t="s">
        <v>1196</v>
      </c>
      <c r="G284" s="148" t="s">
        <v>158</v>
      </c>
      <c r="H284" s="149">
        <v>12</v>
      </c>
      <c r="I284" s="150"/>
      <c r="J284" s="151">
        <f>ROUND(I284*H284,0)</f>
        <v>0</v>
      </c>
      <c r="K284" s="552" t="s">
        <v>1</v>
      </c>
      <c r="L284" s="34"/>
      <c r="M284" s="782"/>
      <c r="N284" s="783"/>
      <c r="O284" s="729"/>
      <c r="P284" s="757"/>
      <c r="Q284" s="757"/>
      <c r="R284" s="757"/>
      <c r="S284" s="757"/>
      <c r="T284" s="757"/>
      <c r="U284" s="729"/>
      <c r="V284" s="729"/>
      <c r="AR284" s="134"/>
      <c r="AT284" s="134"/>
      <c r="AU284" s="134"/>
      <c r="AY284" s="277"/>
      <c r="BE284" s="308"/>
      <c r="BF284" s="308"/>
      <c r="BG284" s="308"/>
      <c r="BH284" s="308"/>
      <c r="BI284" s="308"/>
      <c r="BJ284" s="277"/>
      <c r="BK284" s="308"/>
      <c r="BL284" s="277"/>
      <c r="BM284" s="134"/>
    </row>
    <row r="285" spans="2:65" s="2" customFormat="1" ht="15" customHeight="1">
      <c r="B285" s="301"/>
      <c r="C285" s="145"/>
      <c r="D285" s="137" t="s">
        <v>131</v>
      </c>
      <c r="E285" s="550" t="s">
        <v>1</v>
      </c>
      <c r="F285" s="139" t="s">
        <v>975</v>
      </c>
      <c r="G285" s="148"/>
      <c r="H285" s="149"/>
      <c r="I285" s="619"/>
      <c r="J285" s="151"/>
      <c r="K285" s="10"/>
      <c r="L285" s="34"/>
      <c r="M285" s="782"/>
      <c r="N285" s="783"/>
      <c r="O285" s="729"/>
      <c r="P285" s="757"/>
      <c r="Q285" s="757"/>
      <c r="R285" s="757"/>
      <c r="S285" s="757"/>
      <c r="T285" s="757"/>
      <c r="U285" s="729"/>
      <c r="V285" s="729"/>
      <c r="AR285" s="134"/>
      <c r="AT285" s="134"/>
      <c r="AU285" s="134"/>
      <c r="AY285" s="277"/>
      <c r="BE285" s="308"/>
      <c r="BF285" s="308"/>
      <c r="BG285" s="308"/>
      <c r="BH285" s="308"/>
      <c r="BI285" s="308"/>
      <c r="BJ285" s="277"/>
      <c r="BK285" s="308"/>
      <c r="BL285" s="277"/>
      <c r="BM285" s="134"/>
    </row>
    <row r="286" spans="2:65" s="2" customFormat="1" ht="25" customHeight="1">
      <c r="B286" s="301"/>
      <c r="C286" s="145" t="s">
        <v>1198</v>
      </c>
      <c r="D286" s="551"/>
      <c r="E286" s="549" t="s">
        <v>973</v>
      </c>
      <c r="F286" s="147" t="s">
        <v>1199</v>
      </c>
      <c r="G286" s="148" t="s">
        <v>158</v>
      </c>
      <c r="H286" s="149">
        <v>420</v>
      </c>
      <c r="I286" s="150"/>
      <c r="J286" s="151">
        <f>ROUND(I286*H286,0)</f>
        <v>0</v>
      </c>
      <c r="K286" s="552" t="s">
        <v>1</v>
      </c>
      <c r="L286" s="34"/>
      <c r="M286" s="782"/>
      <c r="N286" s="783"/>
      <c r="O286" s="729"/>
      <c r="P286" s="757"/>
      <c r="Q286" s="757"/>
      <c r="R286" s="757"/>
      <c r="S286" s="757"/>
      <c r="T286" s="757"/>
      <c r="U286" s="729"/>
      <c r="V286" s="729"/>
      <c r="AR286" s="134"/>
      <c r="AT286" s="134"/>
      <c r="AU286" s="134"/>
      <c r="AY286" s="277"/>
      <c r="BE286" s="308"/>
      <c r="BF286" s="308"/>
      <c r="BG286" s="308"/>
      <c r="BH286" s="308"/>
      <c r="BI286" s="308"/>
      <c r="BJ286" s="277"/>
      <c r="BK286" s="308"/>
      <c r="BL286" s="277"/>
      <c r="BM286" s="134"/>
    </row>
    <row r="287" spans="2:65" s="2" customFormat="1" ht="10.95" customHeight="1">
      <c r="B287" s="301"/>
      <c r="C287" s="145"/>
      <c r="D287" s="137" t="s">
        <v>131</v>
      </c>
      <c r="E287" s="550" t="s">
        <v>1</v>
      </c>
      <c r="F287" s="139" t="s">
        <v>975</v>
      </c>
      <c r="G287" s="148"/>
      <c r="H287" s="149"/>
      <c r="I287" s="619"/>
      <c r="J287" s="151"/>
      <c r="K287" s="10"/>
      <c r="L287" s="34"/>
      <c r="M287" s="782"/>
      <c r="N287" s="783"/>
      <c r="O287" s="729"/>
      <c r="P287" s="757"/>
      <c r="Q287" s="757"/>
      <c r="R287" s="757"/>
      <c r="S287" s="757"/>
      <c r="T287" s="757"/>
      <c r="U287" s="729"/>
      <c r="V287" s="729"/>
      <c r="AR287" s="134"/>
      <c r="AT287" s="134"/>
      <c r="AU287" s="134"/>
      <c r="AY287" s="277"/>
      <c r="BE287" s="308"/>
      <c r="BF287" s="308"/>
      <c r="BG287" s="308"/>
      <c r="BH287" s="308"/>
      <c r="BI287" s="308"/>
      <c r="BJ287" s="277"/>
      <c r="BK287" s="308"/>
      <c r="BL287" s="277"/>
      <c r="BM287" s="134"/>
    </row>
    <row r="288" spans="2:65" s="2" customFormat="1" ht="16.5" customHeight="1">
      <c r="B288" s="301"/>
      <c r="C288" s="145" t="s">
        <v>1166</v>
      </c>
      <c r="D288" s="551"/>
      <c r="E288" s="549" t="s">
        <v>973</v>
      </c>
      <c r="F288" s="147" t="s">
        <v>1201</v>
      </c>
      <c r="G288" s="148" t="s">
        <v>158</v>
      </c>
      <c r="H288" s="149">
        <v>265</v>
      </c>
      <c r="I288" s="150"/>
      <c r="J288" s="151">
        <f>ROUND(I288*H288,0)</f>
        <v>0</v>
      </c>
      <c r="K288" s="552" t="s">
        <v>1</v>
      </c>
      <c r="L288" s="34"/>
      <c r="M288" s="782"/>
      <c r="N288" s="783"/>
      <c r="O288" s="729"/>
      <c r="P288" s="757"/>
      <c r="Q288" s="757"/>
      <c r="R288" s="757"/>
      <c r="S288" s="757"/>
      <c r="T288" s="757"/>
      <c r="U288" s="729"/>
      <c r="V288" s="729"/>
      <c r="AR288" s="134"/>
      <c r="AT288" s="134"/>
      <c r="AU288" s="134"/>
      <c r="AY288" s="277"/>
      <c r="BE288" s="308"/>
      <c r="BF288" s="308"/>
      <c r="BG288" s="308"/>
      <c r="BH288" s="308"/>
      <c r="BI288" s="308"/>
      <c r="BJ288" s="277"/>
      <c r="BK288" s="308"/>
      <c r="BL288" s="277"/>
      <c r="BM288" s="134"/>
    </row>
    <row r="289" spans="2:65" s="10" customFormat="1" ht="11.6">
      <c r="B289" s="136"/>
      <c r="C289" s="145"/>
      <c r="D289" s="137" t="s">
        <v>131</v>
      </c>
      <c r="E289" s="550" t="s">
        <v>1</v>
      </c>
      <c r="F289" s="139" t="s">
        <v>975</v>
      </c>
      <c r="G289" s="148"/>
      <c r="H289" s="149"/>
      <c r="I289" s="619"/>
      <c r="J289" s="151"/>
      <c r="L289" s="136"/>
      <c r="M289" s="738"/>
      <c r="N289" s="738"/>
      <c r="O289" s="738"/>
      <c r="P289" s="738"/>
      <c r="Q289" s="738"/>
      <c r="R289" s="738"/>
      <c r="S289" s="738"/>
      <c r="T289" s="738"/>
      <c r="U289" s="738"/>
      <c r="V289" s="738"/>
      <c r="AT289" s="138"/>
      <c r="AU289" s="138"/>
      <c r="AY289" s="138"/>
    </row>
    <row r="290" spans="2:65" s="2" customFormat="1" ht="49.5" customHeight="1">
      <c r="B290" s="301"/>
      <c r="C290" s="145" t="s">
        <v>1203</v>
      </c>
      <c r="D290" s="551"/>
      <c r="E290" s="549" t="s">
        <v>973</v>
      </c>
      <c r="F290" s="147" t="s">
        <v>1204</v>
      </c>
      <c r="G290" s="148" t="s">
        <v>169</v>
      </c>
      <c r="H290" s="149">
        <v>1</v>
      </c>
      <c r="I290" s="150"/>
      <c r="J290" s="151">
        <f t="shared" ref="J290:J303" si="5">ROUND(I290*H290,0)</f>
        <v>0</v>
      </c>
      <c r="K290" s="552" t="s">
        <v>1</v>
      </c>
      <c r="L290" s="34"/>
      <c r="M290" s="782"/>
      <c r="N290" s="783"/>
      <c r="O290" s="729"/>
      <c r="P290" s="757"/>
      <c r="Q290" s="757"/>
      <c r="R290" s="757"/>
      <c r="S290" s="757"/>
      <c r="T290" s="757"/>
      <c r="U290" s="729"/>
      <c r="V290" s="729"/>
      <c r="AR290" s="134"/>
      <c r="AT290" s="134"/>
      <c r="AU290" s="134"/>
      <c r="AY290" s="277"/>
      <c r="BE290" s="308"/>
      <c r="BF290" s="308"/>
      <c r="BG290" s="308"/>
      <c r="BH290" s="308"/>
      <c r="BI290" s="308"/>
      <c r="BJ290" s="277"/>
      <c r="BK290" s="308"/>
      <c r="BL290" s="277"/>
      <c r="BM290" s="134"/>
    </row>
    <row r="291" spans="2:65" s="2" customFormat="1" ht="16.5" customHeight="1">
      <c r="B291" s="301"/>
      <c r="C291" s="145" t="s">
        <v>1167</v>
      </c>
      <c r="D291" s="551"/>
      <c r="E291" s="549" t="s">
        <v>973</v>
      </c>
      <c r="F291" s="147" t="s">
        <v>1206</v>
      </c>
      <c r="G291" s="148" t="s">
        <v>169</v>
      </c>
      <c r="H291" s="149">
        <v>1</v>
      </c>
      <c r="I291" s="150"/>
      <c r="J291" s="151">
        <f t="shared" si="5"/>
        <v>0</v>
      </c>
      <c r="K291" s="552" t="s">
        <v>1</v>
      </c>
      <c r="L291" s="34"/>
      <c r="M291" s="782"/>
      <c r="N291" s="783"/>
      <c r="O291" s="729"/>
      <c r="P291" s="757"/>
      <c r="Q291" s="757"/>
      <c r="R291" s="757"/>
      <c r="S291" s="757"/>
      <c r="T291" s="757"/>
      <c r="U291" s="729"/>
      <c r="V291" s="729"/>
      <c r="AR291" s="134"/>
      <c r="AT291" s="134"/>
      <c r="AU291" s="134"/>
      <c r="AY291" s="277"/>
      <c r="BE291" s="308"/>
      <c r="BF291" s="308"/>
      <c r="BG291" s="308"/>
      <c r="BH291" s="308"/>
      <c r="BI291" s="308"/>
      <c r="BJ291" s="277"/>
      <c r="BK291" s="308"/>
      <c r="BL291" s="277"/>
      <c r="BM291" s="134"/>
    </row>
    <row r="292" spans="2:65" s="2" customFormat="1" ht="16.5" customHeight="1">
      <c r="B292" s="301"/>
      <c r="C292" s="145" t="s">
        <v>1208</v>
      </c>
      <c r="D292" s="551"/>
      <c r="E292" s="549" t="s">
        <v>973</v>
      </c>
      <c r="F292" s="147" t="s">
        <v>1209</v>
      </c>
      <c r="G292" s="148" t="s">
        <v>169</v>
      </c>
      <c r="H292" s="149">
        <v>1</v>
      </c>
      <c r="I292" s="150"/>
      <c r="J292" s="151">
        <f t="shared" si="5"/>
        <v>0</v>
      </c>
      <c r="K292" s="552" t="s">
        <v>1</v>
      </c>
      <c r="L292" s="34"/>
      <c r="M292" s="782"/>
      <c r="N292" s="783"/>
      <c r="O292" s="729"/>
      <c r="P292" s="757"/>
      <c r="Q292" s="757"/>
      <c r="R292" s="757"/>
      <c r="S292" s="757"/>
      <c r="T292" s="757"/>
      <c r="U292" s="729"/>
      <c r="V292" s="729"/>
      <c r="AR292" s="134"/>
      <c r="AT292" s="134"/>
      <c r="AU292" s="134"/>
      <c r="AY292" s="277"/>
      <c r="BE292" s="308"/>
      <c r="BF292" s="308"/>
      <c r="BG292" s="308"/>
      <c r="BH292" s="308"/>
      <c r="BI292" s="308"/>
      <c r="BJ292" s="277"/>
      <c r="BK292" s="308"/>
      <c r="BL292" s="277"/>
      <c r="BM292" s="134"/>
    </row>
    <row r="293" spans="2:65" s="2" customFormat="1" ht="16.5" customHeight="1">
      <c r="B293" s="301"/>
      <c r="C293" s="145" t="s">
        <v>1211</v>
      </c>
      <c r="D293" s="551"/>
      <c r="E293" s="549" t="s">
        <v>973</v>
      </c>
      <c r="F293" s="147" t="s">
        <v>1212</v>
      </c>
      <c r="G293" s="148" t="s">
        <v>169</v>
      </c>
      <c r="H293" s="149">
        <v>1</v>
      </c>
      <c r="I293" s="150"/>
      <c r="J293" s="151">
        <f t="shared" si="5"/>
        <v>0</v>
      </c>
      <c r="K293" s="552" t="s">
        <v>1</v>
      </c>
      <c r="L293" s="34"/>
      <c r="M293" s="782"/>
      <c r="N293" s="783"/>
      <c r="O293" s="729"/>
      <c r="P293" s="757"/>
      <c r="Q293" s="757"/>
      <c r="R293" s="757"/>
      <c r="S293" s="757"/>
      <c r="T293" s="757"/>
      <c r="U293" s="729"/>
      <c r="V293" s="729"/>
      <c r="AR293" s="134"/>
      <c r="AT293" s="134"/>
      <c r="AU293" s="134"/>
      <c r="AY293" s="277"/>
      <c r="BE293" s="308"/>
      <c r="BF293" s="308"/>
      <c r="BG293" s="308"/>
      <c r="BH293" s="308"/>
      <c r="BI293" s="308"/>
      <c r="BJ293" s="277"/>
      <c r="BK293" s="308"/>
      <c r="BL293" s="277"/>
      <c r="BM293" s="134"/>
    </row>
    <row r="294" spans="2:65" s="2" customFormat="1" ht="27" customHeight="1">
      <c r="B294" s="301"/>
      <c r="C294" s="145" t="s">
        <v>1214</v>
      </c>
      <c r="D294" s="551"/>
      <c r="E294" s="549" t="s">
        <v>973</v>
      </c>
      <c r="F294" s="147" t="s">
        <v>1215</v>
      </c>
      <c r="G294" s="148" t="s">
        <v>651</v>
      </c>
      <c r="H294" s="149">
        <v>8</v>
      </c>
      <c r="I294" s="150"/>
      <c r="J294" s="151">
        <f t="shared" si="5"/>
        <v>0</v>
      </c>
      <c r="K294" s="552" t="s">
        <v>1</v>
      </c>
      <c r="L294" s="34"/>
      <c r="M294" s="782"/>
      <c r="N294" s="783"/>
      <c r="O294" s="729"/>
      <c r="P294" s="757"/>
      <c r="Q294" s="757"/>
      <c r="R294" s="757"/>
      <c r="S294" s="757"/>
      <c r="T294" s="757"/>
      <c r="U294" s="729"/>
      <c r="V294" s="729"/>
      <c r="AR294" s="134"/>
      <c r="AT294" s="134"/>
      <c r="AU294" s="134"/>
      <c r="AY294" s="277"/>
      <c r="BE294" s="308"/>
      <c r="BF294" s="308"/>
      <c r="BG294" s="308"/>
      <c r="BH294" s="308"/>
      <c r="BI294" s="308"/>
      <c r="BJ294" s="277"/>
      <c r="BK294" s="308"/>
      <c r="BL294" s="277"/>
      <c r="BM294" s="134"/>
    </row>
    <row r="295" spans="2:65" s="2" customFormat="1" ht="57.45" customHeight="1">
      <c r="B295" s="301"/>
      <c r="C295" s="145" t="s">
        <v>1217</v>
      </c>
      <c r="D295" s="551"/>
      <c r="E295" s="549" t="s">
        <v>973</v>
      </c>
      <c r="F295" s="147" t="s">
        <v>1218</v>
      </c>
      <c r="G295" s="148" t="s">
        <v>169</v>
      </c>
      <c r="H295" s="149">
        <v>3</v>
      </c>
      <c r="I295" s="150"/>
      <c r="J295" s="151">
        <f t="shared" si="5"/>
        <v>0</v>
      </c>
      <c r="K295" s="552" t="s">
        <v>1</v>
      </c>
      <c r="L295" s="34"/>
      <c r="M295" s="782"/>
      <c r="N295" s="783"/>
      <c r="O295" s="729"/>
      <c r="P295" s="757"/>
      <c r="Q295" s="757"/>
      <c r="R295" s="757"/>
      <c r="S295" s="757"/>
      <c r="T295" s="757"/>
      <c r="U295" s="729"/>
      <c r="V295" s="729"/>
      <c r="AR295" s="134"/>
      <c r="AT295" s="134"/>
      <c r="AU295" s="134"/>
      <c r="AY295" s="277"/>
      <c r="BE295" s="308"/>
      <c r="BF295" s="308"/>
      <c r="BG295" s="308"/>
      <c r="BH295" s="308"/>
      <c r="BI295" s="308"/>
      <c r="BJ295" s="277"/>
      <c r="BK295" s="308"/>
      <c r="BL295" s="277"/>
      <c r="BM295" s="134"/>
    </row>
    <row r="296" spans="2:65" s="2" customFormat="1" ht="16.5" customHeight="1">
      <c r="B296" s="301"/>
      <c r="C296" s="145" t="s">
        <v>1219</v>
      </c>
      <c r="D296" s="551"/>
      <c r="E296" s="549" t="s">
        <v>973</v>
      </c>
      <c r="F296" s="147" t="s">
        <v>1220</v>
      </c>
      <c r="G296" s="148" t="s">
        <v>169</v>
      </c>
      <c r="H296" s="149">
        <v>3</v>
      </c>
      <c r="I296" s="150"/>
      <c r="J296" s="151">
        <f t="shared" si="5"/>
        <v>0</v>
      </c>
      <c r="K296" s="552" t="s">
        <v>1</v>
      </c>
      <c r="L296" s="34"/>
      <c r="M296" s="782"/>
      <c r="N296" s="783"/>
      <c r="O296" s="729"/>
      <c r="P296" s="757"/>
      <c r="Q296" s="757"/>
      <c r="R296" s="757"/>
      <c r="S296" s="757"/>
      <c r="T296" s="757"/>
      <c r="U296" s="729"/>
      <c r="V296" s="729"/>
      <c r="AR296" s="134"/>
      <c r="AT296" s="134"/>
      <c r="AU296" s="134"/>
      <c r="AY296" s="277"/>
      <c r="BE296" s="308"/>
      <c r="BF296" s="308"/>
      <c r="BG296" s="308"/>
      <c r="BH296" s="308"/>
      <c r="BI296" s="308"/>
      <c r="BJ296" s="277"/>
      <c r="BK296" s="308"/>
      <c r="BL296" s="277"/>
      <c r="BM296" s="134"/>
    </row>
    <row r="297" spans="2:65" s="2" customFormat="1" ht="24.25" customHeight="1">
      <c r="B297" s="301"/>
      <c r="C297" s="145" t="s">
        <v>1221</v>
      </c>
      <c r="D297" s="551"/>
      <c r="E297" s="549" t="s">
        <v>973</v>
      </c>
      <c r="F297" s="147" t="s">
        <v>1222</v>
      </c>
      <c r="G297" s="148" t="s">
        <v>169</v>
      </c>
      <c r="H297" s="149">
        <v>1</v>
      </c>
      <c r="I297" s="150"/>
      <c r="J297" s="151">
        <f t="shared" si="5"/>
        <v>0</v>
      </c>
      <c r="K297" s="552" t="s">
        <v>1</v>
      </c>
      <c r="L297" s="34"/>
      <c r="M297" s="782"/>
      <c r="N297" s="783"/>
      <c r="O297" s="729"/>
      <c r="P297" s="757"/>
      <c r="Q297" s="757"/>
      <c r="R297" s="757"/>
      <c r="S297" s="757"/>
      <c r="T297" s="757"/>
      <c r="U297" s="729"/>
      <c r="V297" s="729"/>
      <c r="AR297" s="134"/>
      <c r="AT297" s="134"/>
      <c r="AU297" s="134"/>
      <c r="AY297" s="277"/>
      <c r="BE297" s="308"/>
      <c r="BF297" s="308"/>
      <c r="BG297" s="308"/>
      <c r="BH297" s="308"/>
      <c r="BI297" s="308"/>
      <c r="BJ297" s="277"/>
      <c r="BK297" s="308"/>
      <c r="BL297" s="277"/>
      <c r="BM297" s="134"/>
    </row>
    <row r="298" spans="2:65" s="2" customFormat="1" ht="16.5" customHeight="1">
      <c r="B298" s="301"/>
      <c r="C298" s="145" t="s">
        <v>1223</v>
      </c>
      <c r="D298" s="551"/>
      <c r="E298" s="549" t="s">
        <v>973</v>
      </c>
      <c r="F298" s="147" t="s">
        <v>1224</v>
      </c>
      <c r="G298" s="148" t="s">
        <v>169</v>
      </c>
      <c r="H298" s="149">
        <v>1</v>
      </c>
      <c r="I298" s="150"/>
      <c r="J298" s="151">
        <f t="shared" si="5"/>
        <v>0</v>
      </c>
      <c r="K298" s="552" t="s">
        <v>1</v>
      </c>
      <c r="L298" s="34"/>
      <c r="M298" s="782"/>
      <c r="N298" s="783"/>
      <c r="O298" s="729"/>
      <c r="P298" s="757"/>
      <c r="Q298" s="757"/>
      <c r="R298" s="757"/>
      <c r="S298" s="757"/>
      <c r="T298" s="757"/>
      <c r="U298" s="729"/>
      <c r="V298" s="729"/>
      <c r="AR298" s="134"/>
      <c r="AT298" s="134"/>
      <c r="AU298" s="134"/>
      <c r="AY298" s="277"/>
      <c r="BE298" s="308"/>
      <c r="BF298" s="308"/>
      <c r="BG298" s="308"/>
      <c r="BH298" s="308"/>
      <c r="BI298" s="308"/>
      <c r="BJ298" s="277"/>
      <c r="BK298" s="308"/>
      <c r="BL298" s="277"/>
      <c r="BM298" s="134"/>
    </row>
    <row r="299" spans="2:65" s="2" customFormat="1" ht="33" customHeight="1">
      <c r="B299" s="301"/>
      <c r="C299" s="145" t="s">
        <v>1225</v>
      </c>
      <c r="D299" s="551"/>
      <c r="E299" s="549" t="s">
        <v>973</v>
      </c>
      <c r="F299" s="147" t="s">
        <v>1226</v>
      </c>
      <c r="G299" s="148" t="s">
        <v>169</v>
      </c>
      <c r="H299" s="149">
        <v>1</v>
      </c>
      <c r="I299" s="150"/>
      <c r="J299" s="151">
        <f t="shared" si="5"/>
        <v>0</v>
      </c>
      <c r="K299" s="552" t="s">
        <v>1</v>
      </c>
      <c r="L299" s="34"/>
      <c r="M299" s="782"/>
      <c r="N299" s="783"/>
      <c r="O299" s="729"/>
      <c r="P299" s="757"/>
      <c r="Q299" s="757"/>
      <c r="R299" s="757"/>
      <c r="S299" s="757"/>
      <c r="T299" s="757"/>
      <c r="U299" s="729"/>
      <c r="V299" s="729"/>
      <c r="AR299" s="134"/>
      <c r="AT299" s="134"/>
      <c r="AU299" s="134"/>
      <c r="AY299" s="277"/>
      <c r="BE299" s="308"/>
      <c r="BF299" s="308"/>
      <c r="BG299" s="308"/>
      <c r="BH299" s="308"/>
      <c r="BI299" s="308"/>
      <c r="BJ299" s="277"/>
      <c r="BK299" s="308"/>
      <c r="BL299" s="277"/>
      <c r="BM299" s="134"/>
    </row>
    <row r="300" spans="2:65" s="2" customFormat="1" ht="16.5" customHeight="1">
      <c r="B300" s="301"/>
      <c r="C300" s="145" t="s">
        <v>1227</v>
      </c>
      <c r="D300" s="551"/>
      <c r="E300" s="549" t="s">
        <v>973</v>
      </c>
      <c r="F300" s="147" t="s">
        <v>1228</v>
      </c>
      <c r="G300" s="148" t="s">
        <v>169</v>
      </c>
      <c r="H300" s="149">
        <v>4</v>
      </c>
      <c r="I300" s="150"/>
      <c r="J300" s="151">
        <f t="shared" si="5"/>
        <v>0</v>
      </c>
      <c r="K300" s="552" t="s">
        <v>1</v>
      </c>
      <c r="L300" s="34"/>
      <c r="M300" s="782"/>
      <c r="N300" s="783"/>
      <c r="O300" s="729"/>
      <c r="P300" s="757"/>
      <c r="Q300" s="757"/>
      <c r="R300" s="757"/>
      <c r="S300" s="757"/>
      <c r="T300" s="757"/>
      <c r="U300" s="729"/>
      <c r="V300" s="729"/>
      <c r="AR300" s="134"/>
      <c r="AT300" s="134"/>
      <c r="AU300" s="134"/>
      <c r="AY300" s="277"/>
      <c r="BE300" s="308"/>
      <c r="BF300" s="308"/>
      <c r="BG300" s="308"/>
      <c r="BH300" s="308"/>
      <c r="BI300" s="308"/>
      <c r="BJ300" s="277"/>
      <c r="BK300" s="308"/>
      <c r="BL300" s="277"/>
      <c r="BM300" s="134"/>
    </row>
    <row r="301" spans="2:65" s="2" customFormat="1" ht="16.5" customHeight="1">
      <c r="B301" s="301"/>
      <c r="C301" s="145" t="s">
        <v>1229</v>
      </c>
      <c r="D301" s="551"/>
      <c r="E301" s="549" t="s">
        <v>973</v>
      </c>
      <c r="F301" s="147" t="s">
        <v>1230</v>
      </c>
      <c r="G301" s="148" t="s">
        <v>169</v>
      </c>
      <c r="H301" s="149">
        <v>6</v>
      </c>
      <c r="I301" s="150"/>
      <c r="J301" s="151">
        <f t="shared" si="5"/>
        <v>0</v>
      </c>
      <c r="K301" s="552" t="s">
        <v>1</v>
      </c>
      <c r="L301" s="34"/>
      <c r="M301" s="782"/>
      <c r="N301" s="783"/>
      <c r="O301" s="729"/>
      <c r="P301" s="757"/>
      <c r="Q301" s="757"/>
      <c r="R301" s="757"/>
      <c r="S301" s="757"/>
      <c r="T301" s="757"/>
      <c r="U301" s="729"/>
      <c r="V301" s="729"/>
      <c r="AR301" s="134"/>
      <c r="AT301" s="134"/>
      <c r="AU301" s="134"/>
      <c r="AY301" s="277"/>
      <c r="BE301" s="308"/>
      <c r="BF301" s="308"/>
      <c r="BG301" s="308"/>
      <c r="BH301" s="308"/>
      <c r="BI301" s="308"/>
      <c r="BJ301" s="277"/>
      <c r="BK301" s="308"/>
      <c r="BL301" s="277"/>
      <c r="BM301" s="134"/>
    </row>
    <row r="302" spans="2:65" s="2" customFormat="1" ht="16.5" customHeight="1">
      <c r="B302" s="301"/>
      <c r="C302" s="145" t="s">
        <v>1231</v>
      </c>
      <c r="D302" s="551"/>
      <c r="E302" s="549" t="s">
        <v>973</v>
      </c>
      <c r="F302" s="147" t="s">
        <v>1232</v>
      </c>
      <c r="G302" s="148" t="s">
        <v>169</v>
      </c>
      <c r="H302" s="149">
        <v>4</v>
      </c>
      <c r="I302" s="150"/>
      <c r="J302" s="151">
        <f t="shared" si="5"/>
        <v>0</v>
      </c>
      <c r="K302" s="552" t="s">
        <v>1</v>
      </c>
      <c r="L302" s="34"/>
      <c r="M302" s="782"/>
      <c r="N302" s="783"/>
      <c r="O302" s="729"/>
      <c r="P302" s="757"/>
      <c r="Q302" s="757"/>
      <c r="R302" s="757"/>
      <c r="S302" s="757"/>
      <c r="T302" s="757"/>
      <c r="U302" s="729"/>
      <c r="V302" s="729"/>
      <c r="AR302" s="134"/>
      <c r="AT302" s="134"/>
      <c r="AU302" s="134"/>
      <c r="AY302" s="277"/>
      <c r="BE302" s="308"/>
      <c r="BF302" s="308"/>
      <c r="BG302" s="308"/>
      <c r="BH302" s="308"/>
      <c r="BI302" s="308"/>
      <c r="BJ302" s="277"/>
      <c r="BK302" s="308"/>
      <c r="BL302" s="277"/>
      <c r="BM302" s="134"/>
    </row>
    <row r="303" spans="2:65" s="2" customFormat="1" ht="27" customHeight="1">
      <c r="B303" s="301"/>
      <c r="C303" s="145" t="s">
        <v>1233</v>
      </c>
      <c r="D303" s="551"/>
      <c r="E303" s="549" t="s">
        <v>1019</v>
      </c>
      <c r="F303" s="147" t="s">
        <v>1234</v>
      </c>
      <c r="G303" s="148" t="s">
        <v>158</v>
      </c>
      <c r="H303" s="149">
        <v>38</v>
      </c>
      <c r="I303" s="150"/>
      <c r="J303" s="151">
        <f t="shared" si="5"/>
        <v>0</v>
      </c>
      <c r="K303" s="552" t="s">
        <v>1</v>
      </c>
      <c r="L303" s="34"/>
      <c r="M303" s="782"/>
      <c r="N303" s="783"/>
      <c r="O303" s="729"/>
      <c r="P303" s="757"/>
      <c r="Q303" s="757"/>
      <c r="R303" s="757"/>
      <c r="S303" s="757"/>
      <c r="T303" s="757"/>
      <c r="U303" s="729"/>
      <c r="V303" s="729"/>
      <c r="AR303" s="134"/>
      <c r="AT303" s="134"/>
      <c r="AU303" s="134"/>
      <c r="AY303" s="277"/>
      <c r="BE303" s="308"/>
      <c r="BF303" s="308"/>
      <c r="BG303" s="308"/>
      <c r="BH303" s="308"/>
      <c r="BI303" s="308"/>
      <c r="BJ303" s="277"/>
      <c r="BK303" s="308"/>
      <c r="BL303" s="277"/>
      <c r="BM303" s="134"/>
    </row>
    <row r="304" spans="2:65" s="10" customFormat="1" ht="11.6">
      <c r="B304" s="136"/>
      <c r="C304" s="145"/>
      <c r="D304" s="137" t="s">
        <v>131</v>
      </c>
      <c r="E304" s="550" t="s">
        <v>1</v>
      </c>
      <c r="F304" s="139" t="s">
        <v>975</v>
      </c>
      <c r="G304" s="148"/>
      <c r="H304" s="149"/>
      <c r="I304" s="619"/>
      <c r="J304" s="151"/>
      <c r="L304" s="136"/>
      <c r="M304" s="738"/>
      <c r="N304" s="738"/>
      <c r="O304" s="738"/>
      <c r="P304" s="738"/>
      <c r="Q304" s="738"/>
      <c r="R304" s="738"/>
      <c r="S304" s="738"/>
      <c r="T304" s="738"/>
      <c r="U304" s="738"/>
      <c r="V304" s="738"/>
      <c r="AT304" s="138"/>
      <c r="AU304" s="138"/>
      <c r="AY304" s="138"/>
    </row>
    <row r="305" spans="2:51" s="10" customFormat="1" ht="25.95" customHeight="1">
      <c r="B305" s="301"/>
      <c r="C305" s="145" t="s">
        <v>1622</v>
      </c>
      <c r="D305" s="551"/>
      <c r="E305" s="549" t="s">
        <v>1022</v>
      </c>
      <c r="F305" s="147" t="s">
        <v>1235</v>
      </c>
      <c r="G305" s="148" t="s">
        <v>158</v>
      </c>
      <c r="H305" s="149">
        <v>42</v>
      </c>
      <c r="I305" s="150"/>
      <c r="J305" s="151">
        <f>ROUND(I305*H305,0)</f>
        <v>0</v>
      </c>
      <c r="K305" s="556" t="s">
        <v>1</v>
      </c>
      <c r="M305" s="738"/>
      <c r="N305" s="738"/>
      <c r="O305" s="738"/>
      <c r="P305" s="738"/>
      <c r="Q305" s="738"/>
      <c r="R305" s="738"/>
      <c r="S305" s="738"/>
      <c r="T305" s="738"/>
      <c r="U305" s="738"/>
      <c r="V305" s="738"/>
      <c r="AT305" s="138"/>
      <c r="AU305" s="138"/>
      <c r="AY305" s="138"/>
    </row>
    <row r="306" spans="2:51" s="10" customFormat="1" ht="14.5" customHeight="1">
      <c r="B306" s="301"/>
      <c r="C306" s="145"/>
      <c r="D306" s="137" t="s">
        <v>131</v>
      </c>
      <c r="E306" s="550" t="s">
        <v>1</v>
      </c>
      <c r="F306" s="139" t="s">
        <v>975</v>
      </c>
      <c r="G306" s="148"/>
      <c r="H306" s="149"/>
      <c r="I306" s="619"/>
      <c r="J306" s="151"/>
      <c r="K306" s="557"/>
      <c r="M306" s="738"/>
      <c r="N306" s="738"/>
      <c r="O306" s="738"/>
      <c r="P306" s="738"/>
      <c r="Q306" s="738"/>
      <c r="R306" s="738"/>
      <c r="S306" s="738"/>
      <c r="T306" s="738"/>
      <c r="U306" s="738"/>
      <c r="V306" s="738"/>
      <c r="AT306" s="138"/>
      <c r="AU306" s="138"/>
      <c r="AY306" s="138"/>
    </row>
    <row r="307" spans="2:51" s="10" customFormat="1" ht="21.65" customHeight="1">
      <c r="B307" s="301"/>
      <c r="C307" s="145" t="s">
        <v>1604</v>
      </c>
      <c r="D307" s="551"/>
      <c r="E307" s="549" t="s">
        <v>1012</v>
      </c>
      <c r="F307" s="147" t="s">
        <v>1236</v>
      </c>
      <c r="G307" s="148" t="s">
        <v>158</v>
      </c>
      <c r="H307" s="149">
        <v>216</v>
      </c>
      <c r="I307" s="150"/>
      <c r="J307" s="151">
        <f>ROUND(I307*H307,0)</f>
        <v>0</v>
      </c>
      <c r="K307" s="556" t="s">
        <v>1</v>
      </c>
      <c r="M307" s="738"/>
      <c r="N307" s="738"/>
      <c r="O307" s="738"/>
      <c r="P307" s="738"/>
      <c r="Q307" s="738"/>
      <c r="R307" s="738"/>
      <c r="S307" s="738"/>
      <c r="T307" s="738"/>
      <c r="U307" s="738"/>
      <c r="V307" s="738"/>
      <c r="AT307" s="138"/>
      <c r="AU307" s="138"/>
      <c r="AY307" s="138"/>
    </row>
    <row r="308" spans="2:51" s="10" customFormat="1" ht="11.7" customHeight="1">
      <c r="B308" s="301"/>
      <c r="C308" s="145"/>
      <c r="D308" s="137" t="s">
        <v>131</v>
      </c>
      <c r="E308" s="550" t="s">
        <v>1</v>
      </c>
      <c r="F308" s="139" t="s">
        <v>975</v>
      </c>
      <c r="G308" s="148"/>
      <c r="H308" s="149"/>
      <c r="I308" s="619"/>
      <c r="J308" s="151"/>
      <c r="K308" s="557"/>
      <c r="M308" s="738"/>
      <c r="N308" s="738"/>
      <c r="O308" s="738"/>
      <c r="P308" s="738"/>
      <c r="Q308" s="738"/>
      <c r="R308" s="738"/>
      <c r="S308" s="738"/>
      <c r="T308" s="738"/>
      <c r="U308" s="738"/>
      <c r="V308" s="738"/>
      <c r="AT308" s="138"/>
      <c r="AU308" s="138"/>
      <c r="AY308" s="138"/>
    </row>
    <row r="309" spans="2:51" s="10" customFormat="1" ht="25.2" customHeight="1">
      <c r="B309" s="301"/>
      <c r="C309" s="145" t="s">
        <v>1626</v>
      </c>
      <c r="D309" s="551"/>
      <c r="E309" s="549" t="s">
        <v>973</v>
      </c>
      <c r="F309" s="147" t="s">
        <v>1237</v>
      </c>
      <c r="G309" s="148" t="s">
        <v>158</v>
      </c>
      <c r="H309" s="149">
        <v>145</v>
      </c>
      <c r="I309" s="150"/>
      <c r="J309" s="151">
        <f>ROUND(I309*H309,0)</f>
        <v>0</v>
      </c>
      <c r="K309" s="556" t="s">
        <v>1</v>
      </c>
      <c r="L309" s="136"/>
      <c r="M309" s="738"/>
      <c r="N309" s="738"/>
      <c r="O309" s="738"/>
      <c r="P309" s="738"/>
      <c r="Q309" s="738"/>
      <c r="R309" s="738"/>
      <c r="S309" s="738"/>
      <c r="T309" s="738"/>
      <c r="U309" s="738"/>
      <c r="V309" s="738"/>
      <c r="AT309" s="138"/>
      <c r="AU309" s="138"/>
      <c r="AY309" s="138"/>
    </row>
    <row r="310" spans="2:51" s="10" customFormat="1" ht="11.6">
      <c r="B310" s="301"/>
      <c r="C310" s="145"/>
      <c r="D310" s="137" t="s">
        <v>131</v>
      </c>
      <c r="E310" s="550" t="s">
        <v>1</v>
      </c>
      <c r="F310" s="139" t="s">
        <v>975</v>
      </c>
      <c r="G310" s="148"/>
      <c r="H310" s="149"/>
      <c r="I310" s="619"/>
      <c r="J310" s="151"/>
      <c r="L310" s="136"/>
      <c r="M310" s="738"/>
      <c r="N310" s="738"/>
      <c r="O310" s="738"/>
      <c r="P310" s="738"/>
      <c r="Q310" s="738"/>
      <c r="R310" s="738"/>
      <c r="S310" s="738"/>
      <c r="T310" s="738"/>
      <c r="U310" s="738"/>
      <c r="V310" s="738"/>
      <c r="AT310" s="138"/>
      <c r="AU310" s="138"/>
      <c r="AY310" s="138"/>
    </row>
    <row r="311" spans="2:51" s="10" customFormat="1" ht="23.15">
      <c r="B311" s="301"/>
      <c r="C311" s="145" t="s">
        <v>1606</v>
      </c>
      <c r="D311" s="551"/>
      <c r="E311" s="549" t="s">
        <v>973</v>
      </c>
      <c r="F311" s="147" t="s">
        <v>1238</v>
      </c>
      <c r="G311" s="148" t="s">
        <v>158</v>
      </c>
      <c r="H311" s="149">
        <v>98</v>
      </c>
      <c r="I311" s="150"/>
      <c r="J311" s="151">
        <f>ROUND(I311*H311,0)</f>
        <v>0</v>
      </c>
      <c r="K311" s="556" t="s">
        <v>1</v>
      </c>
      <c r="L311" s="136"/>
      <c r="M311" s="738"/>
      <c r="N311" s="738"/>
      <c r="O311" s="738"/>
      <c r="P311" s="738"/>
      <c r="Q311" s="738"/>
      <c r="R311" s="738"/>
      <c r="S311" s="738"/>
      <c r="T311" s="738"/>
      <c r="U311" s="738"/>
      <c r="V311" s="738"/>
      <c r="AT311" s="138"/>
      <c r="AU311" s="138"/>
      <c r="AY311" s="138"/>
    </row>
    <row r="312" spans="2:51" s="10" customFormat="1" ht="11.6">
      <c r="B312" s="301"/>
      <c r="C312" s="145"/>
      <c r="D312" s="137" t="s">
        <v>131</v>
      </c>
      <c r="E312" s="550" t="s">
        <v>1</v>
      </c>
      <c r="F312" s="139" t="s">
        <v>975</v>
      </c>
      <c r="G312" s="148"/>
      <c r="H312" s="149"/>
      <c r="I312" s="619"/>
      <c r="J312" s="151"/>
      <c r="L312" s="136"/>
      <c r="M312" s="738"/>
      <c r="N312" s="738"/>
      <c r="O312" s="738"/>
      <c r="P312" s="738"/>
      <c r="Q312" s="738"/>
      <c r="R312" s="738"/>
      <c r="S312" s="738"/>
      <c r="T312" s="738"/>
      <c r="U312" s="738"/>
      <c r="V312" s="738"/>
      <c r="AT312" s="138"/>
      <c r="AU312" s="138"/>
      <c r="AY312" s="138"/>
    </row>
    <row r="313" spans="2:51" s="10" customFormat="1" ht="11.6">
      <c r="B313" s="301"/>
      <c r="C313" s="145" t="s">
        <v>1630</v>
      </c>
      <c r="D313" s="551"/>
      <c r="E313" s="549" t="s">
        <v>973</v>
      </c>
      <c r="F313" s="147" t="s">
        <v>1056</v>
      </c>
      <c r="G313" s="148" t="s">
        <v>158</v>
      </c>
      <c r="H313" s="149">
        <v>22</v>
      </c>
      <c r="I313" s="150"/>
      <c r="J313" s="151">
        <f>ROUND(I313*H313,0)</f>
        <v>0</v>
      </c>
      <c r="K313" s="556" t="s">
        <v>1</v>
      </c>
      <c r="L313" s="136"/>
      <c r="M313" s="738"/>
      <c r="N313" s="738"/>
      <c r="O313" s="738"/>
      <c r="P313" s="738"/>
      <c r="Q313" s="738"/>
      <c r="R313" s="738"/>
      <c r="S313" s="738"/>
      <c r="T313" s="738"/>
      <c r="U313" s="738"/>
      <c r="V313" s="738"/>
      <c r="AT313" s="138"/>
      <c r="AU313" s="138"/>
      <c r="AY313" s="138"/>
    </row>
    <row r="314" spans="2:51" s="10" customFormat="1" ht="11.6">
      <c r="B314" s="301"/>
      <c r="C314" s="145"/>
      <c r="D314" s="137" t="s">
        <v>131</v>
      </c>
      <c r="E314" s="550" t="s">
        <v>1</v>
      </c>
      <c r="F314" s="139" t="s">
        <v>975</v>
      </c>
      <c r="G314" s="148"/>
      <c r="H314" s="149"/>
      <c r="I314" s="619"/>
      <c r="J314" s="151"/>
      <c r="L314" s="136"/>
      <c r="M314" s="738"/>
      <c r="N314" s="738"/>
      <c r="O314" s="738"/>
      <c r="P314" s="738"/>
      <c r="Q314" s="738"/>
      <c r="R314" s="738"/>
      <c r="S314" s="738"/>
      <c r="T314" s="738"/>
      <c r="U314" s="738"/>
      <c r="V314" s="738"/>
      <c r="AT314" s="138"/>
      <c r="AU314" s="138"/>
      <c r="AY314" s="138"/>
    </row>
    <row r="315" spans="2:51" s="10" customFormat="1" ht="11.6">
      <c r="B315" s="301"/>
      <c r="C315" s="145" t="s">
        <v>1608</v>
      </c>
      <c r="D315" s="551"/>
      <c r="E315" s="549" t="s">
        <v>1058</v>
      </c>
      <c r="F315" s="147" t="s">
        <v>1059</v>
      </c>
      <c r="G315" s="148" t="s">
        <v>158</v>
      </c>
      <c r="H315" s="149">
        <v>18</v>
      </c>
      <c r="I315" s="150"/>
      <c r="J315" s="151">
        <f>ROUND(I315*H315,0)</f>
        <v>0</v>
      </c>
      <c r="K315" s="556" t="s">
        <v>1</v>
      </c>
      <c r="L315" s="136"/>
      <c r="M315" s="738"/>
      <c r="N315" s="738"/>
      <c r="O315" s="738"/>
      <c r="P315" s="738"/>
      <c r="Q315" s="738"/>
      <c r="R315" s="738"/>
      <c r="S315" s="738"/>
      <c r="T315" s="738"/>
      <c r="U315" s="738"/>
      <c r="V315" s="738"/>
      <c r="AT315" s="138"/>
      <c r="AU315" s="138"/>
      <c r="AY315" s="138"/>
    </row>
    <row r="316" spans="2:51" s="10" customFormat="1" ht="11.6">
      <c r="B316" s="301"/>
      <c r="C316" s="145"/>
      <c r="D316" s="137" t="s">
        <v>131</v>
      </c>
      <c r="E316" s="550" t="s">
        <v>1</v>
      </c>
      <c r="F316" s="139" t="s">
        <v>975</v>
      </c>
      <c r="G316" s="148"/>
      <c r="H316" s="149"/>
      <c r="I316" s="619"/>
      <c r="J316" s="151"/>
      <c r="L316" s="136"/>
      <c r="M316" s="738"/>
      <c r="N316" s="738"/>
      <c r="O316" s="738"/>
      <c r="P316" s="738"/>
      <c r="Q316" s="738"/>
      <c r="R316" s="738"/>
      <c r="S316" s="738"/>
      <c r="T316" s="738"/>
      <c r="U316" s="738"/>
      <c r="V316" s="738"/>
      <c r="AT316" s="138"/>
      <c r="AU316" s="138"/>
      <c r="AY316" s="138"/>
    </row>
    <row r="317" spans="2:51" s="10" customFormat="1" ht="11.6">
      <c r="B317" s="301"/>
      <c r="C317" s="145" t="s">
        <v>1633</v>
      </c>
      <c r="D317" s="551"/>
      <c r="E317" s="549" t="s">
        <v>973</v>
      </c>
      <c r="F317" s="147" t="s">
        <v>1067</v>
      </c>
      <c r="G317" s="148" t="s">
        <v>169</v>
      </c>
      <c r="H317" s="149">
        <v>4</v>
      </c>
      <c r="I317" s="150"/>
      <c r="J317" s="151">
        <f>ROUND(I317*H317,0)</f>
        <v>0</v>
      </c>
      <c r="K317" s="556" t="s">
        <v>1</v>
      </c>
      <c r="L317" s="136"/>
      <c r="M317" s="738"/>
      <c r="N317" s="738"/>
      <c r="O317" s="738"/>
      <c r="P317" s="738"/>
      <c r="Q317" s="738"/>
      <c r="R317" s="738"/>
      <c r="S317" s="738"/>
      <c r="T317" s="738"/>
      <c r="U317" s="738"/>
      <c r="V317" s="738"/>
      <c r="AT317" s="138"/>
      <c r="AU317" s="138"/>
      <c r="AY317" s="138"/>
    </row>
    <row r="318" spans="2:51" s="10" customFormat="1" ht="11.6">
      <c r="B318" s="301"/>
      <c r="C318" s="145" t="s">
        <v>1609</v>
      </c>
      <c r="D318" s="551"/>
      <c r="E318" s="549" t="s">
        <v>973</v>
      </c>
      <c r="F318" s="147" t="s">
        <v>1064</v>
      </c>
      <c r="G318" s="148" t="s">
        <v>158</v>
      </c>
      <c r="H318" s="149">
        <v>2</v>
      </c>
      <c r="I318" s="150"/>
      <c r="J318" s="151">
        <f>ROUND(I318*H318,0)</f>
        <v>0</v>
      </c>
      <c r="K318" s="556" t="s">
        <v>1</v>
      </c>
      <c r="L318" s="136"/>
      <c r="M318" s="738"/>
      <c r="N318" s="738"/>
      <c r="O318" s="738"/>
      <c r="P318" s="738"/>
      <c r="Q318" s="738"/>
      <c r="R318" s="738"/>
      <c r="S318" s="738"/>
      <c r="T318" s="738"/>
      <c r="U318" s="738"/>
      <c r="V318" s="738"/>
      <c r="AT318" s="138"/>
      <c r="AU318" s="138"/>
      <c r="AY318" s="138"/>
    </row>
    <row r="319" spans="2:51" s="10" customFormat="1" ht="11.6">
      <c r="B319" s="301"/>
      <c r="C319" s="145"/>
      <c r="D319" s="137" t="s">
        <v>131</v>
      </c>
      <c r="E319" s="550" t="s">
        <v>1</v>
      </c>
      <c r="F319" s="139" t="s">
        <v>975</v>
      </c>
      <c r="G319" s="148"/>
      <c r="H319" s="149"/>
      <c r="I319" s="619"/>
      <c r="J319" s="151"/>
      <c r="L319" s="136"/>
      <c r="M319" s="738"/>
      <c r="N319" s="738"/>
      <c r="O319" s="738"/>
      <c r="P319" s="738"/>
      <c r="Q319" s="738"/>
      <c r="R319" s="738"/>
      <c r="S319" s="738"/>
      <c r="T319" s="738"/>
      <c r="U319" s="738"/>
      <c r="V319" s="738"/>
      <c r="AT319" s="138"/>
      <c r="AU319" s="138"/>
      <c r="AY319" s="138"/>
    </row>
    <row r="320" spans="2:51" s="10" customFormat="1" ht="23.15">
      <c r="B320" s="301"/>
      <c r="C320" s="145" t="s">
        <v>1636</v>
      </c>
      <c r="D320" s="551"/>
      <c r="E320" s="549" t="s">
        <v>1069</v>
      </c>
      <c r="F320" s="147" t="s">
        <v>1070</v>
      </c>
      <c r="G320" s="148" t="s">
        <v>270</v>
      </c>
      <c r="H320" s="149">
        <v>2</v>
      </c>
      <c r="I320" s="150"/>
      <c r="J320" s="151">
        <f>ROUND(I320*H320,0)</f>
        <v>0</v>
      </c>
      <c r="K320" s="556" t="s">
        <v>1</v>
      </c>
      <c r="L320" s="136"/>
      <c r="M320" s="738"/>
      <c r="N320" s="738"/>
      <c r="O320" s="738"/>
      <c r="P320" s="738"/>
      <c r="Q320" s="738"/>
      <c r="R320" s="738"/>
      <c r="S320" s="738"/>
      <c r="T320" s="738"/>
      <c r="U320" s="738"/>
      <c r="V320" s="738"/>
      <c r="AT320" s="138"/>
      <c r="AU320" s="138"/>
      <c r="AY320" s="138"/>
    </row>
    <row r="321" spans="2:51" s="10" customFormat="1" ht="11.6">
      <c r="B321" s="301"/>
      <c r="C321" s="145"/>
      <c r="D321" s="137" t="s">
        <v>131</v>
      </c>
      <c r="E321" s="550" t="s">
        <v>1</v>
      </c>
      <c r="F321" s="139" t="s">
        <v>975</v>
      </c>
      <c r="G321" s="148"/>
      <c r="H321" s="149"/>
      <c r="I321" s="619"/>
      <c r="J321" s="151"/>
      <c r="L321" s="136"/>
      <c r="M321" s="738"/>
      <c r="N321" s="738"/>
      <c r="O321" s="738"/>
      <c r="P321" s="738"/>
      <c r="Q321" s="738"/>
      <c r="R321" s="738"/>
      <c r="S321" s="738"/>
      <c r="T321" s="738"/>
      <c r="U321" s="738"/>
      <c r="V321" s="738"/>
      <c r="AT321" s="138"/>
      <c r="AU321" s="138"/>
      <c r="AY321" s="138"/>
    </row>
    <row r="322" spans="2:51" s="10" customFormat="1" ht="11.6">
      <c r="B322" s="301"/>
      <c r="C322" s="145" t="s">
        <v>1610</v>
      </c>
      <c r="D322" s="551"/>
      <c r="E322" s="549" t="s">
        <v>973</v>
      </c>
      <c r="F322" s="147" t="s">
        <v>1239</v>
      </c>
      <c r="G322" s="148" t="s">
        <v>169</v>
      </c>
      <c r="H322" s="149">
        <v>4</v>
      </c>
      <c r="I322" s="150"/>
      <c r="J322" s="151">
        <f t="shared" ref="J322:J326" si="6">ROUND(I322*H322,0)</f>
        <v>0</v>
      </c>
      <c r="K322" s="556" t="s">
        <v>1</v>
      </c>
      <c r="L322" s="136"/>
      <c r="M322" s="738"/>
      <c r="N322" s="738"/>
      <c r="O322" s="738"/>
      <c r="P322" s="738"/>
      <c r="Q322" s="738"/>
      <c r="R322" s="738"/>
      <c r="S322" s="738"/>
      <c r="T322" s="738"/>
      <c r="U322" s="738"/>
      <c r="V322" s="738"/>
      <c r="AT322" s="138"/>
      <c r="AU322" s="138"/>
      <c r="AY322" s="138"/>
    </row>
    <row r="323" spans="2:51" s="10" customFormat="1" ht="11.6">
      <c r="B323" s="301"/>
      <c r="C323" s="145" t="s">
        <v>1637</v>
      </c>
      <c r="D323" s="551"/>
      <c r="E323" s="549" t="s">
        <v>973</v>
      </c>
      <c r="F323" s="147" t="s">
        <v>1240</v>
      </c>
      <c r="G323" s="148" t="s">
        <v>651</v>
      </c>
      <c r="H323" s="149">
        <v>18</v>
      </c>
      <c r="I323" s="150"/>
      <c r="J323" s="151">
        <f t="shared" si="6"/>
        <v>0</v>
      </c>
      <c r="K323" s="556" t="s">
        <v>1</v>
      </c>
      <c r="L323" s="136"/>
      <c r="M323" s="738"/>
      <c r="N323" s="738"/>
      <c r="O323" s="738"/>
      <c r="P323" s="738"/>
      <c r="Q323" s="738"/>
      <c r="R323" s="738"/>
      <c r="S323" s="738"/>
      <c r="T323" s="738"/>
      <c r="U323" s="738"/>
      <c r="V323" s="738"/>
      <c r="AT323" s="138"/>
      <c r="AU323" s="138"/>
      <c r="AY323" s="138"/>
    </row>
    <row r="324" spans="2:51" s="10" customFormat="1" ht="23.15">
      <c r="B324" s="301"/>
      <c r="C324" s="145" t="s">
        <v>1612</v>
      </c>
      <c r="D324" s="551"/>
      <c r="E324" s="549" t="s">
        <v>973</v>
      </c>
      <c r="F324" s="147" t="s">
        <v>1076</v>
      </c>
      <c r="G324" s="148" t="s">
        <v>651</v>
      </c>
      <c r="H324" s="149">
        <v>22</v>
      </c>
      <c r="I324" s="150"/>
      <c r="J324" s="151">
        <f t="shared" si="6"/>
        <v>0</v>
      </c>
      <c r="K324" s="556" t="s">
        <v>1</v>
      </c>
      <c r="L324" s="136"/>
      <c r="M324" s="738"/>
      <c r="N324" s="738"/>
      <c r="O324" s="738"/>
      <c r="P324" s="738"/>
      <c r="Q324" s="738"/>
      <c r="R324" s="738"/>
      <c r="S324" s="738"/>
      <c r="T324" s="738"/>
      <c r="U324" s="738"/>
      <c r="V324" s="738"/>
      <c r="AT324" s="138"/>
      <c r="AU324" s="138"/>
      <c r="AY324" s="138"/>
    </row>
    <row r="325" spans="2:51" s="10" customFormat="1" ht="11.6">
      <c r="B325" s="301"/>
      <c r="C325" s="145" t="s">
        <v>1639</v>
      </c>
      <c r="D325" s="551"/>
      <c r="E325" s="549" t="s">
        <v>973</v>
      </c>
      <c r="F325" s="147" t="s">
        <v>1078</v>
      </c>
      <c r="G325" s="148" t="s">
        <v>651</v>
      </c>
      <c r="H325" s="149">
        <v>12</v>
      </c>
      <c r="I325" s="150"/>
      <c r="J325" s="151">
        <f t="shared" si="6"/>
        <v>0</v>
      </c>
      <c r="K325" s="556" t="s">
        <v>1</v>
      </c>
      <c r="L325" s="136"/>
      <c r="M325" s="738"/>
      <c r="N325" s="738"/>
      <c r="O325" s="738"/>
      <c r="P325" s="738"/>
      <c r="Q325" s="738"/>
      <c r="R325" s="738"/>
      <c r="S325" s="738"/>
      <c r="T325" s="738"/>
      <c r="U325" s="738"/>
      <c r="V325" s="738"/>
      <c r="AT325" s="138"/>
      <c r="AU325" s="138"/>
      <c r="AY325" s="138"/>
    </row>
    <row r="326" spans="2:51" s="10" customFormat="1" ht="11.6">
      <c r="B326" s="301"/>
      <c r="C326" s="145" t="s">
        <v>1614</v>
      </c>
      <c r="D326" s="551"/>
      <c r="E326" s="549" t="s">
        <v>973</v>
      </c>
      <c r="F326" s="147" t="s">
        <v>1080</v>
      </c>
      <c r="G326" s="148" t="s">
        <v>651</v>
      </c>
      <c r="H326" s="149">
        <v>16</v>
      </c>
      <c r="I326" s="150"/>
      <c r="J326" s="151">
        <f t="shared" si="6"/>
        <v>0</v>
      </c>
      <c r="K326" s="556" t="s">
        <v>1</v>
      </c>
      <c r="L326" s="136"/>
      <c r="M326" s="738"/>
      <c r="N326" s="738"/>
      <c r="O326" s="738"/>
      <c r="P326" s="738"/>
      <c r="Q326" s="738"/>
      <c r="R326" s="738"/>
      <c r="S326" s="738"/>
      <c r="T326" s="738"/>
      <c r="U326" s="738"/>
      <c r="V326" s="738"/>
      <c r="AT326" s="138"/>
      <c r="AU326" s="138"/>
      <c r="AY326" s="138"/>
    </row>
    <row r="327" spans="2:51" s="2" customFormat="1" ht="7" customHeight="1">
      <c r="B327" s="283"/>
      <c r="C327" s="284"/>
      <c r="D327" s="284"/>
      <c r="E327" s="284"/>
      <c r="F327" s="707"/>
      <c r="G327" s="284"/>
      <c r="H327" s="284"/>
      <c r="I327" s="865"/>
      <c r="J327" s="284"/>
      <c r="K327" s="284"/>
      <c r="L327" s="34"/>
      <c r="M327" s="729"/>
      <c r="N327" s="729"/>
      <c r="O327" s="729"/>
      <c r="P327" s="729"/>
      <c r="Q327" s="729"/>
      <c r="R327" s="729"/>
      <c r="S327" s="729"/>
      <c r="T327" s="729"/>
      <c r="U327" s="729"/>
      <c r="V327" s="729"/>
    </row>
  </sheetData>
  <sheetProtection algorithmName="SHA-512" hashValue="U0glfiwjhKpEibJv4WwcaN//s9jsBLgm8jVZxvsvD479vZSgkmuyvqVMMM9jMQq4y6zeR5nANVfttz9buVdduQ==" saltValue="i0HXaBnWCBAArUpqrn+1uA==" spinCount="100000" sheet="1" objects="1" scenarios="1" selectLockedCells="1"/>
  <autoFilter ref="C120:K304" xr:uid="{00000000-0009-0000-0000-00000B000000}"/>
  <mergeCells count="9">
    <mergeCell ref="E87:H87"/>
    <mergeCell ref="E111:H111"/>
    <mergeCell ref="E113:H113"/>
    <mergeCell ref="L2:V2"/>
    <mergeCell ref="E7:H7"/>
    <mergeCell ref="E9:H9"/>
    <mergeCell ref="E18:H18"/>
    <mergeCell ref="E27:H27"/>
    <mergeCell ref="E85:H85"/>
  </mergeCells>
  <phoneticPr fontId="0" type="noConversion"/>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62497-7DED-4ACB-8B2C-BC145D47D1EF}">
  <sheetPr>
    <pageSetUpPr fitToPage="1"/>
  </sheetPr>
  <dimension ref="B2:BM352"/>
  <sheetViews>
    <sheetView showGridLines="0" topLeftCell="A81" zoomScaleNormal="100" workbookViewId="0">
      <selection activeCell="I125" sqref="I125"/>
    </sheetView>
  </sheetViews>
  <sheetFormatPr defaultColWidth="9" defaultRowHeight="10.3"/>
  <cols>
    <col min="1" max="1" width="8.36328125" style="257" customWidth="1"/>
    <col min="2" max="2" width="1.1796875" style="257" customWidth="1"/>
    <col min="3" max="3" width="4.1796875" style="257" customWidth="1"/>
    <col min="4" max="4" width="4.36328125" style="257" customWidth="1"/>
    <col min="5" max="5" width="14.6328125" style="257" customWidth="1"/>
    <col min="6" max="6" width="53" style="257" customWidth="1"/>
    <col min="7" max="7" width="7.453125" style="257" customWidth="1"/>
    <col min="8" max="8" width="14" style="257" customWidth="1"/>
    <col min="9" max="9" width="15.81640625" style="845" customWidth="1"/>
    <col min="10" max="11" width="22.36328125" style="257" customWidth="1"/>
    <col min="12" max="12" width="9.36328125" style="257" customWidth="1"/>
    <col min="13" max="13" width="10.81640625" style="257" hidden="1" customWidth="1"/>
    <col min="14" max="14" width="0" style="257" hidden="1" customWidth="1"/>
    <col min="15" max="20" width="14.1796875" style="257" hidden="1" customWidth="1"/>
    <col min="21" max="21" width="16.36328125" style="257" hidden="1" customWidth="1"/>
    <col min="22" max="22" width="12.36328125" style="257" customWidth="1"/>
    <col min="23" max="23" width="16.36328125" style="257" customWidth="1"/>
    <col min="24" max="24" width="12.36328125" style="257" customWidth="1"/>
    <col min="25" max="25" width="15" style="257" customWidth="1"/>
    <col min="26" max="26" width="11" style="257" customWidth="1"/>
    <col min="27" max="27" width="15" style="257" customWidth="1"/>
    <col min="28" max="28" width="16.36328125" style="257" customWidth="1"/>
    <col min="29" max="29" width="11" style="257" customWidth="1"/>
    <col min="30" max="30" width="15" style="257" customWidth="1"/>
    <col min="31" max="31" width="16.36328125" style="257" customWidth="1"/>
    <col min="32" max="16384" width="9" style="257"/>
  </cols>
  <sheetData>
    <row r="2" spans="2:46" ht="37" customHeight="1">
      <c r="L2" s="894" t="s">
        <v>5</v>
      </c>
      <c r="M2" s="895"/>
      <c r="N2" s="895"/>
      <c r="O2" s="895"/>
      <c r="P2" s="895"/>
      <c r="Q2" s="895"/>
      <c r="R2" s="895"/>
      <c r="S2" s="895"/>
      <c r="T2" s="895"/>
      <c r="U2" s="895"/>
      <c r="V2" s="895"/>
      <c r="AT2" s="277" t="s">
        <v>96</v>
      </c>
    </row>
    <row r="3" spans="2:46" ht="7" customHeight="1">
      <c r="B3" s="13"/>
      <c r="C3" s="14"/>
      <c r="D3" s="14"/>
      <c r="E3" s="14"/>
      <c r="F3" s="14"/>
      <c r="G3" s="14"/>
      <c r="H3" s="14"/>
      <c r="I3" s="846"/>
      <c r="J3" s="14"/>
      <c r="K3" s="14"/>
      <c r="L3" s="15"/>
      <c r="AT3" s="277" t="s">
        <v>78</v>
      </c>
    </row>
    <row r="4" spans="2:46" ht="25" customHeight="1">
      <c r="B4" s="15"/>
      <c r="D4" s="16" t="s">
        <v>110</v>
      </c>
      <c r="L4" s="15"/>
      <c r="M4" s="84" t="s">
        <v>11</v>
      </c>
      <c r="AT4" s="277" t="s">
        <v>3</v>
      </c>
    </row>
    <row r="5" spans="2:46" ht="7" customHeight="1">
      <c r="B5" s="15"/>
      <c r="L5" s="15"/>
    </row>
    <row r="6" spans="2:46" ht="12" customHeight="1">
      <c r="B6" s="15"/>
      <c r="D6" s="269" t="s">
        <v>16</v>
      </c>
      <c r="L6" s="15"/>
    </row>
    <row r="7" spans="2:46" ht="16.5" customHeight="1">
      <c r="B7" s="15"/>
      <c r="E7" s="940" t="s">
        <v>4078</v>
      </c>
      <c r="F7" s="941"/>
      <c r="G7" s="941"/>
      <c r="H7" s="941"/>
      <c r="L7" s="15"/>
    </row>
    <row r="8" spans="2:46" s="2" customFormat="1" ht="12" customHeight="1">
      <c r="B8" s="34"/>
      <c r="D8" s="269" t="s">
        <v>111</v>
      </c>
      <c r="I8" s="308"/>
      <c r="L8" s="34"/>
    </row>
    <row r="9" spans="2:46" s="2" customFormat="1" ht="16.5" customHeight="1">
      <c r="B9" s="34"/>
      <c r="E9" s="911" t="s">
        <v>7008</v>
      </c>
      <c r="F9" s="939"/>
      <c r="G9" s="939"/>
      <c r="H9" s="939"/>
      <c r="I9" s="308"/>
      <c r="L9" s="34"/>
    </row>
    <row r="10" spans="2:46" s="2" customFormat="1">
      <c r="B10" s="34"/>
      <c r="I10" s="308"/>
      <c r="L10" s="34"/>
    </row>
    <row r="11" spans="2:46" s="2" customFormat="1" ht="12" customHeight="1">
      <c r="B11" s="34"/>
      <c r="D11" s="269" t="s">
        <v>17</v>
      </c>
      <c r="F11" s="262" t="s">
        <v>1</v>
      </c>
      <c r="I11" s="847" t="s">
        <v>18</v>
      </c>
      <c r="J11" s="262" t="s">
        <v>1</v>
      </c>
      <c r="L11" s="34"/>
    </row>
    <row r="12" spans="2:46" s="2" customFormat="1" ht="12" customHeight="1">
      <c r="B12" s="34"/>
      <c r="D12" s="269" t="s">
        <v>19</v>
      </c>
      <c r="F12" s="791" t="s">
        <v>2933</v>
      </c>
      <c r="I12" s="847" t="s">
        <v>20</v>
      </c>
      <c r="J12" s="789">
        <f>'Rekapitulace stavby'!AN8</f>
        <v>44757</v>
      </c>
      <c r="L12" s="34"/>
    </row>
    <row r="13" spans="2:46" s="2" customFormat="1" ht="10.95" customHeight="1">
      <c r="B13" s="34"/>
      <c r="I13" s="308"/>
      <c r="L13" s="34"/>
    </row>
    <row r="14" spans="2:46" s="2" customFormat="1" ht="12" customHeight="1">
      <c r="B14" s="34"/>
      <c r="D14" s="269" t="s">
        <v>21</v>
      </c>
      <c r="I14" s="847" t="s">
        <v>22</v>
      </c>
      <c r="J14" s="262" t="s">
        <v>1</v>
      </c>
      <c r="L14" s="34"/>
    </row>
    <row r="15" spans="2:46" s="2" customFormat="1" ht="18" customHeight="1">
      <c r="B15" s="34"/>
      <c r="E15" s="791" t="s">
        <v>2932</v>
      </c>
      <c r="I15" s="847" t="s">
        <v>23</v>
      </c>
      <c r="J15" s="262" t="s">
        <v>1</v>
      </c>
      <c r="L15" s="34"/>
    </row>
    <row r="16" spans="2:46" s="2" customFormat="1" ht="7" customHeight="1">
      <c r="B16" s="34"/>
      <c r="I16" s="308"/>
      <c r="L16" s="34"/>
    </row>
    <row r="17" spans="2:12" s="2" customFormat="1" ht="12" customHeight="1">
      <c r="B17" s="34"/>
      <c r="D17" s="269" t="s">
        <v>24</v>
      </c>
      <c r="I17" s="847" t="s">
        <v>22</v>
      </c>
      <c r="J17" s="792" t="str">
        <f>'Rekapitulace stavby'!AN13</f>
        <v>Vyplň údaj</v>
      </c>
      <c r="L17" s="34"/>
    </row>
    <row r="18" spans="2:12" s="2" customFormat="1" ht="18" customHeight="1">
      <c r="B18" s="34"/>
      <c r="E18" s="901" t="str">
        <f>'Rekapitulace stavby'!E14</f>
        <v>Vyplň údaj</v>
      </c>
      <c r="F18" s="896"/>
      <c r="G18" s="896"/>
      <c r="H18" s="896"/>
      <c r="I18" s="847" t="s">
        <v>23</v>
      </c>
      <c r="J18" s="792" t="str">
        <f>'Rekapitulace stavby'!AN14</f>
        <v>Vyplň údaj</v>
      </c>
      <c r="L18" s="34"/>
    </row>
    <row r="19" spans="2:12" s="2" customFormat="1" ht="7" customHeight="1">
      <c r="B19" s="34"/>
      <c r="I19" s="308"/>
      <c r="L19" s="34"/>
    </row>
    <row r="20" spans="2:12" s="2" customFormat="1" ht="12" customHeight="1">
      <c r="B20" s="34"/>
      <c r="D20" s="269" t="s">
        <v>26</v>
      </c>
      <c r="I20" s="847" t="s">
        <v>22</v>
      </c>
      <c r="J20" s="262" t="s">
        <v>1</v>
      </c>
      <c r="L20" s="34"/>
    </row>
    <row r="21" spans="2:12" s="2" customFormat="1" ht="18" customHeight="1">
      <c r="B21" s="34"/>
      <c r="E21" s="262" t="s">
        <v>27</v>
      </c>
      <c r="I21" s="847" t="s">
        <v>23</v>
      </c>
      <c r="J21" s="262" t="s">
        <v>1</v>
      </c>
      <c r="L21" s="34"/>
    </row>
    <row r="22" spans="2:12" s="2" customFormat="1" ht="7" customHeight="1">
      <c r="B22" s="34"/>
      <c r="I22" s="308"/>
      <c r="L22" s="34"/>
    </row>
    <row r="23" spans="2:12" s="2" customFormat="1" ht="12" customHeight="1">
      <c r="B23" s="34"/>
      <c r="D23" s="269" t="s">
        <v>29</v>
      </c>
      <c r="I23" s="847" t="s">
        <v>22</v>
      </c>
      <c r="J23" s="262" t="s">
        <v>1</v>
      </c>
      <c r="L23" s="34"/>
    </row>
    <row r="24" spans="2:12" s="2" customFormat="1" ht="18" customHeight="1">
      <c r="B24" s="34"/>
      <c r="E24" s="262"/>
      <c r="I24" s="847" t="s">
        <v>23</v>
      </c>
      <c r="J24" s="262" t="s">
        <v>1</v>
      </c>
      <c r="L24" s="34"/>
    </row>
    <row r="25" spans="2:12" s="2" customFormat="1" ht="7" customHeight="1">
      <c r="B25" s="34"/>
      <c r="I25" s="308"/>
      <c r="L25" s="34"/>
    </row>
    <row r="26" spans="2:12" s="2" customFormat="1" ht="12" customHeight="1">
      <c r="B26" s="34"/>
      <c r="D26" s="269" t="s">
        <v>31</v>
      </c>
      <c r="I26" s="308"/>
      <c r="L26" s="34"/>
    </row>
    <row r="27" spans="2:12" s="5" customFormat="1" ht="16.5" customHeight="1">
      <c r="B27" s="87"/>
      <c r="E27" s="903" t="s">
        <v>1</v>
      </c>
      <c r="F27" s="903"/>
      <c r="G27" s="903"/>
      <c r="H27" s="903"/>
      <c r="I27" s="861"/>
      <c r="L27" s="87"/>
    </row>
    <row r="28" spans="2:12" s="2" customFormat="1" ht="7" customHeight="1">
      <c r="B28" s="34"/>
      <c r="I28" s="308"/>
      <c r="L28" s="34"/>
    </row>
    <row r="29" spans="2:12" s="2" customFormat="1" ht="7" customHeight="1">
      <c r="B29" s="34"/>
      <c r="D29" s="48"/>
      <c r="E29" s="48"/>
      <c r="F29" s="48"/>
      <c r="G29" s="48"/>
      <c r="H29" s="48"/>
      <c r="I29" s="862"/>
      <c r="J29" s="48"/>
      <c r="K29" s="48"/>
      <c r="L29" s="34"/>
    </row>
    <row r="30" spans="2:12" s="2" customFormat="1" ht="25.4" customHeight="1">
      <c r="B30" s="34"/>
      <c r="D30" s="88" t="s">
        <v>32</v>
      </c>
      <c r="I30" s="308"/>
      <c r="J30" s="254">
        <f>ROUND(J97, 0)</f>
        <v>0</v>
      </c>
      <c r="L30" s="34"/>
    </row>
    <row r="31" spans="2:12" s="2" customFormat="1" ht="7" customHeight="1">
      <c r="B31" s="34"/>
      <c r="D31" s="48"/>
      <c r="E31" s="48"/>
      <c r="F31" s="48"/>
      <c r="G31" s="48"/>
      <c r="H31" s="48"/>
      <c r="I31" s="862"/>
      <c r="J31" s="48"/>
      <c r="K31" s="48"/>
      <c r="L31" s="34"/>
    </row>
    <row r="32" spans="2:12" s="2" customFormat="1" ht="14.5" customHeight="1">
      <c r="B32" s="34"/>
      <c r="F32" s="266" t="s">
        <v>34</v>
      </c>
      <c r="I32" s="850" t="s">
        <v>33</v>
      </c>
      <c r="J32" s="266" t="s">
        <v>35</v>
      </c>
      <c r="L32" s="34"/>
    </row>
    <row r="33" spans="2:12" s="2" customFormat="1" ht="14.5" customHeight="1">
      <c r="B33" s="34"/>
      <c r="D33" s="89" t="s">
        <v>36</v>
      </c>
      <c r="E33" s="269" t="s">
        <v>37</v>
      </c>
      <c r="F33" s="90">
        <f>ROUND((SUM(BE122:BE351)),  0)</f>
        <v>0</v>
      </c>
      <c r="I33" s="850">
        <v>0.21</v>
      </c>
      <c r="J33" s="90">
        <f>ROUND((F33*I33),  0)</f>
        <v>0</v>
      </c>
      <c r="L33" s="34"/>
    </row>
    <row r="34" spans="2:12" s="2" customFormat="1" ht="14.5" customHeight="1">
      <c r="B34" s="34"/>
      <c r="E34" s="269" t="s">
        <v>38</v>
      </c>
      <c r="F34" s="90">
        <v>0</v>
      </c>
      <c r="I34" s="850">
        <v>0.15</v>
      </c>
      <c r="J34" s="90">
        <f>ROUND((F34*I34),  0)</f>
        <v>0</v>
      </c>
      <c r="L34" s="34"/>
    </row>
    <row r="35" spans="2:12" s="2" customFormat="1" ht="14.5" hidden="1" customHeight="1">
      <c r="B35" s="34"/>
      <c r="E35" s="269" t="s">
        <v>39</v>
      </c>
      <c r="F35" s="90">
        <f>ROUND((SUM(BG122:BG351)),  0)</f>
        <v>0</v>
      </c>
      <c r="I35" s="850">
        <v>0.21</v>
      </c>
      <c r="J35" s="90">
        <f>0</f>
        <v>0</v>
      </c>
      <c r="L35" s="34"/>
    </row>
    <row r="36" spans="2:12" s="2" customFormat="1" ht="14.5" hidden="1" customHeight="1">
      <c r="B36" s="34"/>
      <c r="E36" s="269" t="s">
        <v>40</v>
      </c>
      <c r="F36" s="90">
        <f>ROUND((SUM(BH122:BH351)),  0)</f>
        <v>0</v>
      </c>
      <c r="I36" s="850">
        <v>0.15</v>
      </c>
      <c r="J36" s="90">
        <f>0</f>
        <v>0</v>
      </c>
      <c r="L36" s="34"/>
    </row>
    <row r="37" spans="2:12" s="2" customFormat="1" ht="14.5" hidden="1" customHeight="1">
      <c r="B37" s="34"/>
      <c r="E37" s="269" t="s">
        <v>41</v>
      </c>
      <c r="F37" s="90">
        <f>ROUND((SUM(BI122:BI351)),  0)</f>
        <v>0</v>
      </c>
      <c r="I37" s="850">
        <v>0</v>
      </c>
      <c r="J37" s="90">
        <f>0</f>
        <v>0</v>
      </c>
      <c r="L37" s="34"/>
    </row>
    <row r="38" spans="2:12" s="2" customFormat="1" ht="7" customHeight="1">
      <c r="B38" s="34"/>
      <c r="I38" s="308"/>
      <c r="L38" s="34"/>
    </row>
    <row r="39" spans="2:12" s="2" customFormat="1" ht="25.4" customHeight="1">
      <c r="B39" s="34"/>
      <c r="C39" s="279"/>
      <c r="D39" s="93" t="s">
        <v>42</v>
      </c>
      <c r="E39" s="280"/>
      <c r="F39" s="280"/>
      <c r="G39" s="94" t="s">
        <v>43</v>
      </c>
      <c r="H39" s="95" t="s">
        <v>44</v>
      </c>
      <c r="I39" s="863"/>
      <c r="J39" s="96">
        <f>SUM(J30:J37)</f>
        <v>0</v>
      </c>
      <c r="K39" s="281"/>
      <c r="L39" s="34"/>
    </row>
    <row r="40" spans="2:12" s="2" customFormat="1" ht="14.5" customHeight="1">
      <c r="B40" s="34"/>
      <c r="I40" s="308"/>
      <c r="L40" s="34"/>
    </row>
    <row r="41" spans="2:12" ht="14.5" customHeight="1">
      <c r="B41" s="15"/>
      <c r="L41" s="15"/>
    </row>
    <row r="42" spans="2:12" ht="14.5" customHeight="1">
      <c r="B42" s="15"/>
      <c r="L42" s="15"/>
    </row>
    <row r="43" spans="2:12" ht="14.5" customHeight="1">
      <c r="B43" s="15"/>
      <c r="L43" s="15"/>
    </row>
    <row r="44" spans="2:12" ht="14.5" customHeight="1">
      <c r="B44" s="15"/>
      <c r="L44" s="15"/>
    </row>
    <row r="45" spans="2:12" ht="14.5" customHeight="1">
      <c r="B45" s="15"/>
      <c r="L45" s="15"/>
    </row>
    <row r="46" spans="2:12" ht="14.5" customHeight="1">
      <c r="B46" s="15"/>
      <c r="L46" s="15"/>
    </row>
    <row r="47" spans="2:12" ht="14.5" customHeight="1">
      <c r="B47" s="15"/>
      <c r="L47" s="15"/>
    </row>
    <row r="48" spans="2:12" ht="14.5" customHeight="1">
      <c r="B48" s="15"/>
      <c r="L48" s="15"/>
    </row>
    <row r="49" spans="2:12" ht="14.5" customHeight="1">
      <c r="B49" s="15"/>
      <c r="L49" s="15"/>
    </row>
    <row r="50" spans="2:12" s="2" customFormat="1" ht="14.5" customHeight="1">
      <c r="B50" s="34"/>
      <c r="D50" s="35" t="s">
        <v>45</v>
      </c>
      <c r="E50" s="36"/>
      <c r="F50" s="36"/>
      <c r="G50" s="35" t="s">
        <v>46</v>
      </c>
      <c r="H50" s="36"/>
      <c r="I50" s="852"/>
      <c r="J50" s="36"/>
      <c r="K50" s="36"/>
      <c r="L50" s="34"/>
    </row>
    <row r="51" spans="2:12">
      <c r="B51" s="15"/>
      <c r="L51" s="15"/>
    </row>
    <row r="52" spans="2:12">
      <c r="B52" s="15"/>
      <c r="L52" s="15"/>
    </row>
    <row r="53" spans="2:12">
      <c r="B53" s="15"/>
      <c r="L53" s="15"/>
    </row>
    <row r="54" spans="2:12">
      <c r="B54" s="15"/>
      <c r="L54" s="15"/>
    </row>
    <row r="55" spans="2:12">
      <c r="B55" s="15"/>
      <c r="L55" s="15"/>
    </row>
    <row r="56" spans="2:12">
      <c r="B56" s="15"/>
      <c r="L56" s="15"/>
    </row>
    <row r="57" spans="2:12">
      <c r="B57" s="15"/>
      <c r="L57" s="15"/>
    </row>
    <row r="58" spans="2:12">
      <c r="B58" s="15"/>
      <c r="L58" s="15"/>
    </row>
    <row r="59" spans="2:12">
      <c r="B59" s="15"/>
      <c r="L59" s="15"/>
    </row>
    <row r="60" spans="2:12">
      <c r="B60" s="15"/>
      <c r="L60" s="15"/>
    </row>
    <row r="61" spans="2:12" s="2" customFormat="1" ht="12.45">
      <c r="B61" s="34"/>
      <c r="D61" s="37" t="s">
        <v>47</v>
      </c>
      <c r="E61" s="282"/>
      <c r="F61" s="98" t="s">
        <v>48</v>
      </c>
      <c r="G61" s="37" t="s">
        <v>47</v>
      </c>
      <c r="H61" s="282"/>
      <c r="I61" s="864"/>
      <c r="J61" s="99" t="s">
        <v>48</v>
      </c>
      <c r="K61" s="282"/>
      <c r="L61" s="34"/>
    </row>
    <row r="62" spans="2:12">
      <c r="B62" s="15"/>
      <c r="L62" s="15"/>
    </row>
    <row r="63" spans="2:12">
      <c r="B63" s="15"/>
      <c r="L63" s="15"/>
    </row>
    <row r="64" spans="2:12">
      <c r="B64" s="15"/>
      <c r="L64" s="15"/>
    </row>
    <row r="65" spans="2:12" s="2" customFormat="1" ht="12.45">
      <c r="B65" s="34"/>
      <c r="D65" s="35" t="s">
        <v>49</v>
      </c>
      <c r="E65" s="36"/>
      <c r="F65" s="36"/>
      <c r="G65" s="35" t="s">
        <v>50</v>
      </c>
      <c r="H65" s="36"/>
      <c r="I65" s="852"/>
      <c r="J65" s="36"/>
      <c r="K65" s="36"/>
      <c r="L65" s="34"/>
    </row>
    <row r="66" spans="2:12">
      <c r="B66" s="15"/>
      <c r="L66" s="15"/>
    </row>
    <row r="67" spans="2:12">
      <c r="B67" s="15"/>
      <c r="L67" s="15"/>
    </row>
    <row r="68" spans="2:12">
      <c r="B68" s="15"/>
      <c r="L68" s="15"/>
    </row>
    <row r="69" spans="2:12">
      <c r="B69" s="15"/>
      <c r="L69" s="15"/>
    </row>
    <row r="70" spans="2:12">
      <c r="B70" s="15"/>
      <c r="L70" s="15"/>
    </row>
    <row r="71" spans="2:12">
      <c r="B71" s="15"/>
      <c r="L71" s="15"/>
    </row>
    <row r="72" spans="2:12">
      <c r="B72" s="15"/>
      <c r="L72" s="15"/>
    </row>
    <row r="73" spans="2:12">
      <c r="B73" s="15"/>
      <c r="L73" s="15"/>
    </row>
    <row r="74" spans="2:12">
      <c r="B74" s="15"/>
      <c r="L74" s="15"/>
    </row>
    <row r="75" spans="2:12">
      <c r="B75" s="15"/>
      <c r="L75" s="15"/>
    </row>
    <row r="76" spans="2:12" s="2" customFormat="1" ht="12.45">
      <c r="B76" s="34"/>
      <c r="D76" s="37" t="s">
        <v>47</v>
      </c>
      <c r="E76" s="282"/>
      <c r="F76" s="98" t="s">
        <v>48</v>
      </c>
      <c r="G76" s="37" t="s">
        <v>47</v>
      </c>
      <c r="H76" s="282"/>
      <c r="I76" s="864"/>
      <c r="J76" s="99" t="s">
        <v>48</v>
      </c>
      <c r="K76" s="282"/>
      <c r="L76" s="34"/>
    </row>
    <row r="77" spans="2:12" s="2" customFormat="1" ht="14.5" customHeight="1">
      <c r="B77" s="283"/>
      <c r="C77" s="284"/>
      <c r="D77" s="284"/>
      <c r="E77" s="284"/>
      <c r="F77" s="284"/>
      <c r="G77" s="284"/>
      <c r="H77" s="284"/>
      <c r="I77" s="865"/>
      <c r="J77" s="284"/>
      <c r="K77" s="284"/>
      <c r="L77" s="34"/>
    </row>
    <row r="81" spans="2:47" s="2" customFormat="1" ht="7" customHeight="1">
      <c r="B81" s="285"/>
      <c r="C81" s="286"/>
      <c r="D81" s="286"/>
      <c r="E81" s="286"/>
      <c r="F81" s="286"/>
      <c r="G81" s="286"/>
      <c r="H81" s="286"/>
      <c r="I81" s="866"/>
      <c r="J81" s="286"/>
      <c r="K81" s="286"/>
      <c r="L81" s="34"/>
    </row>
    <row r="82" spans="2:47" s="2" customFormat="1" ht="25" customHeight="1">
      <c r="B82" s="34"/>
      <c r="C82" s="16" t="s">
        <v>112</v>
      </c>
      <c r="I82" s="308"/>
      <c r="L82" s="34"/>
    </row>
    <row r="83" spans="2:47" s="2" customFormat="1" ht="7" customHeight="1">
      <c r="B83" s="34"/>
      <c r="I83" s="308"/>
      <c r="L83" s="34"/>
    </row>
    <row r="84" spans="2:47" s="2" customFormat="1" ht="12" customHeight="1">
      <c r="B84" s="34"/>
      <c r="C84" s="269" t="s">
        <v>16</v>
      </c>
      <c r="I84" s="308"/>
      <c r="L84" s="34"/>
    </row>
    <row r="85" spans="2:47" s="2" customFormat="1" ht="16.5" customHeight="1">
      <c r="B85" s="34"/>
      <c r="E85" s="940" t="str">
        <f>E7</f>
        <v>Přístavba a rekonstrukce sportovní haly Chrudim, I.etapa</v>
      </c>
      <c r="F85" s="941"/>
      <c r="G85" s="941"/>
      <c r="H85" s="941"/>
      <c r="I85" s="308"/>
      <c r="L85" s="34"/>
    </row>
    <row r="86" spans="2:47" s="2" customFormat="1" ht="12" customHeight="1">
      <c r="B86" s="34"/>
      <c r="C86" s="269" t="s">
        <v>111</v>
      </c>
      <c r="I86" s="308"/>
      <c r="L86" s="34"/>
    </row>
    <row r="87" spans="2:47" s="2" customFormat="1" ht="16.5" customHeight="1">
      <c r="B87" s="34"/>
      <c r="E87" s="911" t="str">
        <f>E9</f>
        <v>47 - Měření a regulace</v>
      </c>
      <c r="F87" s="939"/>
      <c r="G87" s="939"/>
      <c r="H87" s="939"/>
      <c r="I87" s="308"/>
      <c r="L87" s="34"/>
    </row>
    <row r="88" spans="2:47" s="2" customFormat="1" ht="7" customHeight="1">
      <c r="B88" s="34"/>
      <c r="I88" s="308"/>
      <c r="L88" s="34"/>
    </row>
    <row r="89" spans="2:47" s="2" customFormat="1" ht="12" customHeight="1">
      <c r="B89" s="34"/>
      <c r="C89" s="269" t="s">
        <v>19</v>
      </c>
      <c r="F89" s="262" t="str">
        <f>F12</f>
        <v>Chrudim</v>
      </c>
      <c r="I89" s="847" t="s">
        <v>20</v>
      </c>
      <c r="J89" s="260">
        <f>IF(J12="","",J12)</f>
        <v>44757</v>
      </c>
      <c r="L89" s="34"/>
    </row>
    <row r="90" spans="2:47" s="2" customFormat="1" ht="7" customHeight="1">
      <c r="B90" s="34"/>
      <c r="I90" s="308"/>
      <c r="L90" s="34"/>
    </row>
    <row r="91" spans="2:47" s="2" customFormat="1" ht="25.75" customHeight="1">
      <c r="B91" s="34"/>
      <c r="C91" s="269" t="s">
        <v>21</v>
      </c>
      <c r="F91" s="262" t="str">
        <f>E15</f>
        <v xml:space="preserve">Město Chrudim, Resselovo nám.77, Chrudim </v>
      </c>
      <c r="I91" s="847" t="s">
        <v>26</v>
      </c>
      <c r="J91" s="264" t="str">
        <f>E21</f>
        <v>Projekce CZ s.r.o., Tovární 290, Chrudim</v>
      </c>
      <c r="L91" s="34"/>
    </row>
    <row r="92" spans="2:47" s="2" customFormat="1" ht="15.25" customHeight="1">
      <c r="B92" s="34"/>
      <c r="C92" s="269" t="s">
        <v>24</v>
      </c>
      <c r="F92" s="262" t="str">
        <f>IF(E18="","",E18)</f>
        <v>Vyplň údaj</v>
      </c>
      <c r="I92" s="847" t="s">
        <v>29</v>
      </c>
      <c r="J92" s="264">
        <f>E24</f>
        <v>0</v>
      </c>
      <c r="L92" s="34"/>
    </row>
    <row r="93" spans="2:47" s="2" customFormat="1" ht="10.4" customHeight="1">
      <c r="B93" s="34"/>
      <c r="I93" s="308"/>
      <c r="L93" s="34"/>
    </row>
    <row r="94" spans="2:47" s="2" customFormat="1" ht="29.25" customHeight="1">
      <c r="B94" s="34"/>
      <c r="C94" s="100" t="s">
        <v>113</v>
      </c>
      <c r="D94" s="279"/>
      <c r="E94" s="279"/>
      <c r="F94" s="279"/>
      <c r="G94" s="279"/>
      <c r="H94" s="279"/>
      <c r="I94" s="867"/>
      <c r="J94" s="101" t="s">
        <v>114</v>
      </c>
      <c r="K94" s="279"/>
      <c r="L94" s="34"/>
    </row>
    <row r="95" spans="2:47" s="2" customFormat="1" ht="10.4" customHeight="1">
      <c r="B95" s="34"/>
      <c r="I95" s="308"/>
      <c r="L95" s="34"/>
    </row>
    <row r="96" spans="2:47" s="2" customFormat="1" ht="22.95" customHeight="1">
      <c r="B96" s="34"/>
      <c r="C96" s="102" t="s">
        <v>115</v>
      </c>
      <c r="I96" s="308"/>
      <c r="J96" s="254">
        <f>J122</f>
        <v>0</v>
      </c>
      <c r="L96" s="34"/>
      <c r="AU96" s="277" t="s">
        <v>116</v>
      </c>
    </row>
    <row r="97" spans="2:12" s="6" customFormat="1" ht="25" customHeight="1">
      <c r="B97" s="103"/>
      <c r="D97" s="104" t="s">
        <v>966</v>
      </c>
      <c r="E97" s="105"/>
      <c r="F97" s="105"/>
      <c r="G97" s="105"/>
      <c r="H97" s="105"/>
      <c r="I97" s="106"/>
      <c r="J97" s="106">
        <f xml:space="preserve"> SUM(J98:J103)</f>
        <v>0</v>
      </c>
      <c r="L97" s="103"/>
    </row>
    <row r="98" spans="2:12" s="259" customFormat="1" ht="19.95" customHeight="1">
      <c r="B98" s="107"/>
      <c r="D98" s="108" t="s">
        <v>1356</v>
      </c>
      <c r="E98" s="109"/>
      <c r="F98" s="109"/>
      <c r="G98" s="109"/>
      <c r="H98" s="109"/>
      <c r="I98" s="110"/>
      <c r="J98" s="110">
        <f>SUM(J125:J129)</f>
        <v>0</v>
      </c>
      <c r="L98" s="107"/>
    </row>
    <row r="99" spans="2:12" s="259" customFormat="1" ht="19.95" customHeight="1">
      <c r="B99" s="107"/>
      <c r="D99" s="108" t="s">
        <v>1357</v>
      </c>
      <c r="E99" s="109"/>
      <c r="F99" s="109"/>
      <c r="G99" s="109"/>
      <c r="H99" s="109"/>
      <c r="I99" s="110"/>
      <c r="J99" s="110">
        <f>SUM(J131:J165)</f>
        <v>0</v>
      </c>
      <c r="L99" s="107"/>
    </row>
    <row r="100" spans="2:12" s="259" customFormat="1" ht="19.95" customHeight="1">
      <c r="B100" s="107"/>
      <c r="D100" s="108" t="s">
        <v>1358</v>
      </c>
      <c r="E100" s="109"/>
      <c r="F100" s="109"/>
      <c r="G100" s="109"/>
      <c r="H100" s="109"/>
      <c r="I100" s="110"/>
      <c r="J100" s="110">
        <f>SUM(J168:J298)</f>
        <v>0</v>
      </c>
      <c r="L100" s="107"/>
    </row>
    <row r="101" spans="2:12" s="259" customFormat="1" ht="19.95" customHeight="1">
      <c r="B101" s="107"/>
      <c r="D101" s="108" t="s">
        <v>1359</v>
      </c>
      <c r="E101" s="109"/>
      <c r="F101" s="109"/>
      <c r="G101" s="109"/>
      <c r="H101" s="109"/>
      <c r="I101" s="110"/>
      <c r="J101" s="110">
        <f>SUM(J301:J319)</f>
        <v>0</v>
      </c>
      <c r="L101" s="107"/>
    </row>
    <row r="102" spans="2:12" s="2" customFormat="1" ht="21.75" customHeight="1">
      <c r="B102" s="34"/>
      <c r="C102" s="259"/>
      <c r="D102" s="108" t="s">
        <v>1360</v>
      </c>
      <c r="E102" s="109"/>
      <c r="F102" s="109"/>
      <c r="G102" s="109"/>
      <c r="H102" s="109"/>
      <c r="I102" s="110"/>
      <c r="J102" s="110">
        <f>SUM(J322:J338)</f>
        <v>0</v>
      </c>
      <c r="K102" s="259"/>
      <c r="L102" s="34"/>
    </row>
    <row r="103" spans="2:12" s="2" customFormat="1" ht="21.75" customHeight="1">
      <c r="B103" s="34"/>
      <c r="C103" s="259"/>
      <c r="D103" s="108" t="s">
        <v>1361</v>
      </c>
      <c r="E103" s="109"/>
      <c r="F103" s="109"/>
      <c r="G103" s="109"/>
      <c r="H103" s="109"/>
      <c r="I103" s="110"/>
      <c r="J103" s="110">
        <f>SUM(J341:J351)</f>
        <v>0</v>
      </c>
      <c r="K103" s="259"/>
      <c r="L103" s="34"/>
    </row>
    <row r="104" spans="2:12" s="2" customFormat="1" ht="7" customHeight="1">
      <c r="B104" s="283"/>
      <c r="C104" s="284"/>
      <c r="D104" s="284"/>
      <c r="E104" s="284"/>
      <c r="F104" s="284"/>
      <c r="G104" s="284"/>
      <c r="H104" s="284"/>
      <c r="I104" s="865"/>
      <c r="J104" s="284"/>
      <c r="K104" s="284"/>
      <c r="L104" s="34"/>
    </row>
    <row r="108" spans="2:12" s="2" customFormat="1" ht="7" customHeight="1">
      <c r="B108" s="285"/>
      <c r="C108" s="286"/>
      <c r="D108" s="286"/>
      <c r="E108" s="286"/>
      <c r="F108" s="286"/>
      <c r="G108" s="286"/>
      <c r="H108" s="286"/>
      <c r="I108" s="866"/>
      <c r="J108" s="286"/>
      <c r="K108" s="286"/>
      <c r="L108" s="34"/>
    </row>
    <row r="109" spans="2:12" s="2" customFormat="1" ht="25" customHeight="1">
      <c r="B109" s="34"/>
      <c r="C109" s="16" t="s">
        <v>117</v>
      </c>
      <c r="I109" s="308"/>
      <c r="L109" s="34"/>
    </row>
    <row r="110" spans="2:12" s="2" customFormat="1" ht="7" customHeight="1">
      <c r="B110" s="34"/>
      <c r="I110" s="308"/>
      <c r="L110" s="34"/>
    </row>
    <row r="111" spans="2:12" s="2" customFormat="1" ht="12" customHeight="1">
      <c r="B111" s="34"/>
      <c r="C111" s="269" t="s">
        <v>16</v>
      </c>
      <c r="I111" s="308"/>
      <c r="L111" s="34"/>
    </row>
    <row r="112" spans="2:12" s="2" customFormat="1" ht="16.5" customHeight="1">
      <c r="B112" s="34"/>
      <c r="E112" s="940" t="str">
        <f>E7</f>
        <v>Přístavba a rekonstrukce sportovní haly Chrudim, I.etapa</v>
      </c>
      <c r="F112" s="941"/>
      <c r="G112" s="941"/>
      <c r="H112" s="941"/>
      <c r="I112" s="308"/>
      <c r="L112" s="34"/>
    </row>
    <row r="113" spans="2:65" s="2" customFormat="1" ht="12" customHeight="1">
      <c r="B113" s="34"/>
      <c r="C113" s="269" t="s">
        <v>111</v>
      </c>
      <c r="I113" s="308"/>
      <c r="L113" s="34"/>
    </row>
    <row r="114" spans="2:65" s="2" customFormat="1" ht="16.5" customHeight="1">
      <c r="B114" s="34"/>
      <c r="E114" s="911" t="str">
        <f>E9</f>
        <v>47 - Měření a regulace</v>
      </c>
      <c r="F114" s="939"/>
      <c r="G114" s="939"/>
      <c r="H114" s="939"/>
      <c r="I114" s="308"/>
      <c r="L114" s="34"/>
    </row>
    <row r="115" spans="2:65" s="2" customFormat="1" ht="7" customHeight="1">
      <c r="B115" s="34"/>
      <c r="I115" s="308"/>
      <c r="L115" s="34"/>
    </row>
    <row r="116" spans="2:65" s="2" customFormat="1" ht="12" customHeight="1">
      <c r="B116" s="34"/>
      <c r="C116" s="269" t="s">
        <v>19</v>
      </c>
      <c r="F116" s="262" t="str">
        <f>F12</f>
        <v>Chrudim</v>
      </c>
      <c r="I116" s="847" t="s">
        <v>20</v>
      </c>
      <c r="J116" s="260">
        <f>IF(J12="","",J12)</f>
        <v>44757</v>
      </c>
      <c r="L116" s="34"/>
    </row>
    <row r="117" spans="2:65" s="2" customFormat="1" ht="7" customHeight="1">
      <c r="B117" s="34"/>
      <c r="I117" s="308"/>
      <c r="L117" s="34"/>
    </row>
    <row r="118" spans="2:65" s="2" customFormat="1" ht="25.75" customHeight="1">
      <c r="B118" s="34"/>
      <c r="C118" s="269" t="s">
        <v>21</v>
      </c>
      <c r="F118" s="262" t="str">
        <f>E15</f>
        <v xml:space="preserve">Město Chrudim, Resselovo nám.77, Chrudim </v>
      </c>
      <c r="I118" s="847" t="s">
        <v>26</v>
      </c>
      <c r="J118" s="264" t="str">
        <f>E21</f>
        <v>Projekce CZ s.r.o., Tovární 290, Chrudim</v>
      </c>
      <c r="L118" s="34"/>
    </row>
    <row r="119" spans="2:65" s="2" customFormat="1" ht="15.25" customHeight="1">
      <c r="B119" s="34"/>
      <c r="C119" s="269" t="s">
        <v>24</v>
      </c>
      <c r="F119" s="262" t="str">
        <f>IF(E18="","",E18)</f>
        <v>Vyplň údaj</v>
      </c>
      <c r="I119" s="847" t="s">
        <v>29</v>
      </c>
      <c r="J119" s="264">
        <f>E24</f>
        <v>0</v>
      </c>
      <c r="L119" s="34"/>
    </row>
    <row r="120" spans="2:65" s="2" customFormat="1" ht="10.4" customHeight="1">
      <c r="B120" s="34"/>
      <c r="I120" s="308"/>
      <c r="L120" s="34"/>
    </row>
    <row r="121" spans="2:65" s="8" customFormat="1" ht="29.25" customHeight="1">
      <c r="B121" s="116"/>
      <c r="C121" s="113" t="s">
        <v>118</v>
      </c>
      <c r="D121" s="114" t="s">
        <v>57</v>
      </c>
      <c r="E121" s="114" t="s">
        <v>53</v>
      </c>
      <c r="F121" s="114" t="s">
        <v>54</v>
      </c>
      <c r="G121" s="114" t="s">
        <v>119</v>
      </c>
      <c r="H121" s="114" t="s">
        <v>120</v>
      </c>
      <c r="I121" s="858" t="s">
        <v>121</v>
      </c>
      <c r="J121" s="114" t="s">
        <v>114</v>
      </c>
      <c r="K121" s="115" t="s">
        <v>122</v>
      </c>
      <c r="L121" s="116"/>
      <c r="M121" s="54" t="s">
        <v>1</v>
      </c>
      <c r="N121" s="55" t="s">
        <v>36</v>
      </c>
      <c r="O121" s="55" t="s">
        <v>123</v>
      </c>
      <c r="P121" s="55" t="s">
        <v>124</v>
      </c>
      <c r="Q121" s="55" t="s">
        <v>125</v>
      </c>
      <c r="R121" s="55" t="s">
        <v>126</v>
      </c>
      <c r="S121" s="55" t="s">
        <v>127</v>
      </c>
      <c r="T121" s="56" t="s">
        <v>128</v>
      </c>
    </row>
    <row r="122" spans="2:65" s="2" customFormat="1" ht="22.95" customHeight="1">
      <c r="B122" s="34"/>
      <c r="C122" s="61" t="s">
        <v>129</v>
      </c>
      <c r="I122" s="308"/>
      <c r="J122" s="288">
        <f>J123</f>
        <v>0</v>
      </c>
      <c r="L122" s="34"/>
      <c r="M122" s="289"/>
      <c r="N122" s="48"/>
      <c r="O122" s="48"/>
      <c r="P122" s="290" t="e">
        <f>P123</f>
        <v>#REF!</v>
      </c>
      <c r="Q122" s="48"/>
      <c r="R122" s="290" t="e">
        <f>R123</f>
        <v>#REF!</v>
      </c>
      <c r="S122" s="48"/>
      <c r="T122" s="291" t="e">
        <f>T123</f>
        <v>#REF!</v>
      </c>
      <c r="AT122" s="277" t="s">
        <v>71</v>
      </c>
      <c r="AU122" s="277" t="s">
        <v>116</v>
      </c>
      <c r="BK122" s="118" t="e">
        <f>BK123</f>
        <v>#REF!</v>
      </c>
    </row>
    <row r="123" spans="2:65" s="292" customFormat="1" ht="25.95" customHeight="1">
      <c r="B123" s="293"/>
      <c r="D123" s="120" t="s">
        <v>71</v>
      </c>
      <c r="E123" s="121" t="s">
        <v>164</v>
      </c>
      <c r="F123" s="121" t="s">
        <v>971</v>
      </c>
      <c r="I123" s="299"/>
      <c r="J123" s="295">
        <f>SUM(J98:J103)</f>
        <v>0</v>
      </c>
      <c r="L123" s="293"/>
      <c r="M123" s="296"/>
      <c r="P123" s="297" t="e">
        <f>P124+#REF!+#REF!+#REF!</f>
        <v>#REF!</v>
      </c>
      <c r="R123" s="297" t="e">
        <f>R124+#REF!+#REF!+#REF!</f>
        <v>#REF!</v>
      </c>
      <c r="T123" s="298" t="e">
        <f>T124+#REF!+#REF!+#REF!</f>
        <v>#REF!</v>
      </c>
      <c r="AR123" s="120" t="s">
        <v>132</v>
      </c>
      <c r="AT123" s="127" t="s">
        <v>71</v>
      </c>
      <c r="AU123" s="127" t="s">
        <v>72</v>
      </c>
      <c r="AY123" s="120" t="s">
        <v>130</v>
      </c>
      <c r="BK123" s="128" t="e">
        <f>BK124+#REF!+#REF!+#REF!</f>
        <v>#REF!</v>
      </c>
    </row>
    <row r="124" spans="2:65" s="292" customFormat="1" ht="22.95" customHeight="1">
      <c r="B124" s="293"/>
      <c r="D124" s="120" t="s">
        <v>71</v>
      </c>
      <c r="E124" s="129" t="s">
        <v>170</v>
      </c>
      <c r="F124" s="129" t="s">
        <v>1362</v>
      </c>
      <c r="I124" s="299"/>
      <c r="J124" s="300">
        <f>SUM(J125:J129)</f>
        <v>0</v>
      </c>
      <c r="L124" s="293"/>
      <c r="M124" s="296"/>
      <c r="P124" s="297">
        <f>SUM(P125:P226)</f>
        <v>0</v>
      </c>
      <c r="R124" s="297">
        <f>SUM(R125:R226)</f>
        <v>0</v>
      </c>
      <c r="T124" s="298">
        <f>SUM(T125:T226)</f>
        <v>0</v>
      </c>
      <c r="AR124" s="120" t="s">
        <v>8</v>
      </c>
      <c r="AT124" s="127" t="s">
        <v>71</v>
      </c>
      <c r="AU124" s="127" t="s">
        <v>8</v>
      </c>
      <c r="AY124" s="120" t="s">
        <v>130</v>
      </c>
      <c r="BK124" s="128">
        <f>SUM(BK125:BK226)</f>
        <v>0</v>
      </c>
    </row>
    <row r="125" spans="2:65" s="2" customFormat="1" ht="35.700000000000003" customHeight="1">
      <c r="B125" s="301"/>
      <c r="C125" s="145" t="s">
        <v>8</v>
      </c>
      <c r="D125" s="145"/>
      <c r="E125" s="549"/>
      <c r="F125" s="147" t="s">
        <v>1363</v>
      </c>
      <c r="G125" s="148" t="s">
        <v>169</v>
      </c>
      <c r="H125" s="149">
        <v>1</v>
      </c>
      <c r="I125" s="150"/>
      <c r="J125" s="151">
        <f>ROUND(I125*H125,0)</f>
        <v>0</v>
      </c>
      <c r="K125" s="147" t="s">
        <v>1</v>
      </c>
      <c r="L125" s="152"/>
      <c r="M125" s="153" t="s">
        <v>1</v>
      </c>
      <c r="N125" s="306" t="s">
        <v>37</v>
      </c>
      <c r="P125" s="307">
        <f>O125*H125</f>
        <v>0</v>
      </c>
      <c r="Q125" s="307">
        <v>0</v>
      </c>
      <c r="R125" s="307">
        <f>Q125*H125</f>
        <v>0</v>
      </c>
      <c r="S125" s="307">
        <v>0</v>
      </c>
      <c r="T125" s="133">
        <f>S125*H125</f>
        <v>0</v>
      </c>
      <c r="AR125" s="134" t="s">
        <v>135</v>
      </c>
      <c r="AT125" s="134" t="s">
        <v>164</v>
      </c>
      <c r="AU125" s="134" t="s">
        <v>78</v>
      </c>
      <c r="AY125" s="277" t="s">
        <v>130</v>
      </c>
      <c r="BE125" s="308">
        <f>IF(N125="základní",J125,0)</f>
        <v>0</v>
      </c>
      <c r="BF125" s="308">
        <f>IF(N125="snížená",J125,0)</f>
        <v>0</v>
      </c>
      <c r="BG125" s="308">
        <f>IF(N125="zákl. přenesená",J125,0)</f>
        <v>0</v>
      </c>
      <c r="BH125" s="308">
        <f>IF(N125="sníž. přenesená",J125,0)</f>
        <v>0</v>
      </c>
      <c r="BI125" s="308">
        <f>IF(N125="nulová",J125,0)</f>
        <v>0</v>
      </c>
      <c r="BJ125" s="277" t="s">
        <v>8</v>
      </c>
      <c r="BK125" s="308">
        <f>ROUND(I125*H125,0)</f>
        <v>0</v>
      </c>
      <c r="BL125" s="277" t="s">
        <v>103</v>
      </c>
      <c r="BM125" s="134" t="s">
        <v>78</v>
      </c>
    </row>
    <row r="126" spans="2:65" s="2" customFormat="1" ht="29.15" customHeight="1">
      <c r="B126" s="301"/>
      <c r="C126" s="145" t="s">
        <v>78</v>
      </c>
      <c r="D126" s="145"/>
      <c r="E126" s="549"/>
      <c r="F126" s="147" t="s">
        <v>1364</v>
      </c>
      <c r="G126" s="148" t="s">
        <v>169</v>
      </c>
      <c r="H126" s="149">
        <v>1</v>
      </c>
      <c r="I126" s="150"/>
      <c r="J126" s="151">
        <f>ROUND(I126*H126,0)</f>
        <v>0</v>
      </c>
      <c r="K126" s="147" t="s">
        <v>1</v>
      </c>
      <c r="L126" s="152"/>
      <c r="M126" s="153" t="s">
        <v>1</v>
      </c>
      <c r="N126" s="306" t="s">
        <v>37</v>
      </c>
      <c r="P126" s="307">
        <f>O126*H126</f>
        <v>0</v>
      </c>
      <c r="Q126" s="307">
        <v>0</v>
      </c>
      <c r="R126" s="307">
        <f>Q126*H126</f>
        <v>0</v>
      </c>
      <c r="S126" s="307">
        <v>0</v>
      </c>
      <c r="T126" s="133">
        <f>S126*H126</f>
        <v>0</v>
      </c>
      <c r="AR126" s="134" t="s">
        <v>135</v>
      </c>
      <c r="AT126" s="134" t="s">
        <v>164</v>
      </c>
      <c r="AU126" s="134" t="s">
        <v>78</v>
      </c>
      <c r="AY126" s="277" t="s">
        <v>130</v>
      </c>
      <c r="BE126" s="308">
        <f>IF(N126="základní",J126,0)</f>
        <v>0</v>
      </c>
      <c r="BF126" s="308">
        <f>IF(N126="snížená",J126,0)</f>
        <v>0</v>
      </c>
      <c r="BG126" s="308">
        <f>IF(N126="zákl. přenesená",J126,0)</f>
        <v>0</v>
      </c>
      <c r="BH126" s="308">
        <f>IF(N126="sníž. přenesená",J126,0)</f>
        <v>0</v>
      </c>
      <c r="BI126" s="308">
        <f>IF(N126="nulová",J126,0)</f>
        <v>0</v>
      </c>
      <c r="BJ126" s="277" t="s">
        <v>8</v>
      </c>
      <c r="BK126" s="308">
        <f>ROUND(I126*H126,0)</f>
        <v>0</v>
      </c>
      <c r="BL126" s="277" t="s">
        <v>103</v>
      </c>
      <c r="BM126" s="134" t="s">
        <v>103</v>
      </c>
    </row>
    <row r="127" spans="2:65" s="2" customFormat="1" ht="37.5" customHeight="1">
      <c r="B127" s="301"/>
      <c r="C127" s="145" t="s">
        <v>132</v>
      </c>
      <c r="D127" s="145"/>
      <c r="E127" s="549"/>
      <c r="F127" s="147" t="s">
        <v>1365</v>
      </c>
      <c r="G127" s="148" t="s">
        <v>169</v>
      </c>
      <c r="H127" s="149">
        <v>3</v>
      </c>
      <c r="I127" s="150"/>
      <c r="J127" s="151">
        <f>ROUND(I127*H127,0)</f>
        <v>0</v>
      </c>
      <c r="K127" s="147" t="s">
        <v>1</v>
      </c>
      <c r="L127" s="152"/>
      <c r="M127" s="153" t="s">
        <v>1</v>
      </c>
      <c r="N127" s="306" t="s">
        <v>37</v>
      </c>
      <c r="P127" s="307">
        <f>O127*H127</f>
        <v>0</v>
      </c>
      <c r="Q127" s="307">
        <v>0</v>
      </c>
      <c r="R127" s="307">
        <f>Q127*H127</f>
        <v>0</v>
      </c>
      <c r="S127" s="307">
        <v>0</v>
      </c>
      <c r="T127" s="133">
        <f>S127*H127</f>
        <v>0</v>
      </c>
      <c r="AR127" s="134" t="s">
        <v>135</v>
      </c>
      <c r="AT127" s="134" t="s">
        <v>164</v>
      </c>
      <c r="AU127" s="134" t="s">
        <v>78</v>
      </c>
      <c r="AY127" s="277" t="s">
        <v>130</v>
      </c>
      <c r="BE127" s="308">
        <f>IF(N127="základní",J127,0)</f>
        <v>0</v>
      </c>
      <c r="BF127" s="308">
        <f>IF(N127="snížená",J127,0)</f>
        <v>0</v>
      </c>
      <c r="BG127" s="308">
        <f>IF(N127="zákl. přenesená",J127,0)</f>
        <v>0</v>
      </c>
      <c r="BH127" s="308">
        <f>IF(N127="sníž. přenesená",J127,0)</f>
        <v>0</v>
      </c>
      <c r="BI127" s="308">
        <f>IF(N127="nulová",J127,0)</f>
        <v>0</v>
      </c>
      <c r="BJ127" s="277" t="s">
        <v>8</v>
      </c>
      <c r="BK127" s="308">
        <f>ROUND(I127*H127,0)</f>
        <v>0</v>
      </c>
      <c r="BL127" s="277" t="s">
        <v>103</v>
      </c>
      <c r="BM127" s="134" t="s">
        <v>135</v>
      </c>
    </row>
    <row r="128" spans="2:65" s="2" customFormat="1" ht="26.7" customHeight="1">
      <c r="B128" s="301"/>
      <c r="C128" s="145" t="s">
        <v>103</v>
      </c>
      <c r="D128" s="145"/>
      <c r="E128" s="549"/>
      <c r="F128" s="147" t="s">
        <v>1366</v>
      </c>
      <c r="G128" s="148" t="s">
        <v>169</v>
      </c>
      <c r="H128" s="149">
        <v>1</v>
      </c>
      <c r="I128" s="150"/>
      <c r="J128" s="151">
        <f>ROUND(I128*H128,0)</f>
        <v>0</v>
      </c>
      <c r="K128" s="147" t="s">
        <v>1</v>
      </c>
      <c r="L128" s="152"/>
      <c r="M128" s="153" t="s">
        <v>1</v>
      </c>
      <c r="N128" s="306" t="s">
        <v>37</v>
      </c>
      <c r="P128" s="307">
        <f>O128*H128</f>
        <v>0</v>
      </c>
      <c r="Q128" s="307">
        <v>0</v>
      </c>
      <c r="R128" s="307">
        <f>Q128*H128</f>
        <v>0</v>
      </c>
      <c r="S128" s="307">
        <v>0</v>
      </c>
      <c r="T128" s="133">
        <f>S128*H128</f>
        <v>0</v>
      </c>
      <c r="AR128" s="134" t="s">
        <v>135</v>
      </c>
      <c r="AT128" s="134" t="s">
        <v>164</v>
      </c>
      <c r="AU128" s="134" t="s">
        <v>78</v>
      </c>
      <c r="AY128" s="277" t="s">
        <v>130</v>
      </c>
      <c r="BE128" s="308">
        <f>IF(N128="základní",J128,0)</f>
        <v>0</v>
      </c>
      <c r="BF128" s="308">
        <f>IF(N128="snížená",J128,0)</f>
        <v>0</v>
      </c>
      <c r="BG128" s="308">
        <f>IF(N128="zákl. přenesená",J128,0)</f>
        <v>0</v>
      </c>
      <c r="BH128" s="308">
        <f>IF(N128="sníž. přenesená",J128,0)</f>
        <v>0</v>
      </c>
      <c r="BI128" s="308">
        <f>IF(N128="nulová",J128,0)</f>
        <v>0</v>
      </c>
      <c r="BJ128" s="277" t="s">
        <v>8</v>
      </c>
      <c r="BK128" s="308">
        <f>ROUND(I128*H128,0)</f>
        <v>0</v>
      </c>
      <c r="BL128" s="277" t="s">
        <v>103</v>
      </c>
      <c r="BM128" s="134" t="s">
        <v>140</v>
      </c>
    </row>
    <row r="129" spans="2:65" s="2" customFormat="1" ht="21" customHeight="1">
      <c r="B129" s="301"/>
      <c r="C129" s="145" t="s">
        <v>133</v>
      </c>
      <c r="D129" s="145"/>
      <c r="E129" s="549"/>
      <c r="F129" s="147" t="s">
        <v>1367</v>
      </c>
      <c r="G129" s="148" t="s">
        <v>169</v>
      </c>
      <c r="H129" s="149">
        <v>1</v>
      </c>
      <c r="I129" s="150"/>
      <c r="J129" s="151">
        <f>ROUND(I129*H129,0)</f>
        <v>0</v>
      </c>
      <c r="K129" s="147" t="s">
        <v>1</v>
      </c>
      <c r="L129" s="152"/>
      <c r="M129" s="153" t="s">
        <v>1</v>
      </c>
      <c r="N129" s="306" t="s">
        <v>37</v>
      </c>
      <c r="P129" s="307">
        <f>O129*H129</f>
        <v>0</v>
      </c>
      <c r="Q129" s="307">
        <v>0</v>
      </c>
      <c r="R129" s="307">
        <f>Q129*H129</f>
        <v>0</v>
      </c>
      <c r="S129" s="307">
        <v>0</v>
      </c>
      <c r="T129" s="133">
        <f>S129*H129</f>
        <v>0</v>
      </c>
      <c r="AR129" s="134" t="s">
        <v>135</v>
      </c>
      <c r="AT129" s="134" t="s">
        <v>164</v>
      </c>
      <c r="AU129" s="134" t="s">
        <v>78</v>
      </c>
      <c r="AY129" s="277" t="s">
        <v>130</v>
      </c>
      <c r="BE129" s="308">
        <f>IF(N129="základní",J129,0)</f>
        <v>0</v>
      </c>
      <c r="BF129" s="308">
        <f>IF(N129="snížená",J129,0)</f>
        <v>0</v>
      </c>
      <c r="BG129" s="308">
        <f>IF(N129="zákl. přenesená",J129,0)</f>
        <v>0</v>
      </c>
      <c r="BH129" s="308">
        <f>IF(N129="sníž. přenesená",J129,0)</f>
        <v>0</v>
      </c>
      <c r="BI129" s="308">
        <f>IF(N129="nulová",J129,0)</f>
        <v>0</v>
      </c>
      <c r="BJ129" s="277" t="s">
        <v>8</v>
      </c>
      <c r="BK129" s="308">
        <f>ROUND(I129*H129,0)</f>
        <v>0</v>
      </c>
      <c r="BL129" s="277" t="s">
        <v>103</v>
      </c>
      <c r="BM129" s="134" t="s">
        <v>142</v>
      </c>
    </row>
    <row r="130" spans="2:65" s="2" customFormat="1" ht="24.25" customHeight="1">
      <c r="B130" s="301"/>
      <c r="C130" s="292"/>
      <c r="D130" s="120" t="s">
        <v>71</v>
      </c>
      <c r="E130" s="129" t="s">
        <v>172</v>
      </c>
      <c r="F130" s="129" t="s">
        <v>1368</v>
      </c>
      <c r="G130" s="292"/>
      <c r="H130" s="292"/>
      <c r="I130" s="299"/>
      <c r="J130" s="300">
        <f>SUM(J131:J165)</f>
        <v>0</v>
      </c>
      <c r="K130" s="292"/>
      <c r="L130" s="152"/>
      <c r="M130" s="153"/>
      <c r="N130" s="306"/>
      <c r="P130" s="307"/>
      <c r="Q130" s="307"/>
      <c r="R130" s="307"/>
      <c r="S130" s="307"/>
      <c r="T130" s="133"/>
      <c r="AR130" s="134"/>
      <c r="AT130" s="134"/>
      <c r="AU130" s="134"/>
      <c r="AY130" s="277"/>
      <c r="BE130" s="308"/>
      <c r="BF130" s="308"/>
      <c r="BG130" s="308"/>
      <c r="BH130" s="308"/>
      <c r="BI130" s="308"/>
      <c r="BJ130" s="277"/>
      <c r="BK130" s="308"/>
      <c r="BL130" s="277"/>
      <c r="BM130" s="134"/>
    </row>
    <row r="131" spans="2:65" s="2" customFormat="1" ht="43.5" customHeight="1">
      <c r="B131" s="301"/>
      <c r="C131" s="145" t="s">
        <v>107</v>
      </c>
      <c r="D131" s="145"/>
      <c r="E131" s="549"/>
      <c r="F131" s="147" t="s">
        <v>1369</v>
      </c>
      <c r="G131" s="148" t="s">
        <v>169</v>
      </c>
      <c r="H131" s="149">
        <v>1</v>
      </c>
      <c r="I131" s="150"/>
      <c r="J131" s="151">
        <f t="shared" ref="J131:J172" si="0">ROUND(I131*H131,0)</f>
        <v>0</v>
      </c>
      <c r="K131" s="147" t="s">
        <v>1</v>
      </c>
      <c r="L131" s="152"/>
      <c r="M131" s="153" t="s">
        <v>1</v>
      </c>
      <c r="N131" s="306" t="s">
        <v>37</v>
      </c>
      <c r="P131" s="307">
        <f t="shared" ref="P131:P141" si="1">O131*H131</f>
        <v>0</v>
      </c>
      <c r="Q131" s="307">
        <v>0</v>
      </c>
      <c r="R131" s="307">
        <f t="shared" ref="R131:R141" si="2">Q131*H131</f>
        <v>0</v>
      </c>
      <c r="S131" s="307">
        <v>0</v>
      </c>
      <c r="T131" s="133">
        <f t="shared" ref="T131:T141" si="3">S131*H131</f>
        <v>0</v>
      </c>
      <c r="AR131" s="134" t="s">
        <v>135</v>
      </c>
      <c r="AT131" s="134" t="s">
        <v>164</v>
      </c>
      <c r="AU131" s="134" t="s">
        <v>78</v>
      </c>
      <c r="AY131" s="277" t="s">
        <v>130</v>
      </c>
      <c r="BE131" s="308">
        <f t="shared" ref="BE131:BE141" si="4">IF(N131="základní",J131,0)</f>
        <v>0</v>
      </c>
      <c r="BF131" s="308">
        <f t="shared" ref="BF131:BF141" si="5">IF(N131="snížená",J131,0)</f>
        <v>0</v>
      </c>
      <c r="BG131" s="308">
        <f t="shared" ref="BG131:BG141" si="6">IF(N131="zákl. přenesená",J131,0)</f>
        <v>0</v>
      </c>
      <c r="BH131" s="308">
        <f t="shared" ref="BH131:BH141" si="7">IF(N131="sníž. přenesená",J131,0)</f>
        <v>0</v>
      </c>
      <c r="BI131" s="308">
        <f t="shared" ref="BI131:BI141" si="8">IF(N131="nulová",J131,0)</f>
        <v>0</v>
      </c>
      <c r="BJ131" s="277" t="s">
        <v>8</v>
      </c>
      <c r="BK131" s="308">
        <f t="shared" ref="BK131:BK141" si="9">ROUND(I131*H131,0)</f>
        <v>0</v>
      </c>
      <c r="BL131" s="277" t="s">
        <v>103</v>
      </c>
      <c r="BM131" s="134" t="s">
        <v>145</v>
      </c>
    </row>
    <row r="132" spans="2:65" s="2" customFormat="1" ht="26.15" customHeight="1">
      <c r="B132" s="301"/>
      <c r="C132" s="10"/>
      <c r="D132" s="137" t="s">
        <v>131</v>
      </c>
      <c r="E132" s="550"/>
      <c r="F132" s="139" t="s">
        <v>2121</v>
      </c>
      <c r="G132" s="10"/>
      <c r="H132" s="149"/>
      <c r="I132" s="860"/>
      <c r="J132" s="10"/>
      <c r="K132" s="10"/>
      <c r="L132" s="152"/>
      <c r="M132" s="153"/>
      <c r="N132" s="306"/>
      <c r="P132" s="307"/>
      <c r="Q132" s="307"/>
      <c r="R132" s="307"/>
      <c r="S132" s="307"/>
      <c r="T132" s="133"/>
      <c r="AR132" s="134"/>
      <c r="AT132" s="134"/>
      <c r="AU132" s="134"/>
      <c r="AY132" s="277"/>
      <c r="BE132" s="308"/>
      <c r="BF132" s="308"/>
      <c r="BG132" s="308"/>
      <c r="BH132" s="308"/>
      <c r="BI132" s="308"/>
      <c r="BJ132" s="277"/>
      <c r="BK132" s="308"/>
      <c r="BL132" s="277"/>
      <c r="BM132" s="134"/>
    </row>
    <row r="133" spans="2:65" s="2" customFormat="1" ht="44.5" customHeight="1">
      <c r="B133" s="301"/>
      <c r="C133" s="145" t="s">
        <v>134</v>
      </c>
      <c r="D133" s="145"/>
      <c r="E133" s="549"/>
      <c r="F133" s="147" t="s">
        <v>1370</v>
      </c>
      <c r="G133" s="148" t="s">
        <v>169</v>
      </c>
      <c r="H133" s="149">
        <v>1</v>
      </c>
      <c r="I133" s="150"/>
      <c r="J133" s="151">
        <f t="shared" si="0"/>
        <v>0</v>
      </c>
      <c r="K133" s="147" t="s">
        <v>1</v>
      </c>
      <c r="L133" s="152"/>
      <c r="M133" s="153" t="s">
        <v>1</v>
      </c>
      <c r="N133" s="306" t="s">
        <v>37</v>
      </c>
      <c r="P133" s="307">
        <f t="shared" si="1"/>
        <v>0</v>
      </c>
      <c r="Q133" s="307">
        <v>0</v>
      </c>
      <c r="R133" s="307">
        <f t="shared" si="2"/>
        <v>0</v>
      </c>
      <c r="S133" s="307">
        <v>0</v>
      </c>
      <c r="T133" s="133">
        <f t="shared" si="3"/>
        <v>0</v>
      </c>
      <c r="AR133" s="134" t="s">
        <v>135</v>
      </c>
      <c r="AT133" s="134" t="s">
        <v>164</v>
      </c>
      <c r="AU133" s="134" t="s">
        <v>78</v>
      </c>
      <c r="AY133" s="277" t="s">
        <v>130</v>
      </c>
      <c r="BE133" s="308">
        <f t="shared" si="4"/>
        <v>0</v>
      </c>
      <c r="BF133" s="308">
        <f t="shared" si="5"/>
        <v>0</v>
      </c>
      <c r="BG133" s="308">
        <f t="shared" si="6"/>
        <v>0</v>
      </c>
      <c r="BH133" s="308">
        <f t="shared" si="7"/>
        <v>0</v>
      </c>
      <c r="BI133" s="308">
        <f t="shared" si="8"/>
        <v>0</v>
      </c>
      <c r="BJ133" s="277" t="s">
        <v>8</v>
      </c>
      <c r="BK133" s="308">
        <f t="shared" si="9"/>
        <v>0</v>
      </c>
      <c r="BL133" s="277" t="s">
        <v>103</v>
      </c>
      <c r="BM133" s="134" t="s">
        <v>147</v>
      </c>
    </row>
    <row r="134" spans="2:65" s="2" customFormat="1" ht="16.5" customHeight="1">
      <c r="B134" s="301"/>
      <c r="C134" s="10"/>
      <c r="D134" s="137" t="s">
        <v>131</v>
      </c>
      <c r="E134" s="550"/>
      <c r="F134" s="139" t="s">
        <v>2122</v>
      </c>
      <c r="G134" s="10"/>
      <c r="H134" s="149"/>
      <c r="I134" s="860"/>
      <c r="J134" s="10"/>
      <c r="K134" s="10"/>
      <c r="L134" s="152"/>
      <c r="M134" s="153"/>
      <c r="N134" s="306"/>
      <c r="P134" s="307"/>
      <c r="Q134" s="307"/>
      <c r="R134" s="307"/>
      <c r="S134" s="307"/>
      <c r="T134" s="133"/>
      <c r="AR134" s="134"/>
      <c r="AT134" s="134"/>
      <c r="AU134" s="134"/>
      <c r="AY134" s="277"/>
      <c r="BE134" s="308"/>
      <c r="BF134" s="308"/>
      <c r="BG134" s="308"/>
      <c r="BH134" s="308"/>
      <c r="BI134" s="308"/>
      <c r="BJ134" s="277"/>
      <c r="BK134" s="308"/>
      <c r="BL134" s="277"/>
      <c r="BM134" s="134"/>
    </row>
    <row r="135" spans="2:65" s="2" customFormat="1" ht="32.5" customHeight="1">
      <c r="B135" s="301"/>
      <c r="C135" s="145" t="s">
        <v>135</v>
      </c>
      <c r="D135" s="145"/>
      <c r="E135" s="549"/>
      <c r="F135" s="147" t="s">
        <v>1371</v>
      </c>
      <c r="G135" s="148" t="s">
        <v>169</v>
      </c>
      <c r="H135" s="149">
        <v>1</v>
      </c>
      <c r="I135" s="150"/>
      <c r="J135" s="151">
        <f t="shared" si="0"/>
        <v>0</v>
      </c>
      <c r="K135" s="147" t="s">
        <v>1</v>
      </c>
      <c r="L135" s="152"/>
      <c r="M135" s="153" t="s">
        <v>1</v>
      </c>
      <c r="N135" s="306" t="s">
        <v>37</v>
      </c>
      <c r="P135" s="307">
        <f t="shared" si="1"/>
        <v>0</v>
      </c>
      <c r="Q135" s="307">
        <v>0</v>
      </c>
      <c r="R135" s="307">
        <f t="shared" si="2"/>
        <v>0</v>
      </c>
      <c r="S135" s="307">
        <v>0</v>
      </c>
      <c r="T135" s="133">
        <f t="shared" si="3"/>
        <v>0</v>
      </c>
      <c r="AR135" s="134" t="s">
        <v>135</v>
      </c>
      <c r="AT135" s="134" t="s">
        <v>164</v>
      </c>
      <c r="AU135" s="134" t="s">
        <v>78</v>
      </c>
      <c r="AY135" s="277" t="s">
        <v>130</v>
      </c>
      <c r="BE135" s="308">
        <f t="shared" si="4"/>
        <v>0</v>
      </c>
      <c r="BF135" s="308">
        <f t="shared" si="5"/>
        <v>0</v>
      </c>
      <c r="BG135" s="308">
        <f t="shared" si="6"/>
        <v>0</v>
      </c>
      <c r="BH135" s="308">
        <f t="shared" si="7"/>
        <v>0</v>
      </c>
      <c r="BI135" s="308">
        <f t="shared" si="8"/>
        <v>0</v>
      </c>
      <c r="BJ135" s="277" t="s">
        <v>8</v>
      </c>
      <c r="BK135" s="308">
        <f t="shared" si="9"/>
        <v>0</v>
      </c>
      <c r="BL135" s="277" t="s">
        <v>103</v>
      </c>
      <c r="BM135" s="134" t="s">
        <v>148</v>
      </c>
    </row>
    <row r="136" spans="2:65" s="2" customFormat="1" ht="19.5" customHeight="1">
      <c r="B136" s="301"/>
      <c r="C136" s="10"/>
      <c r="D136" s="137" t="s">
        <v>131</v>
      </c>
      <c r="E136" s="550"/>
      <c r="F136" s="139" t="s">
        <v>2123</v>
      </c>
      <c r="G136" s="10"/>
      <c r="H136" s="149"/>
      <c r="I136" s="860"/>
      <c r="J136" s="10"/>
      <c r="K136" s="10"/>
      <c r="L136" s="152"/>
      <c r="M136" s="153"/>
      <c r="N136" s="306"/>
      <c r="P136" s="307"/>
      <c r="Q136" s="307"/>
      <c r="R136" s="307"/>
      <c r="S136" s="307"/>
      <c r="T136" s="133"/>
      <c r="AR136" s="134"/>
      <c r="AT136" s="134"/>
      <c r="AU136" s="134"/>
      <c r="AY136" s="277"/>
      <c r="BE136" s="308"/>
      <c r="BF136" s="308"/>
      <c r="BG136" s="308"/>
      <c r="BH136" s="308"/>
      <c r="BI136" s="308"/>
      <c r="BJ136" s="277"/>
      <c r="BK136" s="308"/>
      <c r="BL136" s="277"/>
      <c r="BM136" s="134"/>
    </row>
    <row r="137" spans="2:65" s="2" customFormat="1" ht="24.25" customHeight="1">
      <c r="B137" s="301"/>
      <c r="C137" s="145" t="s">
        <v>136</v>
      </c>
      <c r="D137" s="145"/>
      <c r="E137" s="549"/>
      <c r="F137" s="147" t="s">
        <v>1372</v>
      </c>
      <c r="G137" s="148" t="s">
        <v>169</v>
      </c>
      <c r="H137" s="149">
        <v>1</v>
      </c>
      <c r="I137" s="150"/>
      <c r="J137" s="151">
        <f t="shared" si="0"/>
        <v>0</v>
      </c>
      <c r="K137" s="147" t="s">
        <v>1</v>
      </c>
      <c r="L137" s="152"/>
      <c r="M137" s="153" t="s">
        <v>1</v>
      </c>
      <c r="N137" s="306" t="s">
        <v>37</v>
      </c>
      <c r="P137" s="307">
        <f t="shared" si="1"/>
        <v>0</v>
      </c>
      <c r="Q137" s="307">
        <v>0</v>
      </c>
      <c r="R137" s="307">
        <f t="shared" si="2"/>
        <v>0</v>
      </c>
      <c r="S137" s="307">
        <v>0</v>
      </c>
      <c r="T137" s="133">
        <f t="shared" si="3"/>
        <v>0</v>
      </c>
      <c r="AR137" s="134" t="s">
        <v>135</v>
      </c>
      <c r="AT137" s="134" t="s">
        <v>164</v>
      </c>
      <c r="AU137" s="134" t="s">
        <v>78</v>
      </c>
      <c r="AY137" s="277" t="s">
        <v>130</v>
      </c>
      <c r="BE137" s="308">
        <f t="shared" si="4"/>
        <v>0</v>
      </c>
      <c r="BF137" s="308">
        <f t="shared" si="5"/>
        <v>0</v>
      </c>
      <c r="BG137" s="308">
        <f t="shared" si="6"/>
        <v>0</v>
      </c>
      <c r="BH137" s="308">
        <f t="shared" si="7"/>
        <v>0</v>
      </c>
      <c r="BI137" s="308">
        <f t="shared" si="8"/>
        <v>0</v>
      </c>
      <c r="BJ137" s="277" t="s">
        <v>8</v>
      </c>
      <c r="BK137" s="308">
        <f t="shared" si="9"/>
        <v>0</v>
      </c>
      <c r="BL137" s="277" t="s">
        <v>103</v>
      </c>
      <c r="BM137" s="134" t="s">
        <v>150</v>
      </c>
    </row>
    <row r="138" spans="2:65" s="2" customFormat="1" ht="15" customHeight="1">
      <c r="B138" s="301"/>
      <c r="C138" s="10"/>
      <c r="D138" s="137" t="s">
        <v>131</v>
      </c>
      <c r="E138" s="550"/>
      <c r="F138" s="139" t="s">
        <v>2124</v>
      </c>
      <c r="G138" s="10"/>
      <c r="H138" s="149"/>
      <c r="I138" s="860"/>
      <c r="J138" s="10"/>
      <c r="K138" s="10"/>
      <c r="L138" s="152"/>
      <c r="M138" s="153"/>
      <c r="N138" s="306"/>
      <c r="P138" s="307"/>
      <c r="Q138" s="307"/>
      <c r="R138" s="307"/>
      <c r="S138" s="307"/>
      <c r="T138" s="133"/>
      <c r="AR138" s="134"/>
      <c r="AT138" s="134"/>
      <c r="AU138" s="134"/>
      <c r="AY138" s="277"/>
      <c r="BE138" s="308"/>
      <c r="BF138" s="308"/>
      <c r="BG138" s="308"/>
      <c r="BH138" s="308"/>
      <c r="BI138" s="308"/>
      <c r="BJ138" s="277"/>
      <c r="BK138" s="308"/>
      <c r="BL138" s="277"/>
      <c r="BM138" s="134"/>
    </row>
    <row r="139" spans="2:65" s="2" customFormat="1" ht="44.15" customHeight="1">
      <c r="B139" s="301"/>
      <c r="C139" s="145" t="s">
        <v>137</v>
      </c>
      <c r="D139" s="145"/>
      <c r="E139" s="549"/>
      <c r="F139" s="147" t="s">
        <v>1373</v>
      </c>
      <c r="G139" s="148" t="s">
        <v>169</v>
      </c>
      <c r="H139" s="149">
        <v>1</v>
      </c>
      <c r="I139" s="150"/>
      <c r="J139" s="151">
        <f t="shared" si="0"/>
        <v>0</v>
      </c>
      <c r="K139" s="147" t="s">
        <v>1</v>
      </c>
      <c r="L139" s="152"/>
      <c r="M139" s="153" t="s">
        <v>1</v>
      </c>
      <c r="N139" s="306" t="s">
        <v>37</v>
      </c>
      <c r="P139" s="307">
        <f t="shared" si="1"/>
        <v>0</v>
      </c>
      <c r="Q139" s="307">
        <v>0</v>
      </c>
      <c r="R139" s="307">
        <f t="shared" si="2"/>
        <v>0</v>
      </c>
      <c r="S139" s="307">
        <v>0</v>
      </c>
      <c r="T139" s="133">
        <f t="shared" si="3"/>
        <v>0</v>
      </c>
      <c r="AR139" s="134" t="s">
        <v>135</v>
      </c>
      <c r="AT139" s="134" t="s">
        <v>164</v>
      </c>
      <c r="AU139" s="134" t="s">
        <v>78</v>
      </c>
      <c r="AY139" s="277" t="s">
        <v>130</v>
      </c>
      <c r="BE139" s="308">
        <f t="shared" si="4"/>
        <v>0</v>
      </c>
      <c r="BF139" s="308">
        <f t="shared" si="5"/>
        <v>0</v>
      </c>
      <c r="BG139" s="308">
        <f t="shared" si="6"/>
        <v>0</v>
      </c>
      <c r="BH139" s="308">
        <f t="shared" si="7"/>
        <v>0</v>
      </c>
      <c r="BI139" s="308">
        <f t="shared" si="8"/>
        <v>0</v>
      </c>
      <c r="BJ139" s="277" t="s">
        <v>8</v>
      </c>
      <c r="BK139" s="308">
        <f t="shared" si="9"/>
        <v>0</v>
      </c>
      <c r="BL139" s="277" t="s">
        <v>103</v>
      </c>
      <c r="BM139" s="134" t="s">
        <v>151</v>
      </c>
    </row>
    <row r="140" spans="2:65" s="2" customFormat="1" ht="18.649999999999999" customHeight="1">
      <c r="B140" s="301"/>
      <c r="C140" s="10"/>
      <c r="D140" s="137" t="s">
        <v>131</v>
      </c>
      <c r="E140" s="550"/>
      <c r="F140" s="139" t="s">
        <v>2125</v>
      </c>
      <c r="G140" s="10"/>
      <c r="H140" s="149"/>
      <c r="I140" s="860"/>
      <c r="J140" s="10"/>
      <c r="K140" s="10"/>
      <c r="L140" s="152"/>
      <c r="M140" s="153"/>
      <c r="N140" s="306"/>
      <c r="P140" s="307"/>
      <c r="Q140" s="307"/>
      <c r="R140" s="307"/>
      <c r="S140" s="307"/>
      <c r="T140" s="133"/>
      <c r="AR140" s="134"/>
      <c r="AT140" s="134"/>
      <c r="AU140" s="134"/>
      <c r="AY140" s="277"/>
      <c r="BE140" s="308"/>
      <c r="BF140" s="308"/>
      <c r="BG140" s="308"/>
      <c r="BH140" s="308"/>
      <c r="BI140" s="308"/>
      <c r="BJ140" s="277"/>
      <c r="BK140" s="308"/>
      <c r="BL140" s="277"/>
      <c r="BM140" s="134"/>
    </row>
    <row r="141" spans="2:65" s="2" customFormat="1" ht="33.65" customHeight="1">
      <c r="B141" s="301"/>
      <c r="C141" s="145" t="s">
        <v>139</v>
      </c>
      <c r="D141" s="145"/>
      <c r="E141" s="549"/>
      <c r="F141" s="147" t="s">
        <v>1370</v>
      </c>
      <c r="G141" s="148" t="s">
        <v>169</v>
      </c>
      <c r="H141" s="149">
        <v>1</v>
      </c>
      <c r="I141" s="150"/>
      <c r="J141" s="151">
        <f t="shared" si="0"/>
        <v>0</v>
      </c>
      <c r="K141" s="147" t="s">
        <v>1</v>
      </c>
      <c r="L141" s="152"/>
      <c r="M141" s="153" t="s">
        <v>1</v>
      </c>
      <c r="N141" s="306" t="s">
        <v>37</v>
      </c>
      <c r="P141" s="307">
        <f t="shared" si="1"/>
        <v>0</v>
      </c>
      <c r="Q141" s="307">
        <v>0</v>
      </c>
      <c r="R141" s="307">
        <f t="shared" si="2"/>
        <v>0</v>
      </c>
      <c r="S141" s="307">
        <v>0</v>
      </c>
      <c r="T141" s="133">
        <f t="shared" si="3"/>
        <v>0</v>
      </c>
      <c r="AR141" s="134" t="s">
        <v>135</v>
      </c>
      <c r="AT141" s="134" t="s">
        <v>164</v>
      </c>
      <c r="AU141" s="134" t="s">
        <v>78</v>
      </c>
      <c r="AY141" s="277" t="s">
        <v>130</v>
      </c>
      <c r="BE141" s="308">
        <f t="shared" si="4"/>
        <v>0</v>
      </c>
      <c r="BF141" s="308">
        <f t="shared" si="5"/>
        <v>0</v>
      </c>
      <c r="BG141" s="308">
        <f t="shared" si="6"/>
        <v>0</v>
      </c>
      <c r="BH141" s="308">
        <f t="shared" si="7"/>
        <v>0</v>
      </c>
      <c r="BI141" s="308">
        <f t="shared" si="8"/>
        <v>0</v>
      </c>
      <c r="BJ141" s="277" t="s">
        <v>8</v>
      </c>
      <c r="BK141" s="308">
        <f t="shared" si="9"/>
        <v>0</v>
      </c>
      <c r="BL141" s="277" t="s">
        <v>103</v>
      </c>
      <c r="BM141" s="134" t="s">
        <v>152</v>
      </c>
    </row>
    <row r="142" spans="2:65" s="2" customFormat="1" ht="11.7" customHeight="1">
      <c r="B142" s="301"/>
      <c r="C142" s="10"/>
      <c r="D142" s="137" t="s">
        <v>131</v>
      </c>
      <c r="E142" s="550"/>
      <c r="F142" s="139" t="s">
        <v>2125</v>
      </c>
      <c r="G142" s="10"/>
      <c r="H142" s="149"/>
      <c r="I142" s="860"/>
      <c r="J142" s="10"/>
      <c r="K142" s="10"/>
      <c r="L142" s="152"/>
      <c r="M142" s="153"/>
      <c r="N142" s="306"/>
      <c r="P142" s="307"/>
      <c r="Q142" s="307"/>
      <c r="R142" s="307"/>
      <c r="S142" s="307"/>
      <c r="T142" s="133"/>
      <c r="AR142" s="134"/>
      <c r="AT142" s="134"/>
      <c r="AU142" s="134"/>
      <c r="AY142" s="277"/>
      <c r="BE142" s="308"/>
      <c r="BF142" s="308"/>
      <c r="BG142" s="308"/>
      <c r="BH142" s="308"/>
      <c r="BI142" s="308"/>
      <c r="BJ142" s="277"/>
      <c r="BK142" s="308"/>
      <c r="BL142" s="277"/>
      <c r="BM142" s="134"/>
    </row>
    <row r="143" spans="2:65" s="2" customFormat="1" ht="35.5" customHeight="1">
      <c r="B143" s="301"/>
      <c r="C143" s="145" t="s">
        <v>140</v>
      </c>
      <c r="D143" s="145"/>
      <c r="E143" s="549"/>
      <c r="F143" s="147" t="s">
        <v>1374</v>
      </c>
      <c r="G143" s="148" t="s">
        <v>169</v>
      </c>
      <c r="H143" s="149">
        <v>3</v>
      </c>
      <c r="I143" s="150"/>
      <c r="J143" s="151">
        <f t="shared" si="0"/>
        <v>0</v>
      </c>
      <c r="K143" s="147" t="s">
        <v>1</v>
      </c>
      <c r="L143" s="152"/>
      <c r="M143" s="153" t="s">
        <v>1</v>
      </c>
      <c r="N143" s="306" t="s">
        <v>37</v>
      </c>
      <c r="P143" s="307">
        <f>O143*H143</f>
        <v>0</v>
      </c>
      <c r="Q143" s="307">
        <v>0</v>
      </c>
      <c r="R143" s="307">
        <f>Q143*H143</f>
        <v>0</v>
      </c>
      <c r="S143" s="307">
        <v>0</v>
      </c>
      <c r="T143" s="133">
        <f>S143*H143</f>
        <v>0</v>
      </c>
      <c r="AR143" s="134" t="s">
        <v>135</v>
      </c>
      <c r="AT143" s="134" t="s">
        <v>164</v>
      </c>
      <c r="AU143" s="134" t="s">
        <v>78</v>
      </c>
      <c r="AY143" s="277" t="s">
        <v>130</v>
      </c>
      <c r="BE143" s="308">
        <f>IF(N143="základní",J143,0)</f>
        <v>0</v>
      </c>
      <c r="BF143" s="308">
        <f>IF(N143="snížená",J143,0)</f>
        <v>0</v>
      </c>
      <c r="BG143" s="308">
        <f>IF(N143="zákl. přenesená",J143,0)</f>
        <v>0</v>
      </c>
      <c r="BH143" s="308">
        <f>IF(N143="sníž. přenesená",J143,0)</f>
        <v>0</v>
      </c>
      <c r="BI143" s="308">
        <f>IF(N143="nulová",J143,0)</f>
        <v>0</v>
      </c>
      <c r="BJ143" s="277" t="s">
        <v>8</v>
      </c>
      <c r="BK143" s="308">
        <f>ROUND(I143*H143,0)</f>
        <v>0</v>
      </c>
      <c r="BL143" s="277" t="s">
        <v>103</v>
      </c>
      <c r="BM143" s="134" t="s">
        <v>153</v>
      </c>
    </row>
    <row r="144" spans="2:65" s="2" customFormat="1" ht="16.5" customHeight="1">
      <c r="B144" s="301"/>
      <c r="C144" s="10"/>
      <c r="D144" s="137" t="s">
        <v>131</v>
      </c>
      <c r="E144" s="550"/>
      <c r="F144" s="139" t="s">
        <v>2126</v>
      </c>
      <c r="G144" s="10"/>
      <c r="H144" s="149"/>
      <c r="I144" s="860"/>
      <c r="J144" s="10"/>
      <c r="K144" s="10"/>
      <c r="L144" s="152"/>
      <c r="M144" s="153"/>
      <c r="N144" s="306"/>
      <c r="P144" s="307"/>
      <c r="Q144" s="307"/>
      <c r="R144" s="307"/>
      <c r="S144" s="307"/>
      <c r="T144" s="133"/>
      <c r="AR144" s="134"/>
      <c r="AT144" s="134"/>
      <c r="AU144" s="134"/>
      <c r="AY144" s="277"/>
      <c r="BE144" s="308"/>
      <c r="BF144" s="308"/>
      <c r="BG144" s="308"/>
      <c r="BH144" s="308"/>
      <c r="BI144" s="308"/>
      <c r="BJ144" s="277"/>
      <c r="BK144" s="308"/>
      <c r="BL144" s="277"/>
      <c r="BM144" s="134"/>
    </row>
    <row r="145" spans="2:65" s="2" customFormat="1" ht="37.950000000000003" customHeight="1">
      <c r="B145" s="301"/>
      <c r="C145" s="145" t="s">
        <v>141</v>
      </c>
      <c r="D145" s="145"/>
      <c r="E145" s="549"/>
      <c r="F145" s="147" t="s">
        <v>1371</v>
      </c>
      <c r="G145" s="148" t="s">
        <v>169</v>
      </c>
      <c r="H145" s="149">
        <v>1</v>
      </c>
      <c r="I145" s="150"/>
      <c r="J145" s="151">
        <f t="shared" si="0"/>
        <v>0</v>
      </c>
      <c r="K145" s="147" t="s">
        <v>1</v>
      </c>
      <c r="L145" s="152"/>
      <c r="M145" s="153" t="s">
        <v>1</v>
      </c>
      <c r="N145" s="306" t="s">
        <v>37</v>
      </c>
      <c r="P145" s="307">
        <f>O145*H145</f>
        <v>0</v>
      </c>
      <c r="Q145" s="307">
        <v>0</v>
      </c>
      <c r="R145" s="307">
        <f>Q145*H145</f>
        <v>0</v>
      </c>
      <c r="S145" s="307">
        <v>0</v>
      </c>
      <c r="T145" s="133">
        <f>S145*H145</f>
        <v>0</v>
      </c>
      <c r="AR145" s="134" t="s">
        <v>135</v>
      </c>
      <c r="AT145" s="134" t="s">
        <v>164</v>
      </c>
      <c r="AU145" s="134" t="s">
        <v>78</v>
      </c>
      <c r="AY145" s="277" t="s">
        <v>130</v>
      </c>
      <c r="BE145" s="308">
        <f>IF(N145="základní",J145,0)</f>
        <v>0</v>
      </c>
      <c r="BF145" s="308">
        <f>IF(N145="snížená",J145,0)</f>
        <v>0</v>
      </c>
      <c r="BG145" s="308">
        <f>IF(N145="zákl. přenesená",J145,0)</f>
        <v>0</v>
      </c>
      <c r="BH145" s="308">
        <f>IF(N145="sníž. přenesená",J145,0)</f>
        <v>0</v>
      </c>
      <c r="BI145" s="308">
        <f>IF(N145="nulová",J145,0)</f>
        <v>0</v>
      </c>
      <c r="BJ145" s="277" t="s">
        <v>8</v>
      </c>
      <c r="BK145" s="308">
        <f>ROUND(I145*H145,0)</f>
        <v>0</v>
      </c>
      <c r="BL145" s="277" t="s">
        <v>103</v>
      </c>
      <c r="BM145" s="134" t="s">
        <v>154</v>
      </c>
    </row>
    <row r="146" spans="2:65" s="2" customFormat="1" ht="13" customHeight="1">
      <c r="B146" s="301"/>
      <c r="C146" s="10"/>
      <c r="D146" s="137" t="s">
        <v>131</v>
      </c>
      <c r="E146" s="550"/>
      <c r="F146" s="139" t="s">
        <v>2127</v>
      </c>
      <c r="G146" s="10"/>
      <c r="H146" s="149"/>
      <c r="I146" s="860"/>
      <c r="J146" s="10"/>
      <c r="K146" s="10"/>
      <c r="L146" s="152"/>
      <c r="M146" s="153"/>
      <c r="N146" s="306"/>
      <c r="P146" s="307"/>
      <c r="Q146" s="307"/>
      <c r="R146" s="307"/>
      <c r="S146" s="307"/>
      <c r="T146" s="133"/>
      <c r="AR146" s="134"/>
      <c r="AT146" s="134"/>
      <c r="AU146" s="134"/>
      <c r="AY146" s="277"/>
      <c r="BE146" s="308"/>
      <c r="BF146" s="308"/>
      <c r="BG146" s="308"/>
      <c r="BH146" s="308"/>
      <c r="BI146" s="308"/>
      <c r="BJ146" s="277"/>
      <c r="BK146" s="308"/>
      <c r="BL146" s="277"/>
      <c r="BM146" s="134"/>
    </row>
    <row r="147" spans="2:65" s="2" customFormat="1" ht="31.95" customHeight="1">
      <c r="B147" s="301"/>
      <c r="C147" s="145" t="s">
        <v>142</v>
      </c>
      <c r="D147" s="145"/>
      <c r="E147" s="549"/>
      <c r="F147" s="147" t="s">
        <v>1370</v>
      </c>
      <c r="G147" s="148" t="s">
        <v>169</v>
      </c>
      <c r="H147" s="149">
        <v>1</v>
      </c>
      <c r="I147" s="150"/>
      <c r="J147" s="151">
        <f t="shared" si="0"/>
        <v>0</v>
      </c>
      <c r="K147" s="147" t="s">
        <v>1</v>
      </c>
      <c r="L147" s="152"/>
      <c r="M147" s="153" t="s">
        <v>1</v>
      </c>
      <c r="N147" s="306" t="s">
        <v>37</v>
      </c>
      <c r="P147" s="307">
        <f>O147*H147</f>
        <v>0</v>
      </c>
      <c r="Q147" s="307">
        <v>0</v>
      </c>
      <c r="R147" s="307">
        <f>Q147*H147</f>
        <v>0</v>
      </c>
      <c r="S147" s="307">
        <v>0</v>
      </c>
      <c r="T147" s="133">
        <f>S147*H147</f>
        <v>0</v>
      </c>
      <c r="AR147" s="134" t="s">
        <v>135</v>
      </c>
      <c r="AT147" s="134" t="s">
        <v>164</v>
      </c>
      <c r="AU147" s="134" t="s">
        <v>78</v>
      </c>
      <c r="AY147" s="277" t="s">
        <v>130</v>
      </c>
      <c r="BE147" s="308">
        <f>IF(N147="základní",J147,0)</f>
        <v>0</v>
      </c>
      <c r="BF147" s="308">
        <f>IF(N147="snížená",J147,0)</f>
        <v>0</v>
      </c>
      <c r="BG147" s="308">
        <f>IF(N147="zákl. přenesená",J147,0)</f>
        <v>0</v>
      </c>
      <c r="BH147" s="308">
        <f>IF(N147="sníž. přenesená",J147,0)</f>
        <v>0</v>
      </c>
      <c r="BI147" s="308">
        <f>IF(N147="nulová",J147,0)</f>
        <v>0</v>
      </c>
      <c r="BJ147" s="277" t="s">
        <v>8</v>
      </c>
      <c r="BK147" s="308">
        <f>ROUND(I147*H147,0)</f>
        <v>0</v>
      </c>
      <c r="BL147" s="277" t="s">
        <v>103</v>
      </c>
      <c r="BM147" s="134" t="s">
        <v>155</v>
      </c>
    </row>
    <row r="148" spans="2:65" s="2" customFormat="1" ht="16.95" customHeight="1">
      <c r="B148" s="301"/>
      <c r="C148" s="10"/>
      <c r="D148" s="137" t="s">
        <v>131</v>
      </c>
      <c r="E148" s="550"/>
      <c r="F148" s="139" t="s">
        <v>2128</v>
      </c>
      <c r="G148" s="10"/>
      <c r="H148" s="149"/>
      <c r="I148" s="860"/>
      <c r="J148" s="10"/>
      <c r="K148" s="10"/>
      <c r="L148" s="152"/>
      <c r="M148" s="153"/>
      <c r="N148" s="306"/>
      <c r="P148" s="307"/>
      <c r="Q148" s="307"/>
      <c r="R148" s="307"/>
      <c r="S148" s="307"/>
      <c r="T148" s="133"/>
      <c r="AR148" s="134"/>
      <c r="AT148" s="134"/>
      <c r="AU148" s="134"/>
      <c r="AY148" s="277"/>
      <c r="BE148" s="308"/>
      <c r="BF148" s="308"/>
      <c r="BG148" s="308"/>
      <c r="BH148" s="308"/>
      <c r="BI148" s="308"/>
      <c r="BJ148" s="277"/>
      <c r="BK148" s="308"/>
      <c r="BL148" s="277"/>
      <c r="BM148" s="134"/>
    </row>
    <row r="149" spans="2:65" s="2" customFormat="1" ht="39.65" customHeight="1">
      <c r="B149" s="301"/>
      <c r="C149" s="145" t="s">
        <v>9</v>
      </c>
      <c r="D149" s="145"/>
      <c r="E149" s="549"/>
      <c r="F149" s="147" t="s">
        <v>1373</v>
      </c>
      <c r="G149" s="148" t="s">
        <v>169</v>
      </c>
      <c r="H149" s="149">
        <v>1</v>
      </c>
      <c r="I149" s="150"/>
      <c r="J149" s="151">
        <f t="shared" si="0"/>
        <v>0</v>
      </c>
      <c r="K149" s="147" t="s">
        <v>1</v>
      </c>
      <c r="L149" s="152"/>
      <c r="M149" s="153" t="s">
        <v>1</v>
      </c>
      <c r="N149" s="306" t="s">
        <v>37</v>
      </c>
      <c r="P149" s="307">
        <f t="shared" ref="P149:P172" si="10">O149*H149</f>
        <v>0</v>
      </c>
      <c r="Q149" s="307">
        <v>0</v>
      </c>
      <c r="R149" s="307">
        <f t="shared" ref="R149:R172" si="11">Q149*H149</f>
        <v>0</v>
      </c>
      <c r="S149" s="307">
        <v>0</v>
      </c>
      <c r="T149" s="133">
        <f t="shared" ref="T149:T172" si="12">S149*H149</f>
        <v>0</v>
      </c>
      <c r="AR149" s="134" t="s">
        <v>135</v>
      </c>
      <c r="AT149" s="134" t="s">
        <v>164</v>
      </c>
      <c r="AU149" s="134" t="s">
        <v>78</v>
      </c>
      <c r="AY149" s="277" t="s">
        <v>130</v>
      </c>
      <c r="BE149" s="308">
        <f t="shared" ref="BE149:BE172" si="13">IF(N149="základní",J149,0)</f>
        <v>0</v>
      </c>
      <c r="BF149" s="308">
        <f t="shared" ref="BF149:BF172" si="14">IF(N149="snížená",J149,0)</f>
        <v>0</v>
      </c>
      <c r="BG149" s="308">
        <f t="shared" ref="BG149:BG172" si="15">IF(N149="zákl. přenesená",J149,0)</f>
        <v>0</v>
      </c>
      <c r="BH149" s="308">
        <f t="shared" ref="BH149:BH172" si="16">IF(N149="sníž. přenesená",J149,0)</f>
        <v>0</v>
      </c>
      <c r="BI149" s="308">
        <f t="shared" ref="BI149:BI172" si="17">IF(N149="nulová",J149,0)</f>
        <v>0</v>
      </c>
      <c r="BJ149" s="277" t="s">
        <v>8</v>
      </c>
      <c r="BK149" s="308">
        <f t="shared" ref="BK149:BK172" si="18">ROUND(I149*H149,0)</f>
        <v>0</v>
      </c>
      <c r="BL149" s="277" t="s">
        <v>103</v>
      </c>
      <c r="BM149" s="134" t="s">
        <v>156</v>
      </c>
    </row>
    <row r="150" spans="2:65" s="2" customFormat="1" ht="19" customHeight="1">
      <c r="B150" s="301"/>
      <c r="C150" s="10"/>
      <c r="D150" s="137" t="s">
        <v>131</v>
      </c>
      <c r="E150" s="550"/>
      <c r="F150" s="139" t="s">
        <v>2129</v>
      </c>
      <c r="G150" s="10"/>
      <c r="H150" s="149"/>
      <c r="I150" s="860"/>
      <c r="J150" s="10"/>
      <c r="K150" s="10"/>
      <c r="L150" s="152"/>
      <c r="M150" s="153"/>
      <c r="N150" s="306"/>
      <c r="P150" s="307"/>
      <c r="Q150" s="307"/>
      <c r="R150" s="307"/>
      <c r="S150" s="307"/>
      <c r="T150" s="133"/>
      <c r="AR150" s="134"/>
      <c r="AT150" s="134"/>
      <c r="AU150" s="134"/>
      <c r="AY150" s="277"/>
      <c r="BE150" s="308"/>
      <c r="BF150" s="308"/>
      <c r="BG150" s="308"/>
      <c r="BH150" s="308"/>
      <c r="BI150" s="308"/>
      <c r="BJ150" s="277"/>
      <c r="BK150" s="308"/>
      <c r="BL150" s="277"/>
      <c r="BM150" s="134"/>
    </row>
    <row r="151" spans="2:65" s="2" customFormat="1" ht="24.25" customHeight="1">
      <c r="B151" s="301"/>
      <c r="C151" s="145" t="s">
        <v>143</v>
      </c>
      <c r="D151" s="145"/>
      <c r="E151" s="549"/>
      <c r="F151" s="147" t="s">
        <v>1375</v>
      </c>
      <c r="G151" s="148" t="s">
        <v>169</v>
      </c>
      <c r="H151" s="149">
        <v>1</v>
      </c>
      <c r="I151" s="150"/>
      <c r="J151" s="151">
        <f t="shared" si="0"/>
        <v>0</v>
      </c>
      <c r="K151" s="147" t="s">
        <v>1</v>
      </c>
      <c r="L151" s="152"/>
      <c r="M151" s="153" t="s">
        <v>1</v>
      </c>
      <c r="N151" s="306" t="s">
        <v>37</v>
      </c>
      <c r="P151" s="307">
        <f t="shared" si="10"/>
        <v>0</v>
      </c>
      <c r="Q151" s="307">
        <v>0</v>
      </c>
      <c r="R151" s="307">
        <f t="shared" si="11"/>
        <v>0</v>
      </c>
      <c r="S151" s="307">
        <v>0</v>
      </c>
      <c r="T151" s="133">
        <f t="shared" si="12"/>
        <v>0</v>
      </c>
      <c r="AR151" s="134" t="s">
        <v>135</v>
      </c>
      <c r="AT151" s="134" t="s">
        <v>164</v>
      </c>
      <c r="AU151" s="134" t="s">
        <v>78</v>
      </c>
      <c r="AY151" s="277" t="s">
        <v>130</v>
      </c>
      <c r="BE151" s="308">
        <f t="shared" si="13"/>
        <v>0</v>
      </c>
      <c r="BF151" s="308">
        <f t="shared" si="14"/>
        <v>0</v>
      </c>
      <c r="BG151" s="308">
        <f t="shared" si="15"/>
        <v>0</v>
      </c>
      <c r="BH151" s="308">
        <f t="shared" si="16"/>
        <v>0</v>
      </c>
      <c r="BI151" s="308">
        <f t="shared" si="17"/>
        <v>0</v>
      </c>
      <c r="BJ151" s="277" t="s">
        <v>8</v>
      </c>
      <c r="BK151" s="308">
        <f t="shared" si="18"/>
        <v>0</v>
      </c>
      <c r="BL151" s="277" t="s">
        <v>103</v>
      </c>
      <c r="BM151" s="134" t="s">
        <v>99</v>
      </c>
    </row>
    <row r="152" spans="2:65" s="2" customFormat="1" ht="21.65" customHeight="1">
      <c r="B152" s="301"/>
      <c r="C152" s="10"/>
      <c r="D152" s="137" t="s">
        <v>131</v>
      </c>
      <c r="E152" s="550"/>
      <c r="F152" s="139" t="s">
        <v>2140</v>
      </c>
      <c r="G152" s="10"/>
      <c r="H152" s="149"/>
      <c r="I152" s="860"/>
      <c r="J152" s="10"/>
      <c r="K152" s="10"/>
      <c r="L152" s="152"/>
      <c r="M152" s="153"/>
      <c r="N152" s="306"/>
      <c r="P152" s="307"/>
      <c r="Q152" s="307"/>
      <c r="R152" s="307"/>
      <c r="S152" s="307"/>
      <c r="T152" s="133"/>
      <c r="AR152" s="134"/>
      <c r="AT152" s="134"/>
      <c r="AU152" s="134"/>
      <c r="AY152" s="277"/>
      <c r="BE152" s="308"/>
      <c r="BF152" s="308"/>
      <c r="BG152" s="308"/>
      <c r="BH152" s="308"/>
      <c r="BI152" s="308"/>
      <c r="BJ152" s="277"/>
      <c r="BK152" s="308"/>
      <c r="BL152" s="277"/>
      <c r="BM152" s="134"/>
    </row>
    <row r="153" spans="2:65" s="2" customFormat="1" ht="32.15" customHeight="1">
      <c r="B153" s="301"/>
      <c r="C153" s="145" t="s">
        <v>144</v>
      </c>
      <c r="D153" s="145"/>
      <c r="E153" s="549"/>
      <c r="F153" s="147" t="s">
        <v>1371</v>
      </c>
      <c r="G153" s="148" t="s">
        <v>169</v>
      </c>
      <c r="H153" s="149">
        <v>1</v>
      </c>
      <c r="I153" s="150"/>
      <c r="J153" s="151">
        <f t="shared" si="0"/>
        <v>0</v>
      </c>
      <c r="K153" s="147" t="s">
        <v>1</v>
      </c>
      <c r="L153" s="152"/>
      <c r="M153" s="153" t="s">
        <v>1</v>
      </c>
      <c r="N153" s="306" t="s">
        <v>37</v>
      </c>
      <c r="P153" s="307">
        <f t="shared" si="10"/>
        <v>0</v>
      </c>
      <c r="Q153" s="307">
        <v>0</v>
      </c>
      <c r="R153" s="307">
        <f t="shared" si="11"/>
        <v>0</v>
      </c>
      <c r="S153" s="307">
        <v>0</v>
      </c>
      <c r="T153" s="133">
        <f t="shared" si="12"/>
        <v>0</v>
      </c>
      <c r="AR153" s="134" t="s">
        <v>135</v>
      </c>
      <c r="AT153" s="134" t="s">
        <v>164</v>
      </c>
      <c r="AU153" s="134" t="s">
        <v>78</v>
      </c>
      <c r="AY153" s="277" t="s">
        <v>130</v>
      </c>
      <c r="BE153" s="308">
        <f t="shared" si="13"/>
        <v>0</v>
      </c>
      <c r="BF153" s="308">
        <f t="shared" si="14"/>
        <v>0</v>
      </c>
      <c r="BG153" s="308">
        <f t="shared" si="15"/>
        <v>0</v>
      </c>
      <c r="BH153" s="308">
        <f t="shared" si="16"/>
        <v>0</v>
      </c>
      <c r="BI153" s="308">
        <f t="shared" si="17"/>
        <v>0</v>
      </c>
      <c r="BJ153" s="277" t="s">
        <v>8</v>
      </c>
      <c r="BK153" s="308">
        <f t="shared" si="18"/>
        <v>0</v>
      </c>
      <c r="BL153" s="277" t="s">
        <v>103</v>
      </c>
      <c r="BM153" s="134" t="s">
        <v>157</v>
      </c>
    </row>
    <row r="154" spans="2:65" s="2" customFormat="1" ht="19.2" customHeight="1">
      <c r="B154" s="301"/>
      <c r="C154" s="10"/>
      <c r="D154" s="137" t="s">
        <v>131</v>
      </c>
      <c r="E154" s="550"/>
      <c r="F154" s="139" t="s">
        <v>2141</v>
      </c>
      <c r="G154" s="10"/>
      <c r="H154" s="149"/>
      <c r="I154" s="860"/>
      <c r="J154" s="10"/>
      <c r="K154" s="10"/>
      <c r="L154" s="152"/>
      <c r="M154" s="153"/>
      <c r="N154" s="306"/>
      <c r="P154" s="307"/>
      <c r="Q154" s="307"/>
      <c r="R154" s="307"/>
      <c r="S154" s="307"/>
      <c r="T154" s="133"/>
      <c r="AR154" s="134"/>
      <c r="AT154" s="134"/>
      <c r="AU154" s="134"/>
      <c r="AY154" s="277"/>
      <c r="BE154" s="308"/>
      <c r="BF154" s="308"/>
      <c r="BG154" s="308"/>
      <c r="BH154" s="308"/>
      <c r="BI154" s="308"/>
      <c r="BJ154" s="277"/>
      <c r="BK154" s="308"/>
      <c r="BL154" s="277"/>
      <c r="BM154" s="134"/>
    </row>
    <row r="155" spans="2:65" s="2" customFormat="1" ht="30.45" customHeight="1">
      <c r="B155" s="301"/>
      <c r="C155" s="145" t="s">
        <v>145</v>
      </c>
      <c r="D155" s="145"/>
      <c r="E155" s="549"/>
      <c r="F155" s="147" t="s">
        <v>1370</v>
      </c>
      <c r="G155" s="148" t="s">
        <v>169</v>
      </c>
      <c r="H155" s="149">
        <v>1</v>
      </c>
      <c r="I155" s="150"/>
      <c r="J155" s="151">
        <f t="shared" si="0"/>
        <v>0</v>
      </c>
      <c r="K155" s="147" t="s">
        <v>1</v>
      </c>
      <c r="L155" s="152"/>
      <c r="M155" s="153" t="s">
        <v>1</v>
      </c>
      <c r="N155" s="306" t="s">
        <v>37</v>
      </c>
      <c r="P155" s="307">
        <f t="shared" si="10"/>
        <v>0</v>
      </c>
      <c r="Q155" s="307">
        <v>0</v>
      </c>
      <c r="R155" s="307">
        <f t="shared" si="11"/>
        <v>0</v>
      </c>
      <c r="S155" s="307">
        <v>0</v>
      </c>
      <c r="T155" s="133">
        <f t="shared" si="12"/>
        <v>0</v>
      </c>
      <c r="AR155" s="134" t="s">
        <v>135</v>
      </c>
      <c r="AT155" s="134" t="s">
        <v>164</v>
      </c>
      <c r="AU155" s="134" t="s">
        <v>78</v>
      </c>
      <c r="AY155" s="277" t="s">
        <v>130</v>
      </c>
      <c r="BE155" s="308">
        <f t="shared" si="13"/>
        <v>0</v>
      </c>
      <c r="BF155" s="308">
        <f t="shared" si="14"/>
        <v>0</v>
      </c>
      <c r="BG155" s="308">
        <f t="shared" si="15"/>
        <v>0</v>
      </c>
      <c r="BH155" s="308">
        <f t="shared" si="16"/>
        <v>0</v>
      </c>
      <c r="BI155" s="308">
        <f t="shared" si="17"/>
        <v>0</v>
      </c>
      <c r="BJ155" s="277" t="s">
        <v>8</v>
      </c>
      <c r="BK155" s="308">
        <f t="shared" si="18"/>
        <v>0</v>
      </c>
      <c r="BL155" s="277" t="s">
        <v>103</v>
      </c>
      <c r="BM155" s="134" t="s">
        <v>159</v>
      </c>
    </row>
    <row r="156" spans="2:65" s="2" customFormat="1" ht="16.5" customHeight="1">
      <c r="B156" s="301"/>
      <c r="C156" s="10"/>
      <c r="D156" s="137" t="s">
        <v>131</v>
      </c>
      <c r="E156" s="549"/>
      <c r="F156" s="139" t="s">
        <v>2142</v>
      </c>
      <c r="G156" s="10"/>
      <c r="H156" s="149"/>
      <c r="I156" s="860"/>
      <c r="J156" s="10"/>
      <c r="K156" s="10"/>
      <c r="L156" s="152"/>
      <c r="M156" s="153"/>
      <c r="N156" s="306"/>
      <c r="P156" s="307"/>
      <c r="Q156" s="307"/>
      <c r="R156" s="307"/>
      <c r="S156" s="307"/>
      <c r="T156" s="133"/>
      <c r="AR156" s="134"/>
      <c r="AT156" s="134"/>
      <c r="AU156" s="134"/>
      <c r="AY156" s="277"/>
      <c r="BE156" s="308"/>
      <c r="BF156" s="308"/>
      <c r="BG156" s="308"/>
      <c r="BH156" s="308"/>
      <c r="BI156" s="308"/>
      <c r="BJ156" s="277"/>
      <c r="BK156" s="308"/>
      <c r="BL156" s="277"/>
      <c r="BM156" s="134"/>
    </row>
    <row r="157" spans="2:65" s="2" customFormat="1" ht="26.5" customHeight="1">
      <c r="B157" s="301"/>
      <c r="C157" s="145" t="s">
        <v>146</v>
      </c>
      <c r="D157" s="145"/>
      <c r="E157" s="549"/>
      <c r="F157" s="147" t="s">
        <v>1376</v>
      </c>
      <c r="G157" s="148" t="s">
        <v>169</v>
      </c>
      <c r="H157" s="149">
        <v>2</v>
      </c>
      <c r="I157" s="150"/>
      <c r="J157" s="151">
        <f t="shared" si="0"/>
        <v>0</v>
      </c>
      <c r="K157" s="147" t="s">
        <v>1</v>
      </c>
      <c r="L157" s="152"/>
      <c r="M157" s="153" t="s">
        <v>1</v>
      </c>
      <c r="N157" s="306" t="s">
        <v>37</v>
      </c>
      <c r="P157" s="307">
        <f t="shared" si="10"/>
        <v>0</v>
      </c>
      <c r="Q157" s="307">
        <v>0</v>
      </c>
      <c r="R157" s="307">
        <f t="shared" si="11"/>
        <v>0</v>
      </c>
      <c r="S157" s="307">
        <v>0</v>
      </c>
      <c r="T157" s="133">
        <f t="shared" si="12"/>
        <v>0</v>
      </c>
      <c r="AR157" s="134" t="s">
        <v>135</v>
      </c>
      <c r="AT157" s="134" t="s">
        <v>164</v>
      </c>
      <c r="AU157" s="134" t="s">
        <v>78</v>
      </c>
      <c r="AY157" s="277" t="s">
        <v>130</v>
      </c>
      <c r="BE157" s="308">
        <f t="shared" si="13"/>
        <v>0</v>
      </c>
      <c r="BF157" s="308">
        <f t="shared" si="14"/>
        <v>0</v>
      </c>
      <c r="BG157" s="308">
        <f t="shared" si="15"/>
        <v>0</v>
      </c>
      <c r="BH157" s="308">
        <f t="shared" si="16"/>
        <v>0</v>
      </c>
      <c r="BI157" s="308">
        <f t="shared" si="17"/>
        <v>0</v>
      </c>
      <c r="BJ157" s="277" t="s">
        <v>8</v>
      </c>
      <c r="BK157" s="308">
        <f t="shared" si="18"/>
        <v>0</v>
      </c>
      <c r="BL157" s="277" t="s">
        <v>103</v>
      </c>
      <c r="BM157" s="134" t="s">
        <v>160</v>
      </c>
    </row>
    <row r="158" spans="2:65" s="2" customFormat="1" ht="16.5" customHeight="1">
      <c r="B158" s="301"/>
      <c r="C158" s="10"/>
      <c r="D158" s="137" t="s">
        <v>131</v>
      </c>
      <c r="E158" s="549"/>
      <c r="F158" s="139" t="s">
        <v>2143</v>
      </c>
      <c r="G158" s="10"/>
      <c r="H158" s="149"/>
      <c r="I158" s="860"/>
      <c r="J158" s="10"/>
      <c r="K158" s="10"/>
      <c r="L158" s="152"/>
      <c r="M158" s="153"/>
      <c r="N158" s="306"/>
      <c r="P158" s="307"/>
      <c r="Q158" s="307"/>
      <c r="R158" s="307"/>
      <c r="S158" s="307"/>
      <c r="T158" s="133"/>
      <c r="AR158" s="134"/>
      <c r="AT158" s="134"/>
      <c r="AU158" s="134"/>
      <c r="AY158" s="277"/>
      <c r="BE158" s="308"/>
      <c r="BF158" s="308"/>
      <c r="BG158" s="308"/>
      <c r="BH158" s="308"/>
      <c r="BI158" s="308"/>
      <c r="BJ158" s="277"/>
      <c r="BK158" s="308"/>
      <c r="BL158" s="277"/>
      <c r="BM158" s="134"/>
    </row>
    <row r="159" spans="2:65" s="2" customFormat="1" ht="28.95" customHeight="1">
      <c r="B159" s="301"/>
      <c r="C159" s="145" t="s">
        <v>147</v>
      </c>
      <c r="D159" s="145"/>
      <c r="E159" s="549"/>
      <c r="F159" s="147" t="s">
        <v>1377</v>
      </c>
      <c r="G159" s="148" t="s">
        <v>169</v>
      </c>
      <c r="H159" s="149">
        <v>1</v>
      </c>
      <c r="I159" s="150"/>
      <c r="J159" s="151">
        <f t="shared" si="0"/>
        <v>0</v>
      </c>
      <c r="K159" s="147" t="s">
        <v>1</v>
      </c>
      <c r="L159" s="152"/>
      <c r="M159" s="153" t="s">
        <v>1</v>
      </c>
      <c r="N159" s="306" t="s">
        <v>37</v>
      </c>
      <c r="P159" s="307">
        <f t="shared" si="10"/>
        <v>0</v>
      </c>
      <c r="Q159" s="307">
        <v>0</v>
      </c>
      <c r="R159" s="307">
        <f t="shared" si="11"/>
        <v>0</v>
      </c>
      <c r="S159" s="307">
        <v>0</v>
      </c>
      <c r="T159" s="133">
        <f t="shared" si="12"/>
        <v>0</v>
      </c>
      <c r="AR159" s="134" t="s">
        <v>135</v>
      </c>
      <c r="AT159" s="134" t="s">
        <v>164</v>
      </c>
      <c r="AU159" s="134" t="s">
        <v>78</v>
      </c>
      <c r="AY159" s="277" t="s">
        <v>130</v>
      </c>
      <c r="BE159" s="308">
        <f t="shared" si="13"/>
        <v>0</v>
      </c>
      <c r="BF159" s="308">
        <f t="shared" si="14"/>
        <v>0</v>
      </c>
      <c r="BG159" s="308">
        <f t="shared" si="15"/>
        <v>0</v>
      </c>
      <c r="BH159" s="308">
        <f t="shared" si="16"/>
        <v>0</v>
      </c>
      <c r="BI159" s="308">
        <f t="shared" si="17"/>
        <v>0</v>
      </c>
      <c r="BJ159" s="277" t="s">
        <v>8</v>
      </c>
      <c r="BK159" s="308">
        <f t="shared" si="18"/>
        <v>0</v>
      </c>
      <c r="BL159" s="277" t="s">
        <v>103</v>
      </c>
      <c r="BM159" s="134" t="s">
        <v>162</v>
      </c>
    </row>
    <row r="160" spans="2:65" s="2" customFormat="1" ht="19.95" customHeight="1">
      <c r="B160" s="301"/>
      <c r="C160" s="10"/>
      <c r="D160" s="137" t="s">
        <v>131</v>
      </c>
      <c r="E160" s="549"/>
      <c r="F160" s="139" t="s">
        <v>2144</v>
      </c>
      <c r="G160" s="10"/>
      <c r="H160" s="149"/>
      <c r="I160" s="860"/>
      <c r="J160" s="10"/>
      <c r="K160" s="10"/>
      <c r="L160" s="152"/>
      <c r="M160" s="153"/>
      <c r="N160" s="306"/>
      <c r="P160" s="307"/>
      <c r="Q160" s="307"/>
      <c r="R160" s="307"/>
      <c r="S160" s="307"/>
      <c r="T160" s="133"/>
      <c r="AR160" s="134"/>
      <c r="AT160" s="134"/>
      <c r="AU160" s="134"/>
      <c r="AY160" s="277"/>
      <c r="BE160" s="308"/>
      <c r="BF160" s="308"/>
      <c r="BG160" s="308"/>
      <c r="BH160" s="308"/>
      <c r="BI160" s="308"/>
      <c r="BJ160" s="277"/>
      <c r="BK160" s="308"/>
      <c r="BL160" s="277"/>
      <c r="BM160" s="134"/>
    </row>
    <row r="161" spans="2:65" s="2" customFormat="1" ht="32.5" customHeight="1">
      <c r="B161" s="301"/>
      <c r="C161" s="145" t="s">
        <v>7</v>
      </c>
      <c r="D161" s="145"/>
      <c r="E161" s="549"/>
      <c r="F161" s="147" t="s">
        <v>1375</v>
      </c>
      <c r="G161" s="148" t="s">
        <v>169</v>
      </c>
      <c r="H161" s="149">
        <v>1</v>
      </c>
      <c r="I161" s="150"/>
      <c r="J161" s="151">
        <f t="shared" si="0"/>
        <v>0</v>
      </c>
      <c r="K161" s="147" t="s">
        <v>1</v>
      </c>
      <c r="L161" s="152"/>
      <c r="M161" s="153" t="s">
        <v>1</v>
      </c>
      <c r="N161" s="306" t="s">
        <v>37</v>
      </c>
      <c r="P161" s="307">
        <f t="shared" si="10"/>
        <v>0</v>
      </c>
      <c r="Q161" s="307">
        <v>0</v>
      </c>
      <c r="R161" s="307">
        <f t="shared" si="11"/>
        <v>0</v>
      </c>
      <c r="S161" s="307">
        <v>0</v>
      </c>
      <c r="T161" s="133">
        <f t="shared" si="12"/>
        <v>0</v>
      </c>
      <c r="AR161" s="134" t="s">
        <v>135</v>
      </c>
      <c r="AT161" s="134" t="s">
        <v>164</v>
      </c>
      <c r="AU161" s="134" t="s">
        <v>78</v>
      </c>
      <c r="AY161" s="277" t="s">
        <v>130</v>
      </c>
      <c r="BE161" s="308">
        <f t="shared" si="13"/>
        <v>0</v>
      </c>
      <c r="BF161" s="308">
        <f t="shared" si="14"/>
        <v>0</v>
      </c>
      <c r="BG161" s="308">
        <f t="shared" si="15"/>
        <v>0</v>
      </c>
      <c r="BH161" s="308">
        <f t="shared" si="16"/>
        <v>0</v>
      </c>
      <c r="BI161" s="308">
        <f t="shared" si="17"/>
        <v>0</v>
      </c>
      <c r="BJ161" s="277" t="s">
        <v>8</v>
      </c>
      <c r="BK161" s="308">
        <f t="shared" si="18"/>
        <v>0</v>
      </c>
      <c r="BL161" s="277" t="s">
        <v>103</v>
      </c>
      <c r="BM161" s="134" t="s">
        <v>163</v>
      </c>
    </row>
    <row r="162" spans="2:65" s="2" customFormat="1" ht="19.5" customHeight="1">
      <c r="B162" s="301"/>
      <c r="C162" s="10"/>
      <c r="D162" s="137" t="s">
        <v>131</v>
      </c>
      <c r="E162" s="549"/>
      <c r="F162" s="139" t="s">
        <v>2145</v>
      </c>
      <c r="G162" s="10"/>
      <c r="H162" s="149"/>
      <c r="I162" s="860"/>
      <c r="J162" s="10"/>
      <c r="K162" s="10"/>
      <c r="L162" s="152"/>
      <c r="M162" s="153"/>
      <c r="N162" s="306"/>
      <c r="P162" s="307"/>
      <c r="Q162" s="307"/>
      <c r="R162" s="307"/>
      <c r="S162" s="307"/>
      <c r="T162" s="133"/>
      <c r="AR162" s="134"/>
      <c r="AT162" s="134"/>
      <c r="AU162" s="134"/>
      <c r="AY162" s="277"/>
      <c r="BE162" s="308"/>
      <c r="BF162" s="308"/>
      <c r="BG162" s="308"/>
      <c r="BH162" s="308"/>
      <c r="BI162" s="308"/>
      <c r="BJ162" s="277"/>
      <c r="BK162" s="308"/>
      <c r="BL162" s="277"/>
      <c r="BM162" s="134"/>
    </row>
    <row r="163" spans="2:65" s="2" customFormat="1" ht="40.950000000000003" customHeight="1">
      <c r="B163" s="301"/>
      <c r="C163" s="145" t="s">
        <v>148</v>
      </c>
      <c r="D163" s="145"/>
      <c r="E163" s="549"/>
      <c r="F163" s="147" t="s">
        <v>1373</v>
      </c>
      <c r="G163" s="148" t="s">
        <v>169</v>
      </c>
      <c r="H163" s="149">
        <v>1</v>
      </c>
      <c r="I163" s="150"/>
      <c r="J163" s="151">
        <f t="shared" si="0"/>
        <v>0</v>
      </c>
      <c r="K163" s="147" t="s">
        <v>1</v>
      </c>
      <c r="L163" s="152"/>
      <c r="M163" s="153" t="s">
        <v>1</v>
      </c>
      <c r="N163" s="306" t="s">
        <v>37</v>
      </c>
      <c r="P163" s="307">
        <f t="shared" si="10"/>
        <v>0</v>
      </c>
      <c r="Q163" s="307">
        <v>0</v>
      </c>
      <c r="R163" s="307">
        <f t="shared" si="11"/>
        <v>0</v>
      </c>
      <c r="S163" s="307">
        <v>0</v>
      </c>
      <c r="T163" s="133">
        <f t="shared" si="12"/>
        <v>0</v>
      </c>
      <c r="AR163" s="134" t="s">
        <v>135</v>
      </c>
      <c r="AT163" s="134" t="s">
        <v>164</v>
      </c>
      <c r="AU163" s="134" t="s">
        <v>78</v>
      </c>
      <c r="AY163" s="277" t="s">
        <v>130</v>
      </c>
      <c r="BE163" s="308">
        <f t="shared" si="13"/>
        <v>0</v>
      </c>
      <c r="BF163" s="308">
        <f t="shared" si="14"/>
        <v>0</v>
      </c>
      <c r="BG163" s="308">
        <f t="shared" si="15"/>
        <v>0</v>
      </c>
      <c r="BH163" s="308">
        <f t="shared" si="16"/>
        <v>0</v>
      </c>
      <c r="BI163" s="308">
        <f t="shared" si="17"/>
        <v>0</v>
      </c>
      <c r="BJ163" s="277" t="s">
        <v>8</v>
      </c>
      <c r="BK163" s="308">
        <f t="shared" si="18"/>
        <v>0</v>
      </c>
      <c r="BL163" s="277" t="s">
        <v>103</v>
      </c>
      <c r="BM163" s="134" t="s">
        <v>891</v>
      </c>
    </row>
    <row r="164" spans="2:65" s="2" customFormat="1" ht="17.5" customHeight="1">
      <c r="B164" s="301"/>
      <c r="C164" s="10"/>
      <c r="D164" s="137" t="s">
        <v>131</v>
      </c>
      <c r="E164" s="549"/>
      <c r="F164" s="139" t="s">
        <v>2146</v>
      </c>
      <c r="G164" s="10"/>
      <c r="H164" s="149"/>
      <c r="I164" s="860"/>
      <c r="J164" s="10"/>
      <c r="K164" s="10"/>
      <c r="L164" s="152"/>
      <c r="M164" s="153"/>
      <c r="N164" s="306"/>
      <c r="P164" s="307"/>
      <c r="Q164" s="307"/>
      <c r="R164" s="307"/>
      <c r="S164" s="307"/>
      <c r="T164" s="133"/>
      <c r="AR164" s="134"/>
      <c r="AT164" s="134"/>
      <c r="AU164" s="134"/>
      <c r="AY164" s="277"/>
      <c r="BE164" s="308"/>
      <c r="BF164" s="308"/>
      <c r="BG164" s="308"/>
      <c r="BH164" s="308"/>
      <c r="BI164" s="308"/>
      <c r="BJ164" s="277"/>
      <c r="BK164" s="308"/>
      <c r="BL164" s="277"/>
      <c r="BM164" s="134"/>
    </row>
    <row r="165" spans="2:65" s="2" customFormat="1" ht="22.2" customHeight="1">
      <c r="B165" s="301"/>
      <c r="C165" s="145" t="s">
        <v>149</v>
      </c>
      <c r="D165" s="145"/>
      <c r="E165" s="549"/>
      <c r="F165" s="147" t="s">
        <v>1371</v>
      </c>
      <c r="G165" s="148" t="s">
        <v>169</v>
      </c>
      <c r="H165" s="149">
        <v>1</v>
      </c>
      <c r="I165" s="150"/>
      <c r="J165" s="151">
        <f t="shared" si="0"/>
        <v>0</v>
      </c>
      <c r="K165" s="147" t="s">
        <v>1</v>
      </c>
      <c r="L165" s="152"/>
      <c r="M165" s="153" t="s">
        <v>1</v>
      </c>
      <c r="N165" s="306" t="s">
        <v>37</v>
      </c>
      <c r="P165" s="307">
        <f t="shared" si="10"/>
        <v>0</v>
      </c>
      <c r="Q165" s="307">
        <v>0</v>
      </c>
      <c r="R165" s="307">
        <f t="shared" si="11"/>
        <v>0</v>
      </c>
      <c r="S165" s="307">
        <v>0</v>
      </c>
      <c r="T165" s="133">
        <f t="shared" si="12"/>
        <v>0</v>
      </c>
      <c r="AR165" s="134" t="s">
        <v>135</v>
      </c>
      <c r="AT165" s="134" t="s">
        <v>164</v>
      </c>
      <c r="AU165" s="134" t="s">
        <v>78</v>
      </c>
      <c r="AY165" s="277" t="s">
        <v>130</v>
      </c>
      <c r="BE165" s="308">
        <f t="shared" si="13"/>
        <v>0</v>
      </c>
      <c r="BF165" s="308">
        <f t="shared" si="14"/>
        <v>0</v>
      </c>
      <c r="BG165" s="308">
        <f t="shared" si="15"/>
        <v>0</v>
      </c>
      <c r="BH165" s="308">
        <f t="shared" si="16"/>
        <v>0</v>
      </c>
      <c r="BI165" s="308">
        <f t="shared" si="17"/>
        <v>0</v>
      </c>
      <c r="BJ165" s="277" t="s">
        <v>8</v>
      </c>
      <c r="BK165" s="308">
        <f t="shared" si="18"/>
        <v>0</v>
      </c>
      <c r="BL165" s="277" t="s">
        <v>103</v>
      </c>
      <c r="BM165" s="134" t="s">
        <v>893</v>
      </c>
    </row>
    <row r="166" spans="2:65" s="2" customFormat="1" ht="22.2" customHeight="1">
      <c r="B166" s="301"/>
      <c r="C166" s="10"/>
      <c r="D166" s="137" t="s">
        <v>131</v>
      </c>
      <c r="E166" s="549"/>
      <c r="F166" s="139" t="s">
        <v>2147</v>
      </c>
      <c r="G166" s="10"/>
      <c r="H166" s="149"/>
      <c r="I166" s="860"/>
      <c r="J166" s="10"/>
      <c r="K166" s="10"/>
      <c r="L166" s="152"/>
      <c r="M166" s="153"/>
      <c r="N166" s="306"/>
      <c r="P166" s="307"/>
      <c r="Q166" s="307"/>
      <c r="R166" s="307"/>
      <c r="S166" s="307"/>
      <c r="T166" s="133"/>
      <c r="AR166" s="134"/>
      <c r="AT166" s="134"/>
      <c r="AU166" s="134"/>
      <c r="AY166" s="277"/>
      <c r="BE166" s="308"/>
      <c r="BF166" s="308"/>
      <c r="BG166" s="308"/>
      <c r="BH166" s="308"/>
      <c r="BI166" s="308"/>
      <c r="BJ166" s="277"/>
      <c r="BK166" s="308"/>
      <c r="BL166" s="277"/>
      <c r="BM166" s="134"/>
    </row>
    <row r="167" spans="2:65" s="2" customFormat="1" ht="30.65" customHeight="1">
      <c r="B167" s="301"/>
      <c r="C167" s="292"/>
      <c r="D167" s="120" t="s">
        <v>71</v>
      </c>
      <c r="E167" s="129" t="s">
        <v>173</v>
      </c>
      <c r="F167" s="129" t="s">
        <v>1378</v>
      </c>
      <c r="G167" s="292"/>
      <c r="H167" s="292"/>
      <c r="I167" s="299"/>
      <c r="J167" s="300">
        <f>SUM(J168:J298)</f>
        <v>0</v>
      </c>
      <c r="K167" s="292"/>
      <c r="L167" s="152"/>
      <c r="M167" s="153"/>
      <c r="N167" s="306"/>
      <c r="P167" s="307"/>
      <c r="Q167" s="307"/>
      <c r="R167" s="307"/>
      <c r="S167" s="307"/>
      <c r="T167" s="133"/>
      <c r="AR167" s="134"/>
      <c r="AT167" s="134"/>
      <c r="AU167" s="134"/>
      <c r="AY167" s="277"/>
      <c r="BE167" s="308"/>
      <c r="BF167" s="308"/>
      <c r="BG167" s="308"/>
      <c r="BH167" s="308"/>
      <c r="BI167" s="308"/>
      <c r="BJ167" s="277"/>
      <c r="BK167" s="308"/>
      <c r="BL167" s="277"/>
      <c r="BM167" s="134"/>
    </row>
    <row r="168" spans="2:65" s="2" customFormat="1" ht="37.200000000000003" customHeight="1">
      <c r="B168" s="301"/>
      <c r="C168" s="145" t="s">
        <v>150</v>
      </c>
      <c r="D168" s="145"/>
      <c r="E168" s="549"/>
      <c r="F168" s="147" t="s">
        <v>1379</v>
      </c>
      <c r="G168" s="148" t="s">
        <v>169</v>
      </c>
      <c r="H168" s="149">
        <v>1</v>
      </c>
      <c r="I168" s="150"/>
      <c r="J168" s="151">
        <f t="shared" si="0"/>
        <v>0</v>
      </c>
      <c r="K168" s="147" t="s">
        <v>1</v>
      </c>
      <c r="L168" s="152"/>
      <c r="M168" s="153" t="s">
        <v>1</v>
      </c>
      <c r="N168" s="306" t="s">
        <v>37</v>
      </c>
      <c r="P168" s="307">
        <f t="shared" si="10"/>
        <v>0</v>
      </c>
      <c r="Q168" s="307">
        <v>0</v>
      </c>
      <c r="R168" s="307">
        <f t="shared" si="11"/>
        <v>0</v>
      </c>
      <c r="S168" s="307">
        <v>0</v>
      </c>
      <c r="T168" s="133">
        <f t="shared" si="12"/>
        <v>0</v>
      </c>
      <c r="AR168" s="134" t="s">
        <v>135</v>
      </c>
      <c r="AT168" s="134" t="s">
        <v>164</v>
      </c>
      <c r="AU168" s="134" t="s">
        <v>78</v>
      </c>
      <c r="AY168" s="277" t="s">
        <v>130</v>
      </c>
      <c r="BE168" s="308">
        <f t="shared" si="13"/>
        <v>0</v>
      </c>
      <c r="BF168" s="308">
        <f t="shared" si="14"/>
        <v>0</v>
      </c>
      <c r="BG168" s="308">
        <f t="shared" si="15"/>
        <v>0</v>
      </c>
      <c r="BH168" s="308">
        <f t="shared" si="16"/>
        <v>0</v>
      </c>
      <c r="BI168" s="308">
        <f t="shared" si="17"/>
        <v>0</v>
      </c>
      <c r="BJ168" s="277" t="s">
        <v>8</v>
      </c>
      <c r="BK168" s="308">
        <f t="shared" si="18"/>
        <v>0</v>
      </c>
      <c r="BL168" s="277" t="s">
        <v>103</v>
      </c>
      <c r="BM168" s="134" t="s">
        <v>895</v>
      </c>
    </row>
    <row r="169" spans="2:65" s="2" customFormat="1" ht="16.2" customHeight="1">
      <c r="B169" s="301"/>
      <c r="C169" s="10"/>
      <c r="D169" s="137" t="s">
        <v>131</v>
      </c>
      <c r="E169" s="549"/>
      <c r="F169" s="139" t="s">
        <v>2148</v>
      </c>
      <c r="G169" s="10"/>
      <c r="H169" s="149"/>
      <c r="I169" s="860"/>
      <c r="J169" s="10"/>
      <c r="K169" s="10"/>
      <c r="L169" s="152"/>
      <c r="M169" s="153"/>
      <c r="N169" s="306"/>
      <c r="P169" s="307"/>
      <c r="Q169" s="307"/>
      <c r="R169" s="307"/>
      <c r="S169" s="307"/>
      <c r="T169" s="133"/>
      <c r="AR169" s="134"/>
      <c r="AT169" s="134"/>
      <c r="AU169" s="134"/>
      <c r="AY169" s="277"/>
      <c r="BE169" s="308"/>
      <c r="BF169" s="308"/>
      <c r="BG169" s="308"/>
      <c r="BH169" s="308"/>
      <c r="BI169" s="308"/>
      <c r="BJ169" s="277"/>
      <c r="BK169" s="308"/>
      <c r="BL169" s="277"/>
      <c r="BM169" s="134"/>
    </row>
    <row r="170" spans="2:65" s="2" customFormat="1" ht="41.15" customHeight="1">
      <c r="B170" s="301"/>
      <c r="C170" s="145" t="s">
        <v>1004</v>
      </c>
      <c r="D170" s="145"/>
      <c r="E170" s="549"/>
      <c r="F170" s="147" t="s">
        <v>1380</v>
      </c>
      <c r="G170" s="148" t="s">
        <v>169</v>
      </c>
      <c r="H170" s="149">
        <v>1</v>
      </c>
      <c r="I170" s="150"/>
      <c r="J170" s="151">
        <f t="shared" si="0"/>
        <v>0</v>
      </c>
      <c r="K170" s="147" t="s">
        <v>1</v>
      </c>
      <c r="L170" s="152"/>
      <c r="M170" s="153" t="s">
        <v>1</v>
      </c>
      <c r="N170" s="306" t="s">
        <v>37</v>
      </c>
      <c r="P170" s="307">
        <f t="shared" si="10"/>
        <v>0</v>
      </c>
      <c r="Q170" s="307">
        <v>0</v>
      </c>
      <c r="R170" s="307">
        <f t="shared" si="11"/>
        <v>0</v>
      </c>
      <c r="S170" s="307">
        <v>0</v>
      </c>
      <c r="T170" s="133">
        <f t="shared" si="12"/>
        <v>0</v>
      </c>
      <c r="AR170" s="134" t="s">
        <v>135</v>
      </c>
      <c r="AT170" s="134" t="s">
        <v>164</v>
      </c>
      <c r="AU170" s="134" t="s">
        <v>78</v>
      </c>
      <c r="AY170" s="277" t="s">
        <v>130</v>
      </c>
      <c r="BE170" s="308">
        <f t="shared" si="13"/>
        <v>0</v>
      </c>
      <c r="BF170" s="308">
        <f t="shared" si="14"/>
        <v>0</v>
      </c>
      <c r="BG170" s="308">
        <f t="shared" si="15"/>
        <v>0</v>
      </c>
      <c r="BH170" s="308">
        <f t="shared" si="16"/>
        <v>0</v>
      </c>
      <c r="BI170" s="308">
        <f t="shared" si="17"/>
        <v>0</v>
      </c>
      <c r="BJ170" s="277" t="s">
        <v>8</v>
      </c>
      <c r="BK170" s="308">
        <f t="shared" si="18"/>
        <v>0</v>
      </c>
      <c r="BL170" s="277" t="s">
        <v>103</v>
      </c>
      <c r="BM170" s="134" t="s">
        <v>897</v>
      </c>
    </row>
    <row r="171" spans="2:65" s="2" customFormat="1" ht="21.45" customHeight="1">
      <c r="B171" s="301"/>
      <c r="C171" s="10"/>
      <c r="D171" s="137" t="s">
        <v>131</v>
      </c>
      <c r="E171" s="549"/>
      <c r="F171" s="139" t="s">
        <v>2149</v>
      </c>
      <c r="G171" s="10"/>
      <c r="H171" s="149"/>
      <c r="I171" s="860"/>
      <c r="J171" s="10"/>
      <c r="K171" s="10"/>
      <c r="L171" s="152"/>
      <c r="M171" s="153"/>
      <c r="N171" s="306"/>
      <c r="P171" s="307"/>
      <c r="Q171" s="307"/>
      <c r="R171" s="307"/>
      <c r="S171" s="307"/>
      <c r="T171" s="133"/>
      <c r="AR171" s="134"/>
      <c r="AT171" s="134"/>
      <c r="AU171" s="134"/>
      <c r="AY171" s="277"/>
      <c r="BE171" s="308"/>
      <c r="BF171" s="308"/>
      <c r="BG171" s="308"/>
      <c r="BH171" s="308"/>
      <c r="BI171" s="308"/>
      <c r="BJ171" s="277"/>
      <c r="BK171" s="308"/>
      <c r="BL171" s="277"/>
      <c r="BM171" s="134"/>
    </row>
    <row r="172" spans="2:65" s="2" customFormat="1" ht="41.5" customHeight="1">
      <c r="B172" s="301"/>
      <c r="C172" s="145" t="s">
        <v>151</v>
      </c>
      <c r="D172" s="551"/>
      <c r="E172" s="549"/>
      <c r="F172" s="147" t="s">
        <v>1381</v>
      </c>
      <c r="G172" s="148" t="s">
        <v>169</v>
      </c>
      <c r="H172" s="149">
        <v>4</v>
      </c>
      <c r="I172" s="150"/>
      <c r="J172" s="151">
        <f t="shared" si="0"/>
        <v>0</v>
      </c>
      <c r="K172" s="147" t="s">
        <v>1</v>
      </c>
      <c r="L172" s="34"/>
      <c r="M172" s="554" t="s">
        <v>1</v>
      </c>
      <c r="N172" s="555" t="s">
        <v>37</v>
      </c>
      <c r="P172" s="307">
        <f t="shared" si="10"/>
        <v>0</v>
      </c>
      <c r="Q172" s="307">
        <v>0</v>
      </c>
      <c r="R172" s="307">
        <f t="shared" si="11"/>
        <v>0</v>
      </c>
      <c r="S172" s="307">
        <v>0</v>
      </c>
      <c r="T172" s="133">
        <f t="shared" si="12"/>
        <v>0</v>
      </c>
      <c r="AR172" s="134" t="s">
        <v>103</v>
      </c>
      <c r="AT172" s="134" t="s">
        <v>1008</v>
      </c>
      <c r="AU172" s="134" t="s">
        <v>78</v>
      </c>
      <c r="AY172" s="277" t="s">
        <v>130</v>
      </c>
      <c r="BE172" s="308">
        <f t="shared" si="13"/>
        <v>0</v>
      </c>
      <c r="BF172" s="308">
        <f t="shared" si="14"/>
        <v>0</v>
      </c>
      <c r="BG172" s="308">
        <f t="shared" si="15"/>
        <v>0</v>
      </c>
      <c r="BH172" s="308">
        <f t="shared" si="16"/>
        <v>0</v>
      </c>
      <c r="BI172" s="308">
        <f t="shared" si="17"/>
        <v>0</v>
      </c>
      <c r="BJ172" s="277" t="s">
        <v>8</v>
      </c>
      <c r="BK172" s="308">
        <f t="shared" si="18"/>
        <v>0</v>
      </c>
      <c r="BL172" s="277" t="s">
        <v>103</v>
      </c>
      <c r="BM172" s="134" t="s">
        <v>1009</v>
      </c>
    </row>
    <row r="173" spans="2:65" s="10" customFormat="1" ht="11.6">
      <c r="B173" s="136"/>
      <c r="C173" s="145"/>
      <c r="D173" s="137" t="s">
        <v>131</v>
      </c>
      <c r="E173" s="549"/>
      <c r="F173" s="139" t="s">
        <v>2150</v>
      </c>
      <c r="G173" s="148"/>
      <c r="H173" s="149"/>
      <c r="I173" s="619"/>
      <c r="J173" s="151"/>
      <c r="K173" s="147"/>
      <c r="L173" s="136"/>
      <c r="M173" s="142"/>
      <c r="T173" s="144"/>
      <c r="AT173" s="138" t="s">
        <v>131</v>
      </c>
      <c r="AU173" s="138" t="s">
        <v>78</v>
      </c>
      <c r="AV173" s="10" t="s">
        <v>78</v>
      </c>
      <c r="AW173" s="10" t="s">
        <v>28</v>
      </c>
      <c r="AX173" s="10" t="s">
        <v>8</v>
      </c>
      <c r="AY173" s="138" t="s">
        <v>130</v>
      </c>
    </row>
    <row r="174" spans="2:65" s="2" customFormat="1" ht="37.5" customHeight="1">
      <c r="B174" s="301"/>
      <c r="C174" s="145" t="s">
        <v>1011</v>
      </c>
      <c r="D174" s="551"/>
      <c r="E174" s="549"/>
      <c r="F174" s="147" t="s">
        <v>1382</v>
      </c>
      <c r="G174" s="148" t="s">
        <v>169</v>
      </c>
      <c r="H174" s="149">
        <v>4</v>
      </c>
      <c r="I174" s="150"/>
      <c r="J174" s="151">
        <f>ROUND(I174*H174,0)</f>
        <v>0</v>
      </c>
      <c r="K174" s="147" t="s">
        <v>1</v>
      </c>
      <c r="L174" s="34"/>
      <c r="M174" s="554" t="s">
        <v>1</v>
      </c>
      <c r="N174" s="555" t="s">
        <v>37</v>
      </c>
      <c r="P174" s="307">
        <f>O174*H174</f>
        <v>0</v>
      </c>
      <c r="Q174" s="307">
        <v>0</v>
      </c>
      <c r="R174" s="307">
        <f>Q174*H174</f>
        <v>0</v>
      </c>
      <c r="S174" s="307">
        <v>0</v>
      </c>
      <c r="T174" s="133">
        <f>S174*H174</f>
        <v>0</v>
      </c>
      <c r="AR174" s="134" t="s">
        <v>103</v>
      </c>
      <c r="AT174" s="134" t="s">
        <v>1008</v>
      </c>
      <c r="AU174" s="134" t="s">
        <v>78</v>
      </c>
      <c r="AY174" s="277" t="s">
        <v>130</v>
      </c>
      <c r="BE174" s="308">
        <f>IF(N174="základní",J174,0)</f>
        <v>0</v>
      </c>
      <c r="BF174" s="308">
        <f>IF(N174="snížená",J174,0)</f>
        <v>0</v>
      </c>
      <c r="BG174" s="308">
        <f>IF(N174="zákl. přenesená",J174,0)</f>
        <v>0</v>
      </c>
      <c r="BH174" s="308">
        <f>IF(N174="sníž. přenesená",J174,0)</f>
        <v>0</v>
      </c>
      <c r="BI174" s="308">
        <f>IF(N174="nulová",J174,0)</f>
        <v>0</v>
      </c>
      <c r="BJ174" s="277" t="s">
        <v>8</v>
      </c>
      <c r="BK174" s="308">
        <f>ROUND(I174*H174,0)</f>
        <v>0</v>
      </c>
      <c r="BL174" s="277" t="s">
        <v>103</v>
      </c>
      <c r="BM174" s="134" t="s">
        <v>1014</v>
      </c>
    </row>
    <row r="175" spans="2:65" s="2" customFormat="1" ht="13.2" customHeight="1">
      <c r="B175" s="301"/>
      <c r="C175" s="145"/>
      <c r="D175" s="137" t="s">
        <v>131</v>
      </c>
      <c r="E175" s="550"/>
      <c r="F175" s="139" t="s">
        <v>2150</v>
      </c>
      <c r="G175" s="148"/>
      <c r="H175" s="149"/>
      <c r="I175" s="619"/>
      <c r="J175" s="151"/>
      <c r="K175" s="147"/>
      <c r="L175" s="34"/>
      <c r="M175" s="554"/>
      <c r="N175" s="555"/>
      <c r="P175" s="307"/>
      <c r="Q175" s="307"/>
      <c r="R175" s="307"/>
      <c r="S175" s="307"/>
      <c r="T175" s="133"/>
      <c r="AR175" s="134"/>
      <c r="AT175" s="134"/>
      <c r="AU175" s="134"/>
      <c r="AY175" s="277"/>
      <c r="BE175" s="308"/>
      <c r="BF175" s="308"/>
      <c r="BG175" s="308"/>
      <c r="BH175" s="308"/>
      <c r="BI175" s="308"/>
      <c r="BJ175" s="277"/>
      <c r="BK175" s="308"/>
      <c r="BL175" s="277"/>
      <c r="BM175" s="134"/>
    </row>
    <row r="176" spans="2:65" s="2" customFormat="1" ht="39" customHeight="1">
      <c r="B176" s="301"/>
      <c r="C176" s="145" t="s">
        <v>152</v>
      </c>
      <c r="D176" s="551"/>
      <c r="E176" s="549"/>
      <c r="F176" s="147" t="s">
        <v>1383</v>
      </c>
      <c r="G176" s="148" t="s">
        <v>169</v>
      </c>
      <c r="H176" s="149">
        <v>3</v>
      </c>
      <c r="I176" s="150"/>
      <c r="J176" s="151">
        <f>ROUND(I176*H176,0)</f>
        <v>0</v>
      </c>
      <c r="K176" s="147" t="s">
        <v>1</v>
      </c>
      <c r="L176" s="34"/>
      <c r="M176" s="554" t="s">
        <v>1</v>
      </c>
      <c r="N176" s="555" t="s">
        <v>37</v>
      </c>
      <c r="P176" s="307">
        <f>O176*H176</f>
        <v>0</v>
      </c>
      <c r="Q176" s="307">
        <v>0</v>
      </c>
      <c r="R176" s="307">
        <f>Q176*H176</f>
        <v>0</v>
      </c>
      <c r="S176" s="307">
        <v>0</v>
      </c>
      <c r="T176" s="133">
        <f>S176*H176</f>
        <v>0</v>
      </c>
      <c r="AR176" s="134" t="s">
        <v>103</v>
      </c>
      <c r="AT176" s="134" t="s">
        <v>1008</v>
      </c>
      <c r="AU176" s="134" t="s">
        <v>78</v>
      </c>
      <c r="AY176" s="277" t="s">
        <v>130</v>
      </c>
      <c r="BE176" s="308">
        <f>IF(N176="základní",J176,0)</f>
        <v>0</v>
      </c>
      <c r="BF176" s="308">
        <f>IF(N176="snížená",J176,0)</f>
        <v>0</v>
      </c>
      <c r="BG176" s="308">
        <f>IF(N176="zákl. přenesená",J176,0)</f>
        <v>0</v>
      </c>
      <c r="BH176" s="308">
        <f>IF(N176="sníž. přenesená",J176,0)</f>
        <v>0</v>
      </c>
      <c r="BI176" s="308">
        <f>IF(N176="nulová",J176,0)</f>
        <v>0</v>
      </c>
      <c r="BJ176" s="277" t="s">
        <v>8</v>
      </c>
      <c r="BK176" s="308">
        <f>ROUND(I176*H176,0)</f>
        <v>0</v>
      </c>
      <c r="BL176" s="277" t="s">
        <v>103</v>
      </c>
      <c r="BM176" s="134" t="s">
        <v>1017</v>
      </c>
    </row>
    <row r="177" spans="2:65" s="2" customFormat="1" ht="12.65" customHeight="1">
      <c r="B177" s="301"/>
      <c r="C177" s="145"/>
      <c r="D177" s="137" t="s">
        <v>131</v>
      </c>
      <c r="E177" s="550"/>
      <c r="F177" s="139" t="s">
        <v>2151</v>
      </c>
      <c r="G177" s="148"/>
      <c r="H177" s="149"/>
      <c r="I177" s="619"/>
      <c r="J177" s="151"/>
      <c r="K177" s="147"/>
      <c r="L177" s="34"/>
      <c r="M177" s="554"/>
      <c r="N177" s="555"/>
      <c r="P177" s="307"/>
      <c r="Q177" s="307"/>
      <c r="R177" s="307"/>
      <c r="S177" s="307"/>
      <c r="T177" s="133"/>
      <c r="AR177" s="134"/>
      <c r="AT177" s="134"/>
      <c r="AU177" s="134"/>
      <c r="AY177" s="277"/>
      <c r="BE177" s="308"/>
      <c r="BF177" s="308"/>
      <c r="BG177" s="308"/>
      <c r="BH177" s="308"/>
      <c r="BI177" s="308"/>
      <c r="BJ177" s="277"/>
      <c r="BK177" s="308"/>
      <c r="BL177" s="277"/>
      <c r="BM177" s="134"/>
    </row>
    <row r="178" spans="2:65" s="2" customFormat="1" ht="37" customHeight="1">
      <c r="B178" s="301"/>
      <c r="C178" s="145" t="s">
        <v>1018</v>
      </c>
      <c r="D178" s="551"/>
      <c r="E178" s="549"/>
      <c r="F178" s="147" t="s">
        <v>1384</v>
      </c>
      <c r="G178" s="148" t="s">
        <v>169</v>
      </c>
      <c r="H178" s="149">
        <v>1</v>
      </c>
      <c r="I178" s="150"/>
      <c r="J178" s="151">
        <f>ROUND(I178*H178,0)</f>
        <v>0</v>
      </c>
      <c r="K178" s="147" t="s">
        <v>1</v>
      </c>
      <c r="L178" s="34"/>
      <c r="M178" s="554" t="s">
        <v>1</v>
      </c>
      <c r="N178" s="555" t="s">
        <v>37</v>
      </c>
      <c r="P178" s="307">
        <f>O178*H178</f>
        <v>0</v>
      </c>
      <c r="Q178" s="307">
        <v>0</v>
      </c>
      <c r="R178" s="307">
        <f>Q178*H178</f>
        <v>0</v>
      </c>
      <c r="S178" s="307">
        <v>0</v>
      </c>
      <c r="T178" s="133">
        <f>S178*H178</f>
        <v>0</v>
      </c>
      <c r="AR178" s="134" t="s">
        <v>103</v>
      </c>
      <c r="AT178" s="134" t="s">
        <v>1008</v>
      </c>
      <c r="AU178" s="134" t="s">
        <v>78</v>
      </c>
      <c r="AY178" s="277" t="s">
        <v>130</v>
      </c>
      <c r="BE178" s="308">
        <f>IF(N178="základní",J178,0)</f>
        <v>0</v>
      </c>
      <c r="BF178" s="308">
        <f>IF(N178="snížená",J178,0)</f>
        <v>0</v>
      </c>
      <c r="BG178" s="308">
        <f>IF(N178="zákl. přenesená",J178,0)</f>
        <v>0</v>
      </c>
      <c r="BH178" s="308">
        <f>IF(N178="sníž. přenesená",J178,0)</f>
        <v>0</v>
      </c>
      <c r="BI178" s="308">
        <f>IF(N178="nulová",J178,0)</f>
        <v>0</v>
      </c>
      <c r="BJ178" s="277" t="s">
        <v>8</v>
      </c>
      <c r="BK178" s="308">
        <f>ROUND(I178*H178,0)</f>
        <v>0</v>
      </c>
      <c r="BL178" s="277" t="s">
        <v>103</v>
      </c>
      <c r="BM178" s="134" t="s">
        <v>1021</v>
      </c>
    </row>
    <row r="179" spans="2:65" s="2" customFormat="1" ht="11.15" customHeight="1">
      <c r="B179" s="301"/>
      <c r="C179" s="145"/>
      <c r="D179" s="137" t="s">
        <v>131</v>
      </c>
      <c r="E179" s="550"/>
      <c r="F179" s="139" t="s">
        <v>2152</v>
      </c>
      <c r="G179" s="148"/>
      <c r="H179" s="149"/>
      <c r="I179" s="619"/>
      <c r="J179" s="151"/>
      <c r="K179" s="147"/>
      <c r="L179" s="34"/>
      <c r="M179" s="554"/>
      <c r="N179" s="555"/>
      <c r="P179" s="307"/>
      <c r="Q179" s="307"/>
      <c r="R179" s="307"/>
      <c r="S179" s="307"/>
      <c r="T179" s="133"/>
      <c r="AR179" s="134"/>
      <c r="AT179" s="134"/>
      <c r="AU179" s="134"/>
      <c r="AY179" s="277"/>
      <c r="BE179" s="308"/>
      <c r="BF179" s="308"/>
      <c r="BG179" s="308"/>
      <c r="BH179" s="308"/>
      <c r="BI179" s="308"/>
      <c r="BJ179" s="277"/>
      <c r="BK179" s="308"/>
      <c r="BL179" s="277"/>
      <c r="BM179" s="134"/>
    </row>
    <row r="180" spans="2:65" s="2" customFormat="1" ht="36" customHeight="1">
      <c r="B180" s="301"/>
      <c r="C180" s="145" t="s">
        <v>153</v>
      </c>
      <c r="D180" s="551"/>
      <c r="E180" s="549"/>
      <c r="F180" s="147" t="s">
        <v>1385</v>
      </c>
      <c r="G180" s="148" t="s">
        <v>169</v>
      </c>
      <c r="H180" s="149">
        <v>4</v>
      </c>
      <c r="I180" s="150"/>
      <c r="J180" s="151">
        <f>ROUND(I180*H180,0)</f>
        <v>0</v>
      </c>
      <c r="K180" s="147" t="s">
        <v>1</v>
      </c>
      <c r="L180" s="34"/>
      <c r="M180" s="554" t="s">
        <v>1</v>
      </c>
      <c r="N180" s="555" t="s">
        <v>37</v>
      </c>
      <c r="P180" s="307">
        <f>O180*H180</f>
        <v>0</v>
      </c>
      <c r="Q180" s="307">
        <v>0</v>
      </c>
      <c r="R180" s="307">
        <f>Q180*H180</f>
        <v>0</v>
      </c>
      <c r="S180" s="307">
        <v>0</v>
      </c>
      <c r="T180" s="133">
        <f>S180*H180</f>
        <v>0</v>
      </c>
      <c r="AR180" s="134" t="s">
        <v>103</v>
      </c>
      <c r="AT180" s="134" t="s">
        <v>1008</v>
      </c>
      <c r="AU180" s="134" t="s">
        <v>78</v>
      </c>
      <c r="AY180" s="277" t="s">
        <v>130</v>
      </c>
      <c r="BE180" s="308">
        <f>IF(N180="základní",J180,0)</f>
        <v>0</v>
      </c>
      <c r="BF180" s="308">
        <f>IF(N180="snížená",J180,0)</f>
        <v>0</v>
      </c>
      <c r="BG180" s="308">
        <f>IF(N180="zákl. přenesená",J180,0)</f>
        <v>0</v>
      </c>
      <c r="BH180" s="308">
        <f>IF(N180="sníž. přenesená",J180,0)</f>
        <v>0</v>
      </c>
      <c r="BI180" s="308">
        <f>IF(N180="nulová",J180,0)</f>
        <v>0</v>
      </c>
      <c r="BJ180" s="277" t="s">
        <v>8</v>
      </c>
      <c r="BK180" s="308">
        <f>ROUND(I180*H180,0)</f>
        <v>0</v>
      </c>
      <c r="BL180" s="277" t="s">
        <v>103</v>
      </c>
      <c r="BM180" s="134" t="s">
        <v>1024</v>
      </c>
    </row>
    <row r="181" spans="2:65" s="10" customFormat="1" ht="11.6">
      <c r="B181" s="136"/>
      <c r="C181" s="145"/>
      <c r="D181" s="137" t="s">
        <v>131</v>
      </c>
      <c r="E181" s="550"/>
      <c r="F181" s="139" t="s">
        <v>2153</v>
      </c>
      <c r="G181" s="148"/>
      <c r="H181" s="149"/>
      <c r="I181" s="619"/>
      <c r="J181" s="151"/>
      <c r="K181" s="147"/>
      <c r="L181" s="136"/>
      <c r="M181" s="142"/>
      <c r="T181" s="144"/>
      <c r="AT181" s="138" t="s">
        <v>131</v>
      </c>
      <c r="AU181" s="138" t="s">
        <v>78</v>
      </c>
      <c r="AV181" s="10" t="s">
        <v>78</v>
      </c>
      <c r="AW181" s="10" t="s">
        <v>28</v>
      </c>
      <c r="AX181" s="10" t="s">
        <v>8</v>
      </c>
      <c r="AY181" s="138" t="s">
        <v>130</v>
      </c>
    </row>
    <row r="182" spans="2:65" s="2" customFormat="1" ht="40.5" customHeight="1">
      <c r="B182" s="301"/>
      <c r="C182" s="145" t="s">
        <v>1025</v>
      </c>
      <c r="D182" s="551"/>
      <c r="E182" s="549"/>
      <c r="F182" s="147" t="s">
        <v>1386</v>
      </c>
      <c r="G182" s="148" t="s">
        <v>169</v>
      </c>
      <c r="H182" s="149">
        <v>2</v>
      </c>
      <c r="I182" s="150"/>
      <c r="J182" s="151">
        <f>ROUND(I182*H182,0)</f>
        <v>0</v>
      </c>
      <c r="K182" s="147" t="s">
        <v>1</v>
      </c>
      <c r="L182" s="34"/>
      <c r="M182" s="554" t="s">
        <v>1</v>
      </c>
      <c r="N182" s="555" t="s">
        <v>37</v>
      </c>
      <c r="P182" s="307">
        <f>O182*H182</f>
        <v>0</v>
      </c>
      <c r="Q182" s="307">
        <v>0</v>
      </c>
      <c r="R182" s="307">
        <f>Q182*H182</f>
        <v>0</v>
      </c>
      <c r="S182" s="307">
        <v>0</v>
      </c>
      <c r="T182" s="133">
        <f>S182*H182</f>
        <v>0</v>
      </c>
      <c r="AR182" s="134" t="s">
        <v>103</v>
      </c>
      <c r="AT182" s="134" t="s">
        <v>1008</v>
      </c>
      <c r="AU182" s="134" t="s">
        <v>78</v>
      </c>
      <c r="AY182" s="277" t="s">
        <v>130</v>
      </c>
      <c r="BE182" s="308">
        <f>IF(N182="základní",J182,0)</f>
        <v>0</v>
      </c>
      <c r="BF182" s="308">
        <f>IF(N182="snížená",J182,0)</f>
        <v>0</v>
      </c>
      <c r="BG182" s="308">
        <f>IF(N182="zákl. přenesená",J182,0)</f>
        <v>0</v>
      </c>
      <c r="BH182" s="308">
        <f>IF(N182="sníž. přenesená",J182,0)</f>
        <v>0</v>
      </c>
      <c r="BI182" s="308">
        <f>IF(N182="nulová",J182,0)</f>
        <v>0</v>
      </c>
      <c r="BJ182" s="277" t="s">
        <v>8</v>
      </c>
      <c r="BK182" s="308">
        <f>ROUND(I182*H182,0)</f>
        <v>0</v>
      </c>
      <c r="BL182" s="277" t="s">
        <v>103</v>
      </c>
      <c r="BM182" s="134" t="s">
        <v>1027</v>
      </c>
    </row>
    <row r="183" spans="2:65" s="10" customFormat="1" ht="11.6">
      <c r="B183" s="136"/>
      <c r="C183" s="145"/>
      <c r="D183" s="137" t="s">
        <v>131</v>
      </c>
      <c r="E183" s="550"/>
      <c r="F183" s="139" t="s">
        <v>2154</v>
      </c>
      <c r="G183" s="148"/>
      <c r="H183" s="149"/>
      <c r="I183" s="619"/>
      <c r="J183" s="151"/>
      <c r="K183" s="147"/>
      <c r="L183" s="136"/>
      <c r="M183" s="142"/>
      <c r="T183" s="144"/>
      <c r="AT183" s="138" t="s">
        <v>131</v>
      </c>
      <c r="AU183" s="138" t="s">
        <v>78</v>
      </c>
      <c r="AV183" s="10" t="s">
        <v>78</v>
      </c>
      <c r="AW183" s="10" t="s">
        <v>28</v>
      </c>
      <c r="AX183" s="10" t="s">
        <v>8</v>
      </c>
      <c r="AY183" s="138" t="s">
        <v>130</v>
      </c>
    </row>
    <row r="184" spans="2:65" s="2" customFormat="1" ht="34.5" customHeight="1">
      <c r="B184" s="301"/>
      <c r="C184" s="145" t="s">
        <v>154</v>
      </c>
      <c r="D184" s="551"/>
      <c r="E184" s="549"/>
      <c r="F184" s="147" t="s">
        <v>1387</v>
      </c>
      <c r="G184" s="148" t="s">
        <v>169</v>
      </c>
      <c r="H184" s="149">
        <v>2</v>
      </c>
      <c r="I184" s="150"/>
      <c r="J184" s="151">
        <f t="shared" ref="J184:J214" si="19">ROUND(I184*H184,0)</f>
        <v>0</v>
      </c>
      <c r="K184" s="147" t="s">
        <v>1</v>
      </c>
      <c r="L184" s="34"/>
      <c r="M184" s="554" t="s">
        <v>1</v>
      </c>
      <c r="N184" s="555" t="s">
        <v>37</v>
      </c>
      <c r="P184" s="307">
        <f>O184*H184</f>
        <v>0</v>
      </c>
      <c r="Q184" s="307">
        <v>0</v>
      </c>
      <c r="R184" s="307">
        <f>Q184*H184</f>
        <v>0</v>
      </c>
      <c r="S184" s="307">
        <v>0</v>
      </c>
      <c r="T184" s="133">
        <f>S184*H184</f>
        <v>0</v>
      </c>
      <c r="AR184" s="134" t="s">
        <v>103</v>
      </c>
      <c r="AT184" s="134" t="s">
        <v>1008</v>
      </c>
      <c r="AU184" s="134" t="s">
        <v>78</v>
      </c>
      <c r="AY184" s="277" t="s">
        <v>130</v>
      </c>
      <c r="BE184" s="308">
        <f>IF(N184="základní",J184,0)</f>
        <v>0</v>
      </c>
      <c r="BF184" s="308">
        <f>IF(N184="snížená",J184,0)</f>
        <v>0</v>
      </c>
      <c r="BG184" s="308">
        <f>IF(N184="zákl. přenesená",J184,0)</f>
        <v>0</v>
      </c>
      <c r="BH184" s="308">
        <f>IF(N184="sníž. přenesená",J184,0)</f>
        <v>0</v>
      </c>
      <c r="BI184" s="308">
        <f>IF(N184="nulová",J184,0)</f>
        <v>0</v>
      </c>
      <c r="BJ184" s="277" t="s">
        <v>8</v>
      </c>
      <c r="BK184" s="308">
        <f>ROUND(I184*H184,0)</f>
        <v>0</v>
      </c>
      <c r="BL184" s="277" t="s">
        <v>103</v>
      </c>
      <c r="BM184" s="134" t="s">
        <v>1029</v>
      </c>
    </row>
    <row r="185" spans="2:65" s="2" customFormat="1" ht="15" customHeight="1">
      <c r="B185" s="301"/>
      <c r="C185" s="145"/>
      <c r="D185" s="137" t="s">
        <v>131</v>
      </c>
      <c r="E185" s="550"/>
      <c r="F185" s="139" t="s">
        <v>2154</v>
      </c>
      <c r="G185" s="148"/>
      <c r="H185" s="149"/>
      <c r="I185" s="619"/>
      <c r="J185" s="151"/>
      <c r="K185" s="147"/>
      <c r="L185" s="34"/>
      <c r="M185" s="554"/>
      <c r="N185" s="555"/>
      <c r="P185" s="307"/>
      <c r="Q185" s="307"/>
      <c r="R185" s="307"/>
      <c r="S185" s="307"/>
      <c r="T185" s="133"/>
      <c r="AR185" s="134"/>
      <c r="AT185" s="134"/>
      <c r="AU185" s="134"/>
      <c r="AY185" s="277"/>
      <c r="BE185" s="308"/>
      <c r="BF185" s="308"/>
      <c r="BG185" s="308"/>
      <c r="BH185" s="308"/>
      <c r="BI185" s="308"/>
      <c r="BJ185" s="277"/>
      <c r="BK185" s="308"/>
      <c r="BL185" s="277"/>
      <c r="BM185" s="134"/>
    </row>
    <row r="186" spans="2:65" s="2" customFormat="1" ht="24.45" customHeight="1">
      <c r="B186" s="301"/>
      <c r="C186" s="145" t="s">
        <v>1030</v>
      </c>
      <c r="D186" s="551"/>
      <c r="E186" s="549"/>
      <c r="F186" s="147" t="s">
        <v>1388</v>
      </c>
      <c r="G186" s="148" t="s">
        <v>158</v>
      </c>
      <c r="H186" s="149">
        <v>1</v>
      </c>
      <c r="I186" s="150"/>
      <c r="J186" s="151">
        <f t="shared" si="19"/>
        <v>0</v>
      </c>
      <c r="K186" s="147" t="s">
        <v>1</v>
      </c>
      <c r="L186" s="34"/>
      <c r="M186" s="554" t="s">
        <v>1</v>
      </c>
      <c r="N186" s="555" t="s">
        <v>37</v>
      </c>
      <c r="P186" s="307">
        <f>O186*H186</f>
        <v>0</v>
      </c>
      <c r="Q186" s="307">
        <v>0</v>
      </c>
      <c r="R186" s="307">
        <f>Q186*H186</f>
        <v>0</v>
      </c>
      <c r="S186" s="307">
        <v>0</v>
      </c>
      <c r="T186" s="133">
        <f>S186*H186</f>
        <v>0</v>
      </c>
      <c r="AR186" s="134" t="s">
        <v>103</v>
      </c>
      <c r="AT186" s="134" t="s">
        <v>1008</v>
      </c>
      <c r="AU186" s="134" t="s">
        <v>78</v>
      </c>
      <c r="AY186" s="277" t="s">
        <v>130</v>
      </c>
      <c r="BE186" s="308">
        <f>IF(N186="základní",J186,0)</f>
        <v>0</v>
      </c>
      <c r="BF186" s="308">
        <f>IF(N186="snížená",J186,0)</f>
        <v>0</v>
      </c>
      <c r="BG186" s="308">
        <f>IF(N186="zákl. přenesená",J186,0)</f>
        <v>0</v>
      </c>
      <c r="BH186" s="308">
        <f>IF(N186="sníž. přenesená",J186,0)</f>
        <v>0</v>
      </c>
      <c r="BI186" s="308">
        <f>IF(N186="nulová",J186,0)</f>
        <v>0</v>
      </c>
      <c r="BJ186" s="277" t="s">
        <v>8</v>
      </c>
      <c r="BK186" s="308">
        <f>ROUND(I186*H186,0)</f>
        <v>0</v>
      </c>
      <c r="BL186" s="277" t="s">
        <v>103</v>
      </c>
      <c r="BM186" s="134" t="s">
        <v>1032</v>
      </c>
    </row>
    <row r="187" spans="2:65" s="2" customFormat="1" ht="14.7" customHeight="1">
      <c r="B187" s="301"/>
      <c r="C187" s="145"/>
      <c r="D187" s="137" t="s">
        <v>131</v>
      </c>
      <c r="E187" s="550"/>
      <c r="F187" s="139" t="s">
        <v>2155</v>
      </c>
      <c r="G187" s="148"/>
      <c r="H187" s="149"/>
      <c r="I187" s="619"/>
      <c r="J187" s="151"/>
      <c r="K187" s="147"/>
      <c r="L187" s="34"/>
      <c r="M187" s="554"/>
      <c r="N187" s="555"/>
      <c r="P187" s="307"/>
      <c r="Q187" s="307"/>
      <c r="R187" s="307"/>
      <c r="S187" s="307"/>
      <c r="T187" s="133"/>
      <c r="AR187" s="134"/>
      <c r="AT187" s="134"/>
      <c r="AU187" s="134"/>
      <c r="AY187" s="277"/>
      <c r="BE187" s="308"/>
      <c r="BF187" s="308"/>
      <c r="BG187" s="308"/>
      <c r="BH187" s="308"/>
      <c r="BI187" s="308"/>
      <c r="BJ187" s="277"/>
      <c r="BK187" s="308"/>
      <c r="BL187" s="277"/>
      <c r="BM187" s="134"/>
    </row>
    <row r="188" spans="2:65" s="2" customFormat="1" ht="29.5" customHeight="1">
      <c r="B188" s="301"/>
      <c r="C188" s="145" t="s">
        <v>155</v>
      </c>
      <c r="D188" s="551"/>
      <c r="E188" s="549"/>
      <c r="F188" s="147" t="s">
        <v>1382</v>
      </c>
      <c r="G188" s="148" t="s">
        <v>158</v>
      </c>
      <c r="H188" s="149">
        <v>1</v>
      </c>
      <c r="I188" s="150"/>
      <c r="J188" s="151">
        <f t="shared" si="19"/>
        <v>0</v>
      </c>
      <c r="K188" s="147" t="s">
        <v>1</v>
      </c>
      <c r="L188" s="34"/>
      <c r="M188" s="554" t="s">
        <v>1</v>
      </c>
      <c r="N188" s="555" t="s">
        <v>37</v>
      </c>
      <c r="P188" s="307">
        <f>O188*H188</f>
        <v>0</v>
      </c>
      <c r="Q188" s="307">
        <v>0</v>
      </c>
      <c r="R188" s="307">
        <f>Q188*H188</f>
        <v>0</v>
      </c>
      <c r="S188" s="307">
        <v>0</v>
      </c>
      <c r="T188" s="133">
        <f>S188*H188</f>
        <v>0</v>
      </c>
      <c r="AR188" s="134" t="s">
        <v>103</v>
      </c>
      <c r="AT188" s="134" t="s">
        <v>1008</v>
      </c>
      <c r="AU188" s="134" t="s">
        <v>78</v>
      </c>
      <c r="AY188" s="277" t="s">
        <v>130</v>
      </c>
      <c r="BE188" s="308">
        <f>IF(N188="základní",J188,0)</f>
        <v>0</v>
      </c>
      <c r="BF188" s="308">
        <f>IF(N188="snížená",J188,0)</f>
        <v>0</v>
      </c>
      <c r="BG188" s="308">
        <f>IF(N188="zákl. přenesená",J188,0)</f>
        <v>0</v>
      </c>
      <c r="BH188" s="308">
        <f>IF(N188="sníž. přenesená",J188,0)</f>
        <v>0</v>
      </c>
      <c r="BI188" s="308">
        <f>IF(N188="nulová",J188,0)</f>
        <v>0</v>
      </c>
      <c r="BJ188" s="277" t="s">
        <v>8</v>
      </c>
      <c r="BK188" s="308">
        <f>ROUND(I188*H188,0)</f>
        <v>0</v>
      </c>
      <c r="BL188" s="277" t="s">
        <v>103</v>
      </c>
      <c r="BM188" s="134" t="s">
        <v>1034</v>
      </c>
    </row>
    <row r="189" spans="2:65" s="2" customFormat="1" ht="11.7" customHeight="1">
      <c r="B189" s="301"/>
      <c r="C189" s="145"/>
      <c r="D189" s="137" t="s">
        <v>131</v>
      </c>
      <c r="E189" s="550"/>
      <c r="F189" s="139" t="s">
        <v>2155</v>
      </c>
      <c r="G189" s="148"/>
      <c r="H189" s="149"/>
      <c r="I189" s="619"/>
      <c r="J189" s="151"/>
      <c r="K189" s="147"/>
      <c r="L189" s="34"/>
      <c r="M189" s="554"/>
      <c r="N189" s="555"/>
      <c r="P189" s="307"/>
      <c r="Q189" s="307"/>
      <c r="R189" s="307"/>
      <c r="S189" s="307"/>
      <c r="T189" s="133"/>
      <c r="AR189" s="134"/>
      <c r="AT189" s="134"/>
      <c r="AU189" s="134"/>
      <c r="AY189" s="277"/>
      <c r="BE189" s="308"/>
      <c r="BF189" s="308"/>
      <c r="BG189" s="308"/>
      <c r="BH189" s="308"/>
      <c r="BI189" s="308"/>
      <c r="BJ189" s="277"/>
      <c r="BK189" s="308"/>
      <c r="BL189" s="277"/>
      <c r="BM189" s="134"/>
    </row>
    <row r="190" spans="2:65" s="2" customFormat="1" ht="19.5" customHeight="1">
      <c r="B190" s="301"/>
      <c r="C190" s="145" t="s">
        <v>1035</v>
      </c>
      <c r="D190" s="551"/>
      <c r="E190" s="549"/>
      <c r="F190" s="147" t="s">
        <v>1389</v>
      </c>
      <c r="G190" s="148" t="s">
        <v>169</v>
      </c>
      <c r="H190" s="149">
        <v>4</v>
      </c>
      <c r="I190" s="150"/>
      <c r="J190" s="151">
        <f t="shared" si="19"/>
        <v>0</v>
      </c>
      <c r="K190" s="147" t="s">
        <v>1</v>
      </c>
      <c r="L190" s="34"/>
      <c r="M190" s="554" t="s">
        <v>1</v>
      </c>
      <c r="N190" s="555" t="s">
        <v>37</v>
      </c>
      <c r="P190" s="307">
        <f>O190*H190</f>
        <v>0</v>
      </c>
      <c r="Q190" s="307">
        <v>0</v>
      </c>
      <c r="R190" s="307">
        <f>Q190*H190</f>
        <v>0</v>
      </c>
      <c r="S190" s="307">
        <v>0</v>
      </c>
      <c r="T190" s="133">
        <f>S190*H190</f>
        <v>0</v>
      </c>
      <c r="AR190" s="134" t="s">
        <v>103</v>
      </c>
      <c r="AT190" s="134" t="s">
        <v>1008</v>
      </c>
      <c r="AU190" s="134" t="s">
        <v>78</v>
      </c>
      <c r="AY190" s="277" t="s">
        <v>130</v>
      </c>
      <c r="BE190" s="308">
        <f>IF(N190="základní",J190,0)</f>
        <v>0</v>
      </c>
      <c r="BF190" s="308">
        <f>IF(N190="snížená",J190,0)</f>
        <v>0</v>
      </c>
      <c r="BG190" s="308">
        <f>IF(N190="zákl. přenesená",J190,0)</f>
        <v>0</v>
      </c>
      <c r="BH190" s="308">
        <f>IF(N190="sníž. přenesená",J190,0)</f>
        <v>0</v>
      </c>
      <c r="BI190" s="308">
        <f>IF(N190="nulová",J190,0)</f>
        <v>0</v>
      </c>
      <c r="BJ190" s="277" t="s">
        <v>8</v>
      </c>
      <c r="BK190" s="308">
        <f>ROUND(I190*H190,0)</f>
        <v>0</v>
      </c>
      <c r="BL190" s="277" t="s">
        <v>103</v>
      </c>
      <c r="BM190" s="134" t="s">
        <v>1037</v>
      </c>
    </row>
    <row r="191" spans="2:65" s="2" customFormat="1" ht="18.649999999999999" customHeight="1">
      <c r="B191" s="301"/>
      <c r="C191" s="145"/>
      <c r="D191" s="137" t="s">
        <v>131</v>
      </c>
      <c r="E191" s="550"/>
      <c r="F191" s="139" t="s">
        <v>2156</v>
      </c>
      <c r="G191" s="148"/>
      <c r="H191" s="149"/>
      <c r="I191" s="619"/>
      <c r="J191" s="151"/>
      <c r="K191" s="147"/>
      <c r="L191" s="34"/>
      <c r="M191" s="554"/>
      <c r="N191" s="555"/>
      <c r="P191" s="307"/>
      <c r="Q191" s="307"/>
      <c r="R191" s="307"/>
      <c r="S191" s="307"/>
      <c r="T191" s="133"/>
      <c r="AR191" s="134"/>
      <c r="AT191" s="134"/>
      <c r="AU191" s="134"/>
      <c r="AY191" s="277"/>
      <c r="BE191" s="308"/>
      <c r="BF191" s="308"/>
      <c r="BG191" s="308"/>
      <c r="BH191" s="308"/>
      <c r="BI191" s="308"/>
      <c r="BJ191" s="277"/>
      <c r="BK191" s="308"/>
      <c r="BL191" s="277"/>
      <c r="BM191" s="134"/>
    </row>
    <row r="192" spans="2:65" s="2" customFormat="1" ht="27" customHeight="1">
      <c r="B192" s="301"/>
      <c r="C192" s="145" t="s">
        <v>156</v>
      </c>
      <c r="D192" s="551"/>
      <c r="E192" s="549"/>
      <c r="F192" s="147" t="s">
        <v>1390</v>
      </c>
      <c r="G192" s="148" t="s">
        <v>169</v>
      </c>
      <c r="H192" s="149">
        <v>1</v>
      </c>
      <c r="I192" s="150"/>
      <c r="J192" s="151">
        <f t="shared" si="19"/>
        <v>0</v>
      </c>
      <c r="K192" s="147" t="s">
        <v>1</v>
      </c>
      <c r="L192" s="34"/>
      <c r="M192" s="554" t="s">
        <v>1</v>
      </c>
      <c r="N192" s="555" t="s">
        <v>37</v>
      </c>
      <c r="P192" s="307">
        <f>O192*H192</f>
        <v>0</v>
      </c>
      <c r="Q192" s="307">
        <v>0</v>
      </c>
      <c r="R192" s="307">
        <f>Q192*H192</f>
        <v>0</v>
      </c>
      <c r="S192" s="307">
        <v>0</v>
      </c>
      <c r="T192" s="133">
        <f>S192*H192</f>
        <v>0</v>
      </c>
      <c r="AR192" s="134" t="s">
        <v>103</v>
      </c>
      <c r="AT192" s="134" t="s">
        <v>1008</v>
      </c>
      <c r="AU192" s="134" t="s">
        <v>78</v>
      </c>
      <c r="AY192" s="277" t="s">
        <v>130</v>
      </c>
      <c r="BE192" s="308">
        <f>IF(N192="základní",J192,0)</f>
        <v>0</v>
      </c>
      <c r="BF192" s="308">
        <f>IF(N192="snížená",J192,0)</f>
        <v>0</v>
      </c>
      <c r="BG192" s="308">
        <f>IF(N192="zákl. přenesená",J192,0)</f>
        <v>0</v>
      </c>
      <c r="BH192" s="308">
        <f>IF(N192="sníž. přenesená",J192,0)</f>
        <v>0</v>
      </c>
      <c r="BI192" s="308">
        <f>IF(N192="nulová",J192,0)</f>
        <v>0</v>
      </c>
      <c r="BJ192" s="277" t="s">
        <v>8</v>
      </c>
      <c r="BK192" s="308">
        <f>ROUND(I192*H192,0)</f>
        <v>0</v>
      </c>
      <c r="BL192" s="277" t="s">
        <v>103</v>
      </c>
      <c r="BM192" s="134" t="s">
        <v>1039</v>
      </c>
    </row>
    <row r="193" spans="2:65" s="2" customFormat="1" ht="18" customHeight="1">
      <c r="B193" s="301"/>
      <c r="C193" s="145"/>
      <c r="D193" s="137" t="s">
        <v>131</v>
      </c>
      <c r="E193" s="550"/>
      <c r="F193" s="139" t="s">
        <v>2157</v>
      </c>
      <c r="G193" s="148"/>
      <c r="H193" s="149"/>
      <c r="I193" s="619"/>
      <c r="J193" s="151"/>
      <c r="K193" s="147"/>
      <c r="L193" s="34"/>
      <c r="M193" s="554"/>
      <c r="N193" s="555"/>
      <c r="P193" s="307"/>
      <c r="Q193" s="307"/>
      <c r="R193" s="307"/>
      <c r="S193" s="307"/>
      <c r="T193" s="133"/>
      <c r="AR193" s="134"/>
      <c r="AT193" s="134"/>
      <c r="AU193" s="134"/>
      <c r="AY193" s="277"/>
      <c r="BE193" s="308"/>
      <c r="BF193" s="308"/>
      <c r="BG193" s="308"/>
      <c r="BH193" s="308"/>
      <c r="BI193" s="308"/>
      <c r="BJ193" s="277"/>
      <c r="BK193" s="308"/>
      <c r="BL193" s="277"/>
      <c r="BM193" s="134"/>
    </row>
    <row r="194" spans="2:65" s="2" customFormat="1" ht="26.15" customHeight="1">
      <c r="B194" s="301"/>
      <c r="C194" s="145" t="s">
        <v>97</v>
      </c>
      <c r="D194" s="551"/>
      <c r="E194" s="549"/>
      <c r="F194" s="147" t="s">
        <v>1391</v>
      </c>
      <c r="G194" s="148" t="s">
        <v>169</v>
      </c>
      <c r="H194" s="149">
        <v>1</v>
      </c>
      <c r="I194" s="150"/>
      <c r="J194" s="151">
        <f t="shared" si="19"/>
        <v>0</v>
      </c>
      <c r="K194" s="147" t="s">
        <v>1</v>
      </c>
      <c r="L194" s="34"/>
      <c r="M194" s="554" t="s">
        <v>1</v>
      </c>
      <c r="N194" s="555" t="s">
        <v>37</v>
      </c>
      <c r="P194" s="307">
        <f>O194*H194</f>
        <v>0</v>
      </c>
      <c r="Q194" s="307">
        <v>0</v>
      </c>
      <c r="R194" s="307">
        <f>Q194*H194</f>
        <v>0</v>
      </c>
      <c r="S194" s="307">
        <v>0</v>
      </c>
      <c r="T194" s="133">
        <f>S194*H194</f>
        <v>0</v>
      </c>
      <c r="AR194" s="134" t="s">
        <v>103</v>
      </c>
      <c r="AT194" s="134" t="s">
        <v>1008</v>
      </c>
      <c r="AU194" s="134" t="s">
        <v>78</v>
      </c>
      <c r="AY194" s="277" t="s">
        <v>130</v>
      </c>
      <c r="BE194" s="308">
        <f>IF(N194="základní",J194,0)</f>
        <v>0</v>
      </c>
      <c r="BF194" s="308">
        <f>IF(N194="snížená",J194,0)</f>
        <v>0</v>
      </c>
      <c r="BG194" s="308">
        <f>IF(N194="zákl. přenesená",J194,0)</f>
        <v>0</v>
      </c>
      <c r="BH194" s="308">
        <f>IF(N194="sníž. přenesená",J194,0)</f>
        <v>0</v>
      </c>
      <c r="BI194" s="308">
        <f>IF(N194="nulová",J194,0)</f>
        <v>0</v>
      </c>
      <c r="BJ194" s="277" t="s">
        <v>8</v>
      </c>
      <c r="BK194" s="308">
        <f>ROUND(I194*H194,0)</f>
        <v>0</v>
      </c>
      <c r="BL194" s="277" t="s">
        <v>103</v>
      </c>
      <c r="BM194" s="134" t="s">
        <v>1041</v>
      </c>
    </row>
    <row r="195" spans="2:65" s="2" customFormat="1" ht="15" customHeight="1">
      <c r="B195" s="301"/>
      <c r="C195" s="145"/>
      <c r="D195" s="137" t="s">
        <v>131</v>
      </c>
      <c r="E195" s="550"/>
      <c r="F195" s="139" t="s">
        <v>2158</v>
      </c>
      <c r="G195" s="148"/>
      <c r="H195" s="149"/>
      <c r="I195" s="619"/>
      <c r="J195" s="151"/>
      <c r="K195" s="147"/>
      <c r="L195" s="34"/>
      <c r="M195" s="554"/>
      <c r="N195" s="555"/>
      <c r="P195" s="307"/>
      <c r="Q195" s="307"/>
      <c r="R195" s="307"/>
      <c r="S195" s="307"/>
      <c r="T195" s="133"/>
      <c r="AR195" s="134"/>
      <c r="AT195" s="134"/>
      <c r="AU195" s="134"/>
      <c r="AY195" s="277"/>
      <c r="BE195" s="308"/>
      <c r="BF195" s="308"/>
      <c r="BG195" s="308"/>
      <c r="BH195" s="308"/>
      <c r="BI195" s="308"/>
      <c r="BJ195" s="277"/>
      <c r="BK195" s="308"/>
      <c r="BL195" s="277"/>
      <c r="BM195" s="134"/>
    </row>
    <row r="196" spans="2:65" s="2" customFormat="1" ht="29.15" customHeight="1">
      <c r="B196" s="301"/>
      <c r="C196" s="145" t="s">
        <v>99</v>
      </c>
      <c r="D196" s="551"/>
      <c r="E196" s="549"/>
      <c r="F196" s="147" t="s">
        <v>1392</v>
      </c>
      <c r="G196" s="148" t="s">
        <v>169</v>
      </c>
      <c r="H196" s="149">
        <v>1</v>
      </c>
      <c r="I196" s="150"/>
      <c r="J196" s="151">
        <f t="shared" si="19"/>
        <v>0</v>
      </c>
      <c r="K196" s="147" t="s">
        <v>1</v>
      </c>
      <c r="L196" s="34"/>
      <c r="M196" s="554" t="s">
        <v>1</v>
      </c>
      <c r="N196" s="555" t="s">
        <v>37</v>
      </c>
      <c r="P196" s="307">
        <f>O196*H196</f>
        <v>0</v>
      </c>
      <c r="Q196" s="307">
        <v>0</v>
      </c>
      <c r="R196" s="307">
        <f>Q196*H196</f>
        <v>0</v>
      </c>
      <c r="S196" s="307">
        <v>0</v>
      </c>
      <c r="T196" s="133">
        <f>S196*H196</f>
        <v>0</v>
      </c>
      <c r="AR196" s="134" t="s">
        <v>103</v>
      </c>
      <c r="AT196" s="134" t="s">
        <v>1008</v>
      </c>
      <c r="AU196" s="134" t="s">
        <v>78</v>
      </c>
      <c r="AY196" s="277" t="s">
        <v>130</v>
      </c>
      <c r="BE196" s="308">
        <f>IF(N196="základní",J196,0)</f>
        <v>0</v>
      </c>
      <c r="BF196" s="308">
        <f>IF(N196="snížená",J196,0)</f>
        <v>0</v>
      </c>
      <c r="BG196" s="308">
        <f>IF(N196="zákl. přenesená",J196,0)</f>
        <v>0</v>
      </c>
      <c r="BH196" s="308">
        <f>IF(N196="sníž. přenesená",J196,0)</f>
        <v>0</v>
      </c>
      <c r="BI196" s="308">
        <f>IF(N196="nulová",J196,0)</f>
        <v>0</v>
      </c>
      <c r="BJ196" s="277" t="s">
        <v>8</v>
      </c>
      <c r="BK196" s="308">
        <f>ROUND(I196*H196,0)</f>
        <v>0</v>
      </c>
      <c r="BL196" s="277" t="s">
        <v>103</v>
      </c>
      <c r="BM196" s="134" t="s">
        <v>1043</v>
      </c>
    </row>
    <row r="197" spans="2:65" s="2" customFormat="1" ht="13.5" customHeight="1">
      <c r="B197" s="301"/>
      <c r="C197" s="145"/>
      <c r="D197" s="137" t="s">
        <v>131</v>
      </c>
      <c r="E197" s="550"/>
      <c r="F197" s="139" t="s">
        <v>2159</v>
      </c>
      <c r="G197" s="148"/>
      <c r="H197" s="149"/>
      <c r="I197" s="619"/>
      <c r="J197" s="151"/>
      <c r="K197" s="147"/>
      <c r="L197" s="34"/>
      <c r="M197" s="554"/>
      <c r="N197" s="555"/>
      <c r="P197" s="307"/>
      <c r="Q197" s="307"/>
      <c r="R197" s="307"/>
      <c r="S197" s="307"/>
      <c r="T197" s="133"/>
      <c r="AR197" s="134"/>
      <c r="AT197" s="134"/>
      <c r="AU197" s="134"/>
      <c r="AY197" s="277"/>
      <c r="BE197" s="308"/>
      <c r="BF197" s="308"/>
      <c r="BG197" s="308"/>
      <c r="BH197" s="308"/>
      <c r="BI197" s="308"/>
      <c r="BJ197" s="277"/>
      <c r="BK197" s="308"/>
      <c r="BL197" s="277"/>
      <c r="BM197" s="134"/>
    </row>
    <row r="198" spans="2:65" s="2" customFormat="1" ht="30" customHeight="1">
      <c r="B198" s="301"/>
      <c r="C198" s="145" t="s">
        <v>101</v>
      </c>
      <c r="D198" s="551"/>
      <c r="E198" s="549"/>
      <c r="F198" s="147" t="s">
        <v>1393</v>
      </c>
      <c r="G198" s="148" t="s">
        <v>169</v>
      </c>
      <c r="H198" s="149">
        <v>1</v>
      </c>
      <c r="I198" s="150"/>
      <c r="J198" s="151">
        <f t="shared" si="19"/>
        <v>0</v>
      </c>
      <c r="K198" s="147" t="s">
        <v>1</v>
      </c>
      <c r="L198" s="34"/>
      <c r="M198" s="554" t="s">
        <v>1</v>
      </c>
      <c r="N198" s="555" t="s">
        <v>37</v>
      </c>
      <c r="P198" s="307">
        <f>O198*H198</f>
        <v>0</v>
      </c>
      <c r="Q198" s="307">
        <v>0</v>
      </c>
      <c r="R198" s="307">
        <f>Q198*H198</f>
        <v>0</v>
      </c>
      <c r="S198" s="307">
        <v>0</v>
      </c>
      <c r="T198" s="133">
        <f>S198*H198</f>
        <v>0</v>
      </c>
      <c r="AR198" s="134" t="s">
        <v>103</v>
      </c>
      <c r="AT198" s="134" t="s">
        <v>1008</v>
      </c>
      <c r="AU198" s="134" t="s">
        <v>78</v>
      </c>
      <c r="AY198" s="277" t="s">
        <v>130</v>
      </c>
      <c r="BE198" s="308">
        <f>IF(N198="základní",J198,0)</f>
        <v>0</v>
      </c>
      <c r="BF198" s="308">
        <f>IF(N198="snížená",J198,0)</f>
        <v>0</v>
      </c>
      <c r="BG198" s="308">
        <f>IF(N198="zákl. přenesená",J198,0)</f>
        <v>0</v>
      </c>
      <c r="BH198" s="308">
        <f>IF(N198="sníž. přenesená",J198,0)</f>
        <v>0</v>
      </c>
      <c r="BI198" s="308">
        <f>IF(N198="nulová",J198,0)</f>
        <v>0</v>
      </c>
      <c r="BJ198" s="277" t="s">
        <v>8</v>
      </c>
      <c r="BK198" s="308">
        <f>ROUND(I198*H198,0)</f>
        <v>0</v>
      </c>
      <c r="BL198" s="277" t="s">
        <v>103</v>
      </c>
      <c r="BM198" s="134" t="s">
        <v>1046</v>
      </c>
    </row>
    <row r="199" spans="2:65" s="2" customFormat="1" ht="20.149999999999999" customHeight="1">
      <c r="B199" s="301"/>
      <c r="C199" s="145"/>
      <c r="D199" s="137" t="s">
        <v>131</v>
      </c>
      <c r="E199" s="550"/>
      <c r="F199" s="139" t="s">
        <v>2160</v>
      </c>
      <c r="G199" s="148"/>
      <c r="H199" s="149"/>
      <c r="I199" s="619"/>
      <c r="J199" s="151"/>
      <c r="K199" s="147"/>
      <c r="L199" s="34"/>
      <c r="M199" s="554"/>
      <c r="N199" s="555"/>
      <c r="P199" s="307"/>
      <c r="Q199" s="307"/>
      <c r="R199" s="307"/>
      <c r="S199" s="307"/>
      <c r="T199" s="133"/>
      <c r="AR199" s="134"/>
      <c r="AT199" s="134"/>
      <c r="AU199" s="134"/>
      <c r="AY199" s="277"/>
      <c r="BE199" s="308"/>
      <c r="BF199" s="308"/>
      <c r="BG199" s="308"/>
      <c r="BH199" s="308"/>
      <c r="BI199" s="308"/>
      <c r="BJ199" s="277"/>
      <c r="BK199" s="308"/>
      <c r="BL199" s="277"/>
      <c r="BM199" s="134"/>
    </row>
    <row r="200" spans="2:65" s="2" customFormat="1" ht="37.950000000000003" customHeight="1">
      <c r="B200" s="301"/>
      <c r="C200" s="145" t="s">
        <v>157</v>
      </c>
      <c r="D200" s="551"/>
      <c r="E200" s="549"/>
      <c r="F200" s="147" t="s">
        <v>1394</v>
      </c>
      <c r="G200" s="148" t="s">
        <v>169</v>
      </c>
      <c r="H200" s="149">
        <v>3</v>
      </c>
      <c r="I200" s="150"/>
      <c r="J200" s="151">
        <f t="shared" si="19"/>
        <v>0</v>
      </c>
      <c r="K200" s="147" t="s">
        <v>1</v>
      </c>
      <c r="L200" s="34"/>
      <c r="M200" s="554" t="s">
        <v>1</v>
      </c>
      <c r="N200" s="555" t="s">
        <v>37</v>
      </c>
      <c r="P200" s="307">
        <f>O200*H200</f>
        <v>0</v>
      </c>
      <c r="Q200" s="307">
        <v>0</v>
      </c>
      <c r="R200" s="307">
        <f>Q200*H200</f>
        <v>0</v>
      </c>
      <c r="S200" s="307">
        <v>0</v>
      </c>
      <c r="T200" s="133">
        <f>S200*H200</f>
        <v>0</v>
      </c>
      <c r="AR200" s="134" t="s">
        <v>103</v>
      </c>
      <c r="AT200" s="134" t="s">
        <v>1008</v>
      </c>
      <c r="AU200" s="134" t="s">
        <v>78</v>
      </c>
      <c r="AY200" s="277" t="s">
        <v>130</v>
      </c>
      <c r="BE200" s="308">
        <f>IF(N200="základní",J200,0)</f>
        <v>0</v>
      </c>
      <c r="BF200" s="308">
        <f>IF(N200="snížená",J200,0)</f>
        <v>0</v>
      </c>
      <c r="BG200" s="308">
        <f>IF(N200="zákl. přenesená",J200,0)</f>
        <v>0</v>
      </c>
      <c r="BH200" s="308">
        <f>IF(N200="sníž. přenesená",J200,0)</f>
        <v>0</v>
      </c>
      <c r="BI200" s="308">
        <f>IF(N200="nulová",J200,0)</f>
        <v>0</v>
      </c>
      <c r="BJ200" s="277" t="s">
        <v>8</v>
      </c>
      <c r="BK200" s="308">
        <f>ROUND(I200*H200,0)</f>
        <v>0</v>
      </c>
      <c r="BL200" s="277" t="s">
        <v>103</v>
      </c>
      <c r="BM200" s="134" t="s">
        <v>1049</v>
      </c>
    </row>
    <row r="201" spans="2:65" s="2" customFormat="1" ht="20.5" customHeight="1">
      <c r="B201" s="301"/>
      <c r="C201" s="145"/>
      <c r="D201" s="137" t="s">
        <v>131</v>
      </c>
      <c r="E201" s="550"/>
      <c r="F201" s="139" t="s">
        <v>2161</v>
      </c>
      <c r="G201" s="148"/>
      <c r="H201" s="149"/>
      <c r="I201" s="619"/>
      <c r="J201" s="151"/>
      <c r="K201" s="147"/>
      <c r="L201" s="34"/>
      <c r="M201" s="554"/>
      <c r="N201" s="555"/>
      <c r="P201" s="307"/>
      <c r="Q201" s="307"/>
      <c r="R201" s="307"/>
      <c r="S201" s="307"/>
      <c r="T201" s="133"/>
      <c r="AR201" s="134"/>
      <c r="AT201" s="134"/>
      <c r="AU201" s="134"/>
      <c r="AY201" s="277"/>
      <c r="BE201" s="308"/>
      <c r="BF201" s="308"/>
      <c r="BG201" s="308"/>
      <c r="BH201" s="308"/>
      <c r="BI201" s="308"/>
      <c r="BJ201" s="277"/>
      <c r="BK201" s="308"/>
      <c r="BL201" s="277"/>
      <c r="BM201" s="134"/>
    </row>
    <row r="202" spans="2:65" s="2" customFormat="1" ht="37.200000000000003" customHeight="1">
      <c r="B202" s="301"/>
      <c r="C202" s="145" t="s">
        <v>1050</v>
      </c>
      <c r="D202" s="551"/>
      <c r="E202" s="549"/>
      <c r="F202" s="147" t="s">
        <v>1395</v>
      </c>
      <c r="G202" s="148" t="s">
        <v>169</v>
      </c>
      <c r="H202" s="149">
        <v>3</v>
      </c>
      <c r="I202" s="150"/>
      <c r="J202" s="151">
        <f t="shared" si="19"/>
        <v>0</v>
      </c>
      <c r="K202" s="147" t="s">
        <v>1</v>
      </c>
      <c r="L202" s="34"/>
      <c r="M202" s="554" t="s">
        <v>1</v>
      </c>
      <c r="N202" s="555" t="s">
        <v>37</v>
      </c>
      <c r="P202" s="307">
        <f>O202*H202</f>
        <v>0</v>
      </c>
      <c r="Q202" s="307">
        <v>0</v>
      </c>
      <c r="R202" s="307">
        <f>Q202*H202</f>
        <v>0</v>
      </c>
      <c r="S202" s="307">
        <v>0</v>
      </c>
      <c r="T202" s="133">
        <f>S202*H202</f>
        <v>0</v>
      </c>
      <c r="AR202" s="134" t="s">
        <v>103</v>
      </c>
      <c r="AT202" s="134" t="s">
        <v>1008</v>
      </c>
      <c r="AU202" s="134" t="s">
        <v>78</v>
      </c>
      <c r="AY202" s="277" t="s">
        <v>130</v>
      </c>
      <c r="BE202" s="308">
        <f>IF(N202="základní",J202,0)</f>
        <v>0</v>
      </c>
      <c r="BF202" s="308">
        <f>IF(N202="snížená",J202,0)</f>
        <v>0</v>
      </c>
      <c r="BG202" s="308">
        <f>IF(N202="zákl. přenesená",J202,0)</f>
        <v>0</v>
      </c>
      <c r="BH202" s="308">
        <f>IF(N202="sníž. přenesená",J202,0)</f>
        <v>0</v>
      </c>
      <c r="BI202" s="308">
        <f>IF(N202="nulová",J202,0)</f>
        <v>0</v>
      </c>
      <c r="BJ202" s="277" t="s">
        <v>8</v>
      </c>
      <c r="BK202" s="308">
        <f>ROUND(I202*H202,0)</f>
        <v>0</v>
      </c>
      <c r="BL202" s="277" t="s">
        <v>103</v>
      </c>
      <c r="BM202" s="134" t="s">
        <v>1052</v>
      </c>
    </row>
    <row r="203" spans="2:65" s="2" customFormat="1" ht="22.2" customHeight="1">
      <c r="B203" s="301"/>
      <c r="C203" s="145"/>
      <c r="D203" s="137" t="s">
        <v>131</v>
      </c>
      <c r="E203" s="550"/>
      <c r="F203" s="139" t="s">
        <v>2161</v>
      </c>
      <c r="G203" s="148"/>
      <c r="H203" s="149"/>
      <c r="I203" s="619"/>
      <c r="J203" s="151"/>
      <c r="K203" s="147"/>
      <c r="L203" s="34"/>
      <c r="M203" s="554"/>
      <c r="N203" s="555"/>
      <c r="P203" s="307"/>
      <c r="Q203" s="307"/>
      <c r="R203" s="307"/>
      <c r="S203" s="307"/>
      <c r="T203" s="133"/>
      <c r="AR203" s="134"/>
      <c r="AT203" s="134"/>
      <c r="AU203" s="134"/>
      <c r="AY203" s="277"/>
      <c r="BE203" s="308"/>
      <c r="BF203" s="308"/>
      <c r="BG203" s="308"/>
      <c r="BH203" s="308"/>
      <c r="BI203" s="308"/>
      <c r="BJ203" s="277"/>
      <c r="BK203" s="308"/>
      <c r="BL203" s="277"/>
      <c r="BM203" s="134"/>
    </row>
    <row r="204" spans="2:65" s="2" customFormat="1" ht="31.2" customHeight="1">
      <c r="B204" s="301"/>
      <c r="C204" s="145" t="s">
        <v>159</v>
      </c>
      <c r="D204" s="551"/>
      <c r="E204" s="549"/>
      <c r="F204" s="147" t="s">
        <v>1396</v>
      </c>
      <c r="G204" s="148" t="s">
        <v>169</v>
      </c>
      <c r="H204" s="149">
        <v>2</v>
      </c>
      <c r="I204" s="150"/>
      <c r="J204" s="151">
        <f t="shared" si="19"/>
        <v>0</v>
      </c>
      <c r="K204" s="147" t="s">
        <v>1</v>
      </c>
      <c r="L204" s="34"/>
      <c r="M204" s="554" t="s">
        <v>1</v>
      </c>
      <c r="N204" s="555" t="s">
        <v>37</v>
      </c>
      <c r="P204" s="307">
        <f>O204*H204</f>
        <v>0</v>
      </c>
      <c r="Q204" s="307">
        <v>0</v>
      </c>
      <c r="R204" s="307">
        <f>Q204*H204</f>
        <v>0</v>
      </c>
      <c r="S204" s="307">
        <v>0</v>
      </c>
      <c r="T204" s="133">
        <f>S204*H204</f>
        <v>0</v>
      </c>
      <c r="AR204" s="134" t="s">
        <v>103</v>
      </c>
      <c r="AT204" s="134" t="s">
        <v>1008</v>
      </c>
      <c r="AU204" s="134" t="s">
        <v>78</v>
      </c>
      <c r="AY204" s="277" t="s">
        <v>130</v>
      </c>
      <c r="BE204" s="308">
        <f>IF(N204="základní",J204,0)</f>
        <v>0</v>
      </c>
      <c r="BF204" s="308">
        <f>IF(N204="snížená",J204,0)</f>
        <v>0</v>
      </c>
      <c r="BG204" s="308">
        <f>IF(N204="zákl. přenesená",J204,0)</f>
        <v>0</v>
      </c>
      <c r="BH204" s="308">
        <f>IF(N204="sníž. přenesená",J204,0)</f>
        <v>0</v>
      </c>
      <c r="BI204" s="308">
        <f>IF(N204="nulová",J204,0)</f>
        <v>0</v>
      </c>
      <c r="BJ204" s="277" t="s">
        <v>8</v>
      </c>
      <c r="BK204" s="308">
        <f>ROUND(I204*H204,0)</f>
        <v>0</v>
      </c>
      <c r="BL204" s="277" t="s">
        <v>103</v>
      </c>
      <c r="BM204" s="134" t="s">
        <v>1054</v>
      </c>
    </row>
    <row r="205" spans="2:65" s="2" customFormat="1" ht="20.7" customHeight="1">
      <c r="B205" s="301"/>
      <c r="C205" s="145"/>
      <c r="D205" s="137" t="s">
        <v>131</v>
      </c>
      <c r="E205" s="550"/>
      <c r="F205" s="559" t="s">
        <v>2162</v>
      </c>
      <c r="G205" s="148"/>
      <c r="H205" s="149"/>
      <c r="I205" s="619"/>
      <c r="J205" s="151"/>
      <c r="K205" s="147"/>
      <c r="L205" s="34"/>
      <c r="M205" s="554"/>
      <c r="N205" s="555"/>
      <c r="P205" s="307"/>
      <c r="Q205" s="307"/>
      <c r="R205" s="307"/>
      <c r="S205" s="307"/>
      <c r="T205" s="133"/>
      <c r="AR205" s="134"/>
      <c r="AT205" s="134"/>
      <c r="AU205" s="134"/>
      <c r="AY205" s="277"/>
      <c r="BE205" s="308"/>
      <c r="BF205" s="308"/>
      <c r="BG205" s="308"/>
      <c r="BH205" s="308"/>
      <c r="BI205" s="308"/>
      <c r="BJ205" s="277"/>
      <c r="BK205" s="308"/>
      <c r="BL205" s="277"/>
      <c r="BM205" s="134"/>
    </row>
    <row r="206" spans="2:65" s="2" customFormat="1" ht="26.5" customHeight="1">
      <c r="B206" s="301"/>
      <c r="C206" s="145" t="s">
        <v>1055</v>
      </c>
      <c r="D206" s="551"/>
      <c r="E206" s="549"/>
      <c r="F206" s="147" t="s">
        <v>1389</v>
      </c>
      <c r="G206" s="148" t="s">
        <v>169</v>
      </c>
      <c r="H206" s="149">
        <v>1</v>
      </c>
      <c r="I206" s="150"/>
      <c r="J206" s="151">
        <f t="shared" si="19"/>
        <v>0</v>
      </c>
      <c r="K206" s="147" t="s">
        <v>1</v>
      </c>
      <c r="L206" s="34"/>
      <c r="M206" s="554" t="s">
        <v>1</v>
      </c>
      <c r="N206" s="555" t="s">
        <v>37</v>
      </c>
      <c r="P206" s="307">
        <f>O206*H206</f>
        <v>0</v>
      </c>
      <c r="Q206" s="307">
        <v>0</v>
      </c>
      <c r="R206" s="307">
        <f>Q206*H206</f>
        <v>0</v>
      </c>
      <c r="S206" s="307">
        <v>0</v>
      </c>
      <c r="T206" s="133">
        <f>S206*H206</f>
        <v>0</v>
      </c>
      <c r="AR206" s="134" t="s">
        <v>103</v>
      </c>
      <c r="AT206" s="134" t="s">
        <v>1008</v>
      </c>
      <c r="AU206" s="134" t="s">
        <v>78</v>
      </c>
      <c r="AY206" s="277" t="s">
        <v>130</v>
      </c>
      <c r="BE206" s="308">
        <f>IF(N206="základní",J206,0)</f>
        <v>0</v>
      </c>
      <c r="BF206" s="308">
        <f>IF(N206="snížená",J206,0)</f>
        <v>0</v>
      </c>
      <c r="BG206" s="308">
        <f>IF(N206="zákl. přenesená",J206,0)</f>
        <v>0</v>
      </c>
      <c r="BH206" s="308">
        <f>IF(N206="sníž. přenesená",J206,0)</f>
        <v>0</v>
      </c>
      <c r="BI206" s="308">
        <f>IF(N206="nulová",J206,0)</f>
        <v>0</v>
      </c>
      <c r="BJ206" s="277" t="s">
        <v>8</v>
      </c>
      <c r="BK206" s="308">
        <f>ROUND(I206*H206,0)</f>
        <v>0</v>
      </c>
      <c r="BL206" s="277" t="s">
        <v>103</v>
      </c>
      <c r="BM206" s="134" t="s">
        <v>1057</v>
      </c>
    </row>
    <row r="207" spans="2:65" s="2" customFormat="1" ht="16" customHeight="1">
      <c r="B207" s="301"/>
      <c r="C207" s="145"/>
      <c r="D207" s="137" t="s">
        <v>131</v>
      </c>
      <c r="E207" s="550"/>
      <c r="F207" s="651" t="s">
        <v>2163</v>
      </c>
      <c r="G207" s="148"/>
      <c r="H207" s="149"/>
      <c r="I207" s="619"/>
      <c r="J207" s="151"/>
      <c r="K207" s="147"/>
      <c r="L207" s="34"/>
      <c r="M207" s="554"/>
      <c r="N207" s="555"/>
      <c r="P207" s="307"/>
      <c r="Q207" s="307"/>
      <c r="R207" s="307"/>
      <c r="S207" s="307"/>
      <c r="T207" s="133"/>
      <c r="AR207" s="134"/>
      <c r="AT207" s="134"/>
      <c r="AU207" s="134"/>
      <c r="AY207" s="277"/>
      <c r="BE207" s="308"/>
      <c r="BF207" s="308"/>
      <c r="BG207" s="308"/>
      <c r="BH207" s="308"/>
      <c r="BI207" s="308"/>
      <c r="BJ207" s="277"/>
      <c r="BK207" s="308"/>
      <c r="BL207" s="277"/>
      <c r="BM207" s="134"/>
    </row>
    <row r="208" spans="2:65" s="2" customFormat="1" ht="29.7" customHeight="1">
      <c r="B208" s="301"/>
      <c r="C208" s="145" t="s">
        <v>160</v>
      </c>
      <c r="D208" s="551"/>
      <c r="E208" s="549"/>
      <c r="F208" s="147" t="s">
        <v>1397</v>
      </c>
      <c r="G208" s="148" t="s">
        <v>169</v>
      </c>
      <c r="H208" s="149">
        <v>1</v>
      </c>
      <c r="I208" s="150"/>
      <c r="J208" s="151">
        <f t="shared" si="19"/>
        <v>0</v>
      </c>
      <c r="K208" s="147" t="s">
        <v>1</v>
      </c>
      <c r="L208" s="34"/>
      <c r="M208" s="554" t="s">
        <v>1</v>
      </c>
      <c r="N208" s="555" t="s">
        <v>37</v>
      </c>
      <c r="P208" s="307">
        <f>O208*H208</f>
        <v>0</v>
      </c>
      <c r="Q208" s="307">
        <v>0</v>
      </c>
      <c r="R208" s="307">
        <f>Q208*H208</f>
        <v>0</v>
      </c>
      <c r="S208" s="307">
        <v>0</v>
      </c>
      <c r="T208" s="133">
        <f>S208*H208</f>
        <v>0</v>
      </c>
      <c r="AR208" s="134" t="s">
        <v>103</v>
      </c>
      <c r="AT208" s="134" t="s">
        <v>1008</v>
      </c>
      <c r="AU208" s="134" t="s">
        <v>78</v>
      </c>
      <c r="AY208" s="277" t="s">
        <v>130</v>
      </c>
      <c r="BE208" s="308">
        <f>IF(N208="základní",J208,0)</f>
        <v>0</v>
      </c>
      <c r="BF208" s="308">
        <f>IF(N208="snížená",J208,0)</f>
        <v>0</v>
      </c>
      <c r="BG208" s="308">
        <f>IF(N208="zákl. přenesená",J208,0)</f>
        <v>0</v>
      </c>
      <c r="BH208" s="308">
        <f>IF(N208="sníž. přenesená",J208,0)</f>
        <v>0</v>
      </c>
      <c r="BI208" s="308">
        <f>IF(N208="nulová",J208,0)</f>
        <v>0</v>
      </c>
      <c r="BJ208" s="277" t="s">
        <v>8</v>
      </c>
      <c r="BK208" s="308">
        <f>ROUND(I208*H208,0)</f>
        <v>0</v>
      </c>
      <c r="BL208" s="277" t="s">
        <v>103</v>
      </c>
      <c r="BM208" s="134" t="s">
        <v>1060</v>
      </c>
    </row>
    <row r="209" spans="2:65" s="2" customFormat="1" ht="15.45" customHeight="1">
      <c r="B209" s="301"/>
      <c r="C209" s="145"/>
      <c r="D209" s="137" t="s">
        <v>131</v>
      </c>
      <c r="E209" s="550"/>
      <c r="F209" s="559" t="s">
        <v>2164</v>
      </c>
      <c r="G209" s="148"/>
      <c r="H209" s="149"/>
      <c r="I209" s="619"/>
      <c r="J209" s="151"/>
      <c r="K209" s="147"/>
      <c r="L209" s="34"/>
      <c r="M209" s="554"/>
      <c r="N209" s="555"/>
      <c r="P209" s="307"/>
      <c r="Q209" s="307"/>
      <c r="R209" s="307"/>
      <c r="S209" s="307"/>
      <c r="T209" s="133"/>
      <c r="AR209" s="134"/>
      <c r="AT209" s="134"/>
      <c r="AU209" s="134"/>
      <c r="AY209" s="277"/>
      <c r="BE209" s="308"/>
      <c r="BF209" s="308"/>
      <c r="BG209" s="308"/>
      <c r="BH209" s="308"/>
      <c r="BI209" s="308"/>
      <c r="BJ209" s="277"/>
      <c r="BK209" s="308"/>
      <c r="BL209" s="277"/>
      <c r="BM209" s="134"/>
    </row>
    <row r="210" spans="2:65" s="2" customFormat="1" ht="22.95" customHeight="1">
      <c r="B210" s="301"/>
      <c r="C210" s="145" t="s">
        <v>1061</v>
      </c>
      <c r="D210" s="551"/>
      <c r="E210" s="549"/>
      <c r="F210" s="147" t="s">
        <v>1398</v>
      </c>
      <c r="G210" s="148" t="s">
        <v>169</v>
      </c>
      <c r="H210" s="149">
        <v>4</v>
      </c>
      <c r="I210" s="150"/>
      <c r="J210" s="151">
        <f t="shared" si="19"/>
        <v>0</v>
      </c>
      <c r="K210" s="147" t="s">
        <v>1</v>
      </c>
      <c r="L210" s="34"/>
      <c r="M210" s="554" t="s">
        <v>1</v>
      </c>
      <c r="N210" s="555" t="s">
        <v>37</v>
      </c>
      <c r="P210" s="307">
        <f>O210*H210</f>
        <v>0</v>
      </c>
      <c r="Q210" s="307">
        <v>0</v>
      </c>
      <c r="R210" s="307">
        <f>Q210*H210</f>
        <v>0</v>
      </c>
      <c r="S210" s="307">
        <v>0</v>
      </c>
      <c r="T210" s="133">
        <f>S210*H210</f>
        <v>0</v>
      </c>
      <c r="AR210" s="134" t="s">
        <v>103</v>
      </c>
      <c r="AT210" s="134" t="s">
        <v>1008</v>
      </c>
      <c r="AU210" s="134" t="s">
        <v>78</v>
      </c>
      <c r="AY210" s="277" t="s">
        <v>130</v>
      </c>
      <c r="BE210" s="308">
        <f>IF(N210="základní",J210,0)</f>
        <v>0</v>
      </c>
      <c r="BF210" s="308">
        <f>IF(N210="snížená",J210,0)</f>
        <v>0</v>
      </c>
      <c r="BG210" s="308">
        <f>IF(N210="zákl. přenesená",J210,0)</f>
        <v>0</v>
      </c>
      <c r="BH210" s="308">
        <f>IF(N210="sníž. přenesená",J210,0)</f>
        <v>0</v>
      </c>
      <c r="BI210" s="308">
        <f>IF(N210="nulová",J210,0)</f>
        <v>0</v>
      </c>
      <c r="BJ210" s="277" t="s">
        <v>8</v>
      </c>
      <c r="BK210" s="308">
        <f>ROUND(I210*H210,0)</f>
        <v>0</v>
      </c>
      <c r="BL210" s="277" t="s">
        <v>103</v>
      </c>
      <c r="BM210" s="134" t="s">
        <v>1063</v>
      </c>
    </row>
    <row r="211" spans="2:65" s="2" customFormat="1" ht="9.4499999999999993" customHeight="1">
      <c r="B211" s="301"/>
      <c r="C211" s="145"/>
      <c r="D211" s="137" t="s">
        <v>131</v>
      </c>
      <c r="E211" s="550"/>
      <c r="F211" s="560" t="s">
        <v>2166</v>
      </c>
      <c r="G211" s="148"/>
      <c r="H211" s="149"/>
      <c r="I211" s="619"/>
      <c r="J211" s="151"/>
      <c r="K211" s="147"/>
      <c r="L211" s="34"/>
      <c r="M211" s="554"/>
      <c r="N211" s="555"/>
      <c r="P211" s="307"/>
      <c r="Q211" s="307"/>
      <c r="R211" s="307"/>
      <c r="S211" s="307"/>
      <c r="T211" s="133"/>
      <c r="AR211" s="134"/>
      <c r="AT211" s="134"/>
      <c r="AU211" s="134"/>
      <c r="AY211" s="277"/>
      <c r="BE211" s="308"/>
      <c r="BF211" s="308"/>
      <c r="BG211" s="308"/>
      <c r="BH211" s="308"/>
      <c r="BI211" s="308"/>
      <c r="BJ211" s="277"/>
      <c r="BK211" s="308"/>
      <c r="BL211" s="277"/>
      <c r="BM211" s="134"/>
    </row>
    <row r="212" spans="2:65" s="2" customFormat="1" ht="28.95" customHeight="1">
      <c r="B212" s="301"/>
      <c r="C212" s="145" t="s">
        <v>161</v>
      </c>
      <c r="D212" s="551"/>
      <c r="E212" s="549"/>
      <c r="F212" s="147" t="s">
        <v>1399</v>
      </c>
      <c r="G212" s="148" t="s">
        <v>169</v>
      </c>
      <c r="H212" s="149">
        <v>2</v>
      </c>
      <c r="I212" s="150"/>
      <c r="J212" s="151">
        <f t="shared" si="19"/>
        <v>0</v>
      </c>
      <c r="K212" s="147" t="s">
        <v>1</v>
      </c>
      <c r="L212" s="34"/>
      <c r="M212" s="554" t="s">
        <v>1</v>
      </c>
      <c r="N212" s="555" t="s">
        <v>37</v>
      </c>
      <c r="P212" s="307">
        <f>O212*H212</f>
        <v>0</v>
      </c>
      <c r="Q212" s="307">
        <v>0</v>
      </c>
      <c r="R212" s="307">
        <f>Q212*H212</f>
        <v>0</v>
      </c>
      <c r="S212" s="307">
        <v>0</v>
      </c>
      <c r="T212" s="133">
        <f>S212*H212</f>
        <v>0</v>
      </c>
      <c r="AR212" s="134" t="s">
        <v>103</v>
      </c>
      <c r="AT212" s="134" t="s">
        <v>1008</v>
      </c>
      <c r="AU212" s="134" t="s">
        <v>78</v>
      </c>
      <c r="AY212" s="277" t="s">
        <v>130</v>
      </c>
      <c r="BE212" s="308">
        <f>IF(N212="základní",J212,0)</f>
        <v>0</v>
      </c>
      <c r="BF212" s="308">
        <f>IF(N212="snížená",J212,0)</f>
        <v>0</v>
      </c>
      <c r="BG212" s="308">
        <f>IF(N212="zákl. přenesená",J212,0)</f>
        <v>0</v>
      </c>
      <c r="BH212" s="308">
        <f>IF(N212="sníž. přenesená",J212,0)</f>
        <v>0</v>
      </c>
      <c r="BI212" s="308">
        <f>IF(N212="nulová",J212,0)</f>
        <v>0</v>
      </c>
      <c r="BJ212" s="277" t="s">
        <v>8</v>
      </c>
      <c r="BK212" s="308">
        <f>ROUND(I212*H212,0)</f>
        <v>0</v>
      </c>
      <c r="BL212" s="277" t="s">
        <v>103</v>
      </c>
      <c r="BM212" s="134" t="s">
        <v>1065</v>
      </c>
    </row>
    <row r="213" spans="2:65" s="2" customFormat="1" ht="10.199999999999999" customHeight="1">
      <c r="B213" s="301"/>
      <c r="C213" s="145"/>
      <c r="D213" s="137" t="s">
        <v>131</v>
      </c>
      <c r="E213" s="550"/>
      <c r="F213" s="559" t="s">
        <v>2165</v>
      </c>
      <c r="G213" s="148"/>
      <c r="H213" s="149"/>
      <c r="I213" s="619"/>
      <c r="J213" s="151"/>
      <c r="K213" s="147"/>
      <c r="L213" s="34"/>
      <c r="M213" s="554"/>
      <c r="N213" s="555"/>
      <c r="P213" s="307"/>
      <c r="Q213" s="307"/>
      <c r="R213" s="307"/>
      <c r="S213" s="307"/>
      <c r="T213" s="133"/>
      <c r="AR213" s="134"/>
      <c r="AT213" s="134"/>
      <c r="AU213" s="134"/>
      <c r="AY213" s="277"/>
      <c r="BE213" s="308"/>
      <c r="BF213" s="308"/>
      <c r="BG213" s="308"/>
      <c r="BH213" s="308"/>
      <c r="BI213" s="308"/>
      <c r="BJ213" s="277"/>
      <c r="BK213" s="308"/>
      <c r="BL213" s="277"/>
      <c r="BM213" s="134"/>
    </row>
    <row r="214" spans="2:65" s="2" customFormat="1" ht="16.5" customHeight="1">
      <c r="B214" s="301"/>
      <c r="C214" s="145" t="s">
        <v>1066</v>
      </c>
      <c r="D214" s="551"/>
      <c r="E214" s="549"/>
      <c r="F214" s="147" t="s">
        <v>1400</v>
      </c>
      <c r="G214" s="148" t="s">
        <v>169</v>
      </c>
      <c r="H214" s="149">
        <v>4</v>
      </c>
      <c r="I214" s="150"/>
      <c r="J214" s="151">
        <f t="shared" si="19"/>
        <v>0</v>
      </c>
      <c r="K214" s="147" t="s">
        <v>1</v>
      </c>
      <c r="L214" s="34"/>
      <c r="M214" s="554" t="s">
        <v>1</v>
      </c>
      <c r="N214" s="555" t="s">
        <v>37</v>
      </c>
      <c r="P214" s="307">
        <f>O214*H214</f>
        <v>0</v>
      </c>
      <c r="Q214" s="307">
        <v>0</v>
      </c>
      <c r="R214" s="307">
        <f>Q214*H214</f>
        <v>0</v>
      </c>
      <c r="S214" s="307">
        <v>0</v>
      </c>
      <c r="T214" s="133">
        <f>S214*H214</f>
        <v>0</v>
      </c>
      <c r="AR214" s="134" t="s">
        <v>103</v>
      </c>
      <c r="AT214" s="134" t="s">
        <v>1008</v>
      </c>
      <c r="AU214" s="134" t="s">
        <v>78</v>
      </c>
      <c r="AY214" s="277" t="s">
        <v>130</v>
      </c>
      <c r="BE214" s="308">
        <f>IF(N214="základní",J214,0)</f>
        <v>0</v>
      </c>
      <c r="BF214" s="308">
        <f>IF(N214="snížená",J214,0)</f>
        <v>0</v>
      </c>
      <c r="BG214" s="308">
        <f>IF(N214="zákl. přenesená",J214,0)</f>
        <v>0</v>
      </c>
      <c r="BH214" s="308">
        <f>IF(N214="sníž. přenesená",J214,0)</f>
        <v>0</v>
      </c>
      <c r="BI214" s="308">
        <f>IF(N214="nulová",J214,0)</f>
        <v>0</v>
      </c>
      <c r="BJ214" s="277" t="s">
        <v>8</v>
      </c>
      <c r="BK214" s="308">
        <f>ROUND(I214*H214,0)</f>
        <v>0</v>
      </c>
      <c r="BL214" s="277" t="s">
        <v>103</v>
      </c>
      <c r="BM214" s="134" t="s">
        <v>1068</v>
      </c>
    </row>
    <row r="215" spans="2:65" s="2" customFormat="1" ht="16.5" customHeight="1">
      <c r="B215" s="301"/>
      <c r="C215" s="145"/>
      <c r="D215" s="137" t="s">
        <v>131</v>
      </c>
      <c r="E215" s="550"/>
      <c r="F215" s="560" t="s">
        <v>2167</v>
      </c>
      <c r="G215" s="148"/>
      <c r="H215" s="149"/>
      <c r="I215" s="619"/>
      <c r="J215" s="151"/>
      <c r="K215" s="147"/>
      <c r="L215" s="34"/>
      <c r="M215" s="554"/>
      <c r="N215" s="555"/>
      <c r="P215" s="307"/>
      <c r="Q215" s="307"/>
      <c r="R215" s="307"/>
      <c r="S215" s="307"/>
      <c r="T215" s="133"/>
      <c r="AR215" s="134"/>
      <c r="AT215" s="134"/>
      <c r="AU215" s="134"/>
      <c r="AY215" s="277"/>
      <c r="BE215" s="308"/>
      <c r="BF215" s="308"/>
      <c r="BG215" s="308"/>
      <c r="BH215" s="308"/>
      <c r="BI215" s="308"/>
      <c r="BJ215" s="277"/>
      <c r="BK215" s="308"/>
      <c r="BL215" s="277"/>
      <c r="BM215" s="134"/>
    </row>
    <row r="216" spans="2:65" s="2" customFormat="1" ht="26.5" customHeight="1">
      <c r="B216" s="301"/>
      <c r="C216" s="145" t="s">
        <v>162</v>
      </c>
      <c r="D216" s="551"/>
      <c r="E216" s="549"/>
      <c r="F216" s="147" t="s">
        <v>1401</v>
      </c>
      <c r="G216" s="148" t="s">
        <v>169</v>
      </c>
      <c r="H216" s="149">
        <v>1</v>
      </c>
      <c r="I216" s="150"/>
      <c r="J216" s="151">
        <f>ROUND(I216*H216,0)</f>
        <v>0</v>
      </c>
      <c r="K216" s="147" t="s">
        <v>1</v>
      </c>
      <c r="L216" s="34"/>
      <c r="M216" s="554" t="s">
        <v>1</v>
      </c>
      <c r="N216" s="555" t="s">
        <v>37</v>
      </c>
      <c r="P216" s="307">
        <f>O216*H216</f>
        <v>0</v>
      </c>
      <c r="Q216" s="307">
        <v>0</v>
      </c>
      <c r="R216" s="307">
        <f>Q216*H216</f>
        <v>0</v>
      </c>
      <c r="S216" s="307">
        <v>0</v>
      </c>
      <c r="T216" s="133">
        <f>S216*H216</f>
        <v>0</v>
      </c>
      <c r="AR216" s="134" t="s">
        <v>103</v>
      </c>
      <c r="AT216" s="134" t="s">
        <v>1008</v>
      </c>
      <c r="AU216" s="134" t="s">
        <v>78</v>
      </c>
      <c r="AY216" s="277" t="s">
        <v>130</v>
      </c>
      <c r="BE216" s="308">
        <f>IF(N216="základní",J216,0)</f>
        <v>0</v>
      </c>
      <c r="BF216" s="308">
        <f>IF(N216="snížená",J216,0)</f>
        <v>0</v>
      </c>
      <c r="BG216" s="308">
        <f>IF(N216="zákl. přenesená",J216,0)</f>
        <v>0</v>
      </c>
      <c r="BH216" s="308">
        <f>IF(N216="sníž. přenesená",J216,0)</f>
        <v>0</v>
      </c>
      <c r="BI216" s="308">
        <f>IF(N216="nulová",J216,0)</f>
        <v>0</v>
      </c>
      <c r="BJ216" s="277" t="s">
        <v>8</v>
      </c>
      <c r="BK216" s="308">
        <f>ROUND(I216*H216,0)</f>
        <v>0</v>
      </c>
      <c r="BL216" s="277" t="s">
        <v>103</v>
      </c>
      <c r="BM216" s="134" t="s">
        <v>1071</v>
      </c>
    </row>
    <row r="217" spans="2:65" s="2" customFormat="1" ht="12" customHeight="1">
      <c r="B217" s="301"/>
      <c r="C217" s="145"/>
      <c r="D217" s="137" t="s">
        <v>131</v>
      </c>
      <c r="E217" s="550"/>
      <c r="F217" s="561" t="s">
        <v>2168</v>
      </c>
      <c r="G217" s="148"/>
      <c r="H217" s="149"/>
      <c r="I217" s="619"/>
      <c r="J217" s="151"/>
      <c r="K217" s="147"/>
      <c r="L217" s="34"/>
      <c r="M217" s="554"/>
      <c r="N217" s="555"/>
      <c r="P217" s="307"/>
      <c r="Q217" s="307"/>
      <c r="R217" s="307"/>
      <c r="S217" s="307"/>
      <c r="T217" s="133"/>
      <c r="AR217" s="134"/>
      <c r="AT217" s="134"/>
      <c r="AU217" s="134"/>
      <c r="AY217" s="277"/>
      <c r="BE217" s="308"/>
      <c r="BF217" s="308"/>
      <c r="BG217" s="308"/>
      <c r="BH217" s="308"/>
      <c r="BI217" s="308"/>
      <c r="BJ217" s="277"/>
      <c r="BK217" s="308"/>
      <c r="BL217" s="277"/>
      <c r="BM217" s="134"/>
    </row>
    <row r="218" spans="2:65" s="2" customFormat="1" ht="25.5" customHeight="1">
      <c r="B218" s="301"/>
      <c r="C218" s="145" t="s">
        <v>1072</v>
      </c>
      <c r="D218" s="551"/>
      <c r="E218" s="549"/>
      <c r="F218" s="147" t="s">
        <v>1402</v>
      </c>
      <c r="G218" s="148" t="s">
        <v>169</v>
      </c>
      <c r="H218" s="149">
        <v>1</v>
      </c>
      <c r="I218" s="150"/>
      <c r="J218" s="151">
        <f>ROUND(I218*H218,0)</f>
        <v>0</v>
      </c>
      <c r="K218" s="147" t="s">
        <v>1</v>
      </c>
      <c r="L218" s="34"/>
      <c r="M218" s="554" t="s">
        <v>1</v>
      </c>
      <c r="N218" s="555" t="s">
        <v>37</v>
      </c>
      <c r="P218" s="307">
        <f>O218*H218</f>
        <v>0</v>
      </c>
      <c r="Q218" s="307">
        <v>0</v>
      </c>
      <c r="R218" s="307">
        <f>Q218*H218</f>
        <v>0</v>
      </c>
      <c r="S218" s="307">
        <v>0</v>
      </c>
      <c r="T218" s="133">
        <f>S218*H218</f>
        <v>0</v>
      </c>
      <c r="AR218" s="134" t="s">
        <v>103</v>
      </c>
      <c r="AT218" s="134" t="s">
        <v>1008</v>
      </c>
      <c r="AU218" s="134" t="s">
        <v>78</v>
      </c>
      <c r="AY218" s="277" t="s">
        <v>130</v>
      </c>
      <c r="BE218" s="308">
        <f>IF(N218="základní",J218,0)</f>
        <v>0</v>
      </c>
      <c r="BF218" s="308">
        <f>IF(N218="snížená",J218,0)</f>
        <v>0</v>
      </c>
      <c r="BG218" s="308">
        <f>IF(N218="zákl. přenesená",J218,0)</f>
        <v>0</v>
      </c>
      <c r="BH218" s="308">
        <f>IF(N218="sníž. přenesená",J218,0)</f>
        <v>0</v>
      </c>
      <c r="BI218" s="308">
        <f>IF(N218="nulová",J218,0)</f>
        <v>0</v>
      </c>
      <c r="BJ218" s="277" t="s">
        <v>8</v>
      </c>
      <c r="BK218" s="308">
        <f>ROUND(I218*H218,0)</f>
        <v>0</v>
      </c>
      <c r="BL218" s="277" t="s">
        <v>103</v>
      </c>
      <c r="BM218" s="134" t="s">
        <v>1075</v>
      </c>
    </row>
    <row r="219" spans="2:65" s="2" customFormat="1" ht="16.5" customHeight="1">
      <c r="B219" s="301"/>
      <c r="C219" s="145"/>
      <c r="D219" s="137" t="s">
        <v>131</v>
      </c>
      <c r="E219" s="550"/>
      <c r="F219" s="139" t="s">
        <v>2169</v>
      </c>
      <c r="G219" s="148"/>
      <c r="H219" s="149"/>
      <c r="I219" s="619"/>
      <c r="J219" s="151"/>
      <c r="K219" s="147"/>
      <c r="L219" s="34"/>
      <c r="M219" s="554"/>
      <c r="N219" s="555"/>
      <c r="P219" s="307"/>
      <c r="Q219" s="307"/>
      <c r="R219" s="307"/>
      <c r="S219" s="307"/>
      <c r="T219" s="133"/>
      <c r="AR219" s="134"/>
      <c r="AT219" s="134"/>
      <c r="AU219" s="134"/>
      <c r="AY219" s="277"/>
      <c r="BE219" s="308"/>
      <c r="BF219" s="308"/>
      <c r="BG219" s="308"/>
      <c r="BH219" s="308"/>
      <c r="BI219" s="308"/>
      <c r="BJ219" s="277"/>
      <c r="BK219" s="308"/>
      <c r="BL219" s="277"/>
      <c r="BM219" s="134"/>
    </row>
    <row r="220" spans="2:65" s="2" customFormat="1" ht="24.25" customHeight="1">
      <c r="B220" s="301"/>
      <c r="C220" s="145" t="s">
        <v>163</v>
      </c>
      <c r="D220" s="551"/>
      <c r="E220" s="549"/>
      <c r="F220" s="147" t="s">
        <v>1403</v>
      </c>
      <c r="G220" s="148" t="s">
        <v>169</v>
      </c>
      <c r="H220" s="149">
        <v>2</v>
      </c>
      <c r="I220" s="150"/>
      <c r="J220" s="151">
        <f>ROUND(I220*H220,0)</f>
        <v>0</v>
      </c>
      <c r="K220" s="147" t="s">
        <v>1</v>
      </c>
      <c r="L220" s="34"/>
      <c r="M220" s="554" t="s">
        <v>1</v>
      </c>
      <c r="N220" s="555" t="s">
        <v>37</v>
      </c>
      <c r="P220" s="307">
        <f>O220*H220</f>
        <v>0</v>
      </c>
      <c r="Q220" s="307">
        <v>0</v>
      </c>
      <c r="R220" s="307">
        <f>Q220*H220</f>
        <v>0</v>
      </c>
      <c r="S220" s="307">
        <v>0</v>
      </c>
      <c r="T220" s="133">
        <f>S220*H220</f>
        <v>0</v>
      </c>
      <c r="AR220" s="134" t="s">
        <v>103</v>
      </c>
      <c r="AT220" s="134" t="s">
        <v>1008</v>
      </c>
      <c r="AU220" s="134" t="s">
        <v>78</v>
      </c>
      <c r="AY220" s="277" t="s">
        <v>130</v>
      </c>
      <c r="BE220" s="308">
        <f>IF(N220="základní",J220,0)</f>
        <v>0</v>
      </c>
      <c r="BF220" s="308">
        <f>IF(N220="snížená",J220,0)</f>
        <v>0</v>
      </c>
      <c r="BG220" s="308">
        <f>IF(N220="zákl. přenesená",J220,0)</f>
        <v>0</v>
      </c>
      <c r="BH220" s="308">
        <f>IF(N220="sníž. přenesená",J220,0)</f>
        <v>0</v>
      </c>
      <c r="BI220" s="308">
        <f>IF(N220="nulová",J220,0)</f>
        <v>0</v>
      </c>
      <c r="BJ220" s="277" t="s">
        <v>8</v>
      </c>
      <c r="BK220" s="308">
        <f>ROUND(I220*H220,0)</f>
        <v>0</v>
      </c>
      <c r="BL220" s="277" t="s">
        <v>103</v>
      </c>
      <c r="BM220" s="134" t="s">
        <v>1077</v>
      </c>
    </row>
    <row r="221" spans="2:65" s="2" customFormat="1" ht="24.25" customHeight="1">
      <c r="B221" s="301"/>
      <c r="C221" s="145"/>
      <c r="D221" s="137" t="s">
        <v>131</v>
      </c>
      <c r="E221" s="550"/>
      <c r="F221" s="139" t="s">
        <v>2170</v>
      </c>
      <c r="G221" s="148"/>
      <c r="H221" s="149"/>
      <c r="I221" s="619"/>
      <c r="J221" s="151"/>
      <c r="K221" s="147"/>
      <c r="L221" s="34"/>
      <c r="M221" s="562"/>
      <c r="N221" s="555"/>
      <c r="P221" s="307"/>
      <c r="Q221" s="307"/>
      <c r="R221" s="307"/>
      <c r="S221" s="307"/>
      <c r="T221" s="133"/>
      <c r="AR221" s="134"/>
      <c r="AT221" s="134"/>
      <c r="AU221" s="134"/>
      <c r="AY221" s="277"/>
      <c r="BE221" s="308"/>
      <c r="BF221" s="308"/>
      <c r="BG221" s="308"/>
      <c r="BH221" s="308"/>
      <c r="BI221" s="308"/>
      <c r="BJ221" s="277"/>
      <c r="BK221" s="308"/>
      <c r="BL221" s="277"/>
      <c r="BM221" s="134"/>
    </row>
    <row r="222" spans="2:65" s="2" customFormat="1" ht="16.5" customHeight="1">
      <c r="B222" s="301"/>
      <c r="C222" s="145" t="s">
        <v>105</v>
      </c>
      <c r="D222" s="551"/>
      <c r="E222" s="549"/>
      <c r="F222" s="147" t="s">
        <v>1394</v>
      </c>
      <c r="G222" s="148" t="s">
        <v>169</v>
      </c>
      <c r="H222" s="149">
        <v>3</v>
      </c>
      <c r="I222" s="150"/>
      <c r="J222" s="151">
        <f>ROUND(I222*H222,0)</f>
        <v>0</v>
      </c>
      <c r="K222" s="147" t="s">
        <v>1</v>
      </c>
      <c r="L222" s="34"/>
      <c r="M222" s="554" t="s">
        <v>1</v>
      </c>
      <c r="N222" s="555" t="s">
        <v>37</v>
      </c>
      <c r="P222" s="307">
        <f>O222*H222</f>
        <v>0</v>
      </c>
      <c r="Q222" s="307">
        <v>0</v>
      </c>
      <c r="R222" s="307">
        <f>Q222*H222</f>
        <v>0</v>
      </c>
      <c r="S222" s="307">
        <v>0</v>
      </c>
      <c r="T222" s="133">
        <f>S222*H222</f>
        <v>0</v>
      </c>
      <c r="AR222" s="134" t="s">
        <v>103</v>
      </c>
      <c r="AT222" s="134" t="s">
        <v>1008</v>
      </c>
      <c r="AU222" s="134" t="s">
        <v>78</v>
      </c>
      <c r="AY222" s="277" t="s">
        <v>130</v>
      </c>
      <c r="BE222" s="308">
        <f>IF(N222="základní",J222,0)</f>
        <v>0</v>
      </c>
      <c r="BF222" s="308">
        <f>IF(N222="snížená",J222,0)</f>
        <v>0</v>
      </c>
      <c r="BG222" s="308">
        <f>IF(N222="zákl. přenesená",J222,0)</f>
        <v>0</v>
      </c>
      <c r="BH222" s="308">
        <f>IF(N222="sníž. přenesená",J222,0)</f>
        <v>0</v>
      </c>
      <c r="BI222" s="308">
        <f>IF(N222="nulová",J222,0)</f>
        <v>0</v>
      </c>
      <c r="BJ222" s="277" t="s">
        <v>8</v>
      </c>
      <c r="BK222" s="308">
        <f>ROUND(I222*H222,0)</f>
        <v>0</v>
      </c>
      <c r="BL222" s="277" t="s">
        <v>103</v>
      </c>
      <c r="BM222" s="134" t="s">
        <v>1079</v>
      </c>
    </row>
    <row r="223" spans="2:65" s="2" customFormat="1" ht="16.5" customHeight="1">
      <c r="B223" s="301"/>
      <c r="C223" s="145"/>
      <c r="D223" s="137" t="s">
        <v>131</v>
      </c>
      <c r="E223" s="550"/>
      <c r="F223" s="139" t="s">
        <v>2171</v>
      </c>
      <c r="G223" s="148"/>
      <c r="H223" s="149"/>
      <c r="I223" s="619"/>
      <c r="J223" s="151"/>
      <c r="K223" s="147"/>
      <c r="L223" s="34"/>
      <c r="M223" s="554"/>
      <c r="N223" s="555"/>
      <c r="P223" s="307"/>
      <c r="Q223" s="307"/>
      <c r="R223" s="307"/>
      <c r="S223" s="307"/>
      <c r="T223" s="133"/>
      <c r="AR223" s="134"/>
      <c r="AT223" s="134"/>
      <c r="AU223" s="134"/>
      <c r="AY223" s="277"/>
      <c r="BE223" s="308"/>
      <c r="BF223" s="308"/>
      <c r="BG223" s="308"/>
      <c r="BH223" s="308"/>
      <c r="BI223" s="308"/>
      <c r="BJ223" s="277"/>
      <c r="BK223" s="308"/>
      <c r="BL223" s="277"/>
      <c r="BM223" s="134"/>
    </row>
    <row r="224" spans="2:65" s="2" customFormat="1" ht="16.5" customHeight="1">
      <c r="B224" s="301"/>
      <c r="C224" s="145" t="s">
        <v>891</v>
      </c>
      <c r="D224" s="551"/>
      <c r="E224" s="549"/>
      <c r="F224" s="147" t="s">
        <v>1395</v>
      </c>
      <c r="G224" s="148" t="s">
        <v>169</v>
      </c>
      <c r="H224" s="149">
        <v>3</v>
      </c>
      <c r="I224" s="150"/>
      <c r="J224" s="151">
        <f>ROUND(I224*H224,0)</f>
        <v>0</v>
      </c>
      <c r="K224" s="147" t="s">
        <v>1</v>
      </c>
      <c r="L224" s="34"/>
      <c r="M224" s="554" t="s">
        <v>1</v>
      </c>
      <c r="N224" s="555" t="s">
        <v>37</v>
      </c>
      <c r="P224" s="307">
        <f>O224*H224</f>
        <v>0</v>
      </c>
      <c r="Q224" s="307">
        <v>0</v>
      </c>
      <c r="R224" s="307">
        <f>Q224*H224</f>
        <v>0</v>
      </c>
      <c r="S224" s="307">
        <v>0</v>
      </c>
      <c r="T224" s="133">
        <f>S224*H224</f>
        <v>0</v>
      </c>
      <c r="AR224" s="134" t="s">
        <v>103</v>
      </c>
      <c r="AT224" s="134" t="s">
        <v>1008</v>
      </c>
      <c r="AU224" s="134" t="s">
        <v>78</v>
      </c>
      <c r="AY224" s="277" t="s">
        <v>130</v>
      </c>
      <c r="BE224" s="308">
        <f>IF(N224="základní",J224,0)</f>
        <v>0</v>
      </c>
      <c r="BF224" s="308">
        <f>IF(N224="snížená",J224,0)</f>
        <v>0</v>
      </c>
      <c r="BG224" s="308">
        <f>IF(N224="zákl. přenesená",J224,0)</f>
        <v>0</v>
      </c>
      <c r="BH224" s="308">
        <f>IF(N224="sníž. přenesená",J224,0)</f>
        <v>0</v>
      </c>
      <c r="BI224" s="308">
        <f>IF(N224="nulová",J224,0)</f>
        <v>0</v>
      </c>
      <c r="BJ224" s="277" t="s">
        <v>8</v>
      </c>
      <c r="BK224" s="308">
        <f>ROUND(I224*H224,0)</f>
        <v>0</v>
      </c>
      <c r="BL224" s="277" t="s">
        <v>103</v>
      </c>
      <c r="BM224" s="134" t="s">
        <v>1081</v>
      </c>
    </row>
    <row r="225" spans="2:65" s="2" customFormat="1" ht="16.5" customHeight="1">
      <c r="B225" s="301"/>
      <c r="C225" s="145"/>
      <c r="D225" s="137" t="s">
        <v>131</v>
      </c>
      <c r="E225" s="550"/>
      <c r="F225" s="139" t="s">
        <v>2171</v>
      </c>
      <c r="G225" s="148"/>
      <c r="H225" s="149"/>
      <c r="I225" s="619"/>
      <c r="J225" s="151"/>
      <c r="K225" s="147"/>
      <c r="L225" s="34"/>
      <c r="M225" s="554"/>
      <c r="N225" s="555"/>
      <c r="P225" s="307"/>
      <c r="Q225" s="307"/>
      <c r="R225" s="307"/>
      <c r="S225" s="307"/>
      <c r="T225" s="133"/>
      <c r="AR225" s="134"/>
      <c r="AT225" s="134"/>
      <c r="AU225" s="134"/>
      <c r="AY225" s="277"/>
      <c r="BE225" s="308"/>
      <c r="BF225" s="308"/>
      <c r="BG225" s="308"/>
      <c r="BH225" s="308"/>
      <c r="BI225" s="308"/>
      <c r="BJ225" s="277"/>
      <c r="BK225" s="308"/>
      <c r="BL225" s="277"/>
      <c r="BM225" s="134"/>
    </row>
    <row r="226" spans="2:65" s="2" customFormat="1" ht="26.5" customHeight="1">
      <c r="B226" s="301"/>
      <c r="C226" s="145" t="s">
        <v>1082</v>
      </c>
      <c r="D226" s="551"/>
      <c r="E226" s="549"/>
      <c r="F226" s="147" t="s">
        <v>1396</v>
      </c>
      <c r="G226" s="148" t="s">
        <v>169</v>
      </c>
      <c r="H226" s="149">
        <v>1</v>
      </c>
      <c r="I226" s="150"/>
      <c r="J226" s="151">
        <f>ROUND(I226*H226,0)</f>
        <v>0</v>
      </c>
      <c r="K226" s="147" t="s">
        <v>1</v>
      </c>
      <c r="L226" s="34"/>
      <c r="M226" s="554" t="s">
        <v>1</v>
      </c>
      <c r="N226" s="555" t="s">
        <v>37</v>
      </c>
      <c r="P226" s="307">
        <f>O226*H226</f>
        <v>0</v>
      </c>
      <c r="Q226" s="307">
        <v>0</v>
      </c>
      <c r="R226" s="307">
        <f>Q226*H226</f>
        <v>0</v>
      </c>
      <c r="S226" s="307">
        <v>0</v>
      </c>
      <c r="T226" s="133">
        <f>S226*H226</f>
        <v>0</v>
      </c>
      <c r="AR226" s="134" t="s">
        <v>103</v>
      </c>
      <c r="AT226" s="134" t="s">
        <v>1008</v>
      </c>
      <c r="AU226" s="134" t="s">
        <v>78</v>
      </c>
      <c r="AY226" s="277" t="s">
        <v>130</v>
      </c>
      <c r="BE226" s="308">
        <f>IF(N226="základní",J226,0)</f>
        <v>0</v>
      </c>
      <c r="BF226" s="308">
        <f>IF(N226="snížená",J226,0)</f>
        <v>0</v>
      </c>
      <c r="BG226" s="308">
        <f>IF(N226="zákl. přenesená",J226,0)</f>
        <v>0</v>
      </c>
      <c r="BH226" s="308">
        <f>IF(N226="sníž. přenesená",J226,0)</f>
        <v>0</v>
      </c>
      <c r="BI226" s="308">
        <f>IF(N226="nulová",J226,0)</f>
        <v>0</v>
      </c>
      <c r="BJ226" s="277" t="s">
        <v>8</v>
      </c>
      <c r="BK226" s="308">
        <f>ROUND(I226*H226,0)</f>
        <v>0</v>
      </c>
      <c r="BL226" s="277" t="s">
        <v>103</v>
      </c>
      <c r="BM226" s="134" t="s">
        <v>1084</v>
      </c>
    </row>
    <row r="227" spans="2:65" s="2" customFormat="1" ht="19.5" customHeight="1">
      <c r="B227" s="301"/>
      <c r="C227" s="145"/>
      <c r="D227" s="137" t="s">
        <v>131</v>
      </c>
      <c r="E227" s="550"/>
      <c r="F227" s="559" t="s">
        <v>2172</v>
      </c>
      <c r="G227" s="148"/>
      <c r="H227" s="149"/>
      <c r="I227" s="619"/>
      <c r="J227" s="151"/>
      <c r="K227" s="147"/>
      <c r="L227" s="34"/>
      <c r="M227" s="554"/>
      <c r="N227" s="555"/>
      <c r="P227" s="307"/>
      <c r="Q227" s="307"/>
      <c r="R227" s="307"/>
      <c r="S227" s="307"/>
      <c r="T227" s="133"/>
      <c r="AR227" s="134"/>
      <c r="AT227" s="134"/>
      <c r="AU227" s="134"/>
      <c r="AY227" s="277"/>
      <c r="BE227" s="308"/>
      <c r="BF227" s="308"/>
      <c r="BG227" s="308"/>
      <c r="BH227" s="308"/>
      <c r="BI227" s="308"/>
      <c r="BJ227" s="277"/>
      <c r="BK227" s="308"/>
      <c r="BL227" s="277"/>
      <c r="BM227" s="134"/>
    </row>
    <row r="228" spans="2:65" s="2" customFormat="1" ht="16.5" customHeight="1">
      <c r="B228" s="301"/>
      <c r="C228" s="145" t="s">
        <v>893</v>
      </c>
      <c r="D228" s="145"/>
      <c r="E228" s="549"/>
      <c r="F228" s="147" t="s">
        <v>1389</v>
      </c>
      <c r="G228" s="148" t="s">
        <v>169</v>
      </c>
      <c r="H228" s="149">
        <v>1</v>
      </c>
      <c r="I228" s="150"/>
      <c r="J228" s="151">
        <f>ROUND(I228*H228,0)</f>
        <v>0</v>
      </c>
      <c r="K228" s="147" t="s">
        <v>1</v>
      </c>
      <c r="L228" s="152"/>
      <c r="M228" s="153" t="s">
        <v>1</v>
      </c>
      <c r="N228" s="306" t="s">
        <v>37</v>
      </c>
      <c r="P228" s="307">
        <f>O228*H228</f>
        <v>0</v>
      </c>
      <c r="Q228" s="307">
        <v>0</v>
      </c>
      <c r="R228" s="307">
        <f>Q228*H228</f>
        <v>0</v>
      </c>
      <c r="S228" s="307">
        <v>0</v>
      </c>
      <c r="T228" s="133">
        <f>S228*H228</f>
        <v>0</v>
      </c>
      <c r="AR228" s="134" t="s">
        <v>135</v>
      </c>
      <c r="AT228" s="134" t="s">
        <v>164</v>
      </c>
      <c r="AU228" s="134" t="s">
        <v>78</v>
      </c>
      <c r="AY228" s="277" t="s">
        <v>130</v>
      </c>
      <c r="BE228" s="308">
        <f>IF(N228="základní",J228,0)</f>
        <v>0</v>
      </c>
      <c r="BF228" s="308">
        <f>IF(N228="snížená",J228,0)</f>
        <v>0</v>
      </c>
      <c r="BG228" s="308">
        <f>IF(N228="zákl. přenesená",J228,0)</f>
        <v>0</v>
      </c>
      <c r="BH228" s="308">
        <f>IF(N228="sníž. přenesená",J228,0)</f>
        <v>0</v>
      </c>
      <c r="BI228" s="308">
        <f>IF(N228="nulová",J228,0)</f>
        <v>0</v>
      </c>
      <c r="BJ228" s="277" t="s">
        <v>8</v>
      </c>
      <c r="BK228" s="308">
        <f>ROUND(I228*H228,0)</f>
        <v>0</v>
      </c>
      <c r="BL228" s="277" t="s">
        <v>103</v>
      </c>
      <c r="BM228" s="134" t="s">
        <v>1087</v>
      </c>
    </row>
    <row r="229" spans="2:65" s="10" customFormat="1" ht="11.6">
      <c r="B229" s="136"/>
      <c r="C229" s="145"/>
      <c r="D229" s="137" t="s">
        <v>131</v>
      </c>
      <c r="E229" s="550"/>
      <c r="F229" s="559" t="s">
        <v>2173</v>
      </c>
      <c r="G229" s="148"/>
      <c r="H229" s="149"/>
      <c r="I229" s="619"/>
      <c r="J229" s="151"/>
      <c r="K229" s="147"/>
      <c r="L229" s="136"/>
      <c r="M229" s="142"/>
      <c r="T229" s="144"/>
      <c r="AT229" s="138" t="s">
        <v>131</v>
      </c>
      <c r="AU229" s="138" t="s">
        <v>78</v>
      </c>
      <c r="AV229" s="10" t="s">
        <v>78</v>
      </c>
      <c r="AW229" s="10" t="s">
        <v>28</v>
      </c>
      <c r="AX229" s="10" t="s">
        <v>8</v>
      </c>
      <c r="AY229" s="138" t="s">
        <v>130</v>
      </c>
    </row>
    <row r="230" spans="2:65" s="2" customFormat="1" ht="16.5" customHeight="1">
      <c r="B230" s="301"/>
      <c r="C230" s="145" t="s">
        <v>1088</v>
      </c>
      <c r="D230" s="145"/>
      <c r="E230" s="549"/>
      <c r="F230" s="147" t="s">
        <v>1404</v>
      </c>
      <c r="G230" s="148" t="s">
        <v>169</v>
      </c>
      <c r="H230" s="149">
        <v>1</v>
      </c>
      <c r="I230" s="150"/>
      <c r="J230" s="151">
        <f>ROUND(I230*H230,0)</f>
        <v>0</v>
      </c>
      <c r="K230" s="147" t="s">
        <v>1</v>
      </c>
      <c r="L230" s="152"/>
      <c r="M230" s="153" t="s">
        <v>1</v>
      </c>
      <c r="N230" s="306" t="s">
        <v>37</v>
      </c>
      <c r="P230" s="307">
        <f>O230*H230</f>
        <v>0</v>
      </c>
      <c r="Q230" s="307">
        <v>0</v>
      </c>
      <c r="R230" s="307">
        <f>Q230*H230</f>
        <v>0</v>
      </c>
      <c r="S230" s="307">
        <v>0</v>
      </c>
      <c r="T230" s="133">
        <f>S230*H230</f>
        <v>0</v>
      </c>
      <c r="AR230" s="134" t="s">
        <v>135</v>
      </c>
      <c r="AT230" s="134" t="s">
        <v>164</v>
      </c>
      <c r="AU230" s="134" t="s">
        <v>78</v>
      </c>
      <c r="AY230" s="277" t="s">
        <v>130</v>
      </c>
      <c r="BE230" s="308">
        <f>IF(N230="základní",J230,0)</f>
        <v>0</v>
      </c>
      <c r="BF230" s="308">
        <f>IF(N230="snížená",J230,0)</f>
        <v>0</v>
      </c>
      <c r="BG230" s="308">
        <f>IF(N230="zákl. přenesená",J230,0)</f>
        <v>0</v>
      </c>
      <c r="BH230" s="308">
        <f>IF(N230="sníž. přenesená",J230,0)</f>
        <v>0</v>
      </c>
      <c r="BI230" s="308">
        <f>IF(N230="nulová",J230,0)</f>
        <v>0</v>
      </c>
      <c r="BJ230" s="277" t="s">
        <v>8</v>
      </c>
      <c r="BK230" s="308">
        <f>ROUND(I230*H230,0)</f>
        <v>0</v>
      </c>
      <c r="BL230" s="277" t="s">
        <v>103</v>
      </c>
      <c r="BM230" s="134" t="s">
        <v>1090</v>
      </c>
    </row>
    <row r="231" spans="2:65" s="10" customFormat="1" ht="11.6">
      <c r="B231" s="136"/>
      <c r="C231" s="145"/>
      <c r="D231" s="137" t="s">
        <v>131</v>
      </c>
      <c r="E231" s="550"/>
      <c r="F231" s="559" t="s">
        <v>2174</v>
      </c>
      <c r="G231" s="148"/>
      <c r="H231" s="149"/>
      <c r="I231" s="619"/>
      <c r="J231" s="151"/>
      <c r="K231" s="147"/>
      <c r="L231" s="136"/>
      <c r="M231" s="142"/>
      <c r="T231" s="144"/>
      <c r="AT231" s="138" t="s">
        <v>131</v>
      </c>
      <c r="AU231" s="138" t="s">
        <v>78</v>
      </c>
      <c r="AV231" s="10" t="s">
        <v>78</v>
      </c>
      <c r="AW231" s="10" t="s">
        <v>28</v>
      </c>
      <c r="AX231" s="10" t="s">
        <v>8</v>
      </c>
      <c r="AY231" s="138" t="s">
        <v>130</v>
      </c>
    </row>
    <row r="232" spans="2:65" s="2" customFormat="1" ht="27" customHeight="1">
      <c r="B232" s="301"/>
      <c r="C232" s="145" t="s">
        <v>895</v>
      </c>
      <c r="D232" s="145"/>
      <c r="E232" s="549"/>
      <c r="F232" s="147" t="s">
        <v>1405</v>
      </c>
      <c r="G232" s="148" t="s">
        <v>169</v>
      </c>
      <c r="H232" s="149">
        <v>4</v>
      </c>
      <c r="I232" s="150"/>
      <c r="J232" s="151">
        <f t="shared" ref="J232:J256" si="20">ROUND(I232*H232,0)</f>
        <v>0</v>
      </c>
      <c r="K232" s="147" t="s">
        <v>1</v>
      </c>
      <c r="L232" s="152"/>
      <c r="M232" s="153" t="s">
        <v>1</v>
      </c>
      <c r="N232" s="306" t="s">
        <v>37</v>
      </c>
      <c r="P232" s="307">
        <f t="shared" ref="P232:P246" si="21">O232*H232</f>
        <v>0</v>
      </c>
      <c r="Q232" s="307">
        <v>0</v>
      </c>
      <c r="R232" s="307">
        <f t="shared" ref="R232:R246" si="22">Q232*H232</f>
        <v>0</v>
      </c>
      <c r="S232" s="307">
        <v>0</v>
      </c>
      <c r="T232" s="133">
        <f t="shared" ref="T232:T246" si="23">S232*H232</f>
        <v>0</v>
      </c>
      <c r="AR232" s="134" t="s">
        <v>135</v>
      </c>
      <c r="AT232" s="134" t="s">
        <v>164</v>
      </c>
      <c r="AU232" s="134" t="s">
        <v>78</v>
      </c>
      <c r="AY232" s="277" t="s">
        <v>130</v>
      </c>
      <c r="BE232" s="308">
        <f t="shared" ref="BE232:BE246" si="24">IF(N232="základní",J232,0)</f>
        <v>0</v>
      </c>
      <c r="BF232" s="308">
        <f t="shared" ref="BF232:BF246" si="25">IF(N232="snížená",J232,0)</f>
        <v>0</v>
      </c>
      <c r="BG232" s="308">
        <f t="shared" ref="BG232:BG246" si="26">IF(N232="zákl. přenesená",J232,0)</f>
        <v>0</v>
      </c>
      <c r="BH232" s="308">
        <f t="shared" ref="BH232:BH246" si="27">IF(N232="sníž. přenesená",J232,0)</f>
        <v>0</v>
      </c>
      <c r="BI232" s="308">
        <f t="shared" ref="BI232:BI246" si="28">IF(N232="nulová",J232,0)</f>
        <v>0</v>
      </c>
      <c r="BJ232" s="277" t="s">
        <v>8</v>
      </c>
      <c r="BK232" s="308">
        <f t="shared" ref="BK232:BK246" si="29">ROUND(I232*H232,0)</f>
        <v>0</v>
      </c>
      <c r="BL232" s="277" t="s">
        <v>103</v>
      </c>
      <c r="BM232" s="134" t="s">
        <v>1092</v>
      </c>
    </row>
    <row r="233" spans="2:65" s="2" customFormat="1" ht="18" customHeight="1">
      <c r="B233" s="301"/>
      <c r="C233" s="145"/>
      <c r="D233" s="137" t="s">
        <v>131</v>
      </c>
      <c r="E233" s="550"/>
      <c r="F233" s="560" t="s">
        <v>2175</v>
      </c>
      <c r="G233" s="148"/>
      <c r="H233" s="149"/>
      <c r="I233" s="619"/>
      <c r="J233" s="151"/>
      <c r="K233" s="147"/>
      <c r="L233" s="152"/>
      <c r="M233" s="153"/>
      <c r="N233" s="306"/>
      <c r="P233" s="307"/>
      <c r="Q233" s="307"/>
      <c r="R233" s="307"/>
      <c r="S233" s="307"/>
      <c r="T233" s="133"/>
      <c r="AR233" s="134"/>
      <c r="AT233" s="134"/>
      <c r="AU233" s="134"/>
      <c r="AY233" s="277"/>
      <c r="BE233" s="308"/>
      <c r="BF233" s="308"/>
      <c r="BG233" s="308"/>
      <c r="BH233" s="308"/>
      <c r="BI233" s="308"/>
      <c r="BJ233" s="277"/>
      <c r="BK233" s="308"/>
      <c r="BL233" s="277"/>
      <c r="BM233" s="134"/>
    </row>
    <row r="234" spans="2:65" s="2" customFormat="1" ht="28" customHeight="1">
      <c r="B234" s="301"/>
      <c r="C234" s="145" t="s">
        <v>1093</v>
      </c>
      <c r="D234" s="145"/>
      <c r="E234" s="549"/>
      <c r="F234" s="147" t="s">
        <v>1406</v>
      </c>
      <c r="G234" s="148" t="s">
        <v>169</v>
      </c>
      <c r="H234" s="149">
        <v>4</v>
      </c>
      <c r="I234" s="150"/>
      <c r="J234" s="151">
        <f t="shared" si="20"/>
        <v>0</v>
      </c>
      <c r="K234" s="147" t="s">
        <v>1</v>
      </c>
      <c r="L234" s="152"/>
      <c r="M234" s="153" t="s">
        <v>1</v>
      </c>
      <c r="N234" s="306" t="s">
        <v>37</v>
      </c>
      <c r="P234" s="307">
        <f t="shared" si="21"/>
        <v>0</v>
      </c>
      <c r="Q234" s="307">
        <v>0</v>
      </c>
      <c r="R234" s="307">
        <f t="shared" si="22"/>
        <v>0</v>
      </c>
      <c r="S234" s="307">
        <v>0</v>
      </c>
      <c r="T234" s="133">
        <f t="shared" si="23"/>
        <v>0</v>
      </c>
      <c r="AR234" s="134" t="s">
        <v>135</v>
      </c>
      <c r="AT234" s="134" t="s">
        <v>164</v>
      </c>
      <c r="AU234" s="134" t="s">
        <v>78</v>
      </c>
      <c r="AY234" s="277" t="s">
        <v>130</v>
      </c>
      <c r="BE234" s="308">
        <f t="shared" si="24"/>
        <v>0</v>
      </c>
      <c r="BF234" s="308">
        <f t="shared" si="25"/>
        <v>0</v>
      </c>
      <c r="BG234" s="308">
        <f t="shared" si="26"/>
        <v>0</v>
      </c>
      <c r="BH234" s="308">
        <f t="shared" si="27"/>
        <v>0</v>
      </c>
      <c r="BI234" s="308">
        <f t="shared" si="28"/>
        <v>0</v>
      </c>
      <c r="BJ234" s="277" t="s">
        <v>8</v>
      </c>
      <c r="BK234" s="308">
        <f t="shared" si="29"/>
        <v>0</v>
      </c>
      <c r="BL234" s="277" t="s">
        <v>103</v>
      </c>
      <c r="BM234" s="134" t="s">
        <v>1095</v>
      </c>
    </row>
    <row r="235" spans="2:65" s="2" customFormat="1" ht="18" customHeight="1">
      <c r="B235" s="301"/>
      <c r="C235" s="145"/>
      <c r="D235" s="137" t="s">
        <v>131</v>
      </c>
      <c r="E235" s="550"/>
      <c r="F235" s="560" t="s">
        <v>2176</v>
      </c>
      <c r="G235" s="148"/>
      <c r="H235" s="149"/>
      <c r="I235" s="619"/>
      <c r="J235" s="151"/>
      <c r="K235" s="147"/>
      <c r="L235" s="152"/>
      <c r="M235" s="153"/>
      <c r="N235" s="306"/>
      <c r="P235" s="307"/>
      <c r="Q235" s="307"/>
      <c r="R235" s="307"/>
      <c r="S235" s="307"/>
      <c r="T235" s="133"/>
      <c r="AR235" s="134"/>
      <c r="AT235" s="134"/>
      <c r="AU235" s="134"/>
      <c r="AY235" s="277"/>
      <c r="BE235" s="308"/>
      <c r="BF235" s="308"/>
      <c r="BG235" s="308"/>
      <c r="BH235" s="308"/>
      <c r="BI235" s="308"/>
      <c r="BJ235" s="277"/>
      <c r="BK235" s="308"/>
      <c r="BL235" s="277"/>
      <c r="BM235" s="134"/>
    </row>
    <row r="236" spans="2:65" s="2" customFormat="1" ht="27" customHeight="1">
      <c r="B236" s="301"/>
      <c r="C236" s="145" t="s">
        <v>897</v>
      </c>
      <c r="D236" s="145"/>
      <c r="E236" s="549"/>
      <c r="F236" s="147" t="s">
        <v>1407</v>
      </c>
      <c r="G236" s="148" t="s">
        <v>169</v>
      </c>
      <c r="H236" s="149">
        <v>2</v>
      </c>
      <c r="I236" s="150"/>
      <c r="J236" s="151">
        <f t="shared" si="20"/>
        <v>0</v>
      </c>
      <c r="K236" s="147" t="s">
        <v>1</v>
      </c>
      <c r="L236" s="152"/>
      <c r="M236" s="153" t="s">
        <v>1</v>
      </c>
      <c r="N236" s="306" t="s">
        <v>37</v>
      </c>
      <c r="P236" s="307">
        <f t="shared" si="21"/>
        <v>0</v>
      </c>
      <c r="Q236" s="307">
        <v>0</v>
      </c>
      <c r="R236" s="307">
        <f t="shared" si="22"/>
        <v>0</v>
      </c>
      <c r="S236" s="307">
        <v>0</v>
      </c>
      <c r="T236" s="133">
        <f t="shared" si="23"/>
        <v>0</v>
      </c>
      <c r="AR236" s="134" t="s">
        <v>135</v>
      </c>
      <c r="AT236" s="134" t="s">
        <v>164</v>
      </c>
      <c r="AU236" s="134" t="s">
        <v>78</v>
      </c>
      <c r="AY236" s="277" t="s">
        <v>130</v>
      </c>
      <c r="BE236" s="308">
        <f t="shared" si="24"/>
        <v>0</v>
      </c>
      <c r="BF236" s="308">
        <f t="shared" si="25"/>
        <v>0</v>
      </c>
      <c r="BG236" s="308">
        <f t="shared" si="26"/>
        <v>0</v>
      </c>
      <c r="BH236" s="308">
        <f t="shared" si="27"/>
        <v>0</v>
      </c>
      <c r="BI236" s="308">
        <f t="shared" si="28"/>
        <v>0</v>
      </c>
      <c r="BJ236" s="277" t="s">
        <v>8</v>
      </c>
      <c r="BK236" s="308">
        <f t="shared" si="29"/>
        <v>0</v>
      </c>
      <c r="BL236" s="277" t="s">
        <v>103</v>
      </c>
      <c r="BM236" s="134" t="s">
        <v>1098</v>
      </c>
    </row>
    <row r="237" spans="2:65" s="2" customFormat="1" ht="18.649999999999999" customHeight="1">
      <c r="B237" s="301"/>
      <c r="C237" s="145"/>
      <c r="D237" s="137" t="s">
        <v>131</v>
      </c>
      <c r="E237" s="550"/>
      <c r="F237" s="560" t="s">
        <v>2177</v>
      </c>
      <c r="G237" s="148"/>
      <c r="H237" s="149"/>
      <c r="I237" s="619"/>
      <c r="J237" s="151"/>
      <c r="K237" s="147"/>
      <c r="L237" s="152"/>
      <c r="M237" s="153"/>
      <c r="N237" s="306"/>
      <c r="P237" s="307"/>
      <c r="Q237" s="307"/>
      <c r="R237" s="307"/>
      <c r="S237" s="307"/>
      <c r="T237" s="133"/>
      <c r="AR237" s="134"/>
      <c r="AT237" s="134"/>
      <c r="AU237" s="134"/>
      <c r="AY237" s="277"/>
      <c r="BE237" s="308"/>
      <c r="BF237" s="308"/>
      <c r="BG237" s="308"/>
      <c r="BH237" s="308"/>
      <c r="BI237" s="308"/>
      <c r="BJ237" s="277"/>
      <c r="BK237" s="308"/>
      <c r="BL237" s="277"/>
      <c r="BM237" s="134"/>
    </row>
    <row r="238" spans="2:65" s="2" customFormat="1" ht="25.2" customHeight="1">
      <c r="B238" s="301"/>
      <c r="C238" s="145" t="s">
        <v>1099</v>
      </c>
      <c r="D238" s="145"/>
      <c r="E238" s="549"/>
      <c r="F238" s="147" t="s">
        <v>1408</v>
      </c>
      <c r="G238" s="148" t="s">
        <v>169</v>
      </c>
      <c r="H238" s="149">
        <v>1</v>
      </c>
      <c r="I238" s="150"/>
      <c r="J238" s="151">
        <f t="shared" si="20"/>
        <v>0</v>
      </c>
      <c r="K238" s="147" t="s">
        <v>1</v>
      </c>
      <c r="L238" s="152"/>
      <c r="M238" s="153" t="s">
        <v>1</v>
      </c>
      <c r="N238" s="306" t="s">
        <v>37</v>
      </c>
      <c r="P238" s="307">
        <f t="shared" si="21"/>
        <v>0</v>
      </c>
      <c r="Q238" s="307">
        <v>0</v>
      </c>
      <c r="R238" s="307">
        <f t="shared" si="22"/>
        <v>0</v>
      </c>
      <c r="S238" s="307">
        <v>0</v>
      </c>
      <c r="T238" s="133">
        <f t="shared" si="23"/>
        <v>0</v>
      </c>
      <c r="AR238" s="134" t="s">
        <v>135</v>
      </c>
      <c r="AT238" s="134" t="s">
        <v>164</v>
      </c>
      <c r="AU238" s="134" t="s">
        <v>78</v>
      </c>
      <c r="AY238" s="277" t="s">
        <v>130</v>
      </c>
      <c r="BE238" s="308">
        <f t="shared" si="24"/>
        <v>0</v>
      </c>
      <c r="BF238" s="308">
        <f t="shared" si="25"/>
        <v>0</v>
      </c>
      <c r="BG238" s="308">
        <f t="shared" si="26"/>
        <v>0</v>
      </c>
      <c r="BH238" s="308">
        <f t="shared" si="27"/>
        <v>0</v>
      </c>
      <c r="BI238" s="308">
        <f t="shared" si="28"/>
        <v>0</v>
      </c>
      <c r="BJ238" s="277" t="s">
        <v>8</v>
      </c>
      <c r="BK238" s="308">
        <f t="shared" si="29"/>
        <v>0</v>
      </c>
      <c r="BL238" s="277" t="s">
        <v>103</v>
      </c>
      <c r="BM238" s="134" t="s">
        <v>1101</v>
      </c>
    </row>
    <row r="239" spans="2:65" s="2" customFormat="1" ht="14.7" customHeight="1">
      <c r="B239" s="301"/>
      <c r="C239" s="145"/>
      <c r="D239" s="137" t="s">
        <v>131</v>
      </c>
      <c r="E239" s="550"/>
      <c r="F239" s="559" t="s">
        <v>2178</v>
      </c>
      <c r="G239" s="148"/>
      <c r="H239" s="149"/>
      <c r="I239" s="619"/>
      <c r="J239" s="151"/>
      <c r="K239" s="147"/>
      <c r="L239" s="152"/>
      <c r="M239" s="153"/>
      <c r="N239" s="306"/>
      <c r="P239" s="307"/>
      <c r="Q239" s="307"/>
      <c r="R239" s="307"/>
      <c r="S239" s="307"/>
      <c r="T239" s="133"/>
      <c r="AR239" s="134"/>
      <c r="AT239" s="134"/>
      <c r="AU239" s="134"/>
      <c r="AY239" s="277"/>
      <c r="BE239" s="308"/>
      <c r="BF239" s="308"/>
      <c r="BG239" s="308"/>
      <c r="BH239" s="308"/>
      <c r="BI239" s="308"/>
      <c r="BJ239" s="277"/>
      <c r="BK239" s="308"/>
      <c r="BL239" s="277"/>
      <c r="BM239" s="134"/>
    </row>
    <row r="240" spans="2:65" s="2" customFormat="1" ht="26.5" customHeight="1">
      <c r="B240" s="301"/>
      <c r="C240" s="145" t="s">
        <v>1087</v>
      </c>
      <c r="D240" s="145"/>
      <c r="E240" s="549"/>
      <c r="F240" s="147" t="s">
        <v>1409</v>
      </c>
      <c r="G240" s="148" t="s">
        <v>169</v>
      </c>
      <c r="H240" s="149">
        <v>14</v>
      </c>
      <c r="I240" s="150"/>
      <c r="J240" s="151">
        <f t="shared" si="20"/>
        <v>0</v>
      </c>
      <c r="K240" s="147" t="s">
        <v>1</v>
      </c>
      <c r="L240" s="152"/>
      <c r="M240" s="153" t="s">
        <v>1</v>
      </c>
      <c r="N240" s="306" t="s">
        <v>37</v>
      </c>
      <c r="P240" s="307">
        <f t="shared" si="21"/>
        <v>0</v>
      </c>
      <c r="Q240" s="307">
        <v>0</v>
      </c>
      <c r="R240" s="307">
        <f t="shared" si="22"/>
        <v>0</v>
      </c>
      <c r="S240" s="307">
        <v>0</v>
      </c>
      <c r="T240" s="133">
        <f t="shared" si="23"/>
        <v>0</v>
      </c>
      <c r="AR240" s="134" t="s">
        <v>135</v>
      </c>
      <c r="AT240" s="134" t="s">
        <v>164</v>
      </c>
      <c r="AU240" s="134" t="s">
        <v>78</v>
      </c>
      <c r="AY240" s="277" t="s">
        <v>130</v>
      </c>
      <c r="BE240" s="308">
        <f t="shared" si="24"/>
        <v>0</v>
      </c>
      <c r="BF240" s="308">
        <f t="shared" si="25"/>
        <v>0</v>
      </c>
      <c r="BG240" s="308">
        <f t="shared" si="26"/>
        <v>0</v>
      </c>
      <c r="BH240" s="308">
        <f t="shared" si="27"/>
        <v>0</v>
      </c>
      <c r="BI240" s="308">
        <f t="shared" si="28"/>
        <v>0</v>
      </c>
      <c r="BJ240" s="277" t="s">
        <v>8</v>
      </c>
      <c r="BK240" s="308">
        <f t="shared" si="29"/>
        <v>0</v>
      </c>
      <c r="BL240" s="277" t="s">
        <v>103</v>
      </c>
      <c r="BM240" s="134" t="s">
        <v>1103</v>
      </c>
    </row>
    <row r="241" spans="2:65" s="2" customFormat="1" ht="17.5" customHeight="1">
      <c r="B241" s="301"/>
      <c r="C241" s="145"/>
      <c r="D241" s="137" t="s">
        <v>131</v>
      </c>
      <c r="E241" s="550"/>
      <c r="F241" s="139" t="s">
        <v>2179</v>
      </c>
      <c r="G241" s="148"/>
      <c r="H241" s="149"/>
      <c r="I241" s="619"/>
      <c r="J241" s="151"/>
      <c r="K241" s="147"/>
      <c r="L241" s="152"/>
      <c r="M241" s="153"/>
      <c r="N241" s="306"/>
      <c r="P241" s="307"/>
      <c r="Q241" s="307"/>
      <c r="R241" s="307"/>
      <c r="S241" s="307"/>
      <c r="T241" s="133"/>
      <c r="AR241" s="134"/>
      <c r="AT241" s="134"/>
      <c r="AU241" s="134"/>
      <c r="AY241" s="277"/>
      <c r="BE241" s="308"/>
      <c r="BF241" s="308"/>
      <c r="BG241" s="308"/>
      <c r="BH241" s="308"/>
      <c r="BI241" s="308"/>
      <c r="BJ241" s="277"/>
      <c r="BK241" s="308"/>
      <c r="BL241" s="277"/>
      <c r="BM241" s="134"/>
    </row>
    <row r="242" spans="2:65" s="2" customFormat="1" ht="27" customHeight="1">
      <c r="B242" s="301"/>
      <c r="C242" s="145" t="s">
        <v>1104</v>
      </c>
      <c r="D242" s="145"/>
      <c r="E242" s="549"/>
      <c r="F242" s="147" t="s">
        <v>1394</v>
      </c>
      <c r="G242" s="148" t="s">
        <v>169</v>
      </c>
      <c r="H242" s="149">
        <v>3</v>
      </c>
      <c r="I242" s="150"/>
      <c r="J242" s="151">
        <f t="shared" si="20"/>
        <v>0</v>
      </c>
      <c r="K242" s="147" t="s">
        <v>1</v>
      </c>
      <c r="L242" s="152"/>
      <c r="M242" s="153" t="s">
        <v>1</v>
      </c>
      <c r="N242" s="306" t="s">
        <v>37</v>
      </c>
      <c r="P242" s="307">
        <f t="shared" si="21"/>
        <v>0</v>
      </c>
      <c r="Q242" s="307">
        <v>0</v>
      </c>
      <c r="R242" s="307">
        <f t="shared" si="22"/>
        <v>0</v>
      </c>
      <c r="S242" s="307">
        <v>0</v>
      </c>
      <c r="T242" s="133">
        <f t="shared" si="23"/>
        <v>0</v>
      </c>
      <c r="AR242" s="134" t="s">
        <v>135</v>
      </c>
      <c r="AT242" s="134" t="s">
        <v>164</v>
      </c>
      <c r="AU242" s="134" t="s">
        <v>78</v>
      </c>
      <c r="AY242" s="277" t="s">
        <v>130</v>
      </c>
      <c r="BE242" s="308">
        <f t="shared" si="24"/>
        <v>0</v>
      </c>
      <c r="BF242" s="308">
        <f t="shared" si="25"/>
        <v>0</v>
      </c>
      <c r="BG242" s="308">
        <f t="shared" si="26"/>
        <v>0</v>
      </c>
      <c r="BH242" s="308">
        <f t="shared" si="27"/>
        <v>0</v>
      </c>
      <c r="BI242" s="308">
        <f t="shared" si="28"/>
        <v>0</v>
      </c>
      <c r="BJ242" s="277" t="s">
        <v>8</v>
      </c>
      <c r="BK242" s="308">
        <f t="shared" si="29"/>
        <v>0</v>
      </c>
      <c r="BL242" s="277" t="s">
        <v>103</v>
      </c>
      <c r="BM242" s="134" t="s">
        <v>1105</v>
      </c>
    </row>
    <row r="243" spans="2:65" s="2" customFormat="1" ht="18" customHeight="1">
      <c r="B243" s="301"/>
      <c r="C243" s="145"/>
      <c r="D243" s="137" t="s">
        <v>131</v>
      </c>
      <c r="E243" s="550"/>
      <c r="F243" s="139" t="s">
        <v>2180</v>
      </c>
      <c r="G243" s="148"/>
      <c r="H243" s="149"/>
      <c r="I243" s="619"/>
      <c r="J243" s="151"/>
      <c r="K243" s="147"/>
      <c r="L243" s="152"/>
      <c r="M243" s="153"/>
      <c r="N243" s="306"/>
      <c r="P243" s="307"/>
      <c r="Q243" s="307"/>
      <c r="R243" s="307"/>
      <c r="S243" s="307"/>
      <c r="T243" s="133"/>
      <c r="AR243" s="134"/>
      <c r="AT243" s="134"/>
      <c r="AU243" s="134"/>
      <c r="AY243" s="277"/>
      <c r="BE243" s="308"/>
      <c r="BF243" s="308"/>
      <c r="BG243" s="308"/>
      <c r="BH243" s="308"/>
      <c r="BI243" s="308"/>
      <c r="BJ243" s="277"/>
      <c r="BK243" s="308"/>
      <c r="BL243" s="277"/>
      <c r="BM243" s="134"/>
    </row>
    <row r="244" spans="2:65" s="2" customFormat="1" ht="24" customHeight="1">
      <c r="B244" s="301"/>
      <c r="C244" s="145" t="s">
        <v>1090</v>
      </c>
      <c r="D244" s="145"/>
      <c r="E244" s="549"/>
      <c r="F244" s="147" t="s">
        <v>1395</v>
      </c>
      <c r="G244" s="148" t="s">
        <v>169</v>
      </c>
      <c r="H244" s="149">
        <v>3</v>
      </c>
      <c r="I244" s="150"/>
      <c r="J244" s="151">
        <f t="shared" si="20"/>
        <v>0</v>
      </c>
      <c r="K244" s="147" t="s">
        <v>1</v>
      </c>
      <c r="L244" s="152"/>
      <c r="M244" s="153" t="s">
        <v>1</v>
      </c>
      <c r="N244" s="306" t="s">
        <v>37</v>
      </c>
      <c r="P244" s="307">
        <f t="shared" si="21"/>
        <v>0</v>
      </c>
      <c r="Q244" s="307">
        <v>0</v>
      </c>
      <c r="R244" s="307">
        <f t="shared" si="22"/>
        <v>0</v>
      </c>
      <c r="S244" s="307">
        <v>0</v>
      </c>
      <c r="T244" s="133">
        <f t="shared" si="23"/>
        <v>0</v>
      </c>
      <c r="AR244" s="134" t="s">
        <v>135</v>
      </c>
      <c r="AT244" s="134" t="s">
        <v>164</v>
      </c>
      <c r="AU244" s="134" t="s">
        <v>78</v>
      </c>
      <c r="AY244" s="277" t="s">
        <v>130</v>
      </c>
      <c r="BE244" s="308">
        <f t="shared" si="24"/>
        <v>0</v>
      </c>
      <c r="BF244" s="308">
        <f t="shared" si="25"/>
        <v>0</v>
      </c>
      <c r="BG244" s="308">
        <f t="shared" si="26"/>
        <v>0</v>
      </c>
      <c r="BH244" s="308">
        <f t="shared" si="27"/>
        <v>0</v>
      </c>
      <c r="BI244" s="308">
        <f t="shared" si="28"/>
        <v>0</v>
      </c>
      <c r="BJ244" s="277" t="s">
        <v>8</v>
      </c>
      <c r="BK244" s="308">
        <f t="shared" si="29"/>
        <v>0</v>
      </c>
      <c r="BL244" s="277" t="s">
        <v>103</v>
      </c>
      <c r="BM244" s="134" t="s">
        <v>1107</v>
      </c>
    </row>
    <row r="245" spans="2:65" s="2" customFormat="1" ht="15.65" customHeight="1">
      <c r="B245" s="301"/>
      <c r="C245" s="145"/>
      <c r="D245" s="137" t="s">
        <v>131</v>
      </c>
      <c r="E245" s="550"/>
      <c r="F245" s="139" t="s">
        <v>2180</v>
      </c>
      <c r="G245" s="148"/>
      <c r="H245" s="149"/>
      <c r="I245" s="619"/>
      <c r="J245" s="151"/>
      <c r="K245" s="147"/>
      <c r="L245" s="152"/>
      <c r="M245" s="153"/>
      <c r="N245" s="306"/>
      <c r="P245" s="307"/>
      <c r="Q245" s="307"/>
      <c r="R245" s="307"/>
      <c r="S245" s="307"/>
      <c r="T245" s="133"/>
      <c r="AR245" s="134"/>
      <c r="AT245" s="134"/>
      <c r="AU245" s="134"/>
      <c r="AY245" s="277"/>
      <c r="BE245" s="308"/>
      <c r="BF245" s="308"/>
      <c r="BG245" s="308"/>
      <c r="BH245" s="308"/>
      <c r="BI245" s="308"/>
      <c r="BJ245" s="277"/>
      <c r="BK245" s="308"/>
      <c r="BL245" s="277"/>
      <c r="BM245" s="134"/>
    </row>
    <row r="246" spans="2:65" s="2" customFormat="1" ht="16.5" customHeight="1">
      <c r="B246" s="301"/>
      <c r="C246" s="145" t="s">
        <v>1108</v>
      </c>
      <c r="D246" s="145"/>
      <c r="E246" s="549"/>
      <c r="F246" s="147" t="s">
        <v>1396</v>
      </c>
      <c r="G246" s="148" t="s">
        <v>169</v>
      </c>
      <c r="H246" s="149">
        <v>1</v>
      </c>
      <c r="I246" s="150"/>
      <c r="J246" s="151">
        <f t="shared" si="20"/>
        <v>0</v>
      </c>
      <c r="K246" s="147" t="s">
        <v>1</v>
      </c>
      <c r="L246" s="152"/>
      <c r="M246" s="153" t="s">
        <v>1</v>
      </c>
      <c r="N246" s="306" t="s">
        <v>37</v>
      </c>
      <c r="P246" s="307">
        <f t="shared" si="21"/>
        <v>0</v>
      </c>
      <c r="Q246" s="307">
        <v>0</v>
      </c>
      <c r="R246" s="307">
        <f t="shared" si="22"/>
        <v>0</v>
      </c>
      <c r="S246" s="307">
        <v>0</v>
      </c>
      <c r="T246" s="133">
        <f t="shared" si="23"/>
        <v>0</v>
      </c>
      <c r="AR246" s="134" t="s">
        <v>135</v>
      </c>
      <c r="AT246" s="134" t="s">
        <v>164</v>
      </c>
      <c r="AU246" s="134" t="s">
        <v>78</v>
      </c>
      <c r="AY246" s="277" t="s">
        <v>130</v>
      </c>
      <c r="BE246" s="308">
        <f t="shared" si="24"/>
        <v>0</v>
      </c>
      <c r="BF246" s="308">
        <f t="shared" si="25"/>
        <v>0</v>
      </c>
      <c r="BG246" s="308">
        <f t="shared" si="26"/>
        <v>0</v>
      </c>
      <c r="BH246" s="308">
        <f t="shared" si="27"/>
        <v>0</v>
      </c>
      <c r="BI246" s="308">
        <f t="shared" si="28"/>
        <v>0</v>
      </c>
      <c r="BJ246" s="277" t="s">
        <v>8</v>
      </c>
      <c r="BK246" s="308">
        <f t="shared" si="29"/>
        <v>0</v>
      </c>
      <c r="BL246" s="277" t="s">
        <v>103</v>
      </c>
      <c r="BM246" s="134" t="s">
        <v>915</v>
      </c>
    </row>
    <row r="247" spans="2:65" s="2" customFormat="1" ht="12.65" customHeight="1">
      <c r="B247" s="301"/>
      <c r="C247" s="145"/>
      <c r="D247" s="137" t="s">
        <v>131</v>
      </c>
      <c r="E247" s="550"/>
      <c r="F247" s="559" t="s">
        <v>2181</v>
      </c>
      <c r="G247" s="148"/>
      <c r="H247" s="149"/>
      <c r="I247" s="619"/>
      <c r="J247" s="151"/>
      <c r="K247" s="147"/>
      <c r="L247" s="152"/>
      <c r="M247" s="153"/>
      <c r="N247" s="306"/>
      <c r="P247" s="307"/>
      <c r="Q247" s="307"/>
      <c r="R247" s="307"/>
      <c r="S247" s="307"/>
      <c r="T247" s="133"/>
      <c r="AR247" s="134"/>
      <c r="AT247" s="134"/>
      <c r="AU247" s="134"/>
      <c r="AY247" s="277"/>
      <c r="BE247" s="308"/>
      <c r="BF247" s="308"/>
      <c r="BG247" s="308"/>
      <c r="BH247" s="308"/>
      <c r="BI247" s="308"/>
      <c r="BJ247" s="277"/>
      <c r="BK247" s="308"/>
      <c r="BL247" s="277"/>
      <c r="BM247" s="134"/>
    </row>
    <row r="248" spans="2:65" s="2" customFormat="1" ht="28.95" customHeight="1">
      <c r="B248" s="301"/>
      <c r="C248" s="145" t="s">
        <v>1092</v>
      </c>
      <c r="D248" s="145"/>
      <c r="E248" s="549"/>
      <c r="F248" s="147" t="s">
        <v>1389</v>
      </c>
      <c r="G248" s="148" t="s">
        <v>169</v>
      </c>
      <c r="H248" s="149">
        <v>1</v>
      </c>
      <c r="I248" s="150"/>
      <c r="J248" s="151">
        <f t="shared" si="20"/>
        <v>0</v>
      </c>
      <c r="K248" s="147" t="s">
        <v>1</v>
      </c>
      <c r="L248" s="152"/>
      <c r="M248" s="153" t="s">
        <v>1</v>
      </c>
      <c r="N248" s="306" t="s">
        <v>37</v>
      </c>
      <c r="P248" s="307">
        <f>O248*H248</f>
        <v>0</v>
      </c>
      <c r="Q248" s="307">
        <v>0</v>
      </c>
      <c r="R248" s="307">
        <f>Q248*H248</f>
        <v>0</v>
      </c>
      <c r="S248" s="307">
        <v>0</v>
      </c>
      <c r="T248" s="133">
        <f>S248*H248</f>
        <v>0</v>
      </c>
      <c r="AR248" s="134" t="s">
        <v>135</v>
      </c>
      <c r="AT248" s="134" t="s">
        <v>164</v>
      </c>
      <c r="AU248" s="134" t="s">
        <v>78</v>
      </c>
      <c r="AY248" s="277" t="s">
        <v>130</v>
      </c>
      <c r="BE248" s="308">
        <f>IF(N248="základní",J248,0)</f>
        <v>0</v>
      </c>
      <c r="BF248" s="308">
        <f>IF(N248="snížená",J248,0)</f>
        <v>0</v>
      </c>
      <c r="BG248" s="308">
        <f>IF(N248="zákl. přenesená",J248,0)</f>
        <v>0</v>
      </c>
      <c r="BH248" s="308">
        <f>IF(N248="sníž. přenesená",J248,0)</f>
        <v>0</v>
      </c>
      <c r="BI248" s="308">
        <f>IF(N248="nulová",J248,0)</f>
        <v>0</v>
      </c>
      <c r="BJ248" s="277" t="s">
        <v>8</v>
      </c>
      <c r="BK248" s="308">
        <f>ROUND(I248*H248,0)</f>
        <v>0</v>
      </c>
      <c r="BL248" s="277" t="s">
        <v>103</v>
      </c>
      <c r="BM248" s="134" t="s">
        <v>917</v>
      </c>
    </row>
    <row r="249" spans="2:65" s="2" customFormat="1" ht="19.95" customHeight="1">
      <c r="B249" s="301"/>
      <c r="C249" s="145"/>
      <c r="D249" s="137" t="s">
        <v>131</v>
      </c>
      <c r="E249" s="550"/>
      <c r="F249" s="559" t="s">
        <v>2182</v>
      </c>
      <c r="G249" s="148"/>
      <c r="H249" s="149"/>
      <c r="I249" s="619"/>
      <c r="J249" s="151"/>
      <c r="K249" s="147"/>
      <c r="L249" s="152"/>
      <c r="M249" s="153"/>
      <c r="N249" s="306"/>
      <c r="P249" s="307"/>
      <c r="Q249" s="307"/>
      <c r="R249" s="307"/>
      <c r="S249" s="307"/>
      <c r="T249" s="133"/>
      <c r="AR249" s="134"/>
      <c r="AT249" s="134"/>
      <c r="AU249" s="134"/>
      <c r="AY249" s="277"/>
      <c r="BE249" s="308"/>
      <c r="BF249" s="308"/>
      <c r="BG249" s="308"/>
      <c r="BH249" s="308"/>
      <c r="BI249" s="308"/>
      <c r="BJ249" s="277"/>
      <c r="BK249" s="308"/>
      <c r="BL249" s="277"/>
      <c r="BM249" s="134"/>
    </row>
    <row r="250" spans="2:65" s="2" customFormat="1" ht="16.5" customHeight="1">
      <c r="B250" s="301"/>
      <c r="C250" s="145" t="s">
        <v>1109</v>
      </c>
      <c r="D250" s="145"/>
      <c r="E250" s="549"/>
      <c r="F250" s="147" t="s">
        <v>1404</v>
      </c>
      <c r="G250" s="148" t="s">
        <v>169</v>
      </c>
      <c r="H250" s="149">
        <v>1</v>
      </c>
      <c r="I250" s="150"/>
      <c r="J250" s="151">
        <f t="shared" si="20"/>
        <v>0</v>
      </c>
      <c r="K250" s="147" t="s">
        <v>1</v>
      </c>
      <c r="L250" s="152"/>
      <c r="M250" s="153" t="s">
        <v>1</v>
      </c>
      <c r="N250" s="306" t="s">
        <v>37</v>
      </c>
      <c r="P250" s="307">
        <f>O250*H250</f>
        <v>0</v>
      </c>
      <c r="Q250" s="307">
        <v>0</v>
      </c>
      <c r="R250" s="307">
        <f>Q250*H250</f>
        <v>0</v>
      </c>
      <c r="S250" s="307">
        <v>0</v>
      </c>
      <c r="T250" s="133">
        <f>S250*H250</f>
        <v>0</v>
      </c>
      <c r="AR250" s="134" t="s">
        <v>135</v>
      </c>
      <c r="AT250" s="134" t="s">
        <v>164</v>
      </c>
      <c r="AU250" s="134" t="s">
        <v>78</v>
      </c>
      <c r="AY250" s="277" t="s">
        <v>130</v>
      </c>
      <c r="BE250" s="308">
        <f>IF(N250="základní",J250,0)</f>
        <v>0</v>
      </c>
      <c r="BF250" s="308">
        <f>IF(N250="snížená",J250,0)</f>
        <v>0</v>
      </c>
      <c r="BG250" s="308">
        <f>IF(N250="zákl. přenesená",J250,0)</f>
        <v>0</v>
      </c>
      <c r="BH250" s="308">
        <f>IF(N250="sníž. přenesená",J250,0)</f>
        <v>0</v>
      </c>
      <c r="BI250" s="308">
        <f>IF(N250="nulová",J250,0)</f>
        <v>0</v>
      </c>
      <c r="BJ250" s="277" t="s">
        <v>8</v>
      </c>
      <c r="BK250" s="308">
        <f>ROUND(I250*H250,0)</f>
        <v>0</v>
      </c>
      <c r="BL250" s="277" t="s">
        <v>103</v>
      </c>
      <c r="BM250" s="134" t="s">
        <v>1110</v>
      </c>
    </row>
    <row r="251" spans="2:65" s="2" customFormat="1" ht="16.5" customHeight="1">
      <c r="B251" s="301"/>
      <c r="C251" s="145"/>
      <c r="D251" s="137" t="s">
        <v>131</v>
      </c>
      <c r="E251" s="550"/>
      <c r="F251" s="559" t="s">
        <v>2183</v>
      </c>
      <c r="G251" s="148"/>
      <c r="H251" s="149"/>
      <c r="I251" s="619"/>
      <c r="J251" s="151"/>
      <c r="K251" s="147"/>
      <c r="L251" s="152"/>
      <c r="M251" s="153"/>
      <c r="N251" s="306"/>
      <c r="P251" s="307"/>
      <c r="Q251" s="307"/>
      <c r="R251" s="307"/>
      <c r="S251" s="307"/>
      <c r="T251" s="133"/>
      <c r="AR251" s="134"/>
      <c r="AT251" s="134"/>
      <c r="AU251" s="134"/>
      <c r="AY251" s="277"/>
      <c r="BE251" s="308"/>
      <c r="BF251" s="308"/>
      <c r="BG251" s="308"/>
      <c r="BH251" s="308"/>
      <c r="BI251" s="308"/>
      <c r="BJ251" s="277"/>
      <c r="BK251" s="308"/>
      <c r="BL251" s="277"/>
      <c r="BM251" s="134"/>
    </row>
    <row r="252" spans="2:65" s="2" customFormat="1" ht="28" customHeight="1">
      <c r="B252" s="301"/>
      <c r="C252" s="145" t="s">
        <v>1095</v>
      </c>
      <c r="D252" s="145"/>
      <c r="E252" s="549"/>
      <c r="F252" s="147" t="s">
        <v>1405</v>
      </c>
      <c r="G252" s="148" t="s">
        <v>169</v>
      </c>
      <c r="H252" s="149">
        <v>4</v>
      </c>
      <c r="I252" s="150"/>
      <c r="J252" s="151">
        <f t="shared" si="20"/>
        <v>0</v>
      </c>
      <c r="K252" s="147" t="s">
        <v>1</v>
      </c>
      <c r="L252" s="152"/>
      <c r="M252" s="153" t="s">
        <v>1</v>
      </c>
      <c r="N252" s="306" t="s">
        <v>37</v>
      </c>
      <c r="P252" s="307">
        <f>O252*H252</f>
        <v>0</v>
      </c>
      <c r="Q252" s="307">
        <v>0</v>
      </c>
      <c r="R252" s="307">
        <f>Q252*H252</f>
        <v>0</v>
      </c>
      <c r="S252" s="307">
        <v>0</v>
      </c>
      <c r="T252" s="133">
        <f>S252*H252</f>
        <v>0</v>
      </c>
      <c r="AR252" s="134" t="s">
        <v>135</v>
      </c>
      <c r="AT252" s="134" t="s">
        <v>164</v>
      </c>
      <c r="AU252" s="134" t="s">
        <v>78</v>
      </c>
      <c r="AY252" s="277" t="s">
        <v>130</v>
      </c>
      <c r="BE252" s="308">
        <f>IF(N252="základní",J252,0)</f>
        <v>0</v>
      </c>
      <c r="BF252" s="308">
        <f>IF(N252="snížená",J252,0)</f>
        <v>0</v>
      </c>
      <c r="BG252" s="308">
        <f>IF(N252="zákl. přenesená",J252,0)</f>
        <v>0</v>
      </c>
      <c r="BH252" s="308">
        <f>IF(N252="sníž. přenesená",J252,0)</f>
        <v>0</v>
      </c>
      <c r="BI252" s="308">
        <f>IF(N252="nulová",J252,0)</f>
        <v>0</v>
      </c>
      <c r="BJ252" s="277" t="s">
        <v>8</v>
      </c>
      <c r="BK252" s="308">
        <f>ROUND(I252*H252,0)</f>
        <v>0</v>
      </c>
      <c r="BL252" s="277" t="s">
        <v>103</v>
      </c>
      <c r="BM252" s="134" t="s">
        <v>920</v>
      </c>
    </row>
    <row r="253" spans="2:65" s="2" customFormat="1" ht="13.5" customHeight="1">
      <c r="B253" s="301"/>
      <c r="C253" s="145"/>
      <c r="D253" s="137" t="s">
        <v>131</v>
      </c>
      <c r="E253" s="550"/>
      <c r="F253" s="560" t="s">
        <v>2184</v>
      </c>
      <c r="G253" s="148"/>
      <c r="H253" s="149"/>
      <c r="I253" s="619"/>
      <c r="J253" s="151"/>
      <c r="K253" s="147"/>
      <c r="L253" s="152"/>
      <c r="M253" s="153"/>
      <c r="N253" s="306"/>
      <c r="P253" s="307"/>
      <c r="Q253" s="307"/>
      <c r="R253" s="307"/>
      <c r="S253" s="307"/>
      <c r="T253" s="133"/>
      <c r="AR253" s="134"/>
      <c r="AT253" s="134"/>
      <c r="AU253" s="134"/>
      <c r="AY253" s="277"/>
      <c r="BE253" s="308"/>
      <c r="BF253" s="308"/>
      <c r="BG253" s="308"/>
      <c r="BH253" s="308"/>
      <c r="BI253" s="308"/>
      <c r="BJ253" s="277"/>
      <c r="BK253" s="308"/>
      <c r="BL253" s="277"/>
      <c r="BM253" s="134"/>
    </row>
    <row r="254" spans="2:65" s="2" customFormat="1" ht="21.45" customHeight="1">
      <c r="B254" s="301"/>
      <c r="C254" s="145" t="s">
        <v>1111</v>
      </c>
      <c r="D254" s="145"/>
      <c r="E254" s="549"/>
      <c r="F254" s="147" t="s">
        <v>1406</v>
      </c>
      <c r="G254" s="148" t="s">
        <v>169</v>
      </c>
      <c r="H254" s="149">
        <v>4</v>
      </c>
      <c r="I254" s="150"/>
      <c r="J254" s="151">
        <f t="shared" si="20"/>
        <v>0</v>
      </c>
      <c r="K254" s="147" t="s">
        <v>1</v>
      </c>
      <c r="L254" s="152"/>
      <c r="M254" s="153" t="s">
        <v>1</v>
      </c>
      <c r="N254" s="306" t="s">
        <v>37</v>
      </c>
      <c r="P254" s="307">
        <f>O254*H254</f>
        <v>0</v>
      </c>
      <c r="Q254" s="307">
        <v>0</v>
      </c>
      <c r="R254" s="307">
        <f>Q254*H254</f>
        <v>0</v>
      </c>
      <c r="S254" s="307">
        <v>0</v>
      </c>
      <c r="T254" s="133">
        <f>S254*H254</f>
        <v>0</v>
      </c>
      <c r="AR254" s="134" t="s">
        <v>135</v>
      </c>
      <c r="AT254" s="134" t="s">
        <v>164</v>
      </c>
      <c r="AU254" s="134" t="s">
        <v>78</v>
      </c>
      <c r="AY254" s="277" t="s">
        <v>130</v>
      </c>
      <c r="BE254" s="308">
        <f>IF(N254="základní",J254,0)</f>
        <v>0</v>
      </c>
      <c r="BF254" s="308">
        <f>IF(N254="snížená",J254,0)</f>
        <v>0</v>
      </c>
      <c r="BG254" s="308">
        <f>IF(N254="zákl. přenesená",J254,0)</f>
        <v>0</v>
      </c>
      <c r="BH254" s="308">
        <f>IF(N254="sníž. přenesená",J254,0)</f>
        <v>0</v>
      </c>
      <c r="BI254" s="308">
        <f>IF(N254="nulová",J254,0)</f>
        <v>0</v>
      </c>
      <c r="BJ254" s="277" t="s">
        <v>8</v>
      </c>
      <c r="BK254" s="308">
        <f>ROUND(I254*H254,0)</f>
        <v>0</v>
      </c>
      <c r="BL254" s="277" t="s">
        <v>103</v>
      </c>
      <c r="BM254" s="134" t="s">
        <v>923</v>
      </c>
    </row>
    <row r="255" spans="2:65" s="2" customFormat="1" ht="20.5" customHeight="1">
      <c r="B255" s="301"/>
      <c r="C255" s="145"/>
      <c r="D255" s="137" t="s">
        <v>131</v>
      </c>
      <c r="E255" s="550"/>
      <c r="F255" s="560" t="s">
        <v>2185</v>
      </c>
      <c r="G255" s="148"/>
      <c r="H255" s="149"/>
      <c r="I255" s="619"/>
      <c r="J255" s="151"/>
      <c r="K255" s="147"/>
      <c r="L255" s="152"/>
      <c r="M255" s="153"/>
      <c r="N255" s="306"/>
      <c r="P255" s="307"/>
      <c r="Q255" s="307"/>
      <c r="R255" s="307"/>
      <c r="S255" s="307"/>
      <c r="T255" s="133"/>
      <c r="AR255" s="134"/>
      <c r="AT255" s="134"/>
      <c r="AU255" s="134"/>
      <c r="AY255" s="277"/>
      <c r="BE255" s="308"/>
      <c r="BF255" s="308"/>
      <c r="BG255" s="308"/>
      <c r="BH255" s="308"/>
      <c r="BI255" s="308"/>
      <c r="BJ255" s="277"/>
      <c r="BK255" s="308"/>
      <c r="BL255" s="277"/>
      <c r="BM255" s="134"/>
    </row>
    <row r="256" spans="2:65" s="2" customFormat="1" ht="20.149999999999999" customHeight="1">
      <c r="B256" s="301"/>
      <c r="C256" s="145" t="s">
        <v>1098</v>
      </c>
      <c r="D256" s="551"/>
      <c r="E256" s="549"/>
      <c r="F256" s="147" t="s">
        <v>1399</v>
      </c>
      <c r="G256" s="148" t="s">
        <v>169</v>
      </c>
      <c r="H256" s="149">
        <v>1</v>
      </c>
      <c r="I256" s="150"/>
      <c r="J256" s="151">
        <f t="shared" si="20"/>
        <v>0</v>
      </c>
      <c r="K256" s="147" t="s">
        <v>1</v>
      </c>
      <c r="L256" s="34"/>
      <c r="M256" s="554" t="s">
        <v>1</v>
      </c>
      <c r="N256" s="555" t="s">
        <v>37</v>
      </c>
      <c r="P256" s="307">
        <f>O256*H256</f>
        <v>0</v>
      </c>
      <c r="Q256" s="307">
        <v>0</v>
      </c>
      <c r="R256" s="307">
        <f>Q256*H256</f>
        <v>0</v>
      </c>
      <c r="S256" s="307">
        <v>0</v>
      </c>
      <c r="T256" s="133">
        <f>S256*H256</f>
        <v>0</v>
      </c>
      <c r="AR256" s="134" t="s">
        <v>103</v>
      </c>
      <c r="AT256" s="134" t="s">
        <v>1008</v>
      </c>
      <c r="AU256" s="134" t="s">
        <v>78</v>
      </c>
      <c r="AY256" s="277" t="s">
        <v>130</v>
      </c>
      <c r="BE256" s="308">
        <f>IF(N256="základní",J256,0)</f>
        <v>0</v>
      </c>
      <c r="BF256" s="308">
        <f>IF(N256="snížená",J256,0)</f>
        <v>0</v>
      </c>
      <c r="BG256" s="308">
        <f>IF(N256="zákl. přenesená",J256,0)</f>
        <v>0</v>
      </c>
      <c r="BH256" s="308">
        <f>IF(N256="sníž. přenesená",J256,0)</f>
        <v>0</v>
      </c>
      <c r="BI256" s="308">
        <f>IF(N256="nulová",J256,0)</f>
        <v>0</v>
      </c>
      <c r="BJ256" s="277" t="s">
        <v>8</v>
      </c>
      <c r="BK256" s="308">
        <f>ROUND(I256*H256,0)</f>
        <v>0</v>
      </c>
      <c r="BL256" s="277" t="s">
        <v>103</v>
      </c>
      <c r="BM256" s="134" t="s">
        <v>1114</v>
      </c>
    </row>
    <row r="257" spans="2:65" s="2" customFormat="1" ht="20.149999999999999" customHeight="1">
      <c r="B257" s="301"/>
      <c r="C257" s="145"/>
      <c r="D257" s="137" t="s">
        <v>131</v>
      </c>
      <c r="E257" s="550"/>
      <c r="F257" s="559" t="s">
        <v>2186</v>
      </c>
      <c r="G257" s="148"/>
      <c r="H257" s="149"/>
      <c r="I257" s="619"/>
      <c r="J257" s="151"/>
      <c r="K257" s="147"/>
      <c r="L257" s="34"/>
      <c r="M257" s="554"/>
      <c r="N257" s="555"/>
      <c r="P257" s="307"/>
      <c r="Q257" s="307"/>
      <c r="R257" s="307"/>
      <c r="S257" s="307"/>
      <c r="T257" s="133"/>
      <c r="AR257" s="134"/>
      <c r="AT257" s="134"/>
      <c r="AU257" s="134"/>
      <c r="AY257" s="277"/>
      <c r="BE257" s="308"/>
      <c r="BF257" s="308"/>
      <c r="BG257" s="308"/>
      <c r="BH257" s="308"/>
      <c r="BI257" s="308"/>
      <c r="BJ257" s="277"/>
      <c r="BK257" s="308"/>
      <c r="BL257" s="277"/>
      <c r="BM257" s="134"/>
    </row>
    <row r="258" spans="2:65" s="2" customFormat="1" ht="30" customHeight="1">
      <c r="B258" s="301"/>
      <c r="C258" s="145" t="s">
        <v>1115</v>
      </c>
      <c r="D258" s="551"/>
      <c r="E258" s="549"/>
      <c r="F258" s="147" t="s">
        <v>1400</v>
      </c>
      <c r="G258" s="148" t="s">
        <v>169</v>
      </c>
      <c r="H258" s="149">
        <v>2</v>
      </c>
      <c r="I258" s="150"/>
      <c r="J258" s="151">
        <f>ROUND(I258*H258,0)</f>
        <v>0</v>
      </c>
      <c r="K258" s="147" t="s">
        <v>1</v>
      </c>
      <c r="L258" s="34"/>
      <c r="M258" s="554" t="s">
        <v>1</v>
      </c>
      <c r="N258" s="555" t="s">
        <v>37</v>
      </c>
      <c r="P258" s="307">
        <f>O258*H258</f>
        <v>0</v>
      </c>
      <c r="Q258" s="307">
        <v>0</v>
      </c>
      <c r="R258" s="307">
        <f>Q258*H258</f>
        <v>0</v>
      </c>
      <c r="S258" s="307">
        <v>0</v>
      </c>
      <c r="T258" s="133">
        <f>S258*H258</f>
        <v>0</v>
      </c>
      <c r="AR258" s="134" t="s">
        <v>103</v>
      </c>
      <c r="AT258" s="134" t="s">
        <v>1008</v>
      </c>
      <c r="AU258" s="134" t="s">
        <v>78</v>
      </c>
      <c r="AY258" s="277" t="s">
        <v>130</v>
      </c>
      <c r="BE258" s="308">
        <f>IF(N258="základní",J258,0)</f>
        <v>0</v>
      </c>
      <c r="BF258" s="308">
        <f>IF(N258="snížená",J258,0)</f>
        <v>0</v>
      </c>
      <c r="BG258" s="308">
        <f>IF(N258="zákl. přenesená",J258,0)</f>
        <v>0</v>
      </c>
      <c r="BH258" s="308">
        <f>IF(N258="sníž. přenesená",J258,0)</f>
        <v>0</v>
      </c>
      <c r="BI258" s="308">
        <f>IF(N258="nulová",J258,0)</f>
        <v>0</v>
      </c>
      <c r="BJ258" s="277" t="s">
        <v>8</v>
      </c>
      <c r="BK258" s="308">
        <f>ROUND(I258*H258,0)</f>
        <v>0</v>
      </c>
      <c r="BL258" s="277" t="s">
        <v>103</v>
      </c>
      <c r="BM258" s="134" t="s">
        <v>1117</v>
      </c>
    </row>
    <row r="259" spans="2:65" s="2" customFormat="1" ht="20.149999999999999" customHeight="1">
      <c r="B259" s="301"/>
      <c r="C259" s="145"/>
      <c r="D259" s="137" t="s">
        <v>131</v>
      </c>
      <c r="E259" s="550"/>
      <c r="F259" s="560" t="s">
        <v>2187</v>
      </c>
      <c r="G259" s="148"/>
      <c r="H259" s="149"/>
      <c r="I259" s="619"/>
      <c r="J259" s="151"/>
      <c r="K259" s="147"/>
      <c r="L259" s="34"/>
      <c r="M259" s="554"/>
      <c r="N259" s="555"/>
      <c r="P259" s="307"/>
      <c r="Q259" s="307"/>
      <c r="R259" s="307"/>
      <c r="S259" s="307"/>
      <c r="T259" s="133"/>
      <c r="AR259" s="134"/>
      <c r="AT259" s="134"/>
      <c r="AU259" s="134"/>
      <c r="AY259" s="277"/>
      <c r="BE259" s="308"/>
      <c r="BF259" s="308"/>
      <c r="BG259" s="308"/>
      <c r="BH259" s="308"/>
      <c r="BI259" s="308"/>
      <c r="BJ259" s="277"/>
      <c r="BK259" s="308"/>
      <c r="BL259" s="277"/>
      <c r="BM259" s="134"/>
    </row>
    <row r="260" spans="2:65" s="2" customFormat="1" ht="27" customHeight="1">
      <c r="B260" s="301"/>
      <c r="C260" s="145" t="s">
        <v>1101</v>
      </c>
      <c r="D260" s="551"/>
      <c r="E260" s="549"/>
      <c r="F260" s="147" t="s">
        <v>1401</v>
      </c>
      <c r="G260" s="148" t="s">
        <v>169</v>
      </c>
      <c r="H260" s="149">
        <v>1</v>
      </c>
      <c r="I260" s="150"/>
      <c r="J260" s="151">
        <f t="shared" ref="J260:J284" si="30">ROUND(I260*H260,0)</f>
        <v>0</v>
      </c>
      <c r="K260" s="147" t="s">
        <v>1</v>
      </c>
      <c r="L260" s="34"/>
      <c r="M260" s="554" t="s">
        <v>1</v>
      </c>
      <c r="N260" s="555" t="s">
        <v>37</v>
      </c>
      <c r="P260" s="307">
        <f>O260*H260</f>
        <v>0</v>
      </c>
      <c r="Q260" s="307">
        <v>0</v>
      </c>
      <c r="R260" s="307">
        <f>Q260*H260</f>
        <v>0</v>
      </c>
      <c r="S260" s="307">
        <v>0</v>
      </c>
      <c r="T260" s="133">
        <f>S260*H260</f>
        <v>0</v>
      </c>
      <c r="AR260" s="134" t="s">
        <v>103</v>
      </c>
      <c r="AT260" s="134" t="s">
        <v>1008</v>
      </c>
      <c r="AU260" s="134" t="s">
        <v>78</v>
      </c>
      <c r="AY260" s="277" t="s">
        <v>130</v>
      </c>
      <c r="BE260" s="308">
        <f>IF(N260="základní",J260,0)</f>
        <v>0</v>
      </c>
      <c r="BF260" s="308">
        <f>IF(N260="snížená",J260,0)</f>
        <v>0</v>
      </c>
      <c r="BG260" s="308">
        <f>IF(N260="zákl. přenesená",J260,0)</f>
        <v>0</v>
      </c>
      <c r="BH260" s="308">
        <f>IF(N260="sníž. přenesená",J260,0)</f>
        <v>0</v>
      </c>
      <c r="BI260" s="308">
        <f>IF(N260="nulová",J260,0)</f>
        <v>0</v>
      </c>
      <c r="BJ260" s="277" t="s">
        <v>8</v>
      </c>
      <c r="BK260" s="308">
        <f t="shared" ref="BK260:BK284" si="31">ROUND(I260*H260,0)</f>
        <v>0</v>
      </c>
      <c r="BL260" s="277" t="s">
        <v>103</v>
      </c>
      <c r="BM260" s="134" t="s">
        <v>1119</v>
      </c>
    </row>
    <row r="261" spans="2:65" s="2" customFormat="1" ht="24.45" customHeight="1">
      <c r="B261" s="301"/>
      <c r="C261" s="145"/>
      <c r="D261" s="137" t="s">
        <v>131</v>
      </c>
      <c r="E261" s="550"/>
      <c r="F261" s="561" t="s">
        <v>2188</v>
      </c>
      <c r="G261" s="148"/>
      <c r="H261" s="149"/>
      <c r="I261" s="619"/>
      <c r="J261" s="151"/>
      <c r="K261" s="147"/>
      <c r="L261" s="34"/>
      <c r="M261" s="554"/>
      <c r="N261" s="555"/>
      <c r="P261" s="307"/>
      <c r="Q261" s="307"/>
      <c r="R261" s="307"/>
      <c r="S261" s="307"/>
      <c r="T261" s="133"/>
      <c r="AR261" s="134"/>
      <c r="AT261" s="134"/>
      <c r="AU261" s="134"/>
      <c r="AY261" s="277"/>
      <c r="BE261" s="308"/>
      <c r="BF261" s="308"/>
      <c r="BG261" s="308"/>
      <c r="BH261" s="308"/>
      <c r="BI261" s="308"/>
      <c r="BJ261" s="277"/>
      <c r="BK261" s="308"/>
      <c r="BL261" s="277"/>
      <c r="BM261" s="134"/>
    </row>
    <row r="262" spans="2:65" s="2" customFormat="1" ht="25" customHeight="1">
      <c r="B262" s="301"/>
      <c r="C262" s="145" t="s">
        <v>1120</v>
      </c>
      <c r="D262" s="551"/>
      <c r="E262" s="549"/>
      <c r="F262" s="147" t="s">
        <v>1409</v>
      </c>
      <c r="G262" s="148" t="s">
        <v>169</v>
      </c>
      <c r="H262" s="149">
        <v>2</v>
      </c>
      <c r="I262" s="150"/>
      <c r="J262" s="151">
        <f t="shared" si="30"/>
        <v>0</v>
      </c>
      <c r="K262" s="147" t="s">
        <v>1</v>
      </c>
      <c r="L262" s="34"/>
      <c r="M262" s="554" t="s">
        <v>1</v>
      </c>
      <c r="N262" s="555" t="s">
        <v>37</v>
      </c>
      <c r="P262" s="307">
        <f>O262*H262</f>
        <v>0</v>
      </c>
      <c r="Q262" s="307">
        <v>0</v>
      </c>
      <c r="R262" s="307">
        <f>Q262*H262</f>
        <v>0</v>
      </c>
      <c r="S262" s="307">
        <v>0</v>
      </c>
      <c r="T262" s="133">
        <f>S262*H262</f>
        <v>0</v>
      </c>
      <c r="AR262" s="134" t="s">
        <v>103</v>
      </c>
      <c r="AT262" s="134" t="s">
        <v>1008</v>
      </c>
      <c r="AU262" s="134" t="s">
        <v>78</v>
      </c>
      <c r="AY262" s="277" t="s">
        <v>130</v>
      </c>
      <c r="BE262" s="308">
        <f>IF(N262="základní",J262,0)</f>
        <v>0</v>
      </c>
      <c r="BF262" s="308">
        <f>IF(N262="snížená",J262,0)</f>
        <v>0</v>
      </c>
      <c r="BG262" s="308">
        <f>IF(N262="zákl. přenesená",J262,0)</f>
        <v>0</v>
      </c>
      <c r="BH262" s="308">
        <f>IF(N262="sníž. přenesená",J262,0)</f>
        <v>0</v>
      </c>
      <c r="BI262" s="308">
        <f>IF(N262="nulová",J262,0)</f>
        <v>0</v>
      </c>
      <c r="BJ262" s="277" t="s">
        <v>8</v>
      </c>
      <c r="BK262" s="308">
        <f t="shared" si="31"/>
        <v>0</v>
      </c>
      <c r="BL262" s="277" t="s">
        <v>103</v>
      </c>
      <c r="BM262" s="134" t="s">
        <v>1122</v>
      </c>
    </row>
    <row r="263" spans="2:65" s="2" customFormat="1" ht="16.5" customHeight="1">
      <c r="B263" s="301"/>
      <c r="C263" s="145"/>
      <c r="D263" s="137" t="s">
        <v>131</v>
      </c>
      <c r="E263" s="550"/>
      <c r="F263" s="139" t="s">
        <v>2189</v>
      </c>
      <c r="G263" s="148"/>
      <c r="H263" s="149"/>
      <c r="I263" s="619"/>
      <c r="J263" s="151"/>
      <c r="K263" s="147"/>
      <c r="L263" s="34"/>
      <c r="M263" s="554"/>
      <c r="N263" s="555"/>
      <c r="P263" s="307"/>
      <c r="Q263" s="307"/>
      <c r="R263" s="307"/>
      <c r="S263" s="307"/>
      <c r="T263" s="133"/>
      <c r="AR263" s="134"/>
      <c r="AT263" s="134"/>
      <c r="AU263" s="134"/>
      <c r="AY263" s="277"/>
      <c r="BE263" s="308"/>
      <c r="BF263" s="308"/>
      <c r="BG263" s="308"/>
      <c r="BH263" s="308"/>
      <c r="BI263" s="308"/>
      <c r="BJ263" s="277"/>
      <c r="BK263" s="308"/>
      <c r="BL263" s="277"/>
      <c r="BM263" s="134"/>
    </row>
    <row r="264" spans="2:65" s="2" customFormat="1" ht="23.5" customHeight="1">
      <c r="B264" s="301"/>
      <c r="C264" s="145" t="s">
        <v>1103</v>
      </c>
      <c r="D264" s="551"/>
      <c r="E264" s="549"/>
      <c r="F264" s="147" t="s">
        <v>1403</v>
      </c>
      <c r="G264" s="148" t="s">
        <v>169</v>
      </c>
      <c r="H264" s="149">
        <v>2</v>
      </c>
      <c r="I264" s="150"/>
      <c r="J264" s="151">
        <f t="shared" si="30"/>
        <v>0</v>
      </c>
      <c r="K264" s="147" t="s">
        <v>1</v>
      </c>
      <c r="L264" s="34"/>
      <c r="M264" s="554" t="s">
        <v>1</v>
      </c>
      <c r="N264" s="555" t="s">
        <v>37</v>
      </c>
      <c r="P264" s="307">
        <f>O264*H264</f>
        <v>0</v>
      </c>
      <c r="Q264" s="307">
        <v>0</v>
      </c>
      <c r="R264" s="307">
        <f>Q264*H264</f>
        <v>0</v>
      </c>
      <c r="S264" s="307">
        <v>0</v>
      </c>
      <c r="T264" s="133">
        <f>S264*H264</f>
        <v>0</v>
      </c>
      <c r="AR264" s="134" t="s">
        <v>103</v>
      </c>
      <c r="AT264" s="134" t="s">
        <v>1008</v>
      </c>
      <c r="AU264" s="134" t="s">
        <v>78</v>
      </c>
      <c r="AY264" s="277" t="s">
        <v>130</v>
      </c>
      <c r="BE264" s="308">
        <f>IF(N264="základní",J264,0)</f>
        <v>0</v>
      </c>
      <c r="BF264" s="308">
        <f>IF(N264="snížená",J264,0)</f>
        <v>0</v>
      </c>
      <c r="BG264" s="308">
        <f>IF(N264="zákl. přenesená",J264,0)</f>
        <v>0</v>
      </c>
      <c r="BH264" s="308">
        <f>IF(N264="sníž. přenesená",J264,0)</f>
        <v>0</v>
      </c>
      <c r="BI264" s="308">
        <f>IF(N264="nulová",J264,0)</f>
        <v>0</v>
      </c>
      <c r="BJ264" s="277" t="s">
        <v>8</v>
      </c>
      <c r="BK264" s="308">
        <f t="shared" si="31"/>
        <v>0</v>
      </c>
      <c r="BL264" s="277" t="s">
        <v>103</v>
      </c>
      <c r="BM264" s="134" t="s">
        <v>1126</v>
      </c>
    </row>
    <row r="265" spans="2:65" s="2" customFormat="1" ht="16.5" customHeight="1">
      <c r="B265" s="301"/>
      <c r="C265" s="145"/>
      <c r="D265" s="137" t="s">
        <v>131</v>
      </c>
      <c r="E265" s="550"/>
      <c r="F265" s="139" t="s">
        <v>2190</v>
      </c>
      <c r="G265" s="148"/>
      <c r="H265" s="149"/>
      <c r="I265" s="619"/>
      <c r="J265" s="151"/>
      <c r="K265" s="147"/>
      <c r="L265" s="34"/>
      <c r="M265" s="554"/>
      <c r="N265" s="555"/>
      <c r="P265" s="307"/>
      <c r="Q265" s="307"/>
      <c r="R265" s="307"/>
      <c r="S265" s="307"/>
      <c r="T265" s="133"/>
      <c r="AR265" s="134"/>
      <c r="AT265" s="134"/>
      <c r="AU265" s="134"/>
      <c r="AY265" s="277"/>
      <c r="BE265" s="308"/>
      <c r="BF265" s="308"/>
      <c r="BG265" s="308"/>
      <c r="BH265" s="308"/>
      <c r="BI265" s="308"/>
      <c r="BJ265" s="277"/>
      <c r="BK265" s="308"/>
      <c r="BL265" s="277"/>
      <c r="BM265" s="134"/>
    </row>
    <row r="266" spans="2:65" s="2" customFormat="1" ht="26.7" customHeight="1">
      <c r="B266" s="301"/>
      <c r="C266" s="145" t="s">
        <v>1127</v>
      </c>
      <c r="D266" s="551"/>
      <c r="E266" s="549"/>
      <c r="F266" s="147" t="s">
        <v>1394</v>
      </c>
      <c r="G266" s="148" t="s">
        <v>169</v>
      </c>
      <c r="H266" s="149">
        <v>3</v>
      </c>
      <c r="I266" s="150"/>
      <c r="J266" s="151">
        <f t="shared" si="30"/>
        <v>0</v>
      </c>
      <c r="K266" s="147" t="s">
        <v>1</v>
      </c>
      <c r="L266" s="34"/>
      <c r="M266" s="554" t="s">
        <v>1</v>
      </c>
      <c r="N266" s="555" t="s">
        <v>37</v>
      </c>
      <c r="P266" s="307">
        <f>O266*H266</f>
        <v>0</v>
      </c>
      <c r="Q266" s="307">
        <v>0</v>
      </c>
      <c r="R266" s="307">
        <f>Q266*H266</f>
        <v>0</v>
      </c>
      <c r="S266" s="307">
        <v>0</v>
      </c>
      <c r="T266" s="133">
        <f>S266*H266</f>
        <v>0</v>
      </c>
      <c r="AR266" s="134" t="s">
        <v>103</v>
      </c>
      <c r="AT266" s="134" t="s">
        <v>1008</v>
      </c>
      <c r="AU266" s="134" t="s">
        <v>78</v>
      </c>
      <c r="AY266" s="277" t="s">
        <v>130</v>
      </c>
      <c r="BE266" s="308">
        <f>IF(N266="základní",J266,0)</f>
        <v>0</v>
      </c>
      <c r="BF266" s="308">
        <f>IF(N266="snížená",J266,0)</f>
        <v>0</v>
      </c>
      <c r="BG266" s="308">
        <f>IF(N266="zákl. přenesená",J266,0)</f>
        <v>0</v>
      </c>
      <c r="BH266" s="308">
        <f>IF(N266="sníž. přenesená",J266,0)</f>
        <v>0</v>
      </c>
      <c r="BI266" s="308">
        <f>IF(N266="nulová",J266,0)</f>
        <v>0</v>
      </c>
      <c r="BJ266" s="277" t="s">
        <v>8</v>
      </c>
      <c r="BK266" s="308">
        <f t="shared" si="31"/>
        <v>0</v>
      </c>
      <c r="BL266" s="277" t="s">
        <v>103</v>
      </c>
      <c r="BM266" s="134" t="s">
        <v>1130</v>
      </c>
    </row>
    <row r="267" spans="2:65" s="2" customFormat="1" ht="13.5" customHeight="1">
      <c r="B267" s="301"/>
      <c r="C267" s="145"/>
      <c r="D267" s="137" t="s">
        <v>131</v>
      </c>
      <c r="E267" s="550"/>
      <c r="F267" s="139" t="s">
        <v>2191</v>
      </c>
      <c r="G267" s="148"/>
      <c r="H267" s="149"/>
      <c r="I267" s="619"/>
      <c r="J267" s="151"/>
      <c r="K267" s="147"/>
      <c r="L267" s="34"/>
      <c r="M267" s="554"/>
      <c r="N267" s="555"/>
      <c r="P267" s="307"/>
      <c r="Q267" s="307"/>
      <c r="R267" s="307"/>
      <c r="S267" s="307"/>
      <c r="T267" s="133"/>
      <c r="AR267" s="134"/>
      <c r="AT267" s="134"/>
      <c r="AU267" s="134"/>
      <c r="AY267" s="277"/>
      <c r="BE267" s="308"/>
      <c r="BF267" s="308"/>
      <c r="BG267" s="308"/>
      <c r="BH267" s="308"/>
      <c r="BI267" s="308"/>
      <c r="BJ267" s="277"/>
      <c r="BK267" s="308"/>
      <c r="BL267" s="277"/>
      <c r="BM267" s="134"/>
    </row>
    <row r="268" spans="2:65" s="2" customFormat="1" ht="16.5" customHeight="1">
      <c r="B268" s="301"/>
      <c r="C268" s="145" t="s">
        <v>1105</v>
      </c>
      <c r="D268" s="551"/>
      <c r="E268" s="549"/>
      <c r="F268" s="147" t="s">
        <v>1395</v>
      </c>
      <c r="G268" s="148" t="s">
        <v>169</v>
      </c>
      <c r="H268" s="149">
        <v>3</v>
      </c>
      <c r="I268" s="150"/>
      <c r="J268" s="151">
        <f t="shared" si="30"/>
        <v>0</v>
      </c>
      <c r="K268" s="147" t="s">
        <v>1</v>
      </c>
      <c r="L268" s="34"/>
      <c r="M268" s="554" t="s">
        <v>1</v>
      </c>
      <c r="N268" s="555" t="s">
        <v>37</v>
      </c>
      <c r="P268" s="307">
        <f>O268*H268</f>
        <v>0</v>
      </c>
      <c r="Q268" s="307">
        <v>0</v>
      </c>
      <c r="R268" s="307">
        <f>Q268*H268</f>
        <v>0</v>
      </c>
      <c r="S268" s="307">
        <v>0</v>
      </c>
      <c r="T268" s="133">
        <f>S268*H268</f>
        <v>0</v>
      </c>
      <c r="AR268" s="134" t="s">
        <v>103</v>
      </c>
      <c r="AT268" s="134" t="s">
        <v>1008</v>
      </c>
      <c r="AU268" s="134" t="s">
        <v>78</v>
      </c>
      <c r="AY268" s="277" t="s">
        <v>130</v>
      </c>
      <c r="BE268" s="308">
        <f>IF(N268="základní",J268,0)</f>
        <v>0</v>
      </c>
      <c r="BF268" s="308">
        <f>IF(N268="snížená",J268,0)</f>
        <v>0</v>
      </c>
      <c r="BG268" s="308">
        <f>IF(N268="zákl. přenesená",J268,0)</f>
        <v>0</v>
      </c>
      <c r="BH268" s="308">
        <f>IF(N268="sníž. přenesená",J268,0)</f>
        <v>0</v>
      </c>
      <c r="BI268" s="308">
        <f>IF(N268="nulová",J268,0)</f>
        <v>0</v>
      </c>
      <c r="BJ268" s="277" t="s">
        <v>8</v>
      </c>
      <c r="BK268" s="308">
        <f t="shared" si="31"/>
        <v>0</v>
      </c>
      <c r="BL268" s="277" t="s">
        <v>103</v>
      </c>
      <c r="BM268" s="134" t="s">
        <v>1132</v>
      </c>
    </row>
    <row r="269" spans="2:65" s="2" customFormat="1" ht="12" customHeight="1">
      <c r="B269" s="301"/>
      <c r="C269" s="145"/>
      <c r="D269" s="137" t="s">
        <v>131</v>
      </c>
      <c r="E269" s="550"/>
      <c r="F269" s="139" t="s">
        <v>2191</v>
      </c>
      <c r="G269" s="148"/>
      <c r="H269" s="149"/>
      <c r="I269" s="619"/>
      <c r="J269" s="151"/>
      <c r="K269" s="147"/>
      <c r="L269" s="34"/>
      <c r="M269" s="554"/>
      <c r="N269" s="555"/>
      <c r="P269" s="307"/>
      <c r="Q269" s="307"/>
      <c r="R269" s="307"/>
      <c r="S269" s="307"/>
      <c r="T269" s="133"/>
      <c r="AR269" s="134"/>
      <c r="AT269" s="134"/>
      <c r="AU269" s="134"/>
      <c r="AY269" s="277"/>
      <c r="BE269" s="308"/>
      <c r="BF269" s="308"/>
      <c r="BG269" s="308"/>
      <c r="BH269" s="308"/>
      <c r="BI269" s="308"/>
      <c r="BJ269" s="277"/>
      <c r="BK269" s="308"/>
      <c r="BL269" s="277"/>
      <c r="BM269" s="134"/>
    </row>
    <row r="270" spans="2:65" s="2" customFormat="1" ht="16.5" customHeight="1">
      <c r="B270" s="301"/>
      <c r="C270" s="145" t="s">
        <v>1133</v>
      </c>
      <c r="D270" s="551"/>
      <c r="E270" s="549"/>
      <c r="F270" s="147" t="s">
        <v>1396</v>
      </c>
      <c r="G270" s="148" t="s">
        <v>169</v>
      </c>
      <c r="H270" s="149">
        <v>1</v>
      </c>
      <c r="I270" s="150"/>
      <c r="J270" s="151">
        <f t="shared" si="30"/>
        <v>0</v>
      </c>
      <c r="K270" s="147" t="s">
        <v>1</v>
      </c>
      <c r="L270" s="34"/>
      <c r="M270" s="554" t="s">
        <v>1</v>
      </c>
      <c r="N270" s="555" t="s">
        <v>37</v>
      </c>
      <c r="P270" s="307">
        <f>O270*H270</f>
        <v>0</v>
      </c>
      <c r="Q270" s="307">
        <v>0</v>
      </c>
      <c r="R270" s="307">
        <f>Q270*H270</f>
        <v>0</v>
      </c>
      <c r="S270" s="307">
        <v>0</v>
      </c>
      <c r="T270" s="133">
        <f>S270*H270</f>
        <v>0</v>
      </c>
      <c r="AR270" s="134" t="s">
        <v>103</v>
      </c>
      <c r="AT270" s="134" t="s">
        <v>1008</v>
      </c>
      <c r="AU270" s="134" t="s">
        <v>78</v>
      </c>
      <c r="AY270" s="277" t="s">
        <v>130</v>
      </c>
      <c r="BE270" s="308">
        <f>IF(N270="základní",J270,0)</f>
        <v>0</v>
      </c>
      <c r="BF270" s="308">
        <f>IF(N270="snížená",J270,0)</f>
        <v>0</v>
      </c>
      <c r="BG270" s="308">
        <f>IF(N270="zákl. přenesená",J270,0)</f>
        <v>0</v>
      </c>
      <c r="BH270" s="308">
        <f>IF(N270="sníž. přenesená",J270,0)</f>
        <v>0</v>
      </c>
      <c r="BI270" s="308">
        <f>IF(N270="nulová",J270,0)</f>
        <v>0</v>
      </c>
      <c r="BJ270" s="277" t="s">
        <v>8</v>
      </c>
      <c r="BK270" s="308">
        <f t="shared" si="31"/>
        <v>0</v>
      </c>
      <c r="BL270" s="277" t="s">
        <v>103</v>
      </c>
      <c r="BM270" s="134" t="s">
        <v>1135</v>
      </c>
    </row>
    <row r="271" spans="2:65" s="2" customFormat="1" ht="16.5" customHeight="1">
      <c r="B271" s="301"/>
      <c r="C271" s="145"/>
      <c r="D271" s="137" t="s">
        <v>131</v>
      </c>
      <c r="E271" s="550"/>
      <c r="F271" s="559" t="s">
        <v>2192</v>
      </c>
      <c r="G271" s="148"/>
      <c r="H271" s="149"/>
      <c r="I271" s="619"/>
      <c r="J271" s="151"/>
      <c r="K271" s="147"/>
      <c r="L271" s="34"/>
      <c r="M271" s="554"/>
      <c r="N271" s="555"/>
      <c r="P271" s="307"/>
      <c r="Q271" s="307"/>
      <c r="R271" s="307"/>
      <c r="S271" s="307"/>
      <c r="T271" s="133"/>
      <c r="AR271" s="134"/>
      <c r="AT271" s="134"/>
      <c r="AU271" s="134"/>
      <c r="AY271" s="277"/>
      <c r="BE271" s="308"/>
      <c r="BF271" s="308"/>
      <c r="BG271" s="308"/>
      <c r="BH271" s="308"/>
      <c r="BI271" s="308"/>
      <c r="BJ271" s="277"/>
      <c r="BK271" s="308"/>
      <c r="BL271" s="277"/>
      <c r="BM271" s="134"/>
    </row>
    <row r="272" spans="2:65" s="2" customFormat="1" ht="16.5" customHeight="1">
      <c r="B272" s="301"/>
      <c r="C272" s="145" t="s">
        <v>1107</v>
      </c>
      <c r="D272" s="551"/>
      <c r="E272" s="549"/>
      <c r="F272" s="147" t="s">
        <v>1389</v>
      </c>
      <c r="G272" s="148" t="s">
        <v>169</v>
      </c>
      <c r="H272" s="149">
        <v>1</v>
      </c>
      <c r="I272" s="150"/>
      <c r="J272" s="151">
        <f t="shared" si="30"/>
        <v>0</v>
      </c>
      <c r="K272" s="147" t="s">
        <v>1</v>
      </c>
      <c r="L272" s="34"/>
      <c r="M272" s="554" t="s">
        <v>1</v>
      </c>
      <c r="N272" s="555" t="s">
        <v>37</v>
      </c>
      <c r="P272" s="307">
        <f>O272*H272</f>
        <v>0</v>
      </c>
      <c r="Q272" s="307">
        <v>0</v>
      </c>
      <c r="R272" s="307">
        <f>Q272*H272</f>
        <v>0</v>
      </c>
      <c r="S272" s="307">
        <v>0</v>
      </c>
      <c r="T272" s="133">
        <f>S272*H272</f>
        <v>0</v>
      </c>
      <c r="AR272" s="134" t="s">
        <v>103</v>
      </c>
      <c r="AT272" s="134" t="s">
        <v>1008</v>
      </c>
      <c r="AU272" s="134" t="s">
        <v>78</v>
      </c>
      <c r="AY272" s="277" t="s">
        <v>130</v>
      </c>
      <c r="BE272" s="308">
        <f>IF(N272="základní",J272,0)</f>
        <v>0</v>
      </c>
      <c r="BF272" s="308">
        <f>IF(N272="snížená",J272,0)</f>
        <v>0</v>
      </c>
      <c r="BG272" s="308">
        <f>IF(N272="zákl. přenesená",J272,0)</f>
        <v>0</v>
      </c>
      <c r="BH272" s="308">
        <f>IF(N272="sníž. přenesená",J272,0)</f>
        <v>0</v>
      </c>
      <c r="BI272" s="308">
        <f>IF(N272="nulová",J272,0)</f>
        <v>0</v>
      </c>
      <c r="BJ272" s="277" t="s">
        <v>8</v>
      </c>
      <c r="BK272" s="308">
        <f t="shared" si="31"/>
        <v>0</v>
      </c>
      <c r="BL272" s="277" t="s">
        <v>103</v>
      </c>
      <c r="BM272" s="134" t="s">
        <v>1137</v>
      </c>
    </row>
    <row r="273" spans="2:65" s="2" customFormat="1" ht="16.5" customHeight="1">
      <c r="B273" s="301"/>
      <c r="C273" s="145"/>
      <c r="D273" s="137" t="s">
        <v>131</v>
      </c>
      <c r="E273" s="550"/>
      <c r="F273" s="559" t="s">
        <v>2193</v>
      </c>
      <c r="G273" s="148"/>
      <c r="H273" s="149"/>
      <c r="I273" s="619"/>
      <c r="J273" s="151"/>
      <c r="K273" s="147"/>
      <c r="L273" s="34"/>
      <c r="M273" s="554"/>
      <c r="N273" s="555"/>
      <c r="P273" s="307"/>
      <c r="Q273" s="307"/>
      <c r="R273" s="307"/>
      <c r="S273" s="307"/>
      <c r="T273" s="133"/>
      <c r="AR273" s="134"/>
      <c r="AT273" s="134"/>
      <c r="AU273" s="134"/>
      <c r="AY273" s="277"/>
      <c r="BE273" s="308"/>
      <c r="BF273" s="308"/>
      <c r="BG273" s="308"/>
      <c r="BH273" s="308"/>
      <c r="BI273" s="308"/>
      <c r="BJ273" s="277"/>
      <c r="BK273" s="308"/>
      <c r="BL273" s="277"/>
      <c r="BM273" s="134"/>
    </row>
    <row r="274" spans="2:65" s="2" customFormat="1" ht="25" customHeight="1">
      <c r="B274" s="301"/>
      <c r="C274" s="145" t="s">
        <v>1138</v>
      </c>
      <c r="D274" s="551"/>
      <c r="E274" s="549"/>
      <c r="F274" s="147" t="s">
        <v>1404</v>
      </c>
      <c r="G274" s="148" t="s">
        <v>169</v>
      </c>
      <c r="H274" s="149">
        <v>1</v>
      </c>
      <c r="I274" s="150"/>
      <c r="J274" s="151">
        <f t="shared" si="30"/>
        <v>0</v>
      </c>
      <c r="K274" s="147" t="s">
        <v>1</v>
      </c>
      <c r="L274" s="34"/>
      <c r="M274" s="554" t="s">
        <v>1</v>
      </c>
      <c r="N274" s="555" t="s">
        <v>37</v>
      </c>
      <c r="P274" s="307">
        <f t="shared" ref="P274:P290" si="32">O274*H274</f>
        <v>0</v>
      </c>
      <c r="Q274" s="307">
        <v>0</v>
      </c>
      <c r="R274" s="307">
        <f t="shared" ref="R274:R290" si="33">Q274*H274</f>
        <v>0</v>
      </c>
      <c r="S274" s="307">
        <v>0</v>
      </c>
      <c r="T274" s="133">
        <f t="shared" ref="T274:T290" si="34">S274*H274</f>
        <v>0</v>
      </c>
      <c r="AR274" s="134" t="s">
        <v>103</v>
      </c>
      <c r="AT274" s="134" t="s">
        <v>1008</v>
      </c>
      <c r="AU274" s="134" t="s">
        <v>78</v>
      </c>
      <c r="AY274" s="277" t="s">
        <v>130</v>
      </c>
      <c r="BE274" s="308">
        <f t="shared" ref="BE274:BE290" si="35">IF(N274="základní",J274,0)</f>
        <v>0</v>
      </c>
      <c r="BF274" s="308">
        <f t="shared" ref="BF274:BF290" si="36">IF(N274="snížená",J274,0)</f>
        <v>0</v>
      </c>
      <c r="BG274" s="308">
        <f t="shared" ref="BG274:BG290" si="37">IF(N274="zákl. přenesená",J274,0)</f>
        <v>0</v>
      </c>
      <c r="BH274" s="308">
        <f t="shared" ref="BH274:BH290" si="38">IF(N274="sníž. přenesená",J274,0)</f>
        <v>0</v>
      </c>
      <c r="BI274" s="308">
        <f t="shared" ref="BI274:BI290" si="39">IF(N274="nulová",J274,0)</f>
        <v>0</v>
      </c>
      <c r="BJ274" s="277" t="s">
        <v>8</v>
      </c>
      <c r="BK274" s="308">
        <f t="shared" si="31"/>
        <v>0</v>
      </c>
      <c r="BL274" s="277" t="s">
        <v>103</v>
      </c>
      <c r="BM274" s="134" t="s">
        <v>1139</v>
      </c>
    </row>
    <row r="275" spans="2:65" s="2" customFormat="1" ht="20.5" customHeight="1">
      <c r="B275" s="301"/>
      <c r="C275" s="145"/>
      <c r="D275" s="137" t="s">
        <v>131</v>
      </c>
      <c r="E275" s="550"/>
      <c r="F275" s="559" t="s">
        <v>2194</v>
      </c>
      <c r="G275" s="148"/>
      <c r="H275" s="149"/>
      <c r="I275" s="619"/>
      <c r="J275" s="151"/>
      <c r="K275" s="147"/>
      <c r="L275" s="34"/>
      <c r="M275" s="554"/>
      <c r="N275" s="555"/>
      <c r="P275" s="307"/>
      <c r="Q275" s="307"/>
      <c r="R275" s="307"/>
      <c r="S275" s="307"/>
      <c r="T275" s="133"/>
      <c r="AR275" s="134"/>
      <c r="AT275" s="134"/>
      <c r="AU275" s="134"/>
      <c r="AY275" s="277"/>
      <c r="BE275" s="308"/>
      <c r="BF275" s="308"/>
      <c r="BG275" s="308"/>
      <c r="BH275" s="308"/>
      <c r="BI275" s="308"/>
      <c r="BJ275" s="277"/>
      <c r="BK275" s="308"/>
      <c r="BL275" s="277"/>
      <c r="BM275" s="134"/>
    </row>
    <row r="276" spans="2:65" s="2" customFormat="1" ht="26.5" customHeight="1">
      <c r="B276" s="301"/>
      <c r="C276" s="145" t="s">
        <v>915</v>
      </c>
      <c r="D276" s="551"/>
      <c r="E276" s="549"/>
      <c r="F276" s="147" t="s">
        <v>1406</v>
      </c>
      <c r="G276" s="148" t="s">
        <v>169</v>
      </c>
      <c r="H276" s="149">
        <v>4</v>
      </c>
      <c r="I276" s="150"/>
      <c r="J276" s="151">
        <f t="shared" si="30"/>
        <v>0</v>
      </c>
      <c r="K276" s="147" t="s">
        <v>1</v>
      </c>
      <c r="L276" s="34"/>
      <c r="M276" s="554" t="s">
        <v>1</v>
      </c>
      <c r="N276" s="555" t="s">
        <v>37</v>
      </c>
      <c r="P276" s="307">
        <f t="shared" si="32"/>
        <v>0</v>
      </c>
      <c r="Q276" s="307">
        <v>0</v>
      </c>
      <c r="R276" s="307">
        <f t="shared" si="33"/>
        <v>0</v>
      </c>
      <c r="S276" s="307">
        <v>0</v>
      </c>
      <c r="T276" s="133">
        <f t="shared" si="34"/>
        <v>0</v>
      </c>
      <c r="AR276" s="134" t="s">
        <v>103</v>
      </c>
      <c r="AT276" s="134" t="s">
        <v>1008</v>
      </c>
      <c r="AU276" s="134" t="s">
        <v>78</v>
      </c>
      <c r="AY276" s="277" t="s">
        <v>130</v>
      </c>
      <c r="BE276" s="308">
        <f t="shared" si="35"/>
        <v>0</v>
      </c>
      <c r="BF276" s="308">
        <f t="shared" si="36"/>
        <v>0</v>
      </c>
      <c r="BG276" s="308">
        <f t="shared" si="37"/>
        <v>0</v>
      </c>
      <c r="BH276" s="308">
        <f t="shared" si="38"/>
        <v>0</v>
      </c>
      <c r="BI276" s="308">
        <f t="shared" si="39"/>
        <v>0</v>
      </c>
      <c r="BJ276" s="277" t="s">
        <v>8</v>
      </c>
      <c r="BK276" s="308">
        <f t="shared" si="31"/>
        <v>0</v>
      </c>
      <c r="BL276" s="277" t="s">
        <v>103</v>
      </c>
      <c r="BM276" s="134" t="s">
        <v>1140</v>
      </c>
    </row>
    <row r="277" spans="2:65" s="2" customFormat="1" ht="19.5" customHeight="1">
      <c r="B277" s="301"/>
      <c r="C277" s="145"/>
      <c r="D277" s="137" t="s">
        <v>131</v>
      </c>
      <c r="E277" s="550"/>
      <c r="F277" s="560" t="s">
        <v>2195</v>
      </c>
      <c r="G277" s="148"/>
      <c r="H277" s="149"/>
      <c r="I277" s="619"/>
      <c r="J277" s="151"/>
      <c r="K277" s="147"/>
      <c r="L277" s="34"/>
      <c r="M277" s="554"/>
      <c r="N277" s="555"/>
      <c r="P277" s="307"/>
      <c r="Q277" s="307"/>
      <c r="R277" s="307"/>
      <c r="S277" s="307"/>
      <c r="T277" s="133"/>
      <c r="AR277" s="134"/>
      <c r="AT277" s="134"/>
      <c r="AU277" s="134"/>
      <c r="AY277" s="277"/>
      <c r="BE277" s="308"/>
      <c r="BF277" s="308"/>
      <c r="BG277" s="308"/>
      <c r="BH277" s="308"/>
      <c r="BI277" s="308"/>
      <c r="BJ277" s="277"/>
      <c r="BK277" s="308"/>
      <c r="BL277" s="277"/>
      <c r="BM277" s="134"/>
    </row>
    <row r="278" spans="2:65" s="2" customFormat="1" ht="23.5" customHeight="1">
      <c r="B278" s="301"/>
      <c r="C278" s="145" t="s">
        <v>1141</v>
      </c>
      <c r="D278" s="551"/>
      <c r="E278" s="549"/>
      <c r="F278" s="147" t="s">
        <v>1407</v>
      </c>
      <c r="G278" s="148" t="s">
        <v>169</v>
      </c>
      <c r="H278" s="149">
        <v>2</v>
      </c>
      <c r="I278" s="150"/>
      <c r="J278" s="151">
        <f t="shared" si="30"/>
        <v>0</v>
      </c>
      <c r="K278" s="147" t="s">
        <v>1</v>
      </c>
      <c r="L278" s="34"/>
      <c r="M278" s="554" t="s">
        <v>1</v>
      </c>
      <c r="N278" s="555" t="s">
        <v>37</v>
      </c>
      <c r="P278" s="307">
        <f t="shared" si="32"/>
        <v>0</v>
      </c>
      <c r="Q278" s="307">
        <v>0</v>
      </c>
      <c r="R278" s="307">
        <f t="shared" si="33"/>
        <v>0</v>
      </c>
      <c r="S278" s="307">
        <v>0</v>
      </c>
      <c r="T278" s="133">
        <f t="shared" si="34"/>
        <v>0</v>
      </c>
      <c r="AR278" s="134" t="s">
        <v>103</v>
      </c>
      <c r="AT278" s="134" t="s">
        <v>1008</v>
      </c>
      <c r="AU278" s="134" t="s">
        <v>78</v>
      </c>
      <c r="AY278" s="277" t="s">
        <v>130</v>
      </c>
      <c r="BE278" s="308">
        <f t="shared" si="35"/>
        <v>0</v>
      </c>
      <c r="BF278" s="308">
        <f t="shared" si="36"/>
        <v>0</v>
      </c>
      <c r="BG278" s="308">
        <f t="shared" si="37"/>
        <v>0</v>
      </c>
      <c r="BH278" s="308">
        <f t="shared" si="38"/>
        <v>0</v>
      </c>
      <c r="BI278" s="308">
        <f t="shared" si="39"/>
        <v>0</v>
      </c>
      <c r="BJ278" s="277" t="s">
        <v>8</v>
      </c>
      <c r="BK278" s="308">
        <f t="shared" si="31"/>
        <v>0</v>
      </c>
      <c r="BL278" s="277" t="s">
        <v>103</v>
      </c>
      <c r="BM278" s="134" t="s">
        <v>1142</v>
      </c>
    </row>
    <row r="279" spans="2:65" s="2" customFormat="1" ht="17.5" customHeight="1">
      <c r="B279" s="301"/>
      <c r="C279" s="145"/>
      <c r="D279" s="137" t="s">
        <v>131</v>
      </c>
      <c r="E279" s="550"/>
      <c r="F279" s="560" t="s">
        <v>2196</v>
      </c>
      <c r="G279" s="148"/>
      <c r="H279" s="149"/>
      <c r="I279" s="619"/>
      <c r="J279" s="151"/>
      <c r="K279" s="147"/>
      <c r="L279" s="34"/>
      <c r="M279" s="554"/>
      <c r="N279" s="555"/>
      <c r="P279" s="307"/>
      <c r="Q279" s="307"/>
      <c r="R279" s="307"/>
      <c r="S279" s="307"/>
      <c r="T279" s="133"/>
      <c r="AR279" s="134"/>
      <c r="AT279" s="134"/>
      <c r="AU279" s="134"/>
      <c r="AY279" s="277"/>
      <c r="BE279" s="308"/>
      <c r="BF279" s="308"/>
      <c r="BG279" s="308"/>
      <c r="BH279" s="308"/>
      <c r="BI279" s="308"/>
      <c r="BJ279" s="277"/>
      <c r="BK279" s="308"/>
      <c r="BL279" s="277"/>
      <c r="BM279" s="134"/>
    </row>
    <row r="280" spans="2:65" s="2" customFormat="1" ht="16.5" customHeight="1">
      <c r="B280" s="301"/>
      <c r="C280" s="145" t="s">
        <v>917</v>
      </c>
      <c r="D280" s="551"/>
      <c r="E280" s="549"/>
      <c r="F280" s="147" t="s">
        <v>1408</v>
      </c>
      <c r="G280" s="148" t="s">
        <v>169</v>
      </c>
      <c r="H280" s="149">
        <v>1</v>
      </c>
      <c r="I280" s="150"/>
      <c r="J280" s="151">
        <f t="shared" si="30"/>
        <v>0</v>
      </c>
      <c r="K280" s="147" t="s">
        <v>1</v>
      </c>
      <c r="L280" s="34"/>
      <c r="M280" s="554" t="s">
        <v>1</v>
      </c>
      <c r="N280" s="555" t="s">
        <v>37</v>
      </c>
      <c r="P280" s="307">
        <f t="shared" si="32"/>
        <v>0</v>
      </c>
      <c r="Q280" s="307">
        <v>0</v>
      </c>
      <c r="R280" s="307">
        <f t="shared" si="33"/>
        <v>0</v>
      </c>
      <c r="S280" s="307">
        <v>0</v>
      </c>
      <c r="T280" s="133">
        <f t="shared" si="34"/>
        <v>0</v>
      </c>
      <c r="AR280" s="134" t="s">
        <v>103</v>
      </c>
      <c r="AT280" s="134" t="s">
        <v>1008</v>
      </c>
      <c r="AU280" s="134" t="s">
        <v>78</v>
      </c>
      <c r="AY280" s="277" t="s">
        <v>130</v>
      </c>
      <c r="BE280" s="308">
        <f t="shared" si="35"/>
        <v>0</v>
      </c>
      <c r="BF280" s="308">
        <f t="shared" si="36"/>
        <v>0</v>
      </c>
      <c r="BG280" s="308">
        <f t="shared" si="37"/>
        <v>0</v>
      </c>
      <c r="BH280" s="308">
        <f t="shared" si="38"/>
        <v>0</v>
      </c>
      <c r="BI280" s="308">
        <f t="shared" si="39"/>
        <v>0</v>
      </c>
      <c r="BJ280" s="277" t="s">
        <v>8</v>
      </c>
      <c r="BK280" s="308">
        <f t="shared" si="31"/>
        <v>0</v>
      </c>
      <c r="BL280" s="277" t="s">
        <v>103</v>
      </c>
      <c r="BM280" s="134" t="s">
        <v>1143</v>
      </c>
    </row>
    <row r="281" spans="2:65" s="2" customFormat="1" ht="16.5" customHeight="1">
      <c r="B281" s="301"/>
      <c r="C281" s="145"/>
      <c r="D281" s="137" t="s">
        <v>131</v>
      </c>
      <c r="E281" s="550"/>
      <c r="F281" s="559" t="s">
        <v>2197</v>
      </c>
      <c r="G281" s="148"/>
      <c r="H281" s="149"/>
      <c r="I281" s="619"/>
      <c r="J281" s="151"/>
      <c r="K281" s="147"/>
      <c r="L281" s="34"/>
      <c r="M281" s="554"/>
      <c r="N281" s="555"/>
      <c r="P281" s="307"/>
      <c r="Q281" s="307"/>
      <c r="R281" s="307"/>
      <c r="S281" s="307"/>
      <c r="T281" s="133"/>
      <c r="AR281" s="134"/>
      <c r="AT281" s="134"/>
      <c r="AU281" s="134"/>
      <c r="AY281" s="277"/>
      <c r="BE281" s="308"/>
      <c r="BF281" s="308"/>
      <c r="BG281" s="308"/>
      <c r="BH281" s="308"/>
      <c r="BI281" s="308"/>
      <c r="BJ281" s="277"/>
      <c r="BK281" s="308"/>
      <c r="BL281" s="277"/>
      <c r="BM281" s="134"/>
    </row>
    <row r="282" spans="2:65" s="2" customFormat="1" ht="20.5" customHeight="1">
      <c r="B282" s="301"/>
      <c r="C282" s="145" t="s">
        <v>1144</v>
      </c>
      <c r="D282" s="551"/>
      <c r="E282" s="549"/>
      <c r="F282" s="147" t="s">
        <v>1401</v>
      </c>
      <c r="G282" s="148" t="s">
        <v>169</v>
      </c>
      <c r="H282" s="149">
        <v>1</v>
      </c>
      <c r="I282" s="150"/>
      <c r="J282" s="151">
        <f t="shared" si="30"/>
        <v>0</v>
      </c>
      <c r="K282" s="147" t="s">
        <v>1</v>
      </c>
      <c r="L282" s="34"/>
      <c r="M282" s="554" t="s">
        <v>1</v>
      </c>
      <c r="N282" s="555" t="s">
        <v>37</v>
      </c>
      <c r="P282" s="307">
        <f t="shared" si="32"/>
        <v>0</v>
      </c>
      <c r="Q282" s="307">
        <v>0</v>
      </c>
      <c r="R282" s="307">
        <f t="shared" si="33"/>
        <v>0</v>
      </c>
      <c r="S282" s="307">
        <v>0</v>
      </c>
      <c r="T282" s="133">
        <f t="shared" si="34"/>
        <v>0</v>
      </c>
      <c r="AR282" s="134" t="s">
        <v>103</v>
      </c>
      <c r="AT282" s="134" t="s">
        <v>1008</v>
      </c>
      <c r="AU282" s="134" t="s">
        <v>78</v>
      </c>
      <c r="AY282" s="277" t="s">
        <v>130</v>
      </c>
      <c r="BE282" s="308">
        <f t="shared" si="35"/>
        <v>0</v>
      </c>
      <c r="BF282" s="308">
        <f t="shared" si="36"/>
        <v>0</v>
      </c>
      <c r="BG282" s="308">
        <f t="shared" si="37"/>
        <v>0</v>
      </c>
      <c r="BH282" s="308">
        <f t="shared" si="38"/>
        <v>0</v>
      </c>
      <c r="BI282" s="308">
        <f t="shared" si="39"/>
        <v>0</v>
      </c>
      <c r="BJ282" s="277" t="s">
        <v>8</v>
      </c>
      <c r="BK282" s="308">
        <f t="shared" si="31"/>
        <v>0</v>
      </c>
      <c r="BL282" s="277" t="s">
        <v>103</v>
      </c>
      <c r="BM282" s="134" t="s">
        <v>1145</v>
      </c>
    </row>
    <row r="283" spans="2:65" s="2" customFormat="1" ht="20.5" customHeight="1">
      <c r="B283" s="301"/>
      <c r="C283" s="145"/>
      <c r="D283" s="137" t="s">
        <v>131</v>
      </c>
      <c r="E283" s="550"/>
      <c r="F283" s="561" t="s">
        <v>2198</v>
      </c>
      <c r="G283" s="148"/>
      <c r="H283" s="149"/>
      <c r="I283" s="619"/>
      <c r="J283" s="151"/>
      <c r="K283" s="147"/>
      <c r="L283" s="34"/>
      <c r="M283" s="554"/>
      <c r="N283" s="555"/>
      <c r="P283" s="307"/>
      <c r="Q283" s="307"/>
      <c r="R283" s="307"/>
      <c r="S283" s="307"/>
      <c r="T283" s="133"/>
      <c r="AR283" s="134"/>
      <c r="AT283" s="134"/>
      <c r="AU283" s="134"/>
      <c r="AY283" s="277"/>
      <c r="BE283" s="308"/>
      <c r="BF283" s="308"/>
      <c r="BG283" s="308"/>
      <c r="BH283" s="308"/>
      <c r="BI283" s="308"/>
      <c r="BJ283" s="277"/>
      <c r="BK283" s="308"/>
      <c r="BL283" s="277"/>
      <c r="BM283" s="134"/>
    </row>
    <row r="284" spans="2:65" s="2" customFormat="1" ht="24" customHeight="1">
      <c r="B284" s="301"/>
      <c r="C284" s="145" t="s">
        <v>1110</v>
      </c>
      <c r="D284" s="551"/>
      <c r="E284" s="549"/>
      <c r="F284" s="147" t="s">
        <v>1402</v>
      </c>
      <c r="G284" s="148" t="s">
        <v>169</v>
      </c>
      <c r="H284" s="149">
        <v>1</v>
      </c>
      <c r="I284" s="150"/>
      <c r="J284" s="151">
        <f t="shared" si="30"/>
        <v>0</v>
      </c>
      <c r="K284" s="147" t="s">
        <v>1</v>
      </c>
      <c r="L284" s="34"/>
      <c r="M284" s="554" t="s">
        <v>1</v>
      </c>
      <c r="N284" s="555" t="s">
        <v>37</v>
      </c>
      <c r="P284" s="307">
        <f t="shared" si="32"/>
        <v>0</v>
      </c>
      <c r="Q284" s="307">
        <v>0</v>
      </c>
      <c r="R284" s="307">
        <f t="shared" si="33"/>
        <v>0</v>
      </c>
      <c r="S284" s="307">
        <v>0</v>
      </c>
      <c r="T284" s="133">
        <f t="shared" si="34"/>
        <v>0</v>
      </c>
      <c r="AR284" s="134" t="s">
        <v>103</v>
      </c>
      <c r="AT284" s="134" t="s">
        <v>1008</v>
      </c>
      <c r="AU284" s="134" t="s">
        <v>78</v>
      </c>
      <c r="AY284" s="277" t="s">
        <v>130</v>
      </c>
      <c r="BE284" s="308">
        <f t="shared" si="35"/>
        <v>0</v>
      </c>
      <c r="BF284" s="308">
        <f t="shared" si="36"/>
        <v>0</v>
      </c>
      <c r="BG284" s="308">
        <f t="shared" si="37"/>
        <v>0</v>
      </c>
      <c r="BH284" s="308">
        <f t="shared" si="38"/>
        <v>0</v>
      </c>
      <c r="BI284" s="308">
        <f t="shared" si="39"/>
        <v>0</v>
      </c>
      <c r="BJ284" s="277" t="s">
        <v>8</v>
      </c>
      <c r="BK284" s="308">
        <f t="shared" si="31"/>
        <v>0</v>
      </c>
      <c r="BL284" s="277" t="s">
        <v>103</v>
      </c>
      <c r="BM284" s="134" t="s">
        <v>1146</v>
      </c>
    </row>
    <row r="285" spans="2:65" s="2" customFormat="1" ht="16.5" customHeight="1">
      <c r="B285" s="301"/>
      <c r="C285" s="145"/>
      <c r="D285" s="137" t="s">
        <v>131</v>
      </c>
      <c r="E285" s="550"/>
      <c r="F285" s="139" t="s">
        <v>2199</v>
      </c>
      <c r="G285" s="148"/>
      <c r="H285" s="149"/>
      <c r="I285" s="619"/>
      <c r="J285" s="151"/>
      <c r="K285" s="147"/>
      <c r="L285" s="34"/>
      <c r="M285" s="554"/>
      <c r="N285" s="555"/>
      <c r="P285" s="307"/>
      <c r="Q285" s="307"/>
      <c r="R285" s="307"/>
      <c r="S285" s="307"/>
      <c r="T285" s="133"/>
      <c r="AR285" s="134"/>
      <c r="AT285" s="134"/>
      <c r="AU285" s="134"/>
      <c r="AY285" s="277"/>
      <c r="BE285" s="308"/>
      <c r="BF285" s="308"/>
      <c r="BG285" s="308"/>
      <c r="BH285" s="308"/>
      <c r="BI285" s="308"/>
      <c r="BJ285" s="277"/>
      <c r="BK285" s="308"/>
      <c r="BL285" s="277"/>
      <c r="BM285" s="134"/>
    </row>
    <row r="286" spans="2:65" s="2" customFormat="1" ht="29.15" customHeight="1">
      <c r="B286" s="301"/>
      <c r="C286" s="145" t="s">
        <v>1147</v>
      </c>
      <c r="D286" s="145"/>
      <c r="E286" s="549"/>
      <c r="F286" s="147" t="s">
        <v>1410</v>
      </c>
      <c r="G286" s="148" t="s">
        <v>169</v>
      </c>
      <c r="H286" s="149">
        <v>1</v>
      </c>
      <c r="I286" s="150"/>
      <c r="J286" s="151">
        <f>ROUND(I286*H286,0)</f>
        <v>0</v>
      </c>
      <c r="K286" s="147" t="s">
        <v>1</v>
      </c>
      <c r="L286" s="152"/>
      <c r="M286" s="153" t="s">
        <v>1</v>
      </c>
      <c r="N286" s="306" t="s">
        <v>37</v>
      </c>
      <c r="P286" s="307">
        <f t="shared" si="32"/>
        <v>0</v>
      </c>
      <c r="Q286" s="307">
        <v>0</v>
      </c>
      <c r="R286" s="307">
        <f t="shared" si="33"/>
        <v>0</v>
      </c>
      <c r="S286" s="307">
        <v>0</v>
      </c>
      <c r="T286" s="133">
        <f t="shared" si="34"/>
        <v>0</v>
      </c>
      <c r="AR286" s="134" t="s">
        <v>135</v>
      </c>
      <c r="AT286" s="134" t="s">
        <v>164</v>
      </c>
      <c r="AU286" s="134" t="s">
        <v>78</v>
      </c>
      <c r="AY286" s="277" t="s">
        <v>130</v>
      </c>
      <c r="BE286" s="308">
        <f t="shared" si="35"/>
        <v>0</v>
      </c>
      <c r="BF286" s="308">
        <f t="shared" si="36"/>
        <v>0</v>
      </c>
      <c r="BG286" s="308">
        <f t="shared" si="37"/>
        <v>0</v>
      </c>
      <c r="BH286" s="308">
        <f t="shared" si="38"/>
        <v>0</v>
      </c>
      <c r="BI286" s="308">
        <f t="shared" si="39"/>
        <v>0</v>
      </c>
      <c r="BJ286" s="277" t="s">
        <v>8</v>
      </c>
      <c r="BK286" s="308">
        <f>ROUND(I286*H286,0)</f>
        <v>0</v>
      </c>
      <c r="BL286" s="277" t="s">
        <v>103</v>
      </c>
      <c r="BM286" s="134" t="s">
        <v>1149</v>
      </c>
    </row>
    <row r="287" spans="2:65" s="2" customFormat="1" ht="18.649999999999999" customHeight="1">
      <c r="B287" s="301"/>
      <c r="C287" s="145"/>
      <c r="D287" s="137" t="s">
        <v>131</v>
      </c>
      <c r="E287" s="550"/>
      <c r="F287" s="139" t="s">
        <v>2200</v>
      </c>
      <c r="G287" s="148"/>
      <c r="H287" s="149"/>
      <c r="I287" s="619"/>
      <c r="J287" s="151"/>
      <c r="K287" s="147"/>
      <c r="L287" s="152"/>
      <c r="M287" s="153"/>
      <c r="N287" s="306"/>
      <c r="P287" s="307"/>
      <c r="Q287" s="307"/>
      <c r="R287" s="307"/>
      <c r="S287" s="307"/>
      <c r="T287" s="133"/>
      <c r="AR287" s="134"/>
      <c r="AT287" s="134"/>
      <c r="AU287" s="134"/>
      <c r="AY287" s="277"/>
      <c r="BE287" s="308"/>
      <c r="BF287" s="308"/>
      <c r="BG287" s="308"/>
      <c r="BH287" s="308"/>
      <c r="BI287" s="308"/>
      <c r="BJ287" s="277"/>
      <c r="BK287" s="308"/>
      <c r="BL287" s="277"/>
      <c r="BM287" s="134"/>
    </row>
    <row r="288" spans="2:65" s="2" customFormat="1" ht="24.25" customHeight="1">
      <c r="B288" s="301"/>
      <c r="C288" s="145" t="s">
        <v>920</v>
      </c>
      <c r="D288" s="145"/>
      <c r="E288" s="549"/>
      <c r="F288" s="147" t="s">
        <v>1389</v>
      </c>
      <c r="G288" s="148" t="s">
        <v>169</v>
      </c>
      <c r="H288" s="149">
        <v>4</v>
      </c>
      <c r="I288" s="150"/>
      <c r="J288" s="151">
        <f>ROUND(I288*H288,0)</f>
        <v>0</v>
      </c>
      <c r="K288" s="147" t="s">
        <v>1</v>
      </c>
      <c r="L288" s="152"/>
      <c r="M288" s="153" t="s">
        <v>1</v>
      </c>
      <c r="N288" s="306" t="s">
        <v>37</v>
      </c>
      <c r="P288" s="307">
        <f t="shared" si="32"/>
        <v>0</v>
      </c>
      <c r="Q288" s="307">
        <v>0</v>
      </c>
      <c r="R288" s="307">
        <f t="shared" si="33"/>
        <v>0</v>
      </c>
      <c r="S288" s="307">
        <v>0</v>
      </c>
      <c r="T288" s="133">
        <f t="shared" si="34"/>
        <v>0</v>
      </c>
      <c r="AR288" s="134" t="s">
        <v>135</v>
      </c>
      <c r="AT288" s="134" t="s">
        <v>164</v>
      </c>
      <c r="AU288" s="134" t="s">
        <v>78</v>
      </c>
      <c r="AY288" s="277" t="s">
        <v>130</v>
      </c>
      <c r="BE288" s="308">
        <f t="shared" si="35"/>
        <v>0</v>
      </c>
      <c r="BF288" s="308">
        <f t="shared" si="36"/>
        <v>0</v>
      </c>
      <c r="BG288" s="308">
        <f t="shared" si="37"/>
        <v>0</v>
      </c>
      <c r="BH288" s="308">
        <f t="shared" si="38"/>
        <v>0</v>
      </c>
      <c r="BI288" s="308">
        <f t="shared" si="39"/>
        <v>0</v>
      </c>
      <c r="BJ288" s="277" t="s">
        <v>8</v>
      </c>
      <c r="BK288" s="308">
        <f>ROUND(I288*H288,0)</f>
        <v>0</v>
      </c>
      <c r="BL288" s="277" t="s">
        <v>103</v>
      </c>
      <c r="BM288" s="134" t="s">
        <v>1152</v>
      </c>
    </row>
    <row r="289" spans="2:65" s="2" customFormat="1" ht="18.649999999999999" customHeight="1">
      <c r="B289" s="301"/>
      <c r="C289" s="145"/>
      <c r="D289" s="137" t="s">
        <v>131</v>
      </c>
      <c r="E289" s="550"/>
      <c r="F289" s="139" t="s">
        <v>2201</v>
      </c>
      <c r="G289" s="148"/>
      <c r="H289" s="149"/>
      <c r="I289" s="619"/>
      <c r="J289" s="151"/>
      <c r="K289" s="147"/>
      <c r="L289" s="152"/>
      <c r="M289" s="153"/>
      <c r="N289" s="306"/>
      <c r="P289" s="307"/>
      <c r="Q289" s="307"/>
      <c r="R289" s="307"/>
      <c r="S289" s="307"/>
      <c r="T289" s="133"/>
      <c r="AR289" s="134"/>
      <c r="AT289" s="134"/>
      <c r="AU289" s="134"/>
      <c r="AY289" s="277"/>
      <c r="BE289" s="308"/>
      <c r="BF289" s="308"/>
      <c r="BG289" s="308"/>
      <c r="BH289" s="308"/>
      <c r="BI289" s="308"/>
      <c r="BJ289" s="277"/>
      <c r="BK289" s="308"/>
      <c r="BL289" s="277"/>
      <c r="BM289" s="134"/>
    </row>
    <row r="290" spans="2:65" s="2" customFormat="1" ht="24.25" customHeight="1">
      <c r="B290" s="301"/>
      <c r="C290" s="145" t="s">
        <v>1153</v>
      </c>
      <c r="D290" s="145"/>
      <c r="E290" s="549"/>
      <c r="F290" s="147" t="s">
        <v>1380</v>
      </c>
      <c r="G290" s="148" t="s">
        <v>169</v>
      </c>
      <c r="H290" s="149">
        <v>7</v>
      </c>
      <c r="I290" s="150"/>
      <c r="J290" s="151">
        <f>ROUND(I290*H290,0)</f>
        <v>0</v>
      </c>
      <c r="K290" s="147" t="s">
        <v>1</v>
      </c>
      <c r="L290" s="152"/>
      <c r="M290" s="153" t="s">
        <v>1</v>
      </c>
      <c r="N290" s="306" t="s">
        <v>37</v>
      </c>
      <c r="P290" s="307">
        <f t="shared" si="32"/>
        <v>0</v>
      </c>
      <c r="Q290" s="307">
        <v>0</v>
      </c>
      <c r="R290" s="307">
        <f t="shared" si="33"/>
        <v>0</v>
      </c>
      <c r="S290" s="307">
        <v>0</v>
      </c>
      <c r="T290" s="133">
        <f t="shared" si="34"/>
        <v>0</v>
      </c>
      <c r="AR290" s="134" t="s">
        <v>135</v>
      </c>
      <c r="AT290" s="134" t="s">
        <v>164</v>
      </c>
      <c r="AU290" s="134" t="s">
        <v>78</v>
      </c>
      <c r="AY290" s="277" t="s">
        <v>130</v>
      </c>
      <c r="BE290" s="308">
        <f t="shared" si="35"/>
        <v>0</v>
      </c>
      <c r="BF290" s="308">
        <f t="shared" si="36"/>
        <v>0</v>
      </c>
      <c r="BG290" s="308">
        <f t="shared" si="37"/>
        <v>0</v>
      </c>
      <c r="BH290" s="308">
        <f t="shared" si="38"/>
        <v>0</v>
      </c>
      <c r="BI290" s="308">
        <f t="shared" si="39"/>
        <v>0</v>
      </c>
      <c r="BJ290" s="277" t="s">
        <v>8</v>
      </c>
      <c r="BK290" s="308">
        <f>ROUND(I290*H290,0)</f>
        <v>0</v>
      </c>
      <c r="BL290" s="277" t="s">
        <v>103</v>
      </c>
      <c r="BM290" s="134" t="s">
        <v>1155</v>
      </c>
    </row>
    <row r="291" spans="2:65" s="2" customFormat="1" ht="15.65" customHeight="1">
      <c r="B291" s="301"/>
      <c r="C291" s="145"/>
      <c r="D291" s="137" t="s">
        <v>131</v>
      </c>
      <c r="E291" s="550"/>
      <c r="F291" s="139" t="s">
        <v>2202</v>
      </c>
      <c r="G291" s="148"/>
      <c r="H291" s="149"/>
      <c r="I291" s="619"/>
      <c r="J291" s="151"/>
      <c r="K291" s="147"/>
      <c r="L291" s="152"/>
      <c r="M291" s="153"/>
      <c r="N291" s="306"/>
      <c r="P291" s="307"/>
      <c r="Q291" s="307"/>
      <c r="R291" s="307"/>
      <c r="S291" s="307"/>
      <c r="T291" s="133"/>
      <c r="AR291" s="134"/>
      <c r="AT291" s="134"/>
      <c r="AU291" s="134"/>
      <c r="AY291" s="277"/>
      <c r="BE291" s="308"/>
      <c r="BF291" s="308"/>
      <c r="BG291" s="308"/>
      <c r="BH291" s="308"/>
      <c r="BI291" s="308"/>
      <c r="BJ291" s="277"/>
      <c r="BK291" s="308"/>
      <c r="BL291" s="277"/>
      <c r="BM291" s="134"/>
    </row>
    <row r="292" spans="2:65" s="2" customFormat="1" ht="24.25" customHeight="1">
      <c r="B292" s="301"/>
      <c r="C292" s="145" t="s">
        <v>923</v>
      </c>
      <c r="D292" s="145"/>
      <c r="E292" s="549"/>
      <c r="F292" s="147" t="s">
        <v>1411</v>
      </c>
      <c r="G292" s="148" t="s">
        <v>169</v>
      </c>
      <c r="H292" s="149">
        <v>4</v>
      </c>
      <c r="I292" s="150"/>
      <c r="J292" s="151">
        <f>ROUND(I292*H292,0)</f>
        <v>0</v>
      </c>
      <c r="K292" s="147" t="s">
        <v>1</v>
      </c>
      <c r="L292" s="152"/>
      <c r="M292" s="153" t="s">
        <v>1</v>
      </c>
      <c r="N292" s="306" t="s">
        <v>37</v>
      </c>
      <c r="P292" s="307">
        <f>O292*H292</f>
        <v>0</v>
      </c>
      <c r="Q292" s="307">
        <v>0</v>
      </c>
      <c r="R292" s="307">
        <f>Q292*H292</f>
        <v>0</v>
      </c>
      <c r="S292" s="307">
        <v>0</v>
      </c>
      <c r="T292" s="133">
        <f>S292*H292</f>
        <v>0</v>
      </c>
      <c r="AR292" s="134" t="s">
        <v>135</v>
      </c>
      <c r="AT292" s="134" t="s">
        <v>164</v>
      </c>
      <c r="AU292" s="134" t="s">
        <v>78</v>
      </c>
      <c r="AY292" s="277" t="s">
        <v>130</v>
      </c>
      <c r="BE292" s="308">
        <f>IF(N292="základní",J292,0)</f>
        <v>0</v>
      </c>
      <c r="BF292" s="308">
        <f>IF(N292="snížená",J292,0)</f>
        <v>0</v>
      </c>
      <c r="BG292" s="308">
        <f>IF(N292="zákl. přenesená",J292,0)</f>
        <v>0</v>
      </c>
      <c r="BH292" s="308">
        <f>IF(N292="sníž. přenesená",J292,0)</f>
        <v>0</v>
      </c>
      <c r="BI292" s="308">
        <f>IF(N292="nulová",J292,0)</f>
        <v>0</v>
      </c>
      <c r="BJ292" s="277" t="s">
        <v>8</v>
      </c>
      <c r="BK292" s="308">
        <f>ROUND(I292*H292,0)</f>
        <v>0</v>
      </c>
      <c r="BL292" s="277" t="s">
        <v>103</v>
      </c>
      <c r="BM292" s="134" t="s">
        <v>1157</v>
      </c>
    </row>
    <row r="293" spans="2:65" s="10" customFormat="1" ht="11.6">
      <c r="B293" s="136"/>
      <c r="C293" s="145"/>
      <c r="D293" s="137" t="s">
        <v>131</v>
      </c>
      <c r="E293" s="550"/>
      <c r="F293" s="139" t="s">
        <v>2203</v>
      </c>
      <c r="G293" s="148"/>
      <c r="H293" s="149"/>
      <c r="I293" s="619"/>
      <c r="J293" s="151"/>
      <c r="K293" s="147"/>
      <c r="L293" s="136"/>
      <c r="M293" s="142"/>
      <c r="T293" s="144"/>
      <c r="AT293" s="138" t="s">
        <v>131</v>
      </c>
      <c r="AU293" s="138" t="s">
        <v>78</v>
      </c>
      <c r="AV293" s="10" t="s">
        <v>78</v>
      </c>
      <c r="AW293" s="10" t="s">
        <v>28</v>
      </c>
      <c r="AX293" s="10" t="s">
        <v>8</v>
      </c>
      <c r="AY293" s="138" t="s">
        <v>130</v>
      </c>
    </row>
    <row r="294" spans="2:65" s="2" customFormat="1" ht="24.25" customHeight="1">
      <c r="B294" s="301"/>
      <c r="C294" s="145" t="s">
        <v>1158</v>
      </c>
      <c r="D294" s="145"/>
      <c r="E294" s="549"/>
      <c r="F294" s="147" t="s">
        <v>1412</v>
      </c>
      <c r="G294" s="148" t="s">
        <v>169</v>
      </c>
      <c r="H294" s="149">
        <v>4</v>
      </c>
      <c r="I294" s="150"/>
      <c r="J294" s="151">
        <f>ROUND(I294*H294,0)</f>
        <v>0</v>
      </c>
      <c r="K294" s="147" t="s">
        <v>1</v>
      </c>
      <c r="L294" s="152"/>
      <c r="M294" s="153" t="s">
        <v>1</v>
      </c>
      <c r="N294" s="306" t="s">
        <v>37</v>
      </c>
      <c r="P294" s="307">
        <f>O294*H294</f>
        <v>0</v>
      </c>
      <c r="Q294" s="307">
        <v>0</v>
      </c>
      <c r="R294" s="307">
        <f>Q294*H294</f>
        <v>0</v>
      </c>
      <c r="S294" s="307">
        <v>0</v>
      </c>
      <c r="T294" s="133">
        <f>S294*H294</f>
        <v>0</v>
      </c>
      <c r="AR294" s="134" t="s">
        <v>135</v>
      </c>
      <c r="AT294" s="134" t="s">
        <v>164</v>
      </c>
      <c r="AU294" s="134" t="s">
        <v>78</v>
      </c>
      <c r="AY294" s="277" t="s">
        <v>130</v>
      </c>
      <c r="BE294" s="308">
        <f>IF(N294="základní",J294,0)</f>
        <v>0</v>
      </c>
      <c r="BF294" s="308">
        <f>IF(N294="snížená",J294,0)</f>
        <v>0</v>
      </c>
      <c r="BG294" s="308">
        <f>IF(N294="zákl. přenesená",J294,0)</f>
        <v>0</v>
      </c>
      <c r="BH294" s="308">
        <f>IF(N294="sníž. přenesená",J294,0)</f>
        <v>0</v>
      </c>
      <c r="BI294" s="308">
        <f>IF(N294="nulová",J294,0)</f>
        <v>0</v>
      </c>
      <c r="BJ294" s="277" t="s">
        <v>8</v>
      </c>
      <c r="BK294" s="308">
        <f>ROUND(I294*H294,0)</f>
        <v>0</v>
      </c>
      <c r="BL294" s="277" t="s">
        <v>103</v>
      </c>
      <c r="BM294" s="134" t="s">
        <v>1159</v>
      </c>
    </row>
    <row r="295" spans="2:65" s="10" customFormat="1" ht="11.6">
      <c r="B295" s="136"/>
      <c r="C295" s="145"/>
      <c r="D295" s="137" t="s">
        <v>131</v>
      </c>
      <c r="E295" s="550"/>
      <c r="F295" s="139" t="s">
        <v>2204</v>
      </c>
      <c r="G295" s="148"/>
      <c r="H295" s="149"/>
      <c r="I295" s="619"/>
      <c r="J295" s="151"/>
      <c r="K295" s="147"/>
      <c r="L295" s="136"/>
      <c r="M295" s="142"/>
      <c r="T295" s="144"/>
      <c r="AT295" s="138" t="s">
        <v>131</v>
      </c>
      <c r="AU295" s="138" t="s">
        <v>78</v>
      </c>
      <c r="AV295" s="10" t="s">
        <v>78</v>
      </c>
      <c r="AW295" s="10" t="s">
        <v>28</v>
      </c>
      <c r="AX295" s="10" t="s">
        <v>8</v>
      </c>
      <c r="AY295" s="138" t="s">
        <v>130</v>
      </c>
    </row>
    <row r="296" spans="2:65" s="2" customFormat="1" ht="24.25" customHeight="1">
      <c r="B296" s="301"/>
      <c r="C296" s="145" t="s">
        <v>926</v>
      </c>
      <c r="D296" s="145"/>
      <c r="E296" s="549"/>
      <c r="F296" s="147" t="s">
        <v>1413</v>
      </c>
      <c r="G296" s="148" t="s">
        <v>169</v>
      </c>
      <c r="H296" s="149">
        <v>17</v>
      </c>
      <c r="I296" s="150"/>
      <c r="J296" s="151">
        <f>ROUND(I296*H296,0)</f>
        <v>0</v>
      </c>
      <c r="K296" s="147" t="s">
        <v>1</v>
      </c>
      <c r="L296" s="152"/>
      <c r="M296" s="153" t="s">
        <v>1</v>
      </c>
      <c r="N296" s="306" t="s">
        <v>37</v>
      </c>
      <c r="P296" s="307">
        <f>O296*H296</f>
        <v>0</v>
      </c>
      <c r="Q296" s="307">
        <v>0</v>
      </c>
      <c r="R296" s="307">
        <f>Q296*H296</f>
        <v>0</v>
      </c>
      <c r="S296" s="307">
        <v>0</v>
      </c>
      <c r="T296" s="133">
        <f>S296*H296</f>
        <v>0</v>
      </c>
      <c r="AR296" s="134" t="s">
        <v>135</v>
      </c>
      <c r="AT296" s="134" t="s">
        <v>164</v>
      </c>
      <c r="AU296" s="134" t="s">
        <v>78</v>
      </c>
      <c r="AY296" s="277" t="s">
        <v>130</v>
      </c>
      <c r="BE296" s="308">
        <f>IF(N296="základní",J296,0)</f>
        <v>0</v>
      </c>
      <c r="BF296" s="308">
        <f>IF(N296="snížená",J296,0)</f>
        <v>0</v>
      </c>
      <c r="BG296" s="308">
        <f>IF(N296="zákl. přenesená",J296,0)</f>
        <v>0</v>
      </c>
      <c r="BH296" s="308">
        <f>IF(N296="sníž. přenesená",J296,0)</f>
        <v>0</v>
      </c>
      <c r="BI296" s="308">
        <f>IF(N296="nulová",J296,0)</f>
        <v>0</v>
      </c>
      <c r="BJ296" s="277" t="s">
        <v>8</v>
      </c>
      <c r="BK296" s="308">
        <f>ROUND(I296*H296,0)</f>
        <v>0</v>
      </c>
      <c r="BL296" s="277" t="s">
        <v>103</v>
      </c>
      <c r="BM296" s="134" t="s">
        <v>1160</v>
      </c>
    </row>
    <row r="297" spans="2:65" s="10" customFormat="1" ht="11.6">
      <c r="B297" s="136"/>
      <c r="C297" s="145"/>
      <c r="D297" s="137" t="s">
        <v>131</v>
      </c>
      <c r="E297" s="550"/>
      <c r="F297" s="139" t="s">
        <v>2205</v>
      </c>
      <c r="G297" s="148"/>
      <c r="H297" s="149"/>
      <c r="I297" s="619"/>
      <c r="J297" s="151"/>
      <c r="K297" s="147"/>
      <c r="L297" s="136"/>
      <c r="M297" s="142"/>
      <c r="T297" s="144"/>
      <c r="AT297" s="138" t="s">
        <v>131</v>
      </c>
      <c r="AU297" s="138" t="s">
        <v>78</v>
      </c>
      <c r="AV297" s="10" t="s">
        <v>78</v>
      </c>
      <c r="AW297" s="10" t="s">
        <v>28</v>
      </c>
      <c r="AX297" s="10" t="s">
        <v>8</v>
      </c>
      <c r="AY297" s="138" t="s">
        <v>130</v>
      </c>
    </row>
    <row r="298" spans="2:65" s="2" customFormat="1" ht="24.25" customHeight="1">
      <c r="B298" s="301"/>
      <c r="C298" s="145" t="s">
        <v>1161</v>
      </c>
      <c r="D298" s="145"/>
      <c r="E298" s="549"/>
      <c r="F298" s="147" t="s">
        <v>1414</v>
      </c>
      <c r="G298" s="148" t="s">
        <v>169</v>
      </c>
      <c r="H298" s="149">
        <v>3</v>
      </c>
      <c r="I298" s="150"/>
      <c r="J298" s="151">
        <f>ROUND(I298*H298,0)</f>
        <v>0</v>
      </c>
      <c r="K298" s="147" t="s">
        <v>1</v>
      </c>
      <c r="L298" s="152"/>
      <c r="M298" s="153" t="s">
        <v>1</v>
      </c>
      <c r="N298" s="306" t="s">
        <v>37</v>
      </c>
      <c r="P298" s="307">
        <f>O298*H298</f>
        <v>0</v>
      </c>
      <c r="Q298" s="307">
        <v>0</v>
      </c>
      <c r="R298" s="307">
        <f>Q298*H298</f>
        <v>0</v>
      </c>
      <c r="S298" s="307">
        <v>0</v>
      </c>
      <c r="T298" s="133">
        <f>S298*H298</f>
        <v>0</v>
      </c>
      <c r="AR298" s="134" t="s">
        <v>135</v>
      </c>
      <c r="AT298" s="134" t="s">
        <v>164</v>
      </c>
      <c r="AU298" s="134" t="s">
        <v>78</v>
      </c>
      <c r="AY298" s="277" t="s">
        <v>130</v>
      </c>
      <c r="BE298" s="308">
        <f>IF(N298="základní",J298,0)</f>
        <v>0</v>
      </c>
      <c r="BF298" s="308">
        <f>IF(N298="snížená",J298,0)</f>
        <v>0</v>
      </c>
      <c r="BG298" s="308">
        <f>IF(N298="zákl. přenesená",J298,0)</f>
        <v>0</v>
      </c>
      <c r="BH298" s="308">
        <f>IF(N298="sníž. přenesená",J298,0)</f>
        <v>0</v>
      </c>
      <c r="BI298" s="308">
        <f>IF(N298="nulová",J298,0)</f>
        <v>0</v>
      </c>
      <c r="BJ298" s="277" t="s">
        <v>8</v>
      </c>
      <c r="BK298" s="308">
        <f>ROUND(I298*H298,0)</f>
        <v>0</v>
      </c>
      <c r="BL298" s="277" t="s">
        <v>103</v>
      </c>
      <c r="BM298" s="134" t="s">
        <v>929</v>
      </c>
    </row>
    <row r="299" spans="2:65" s="10" customFormat="1" ht="11.6">
      <c r="B299" s="136"/>
      <c r="C299" s="145"/>
      <c r="D299" s="137" t="s">
        <v>131</v>
      </c>
      <c r="E299" s="550" t="s">
        <v>1</v>
      </c>
      <c r="F299" s="139" t="s">
        <v>2206</v>
      </c>
      <c r="H299" s="140"/>
      <c r="I299" s="860"/>
      <c r="L299" s="136"/>
      <c r="M299" s="142"/>
      <c r="T299" s="144"/>
      <c r="AT299" s="138" t="s">
        <v>131</v>
      </c>
      <c r="AU299" s="138" t="s">
        <v>78</v>
      </c>
      <c r="AV299" s="10" t="s">
        <v>78</v>
      </c>
      <c r="AW299" s="10" t="s">
        <v>28</v>
      </c>
      <c r="AX299" s="10" t="s">
        <v>8</v>
      </c>
      <c r="AY299" s="138" t="s">
        <v>130</v>
      </c>
    </row>
    <row r="300" spans="2:65" s="10" customFormat="1" ht="30.45" customHeight="1">
      <c r="B300" s="136"/>
      <c r="C300" s="145"/>
      <c r="D300" s="120" t="s">
        <v>71</v>
      </c>
      <c r="E300" s="129" t="s">
        <v>174</v>
      </c>
      <c r="F300" s="129" t="s">
        <v>1415</v>
      </c>
      <c r="G300" s="292"/>
      <c r="H300" s="292"/>
      <c r="I300" s="299"/>
      <c r="J300" s="300">
        <f>SUM(J301:J319)</f>
        <v>0</v>
      </c>
      <c r="K300" s="292"/>
      <c r="L300" s="136"/>
      <c r="M300" s="142"/>
      <c r="T300" s="144"/>
      <c r="AT300" s="138"/>
      <c r="AU300" s="138"/>
      <c r="AY300" s="138"/>
    </row>
    <row r="301" spans="2:65" s="2" customFormat="1" ht="86.5" customHeight="1">
      <c r="B301" s="301"/>
      <c r="C301" s="145" t="s">
        <v>1149</v>
      </c>
      <c r="D301" s="145"/>
      <c r="E301" s="549"/>
      <c r="F301" s="147" t="s">
        <v>1416</v>
      </c>
      <c r="G301" s="148" t="s">
        <v>169</v>
      </c>
      <c r="H301" s="149">
        <v>1</v>
      </c>
      <c r="I301" s="150"/>
      <c r="J301" s="151">
        <f>ROUND(I301*H301,0)</f>
        <v>0</v>
      </c>
      <c r="K301" s="147" t="s">
        <v>1</v>
      </c>
      <c r="L301" s="152"/>
      <c r="M301" s="153" t="s">
        <v>1</v>
      </c>
      <c r="N301" s="306" t="s">
        <v>37</v>
      </c>
      <c r="P301" s="307">
        <f>O301*H301</f>
        <v>0</v>
      </c>
      <c r="Q301" s="307">
        <v>0</v>
      </c>
      <c r="R301" s="307">
        <f>Q301*H301</f>
        <v>0</v>
      </c>
      <c r="S301" s="307">
        <v>0</v>
      </c>
      <c r="T301" s="133">
        <f>S301*H301</f>
        <v>0</v>
      </c>
      <c r="AR301" s="134" t="s">
        <v>135</v>
      </c>
      <c r="AT301" s="134" t="s">
        <v>164</v>
      </c>
      <c r="AU301" s="134" t="s">
        <v>78</v>
      </c>
      <c r="AY301" s="277" t="s">
        <v>130</v>
      </c>
      <c r="BE301" s="308">
        <f>IF(N301="základní",J301,0)</f>
        <v>0</v>
      </c>
      <c r="BF301" s="308">
        <f>IF(N301="snížená",J301,0)</f>
        <v>0</v>
      </c>
      <c r="BG301" s="308">
        <f>IF(N301="zákl. přenesená",J301,0)</f>
        <v>0</v>
      </c>
      <c r="BH301" s="308">
        <f>IF(N301="sníž. přenesená",J301,0)</f>
        <v>0</v>
      </c>
      <c r="BI301" s="308">
        <f>IF(N301="nulová",J301,0)</f>
        <v>0</v>
      </c>
      <c r="BJ301" s="277" t="s">
        <v>8</v>
      </c>
      <c r="BK301" s="308">
        <f>ROUND(I301*H301,0)</f>
        <v>0</v>
      </c>
      <c r="BL301" s="277" t="s">
        <v>103</v>
      </c>
      <c r="BM301" s="134" t="s">
        <v>931</v>
      </c>
    </row>
    <row r="302" spans="2:65" s="2" customFormat="1" ht="17.149999999999999" customHeight="1">
      <c r="B302" s="301"/>
      <c r="C302" s="145"/>
      <c r="D302" s="137" t="s">
        <v>131</v>
      </c>
      <c r="E302" s="550" t="s">
        <v>1</v>
      </c>
      <c r="F302" s="139" t="s">
        <v>2207</v>
      </c>
      <c r="G302" s="10"/>
      <c r="H302" s="140"/>
      <c r="I302" s="860"/>
      <c r="J302" s="10"/>
      <c r="K302" s="10"/>
      <c r="L302" s="152"/>
      <c r="M302" s="153"/>
      <c r="N302" s="306"/>
      <c r="P302" s="307"/>
      <c r="Q302" s="307"/>
      <c r="R302" s="307"/>
      <c r="S302" s="307"/>
      <c r="T302" s="133"/>
      <c r="AR302" s="134"/>
      <c r="AT302" s="134"/>
      <c r="AU302" s="134"/>
      <c r="AY302" s="277"/>
      <c r="BE302" s="308"/>
      <c r="BF302" s="308"/>
      <c r="BG302" s="308"/>
      <c r="BH302" s="308"/>
      <c r="BI302" s="308"/>
      <c r="BJ302" s="277"/>
      <c r="BK302" s="308"/>
      <c r="BL302" s="277"/>
      <c r="BM302" s="134"/>
    </row>
    <row r="303" spans="2:65" s="2" customFormat="1" ht="42" customHeight="1">
      <c r="B303" s="301"/>
      <c r="C303" s="145" t="s">
        <v>1162</v>
      </c>
      <c r="D303" s="145"/>
      <c r="E303" s="549"/>
      <c r="F303" s="147" t="s">
        <v>1417</v>
      </c>
      <c r="G303" s="148" t="s">
        <v>169</v>
      </c>
      <c r="H303" s="149">
        <v>4</v>
      </c>
      <c r="I303" s="150"/>
      <c r="J303" s="151">
        <f>ROUND(I303*H303,0)</f>
        <v>0</v>
      </c>
      <c r="K303" s="147" t="s">
        <v>1</v>
      </c>
      <c r="L303" s="152"/>
      <c r="M303" s="153" t="s">
        <v>1</v>
      </c>
      <c r="N303" s="306" t="s">
        <v>37</v>
      </c>
      <c r="P303" s="307">
        <f>O303*H303</f>
        <v>0</v>
      </c>
      <c r="Q303" s="307">
        <v>0</v>
      </c>
      <c r="R303" s="307">
        <f>Q303*H303</f>
        <v>0</v>
      </c>
      <c r="S303" s="307">
        <v>0</v>
      </c>
      <c r="T303" s="133">
        <f>S303*H303</f>
        <v>0</v>
      </c>
      <c r="AR303" s="134" t="s">
        <v>135</v>
      </c>
      <c r="AT303" s="134" t="s">
        <v>164</v>
      </c>
      <c r="AU303" s="134" t="s">
        <v>78</v>
      </c>
      <c r="AY303" s="277" t="s">
        <v>130</v>
      </c>
      <c r="BE303" s="308">
        <f>IF(N303="základní",J303,0)</f>
        <v>0</v>
      </c>
      <c r="BF303" s="308">
        <f>IF(N303="snížená",J303,0)</f>
        <v>0</v>
      </c>
      <c r="BG303" s="308">
        <f>IF(N303="zákl. přenesená",J303,0)</f>
        <v>0</v>
      </c>
      <c r="BH303" s="308">
        <f>IF(N303="sníž. přenesená",J303,0)</f>
        <v>0</v>
      </c>
      <c r="BI303" s="308">
        <f>IF(N303="nulová",J303,0)</f>
        <v>0</v>
      </c>
      <c r="BJ303" s="277" t="s">
        <v>8</v>
      </c>
      <c r="BK303" s="308">
        <f>ROUND(I303*H303,0)</f>
        <v>0</v>
      </c>
      <c r="BL303" s="277" t="s">
        <v>103</v>
      </c>
      <c r="BM303" s="134" t="s">
        <v>933</v>
      </c>
    </row>
    <row r="304" spans="2:65" s="2" customFormat="1" ht="25.5" customHeight="1">
      <c r="B304" s="301"/>
      <c r="C304" s="145"/>
      <c r="D304" s="137" t="s">
        <v>131</v>
      </c>
      <c r="E304" s="550" t="s">
        <v>1</v>
      </c>
      <c r="F304" s="139" t="s">
        <v>2208</v>
      </c>
      <c r="G304" s="10"/>
      <c r="H304" s="140"/>
      <c r="I304" s="860"/>
      <c r="J304" s="10"/>
      <c r="K304" s="10"/>
      <c r="L304" s="152"/>
      <c r="M304" s="153"/>
      <c r="N304" s="306"/>
      <c r="P304" s="307"/>
      <c r="Q304" s="307"/>
      <c r="R304" s="307"/>
      <c r="S304" s="307"/>
      <c r="T304" s="133"/>
      <c r="AR304" s="134"/>
      <c r="AT304" s="134"/>
      <c r="AU304" s="134"/>
      <c r="AY304" s="277"/>
      <c r="BE304" s="308"/>
      <c r="BF304" s="308"/>
      <c r="BG304" s="308"/>
      <c r="BH304" s="308"/>
      <c r="BI304" s="308"/>
      <c r="BJ304" s="277"/>
      <c r="BK304" s="308"/>
      <c r="BL304" s="277"/>
      <c r="BM304" s="134"/>
    </row>
    <row r="305" spans="2:65" s="2" customFormat="1" ht="47.5" customHeight="1">
      <c r="B305" s="301"/>
      <c r="C305" s="145" t="s">
        <v>1152</v>
      </c>
      <c r="D305" s="145"/>
      <c r="E305" s="549"/>
      <c r="F305" s="147" t="s">
        <v>1418</v>
      </c>
      <c r="G305" s="148" t="s">
        <v>169</v>
      </c>
      <c r="H305" s="149">
        <v>2</v>
      </c>
      <c r="I305" s="150"/>
      <c r="J305" s="151">
        <f>ROUND(I305*H305,0)</f>
        <v>0</v>
      </c>
      <c r="K305" s="147" t="s">
        <v>1</v>
      </c>
      <c r="L305" s="152"/>
      <c r="M305" s="153" t="s">
        <v>1</v>
      </c>
      <c r="N305" s="306" t="s">
        <v>37</v>
      </c>
      <c r="P305" s="307">
        <f>O305*H305</f>
        <v>0</v>
      </c>
      <c r="Q305" s="307">
        <v>0</v>
      </c>
      <c r="R305" s="307">
        <f>Q305*H305</f>
        <v>0</v>
      </c>
      <c r="S305" s="307">
        <v>0</v>
      </c>
      <c r="T305" s="133">
        <f>S305*H305</f>
        <v>0</v>
      </c>
      <c r="AR305" s="134" t="s">
        <v>135</v>
      </c>
      <c r="AT305" s="134" t="s">
        <v>164</v>
      </c>
      <c r="AU305" s="134" t="s">
        <v>78</v>
      </c>
      <c r="AY305" s="277" t="s">
        <v>130</v>
      </c>
      <c r="BE305" s="308">
        <f>IF(N305="základní",J305,0)</f>
        <v>0</v>
      </c>
      <c r="BF305" s="308">
        <f>IF(N305="snížená",J305,0)</f>
        <v>0</v>
      </c>
      <c r="BG305" s="308">
        <f>IF(N305="zákl. přenesená",J305,0)</f>
        <v>0</v>
      </c>
      <c r="BH305" s="308">
        <f>IF(N305="sníž. přenesená",J305,0)</f>
        <v>0</v>
      </c>
      <c r="BI305" s="308">
        <f>IF(N305="nulová",J305,0)</f>
        <v>0</v>
      </c>
      <c r="BJ305" s="277" t="s">
        <v>8</v>
      </c>
      <c r="BK305" s="308">
        <f>ROUND(I305*H305,0)</f>
        <v>0</v>
      </c>
      <c r="BL305" s="277" t="s">
        <v>103</v>
      </c>
      <c r="BM305" s="134" t="s">
        <v>935</v>
      </c>
    </row>
    <row r="306" spans="2:65" s="2" customFormat="1" ht="25.5" customHeight="1">
      <c r="B306" s="301"/>
      <c r="C306" s="145"/>
      <c r="D306" s="137" t="s">
        <v>131</v>
      </c>
      <c r="E306" s="550" t="s">
        <v>1</v>
      </c>
      <c r="F306" s="139" t="s">
        <v>2209</v>
      </c>
      <c r="G306" s="10"/>
      <c r="H306" s="140"/>
      <c r="I306" s="860"/>
      <c r="J306" s="10"/>
      <c r="K306" s="10"/>
      <c r="L306" s="152"/>
      <c r="M306" s="153"/>
      <c r="N306" s="306"/>
      <c r="P306" s="307"/>
      <c r="Q306" s="307"/>
      <c r="R306" s="307"/>
      <c r="S306" s="307"/>
      <c r="T306" s="133"/>
      <c r="AR306" s="134"/>
      <c r="AT306" s="134"/>
      <c r="AU306" s="134"/>
      <c r="AY306" s="277"/>
      <c r="BE306" s="308"/>
      <c r="BF306" s="308"/>
      <c r="BG306" s="308"/>
      <c r="BH306" s="308"/>
      <c r="BI306" s="308"/>
      <c r="BJ306" s="277"/>
      <c r="BK306" s="308"/>
      <c r="BL306" s="277"/>
      <c r="BM306" s="134"/>
    </row>
    <row r="307" spans="2:65" s="2" customFormat="1" ht="87" customHeight="1">
      <c r="B307" s="301"/>
      <c r="C307" s="145" t="s">
        <v>1163</v>
      </c>
      <c r="D307" s="145"/>
      <c r="E307" s="549"/>
      <c r="F307" s="147" t="s">
        <v>1419</v>
      </c>
      <c r="G307" s="148" t="s">
        <v>169</v>
      </c>
      <c r="H307" s="149">
        <v>1</v>
      </c>
      <c r="I307" s="150"/>
      <c r="J307" s="151">
        <f>ROUND(I307*H307,0)</f>
        <v>0</v>
      </c>
      <c r="K307" s="147" t="s">
        <v>1</v>
      </c>
      <c r="L307" s="152"/>
      <c r="M307" s="153" t="s">
        <v>1</v>
      </c>
      <c r="N307" s="306" t="s">
        <v>37</v>
      </c>
      <c r="P307" s="307">
        <f>O307*H307</f>
        <v>0</v>
      </c>
      <c r="Q307" s="307">
        <v>0</v>
      </c>
      <c r="R307" s="307">
        <f>Q307*H307</f>
        <v>0</v>
      </c>
      <c r="S307" s="307">
        <v>0</v>
      </c>
      <c r="T307" s="133">
        <f>S307*H307</f>
        <v>0</v>
      </c>
      <c r="AR307" s="134" t="s">
        <v>135</v>
      </c>
      <c r="AT307" s="134" t="s">
        <v>164</v>
      </c>
      <c r="AU307" s="134" t="s">
        <v>78</v>
      </c>
      <c r="AY307" s="277" t="s">
        <v>130</v>
      </c>
      <c r="BE307" s="308">
        <f>IF(N307="základní",J307,0)</f>
        <v>0</v>
      </c>
      <c r="BF307" s="308">
        <f>IF(N307="snížená",J307,0)</f>
        <v>0</v>
      </c>
      <c r="BG307" s="308">
        <f>IF(N307="zákl. přenesená",J307,0)</f>
        <v>0</v>
      </c>
      <c r="BH307" s="308">
        <f>IF(N307="sníž. přenesená",J307,0)</f>
        <v>0</v>
      </c>
      <c r="BI307" s="308">
        <f>IF(N307="nulová",J307,0)</f>
        <v>0</v>
      </c>
      <c r="BJ307" s="277" t="s">
        <v>8</v>
      </c>
      <c r="BK307" s="308">
        <f>ROUND(I307*H307,0)</f>
        <v>0</v>
      </c>
      <c r="BL307" s="277" t="s">
        <v>103</v>
      </c>
      <c r="BM307" s="134" t="s">
        <v>937</v>
      </c>
    </row>
    <row r="308" spans="2:65" s="2" customFormat="1" ht="17.149999999999999" customHeight="1">
      <c r="B308" s="301"/>
      <c r="C308" s="145"/>
      <c r="D308" s="137" t="s">
        <v>131</v>
      </c>
      <c r="E308" s="550" t="s">
        <v>1</v>
      </c>
      <c r="F308" s="139" t="s">
        <v>2210</v>
      </c>
      <c r="G308" s="10"/>
      <c r="H308" s="140"/>
      <c r="I308" s="860"/>
      <c r="J308" s="10"/>
      <c r="K308" s="10"/>
      <c r="L308" s="152"/>
      <c r="M308" s="153"/>
      <c r="N308" s="306"/>
      <c r="P308" s="307"/>
      <c r="Q308" s="307"/>
      <c r="R308" s="307"/>
      <c r="S308" s="307"/>
      <c r="T308" s="133"/>
      <c r="AR308" s="134"/>
      <c r="AT308" s="134"/>
      <c r="AU308" s="134"/>
      <c r="AY308" s="277"/>
      <c r="BE308" s="308"/>
      <c r="BF308" s="308"/>
      <c r="BG308" s="308"/>
      <c r="BH308" s="308"/>
      <c r="BI308" s="308"/>
      <c r="BJ308" s="277"/>
      <c r="BK308" s="308"/>
      <c r="BL308" s="277"/>
      <c r="BM308" s="134"/>
    </row>
    <row r="309" spans="2:65" s="2" customFormat="1" ht="43.2" customHeight="1">
      <c r="B309" s="301"/>
      <c r="C309" s="145" t="s">
        <v>1155</v>
      </c>
      <c r="D309" s="145"/>
      <c r="E309" s="549"/>
      <c r="F309" s="147" t="s">
        <v>1417</v>
      </c>
      <c r="G309" s="148" t="s">
        <v>169</v>
      </c>
      <c r="H309" s="149">
        <v>6</v>
      </c>
      <c r="I309" s="150"/>
      <c r="J309" s="151">
        <f>ROUND(I309*H309,0)</f>
        <v>0</v>
      </c>
      <c r="K309" s="147" t="s">
        <v>1</v>
      </c>
      <c r="L309" s="152"/>
      <c r="M309" s="153" t="s">
        <v>1</v>
      </c>
      <c r="N309" s="306" t="s">
        <v>37</v>
      </c>
      <c r="P309" s="307">
        <f>O309*H309</f>
        <v>0</v>
      </c>
      <c r="Q309" s="307">
        <v>0</v>
      </c>
      <c r="R309" s="307">
        <f>Q309*H309</f>
        <v>0</v>
      </c>
      <c r="S309" s="307">
        <v>0</v>
      </c>
      <c r="T309" s="133">
        <f>S309*H309</f>
        <v>0</v>
      </c>
      <c r="AR309" s="134" t="s">
        <v>135</v>
      </c>
      <c r="AT309" s="134" t="s">
        <v>164</v>
      </c>
      <c r="AU309" s="134" t="s">
        <v>78</v>
      </c>
      <c r="AY309" s="277" t="s">
        <v>130</v>
      </c>
      <c r="BE309" s="308">
        <f>IF(N309="základní",J309,0)</f>
        <v>0</v>
      </c>
      <c r="BF309" s="308">
        <f>IF(N309="snížená",J309,0)</f>
        <v>0</v>
      </c>
      <c r="BG309" s="308">
        <f>IF(N309="zákl. přenesená",J309,0)</f>
        <v>0</v>
      </c>
      <c r="BH309" s="308">
        <f>IF(N309="sníž. přenesená",J309,0)</f>
        <v>0</v>
      </c>
      <c r="BI309" s="308">
        <f>IF(N309="nulová",J309,0)</f>
        <v>0</v>
      </c>
      <c r="BJ309" s="277" t="s">
        <v>8</v>
      </c>
      <c r="BK309" s="308">
        <f>ROUND(I309*H309,0)</f>
        <v>0</v>
      </c>
      <c r="BL309" s="277" t="s">
        <v>103</v>
      </c>
      <c r="BM309" s="134" t="s">
        <v>1164</v>
      </c>
    </row>
    <row r="310" spans="2:65" s="2" customFormat="1" ht="14.5" customHeight="1">
      <c r="B310" s="301"/>
      <c r="C310" s="145"/>
      <c r="D310" s="137" t="s">
        <v>131</v>
      </c>
      <c r="E310" s="550" t="s">
        <v>1</v>
      </c>
      <c r="F310" s="139" t="s">
        <v>2211</v>
      </c>
      <c r="G310" s="10"/>
      <c r="H310" s="140"/>
      <c r="I310" s="860"/>
      <c r="J310" s="10"/>
      <c r="K310" s="10"/>
      <c r="L310" s="152"/>
      <c r="M310" s="153"/>
      <c r="N310" s="306"/>
      <c r="P310" s="307"/>
      <c r="Q310" s="307"/>
      <c r="R310" s="307"/>
      <c r="S310" s="307"/>
      <c r="T310" s="133"/>
      <c r="AR310" s="134"/>
      <c r="AT310" s="134"/>
      <c r="AU310" s="134"/>
      <c r="AY310" s="277"/>
      <c r="BE310" s="308"/>
      <c r="BF310" s="308"/>
      <c r="BG310" s="308"/>
      <c r="BH310" s="308"/>
      <c r="BI310" s="308"/>
      <c r="BJ310" s="277"/>
      <c r="BK310" s="308"/>
      <c r="BL310" s="277"/>
      <c r="BM310" s="134"/>
    </row>
    <row r="311" spans="2:65" s="2" customFormat="1" ht="58.5" customHeight="1">
      <c r="B311" s="301"/>
      <c r="C311" s="145" t="s">
        <v>1165</v>
      </c>
      <c r="D311" s="145"/>
      <c r="E311" s="549"/>
      <c r="F311" s="147" t="s">
        <v>1420</v>
      </c>
      <c r="G311" s="148" t="s">
        <v>169</v>
      </c>
      <c r="H311" s="149">
        <v>1</v>
      </c>
      <c r="I311" s="150"/>
      <c r="J311" s="151">
        <f>ROUND(I311*H311,0)</f>
        <v>0</v>
      </c>
      <c r="K311" s="147" t="s">
        <v>1</v>
      </c>
      <c r="L311" s="152"/>
      <c r="M311" s="153" t="s">
        <v>1</v>
      </c>
      <c r="N311" s="306" t="s">
        <v>37</v>
      </c>
      <c r="P311" s="307">
        <f>O311*H311</f>
        <v>0</v>
      </c>
      <c r="Q311" s="307">
        <v>0</v>
      </c>
      <c r="R311" s="307">
        <f>Q311*H311</f>
        <v>0</v>
      </c>
      <c r="S311" s="307">
        <v>0</v>
      </c>
      <c r="T311" s="133">
        <f>S311*H311</f>
        <v>0</v>
      </c>
      <c r="AR311" s="134" t="s">
        <v>135</v>
      </c>
      <c r="AT311" s="134" t="s">
        <v>164</v>
      </c>
      <c r="AU311" s="134" t="s">
        <v>78</v>
      </c>
      <c r="AY311" s="277" t="s">
        <v>130</v>
      </c>
      <c r="BE311" s="308">
        <f>IF(N311="základní",J311,0)</f>
        <v>0</v>
      </c>
      <c r="BF311" s="308">
        <f>IF(N311="snížená",J311,0)</f>
        <v>0</v>
      </c>
      <c r="BG311" s="308">
        <f>IF(N311="zákl. přenesená",J311,0)</f>
        <v>0</v>
      </c>
      <c r="BH311" s="308">
        <f>IF(N311="sníž. přenesená",J311,0)</f>
        <v>0</v>
      </c>
      <c r="BI311" s="308">
        <f>IF(N311="nulová",J311,0)</f>
        <v>0</v>
      </c>
      <c r="BJ311" s="277" t="s">
        <v>8</v>
      </c>
      <c r="BK311" s="308">
        <f>ROUND(I311*H311,0)</f>
        <v>0</v>
      </c>
      <c r="BL311" s="277" t="s">
        <v>103</v>
      </c>
      <c r="BM311" s="134" t="s">
        <v>1166</v>
      </c>
    </row>
    <row r="312" spans="2:65" s="2" customFormat="1" ht="18" customHeight="1">
      <c r="B312" s="301"/>
      <c r="C312" s="145"/>
      <c r="D312" s="137" t="s">
        <v>131</v>
      </c>
      <c r="E312" s="550" t="s">
        <v>1</v>
      </c>
      <c r="F312" s="139" t="s">
        <v>2212</v>
      </c>
      <c r="G312" s="10"/>
      <c r="H312" s="140"/>
      <c r="I312" s="860"/>
      <c r="J312" s="10"/>
      <c r="K312" s="10"/>
      <c r="L312" s="152"/>
      <c r="M312" s="153"/>
      <c r="N312" s="306"/>
      <c r="P312" s="307"/>
      <c r="Q312" s="307"/>
      <c r="R312" s="307"/>
      <c r="S312" s="307"/>
      <c r="T312" s="133"/>
      <c r="AR312" s="134"/>
      <c r="AT312" s="134"/>
      <c r="AU312" s="134"/>
      <c r="AY312" s="277"/>
      <c r="BE312" s="308"/>
      <c r="BF312" s="308"/>
      <c r="BG312" s="308"/>
      <c r="BH312" s="308"/>
      <c r="BI312" s="308"/>
      <c r="BJ312" s="277"/>
      <c r="BK312" s="308"/>
      <c r="BL312" s="277"/>
      <c r="BM312" s="134"/>
    </row>
    <row r="313" spans="2:65" s="2" customFormat="1" ht="37.950000000000003" customHeight="1">
      <c r="B313" s="301"/>
      <c r="C313" s="145" t="s">
        <v>1157</v>
      </c>
      <c r="D313" s="145"/>
      <c r="E313" s="549"/>
      <c r="F313" s="147" t="s">
        <v>1421</v>
      </c>
      <c r="G313" s="148" t="s">
        <v>169</v>
      </c>
      <c r="H313" s="149">
        <v>2</v>
      </c>
      <c r="I313" s="150"/>
      <c r="J313" s="151">
        <f>ROUND(I313*H313,0)</f>
        <v>0</v>
      </c>
      <c r="K313" s="147" t="s">
        <v>1</v>
      </c>
      <c r="L313" s="152"/>
      <c r="M313" s="153" t="s">
        <v>1</v>
      </c>
      <c r="N313" s="306" t="s">
        <v>37</v>
      </c>
      <c r="P313" s="307">
        <f>O313*H313</f>
        <v>0</v>
      </c>
      <c r="Q313" s="307">
        <v>0</v>
      </c>
      <c r="R313" s="307">
        <f>Q313*H313</f>
        <v>0</v>
      </c>
      <c r="S313" s="307">
        <v>0</v>
      </c>
      <c r="T313" s="133">
        <f>S313*H313</f>
        <v>0</v>
      </c>
      <c r="AR313" s="134" t="s">
        <v>135</v>
      </c>
      <c r="AT313" s="134" t="s">
        <v>164</v>
      </c>
      <c r="AU313" s="134" t="s">
        <v>78</v>
      </c>
      <c r="AY313" s="277" t="s">
        <v>130</v>
      </c>
      <c r="BE313" s="308">
        <f>IF(N313="základní",J313,0)</f>
        <v>0</v>
      </c>
      <c r="BF313" s="308">
        <f>IF(N313="snížená",J313,0)</f>
        <v>0</v>
      </c>
      <c r="BG313" s="308">
        <f>IF(N313="zákl. přenesená",J313,0)</f>
        <v>0</v>
      </c>
      <c r="BH313" s="308">
        <f>IF(N313="sníž. přenesená",J313,0)</f>
        <v>0</v>
      </c>
      <c r="BI313" s="308">
        <f>IF(N313="nulová",J313,0)</f>
        <v>0</v>
      </c>
      <c r="BJ313" s="277" t="s">
        <v>8</v>
      </c>
      <c r="BK313" s="308">
        <f>ROUND(I313*H313,0)</f>
        <v>0</v>
      </c>
      <c r="BL313" s="277" t="s">
        <v>103</v>
      </c>
      <c r="BM313" s="134" t="s">
        <v>1167</v>
      </c>
    </row>
    <row r="314" spans="2:65" s="2" customFormat="1" ht="21.45" customHeight="1">
      <c r="B314" s="301"/>
      <c r="C314" s="145"/>
      <c r="D314" s="137" t="s">
        <v>131</v>
      </c>
      <c r="E314" s="550" t="s">
        <v>1</v>
      </c>
      <c r="F314" s="139" t="s">
        <v>2213</v>
      </c>
      <c r="G314" s="10"/>
      <c r="H314" s="140"/>
      <c r="I314" s="860"/>
      <c r="J314" s="10"/>
      <c r="K314" s="10"/>
      <c r="L314" s="152"/>
      <c r="M314" s="153"/>
      <c r="N314" s="306"/>
      <c r="P314" s="307"/>
      <c r="Q314" s="307"/>
      <c r="R314" s="307"/>
      <c r="S314" s="307"/>
      <c r="T314" s="133"/>
      <c r="AR314" s="134"/>
      <c r="AT314" s="134"/>
      <c r="AU314" s="134"/>
      <c r="AY314" s="277"/>
      <c r="BE314" s="308"/>
      <c r="BF314" s="308"/>
      <c r="BG314" s="308"/>
      <c r="BH314" s="308"/>
      <c r="BI314" s="308"/>
      <c r="BJ314" s="277"/>
      <c r="BK314" s="308"/>
      <c r="BL314" s="277"/>
      <c r="BM314" s="134"/>
    </row>
    <row r="315" spans="2:65" s="2" customFormat="1" ht="39" customHeight="1">
      <c r="B315" s="301"/>
      <c r="C315" s="145" t="s">
        <v>1168</v>
      </c>
      <c r="D315" s="551"/>
      <c r="E315" s="549"/>
      <c r="F315" s="147" t="s">
        <v>1417</v>
      </c>
      <c r="G315" s="148" t="s">
        <v>169</v>
      </c>
      <c r="H315" s="149">
        <v>2</v>
      </c>
      <c r="I315" s="150"/>
      <c r="J315" s="151">
        <f>ROUND(I315*H315,0)</f>
        <v>0</v>
      </c>
      <c r="K315" s="552" t="s">
        <v>1</v>
      </c>
      <c r="L315" s="34"/>
      <c r="M315" s="554" t="s">
        <v>1</v>
      </c>
      <c r="N315" s="555" t="s">
        <v>37</v>
      </c>
      <c r="P315" s="307">
        <f>O315*H315</f>
        <v>0</v>
      </c>
      <c r="Q315" s="307">
        <v>0</v>
      </c>
      <c r="R315" s="307">
        <f>Q315*H315</f>
        <v>0</v>
      </c>
      <c r="S315" s="307">
        <v>0</v>
      </c>
      <c r="T315" s="133">
        <f>S315*H315</f>
        <v>0</v>
      </c>
      <c r="AR315" s="134" t="s">
        <v>103</v>
      </c>
      <c r="AT315" s="134" t="s">
        <v>1008</v>
      </c>
      <c r="AU315" s="134" t="s">
        <v>78</v>
      </c>
      <c r="AY315" s="277" t="s">
        <v>130</v>
      </c>
      <c r="BE315" s="308">
        <f>IF(N315="základní",J315,0)</f>
        <v>0</v>
      </c>
      <c r="BF315" s="308">
        <f>IF(N315="snížená",J315,0)</f>
        <v>0</v>
      </c>
      <c r="BG315" s="308">
        <f>IF(N315="zákl. přenesená",J315,0)</f>
        <v>0</v>
      </c>
      <c r="BH315" s="308">
        <f>IF(N315="sníž. přenesená",J315,0)</f>
        <v>0</v>
      </c>
      <c r="BI315" s="308">
        <f>IF(N315="nulová",J315,0)</f>
        <v>0</v>
      </c>
      <c r="BJ315" s="277" t="s">
        <v>8</v>
      </c>
      <c r="BK315" s="308">
        <f>ROUND(I315*H315,0)</f>
        <v>0</v>
      </c>
      <c r="BL315" s="277" t="s">
        <v>103</v>
      </c>
      <c r="BM315" s="134" t="s">
        <v>1169</v>
      </c>
    </row>
    <row r="316" spans="2:65" s="2" customFormat="1" ht="21.65" customHeight="1">
      <c r="B316" s="301"/>
      <c r="C316" s="145"/>
      <c r="D316" s="137" t="s">
        <v>131</v>
      </c>
      <c r="E316" s="550" t="s">
        <v>1</v>
      </c>
      <c r="F316" s="139" t="s">
        <v>2214</v>
      </c>
      <c r="G316" s="148"/>
      <c r="H316" s="149"/>
      <c r="I316" s="619"/>
      <c r="J316" s="151"/>
      <c r="K316" s="10"/>
      <c r="L316" s="34"/>
      <c r="M316" s="554"/>
      <c r="N316" s="555"/>
      <c r="P316" s="307"/>
      <c r="Q316" s="307"/>
      <c r="R316" s="307"/>
      <c r="S316" s="307"/>
      <c r="T316" s="133"/>
      <c r="AR316" s="134"/>
      <c r="AT316" s="134"/>
      <c r="AU316" s="134"/>
      <c r="AY316" s="277"/>
      <c r="BE316" s="308"/>
      <c r="BF316" s="308"/>
      <c r="BG316" s="308"/>
      <c r="BH316" s="308"/>
      <c r="BI316" s="308"/>
      <c r="BJ316" s="277"/>
      <c r="BK316" s="308"/>
      <c r="BL316" s="277"/>
      <c r="BM316" s="134"/>
    </row>
    <row r="317" spans="2:65" s="2" customFormat="1" ht="82" customHeight="1">
      <c r="B317" s="301"/>
      <c r="C317" s="145" t="s">
        <v>1159</v>
      </c>
      <c r="D317" s="551"/>
      <c r="E317" s="549"/>
      <c r="F317" s="147" t="s">
        <v>1422</v>
      </c>
      <c r="G317" s="148" t="s">
        <v>169</v>
      </c>
      <c r="H317" s="149">
        <v>1</v>
      </c>
      <c r="I317" s="150"/>
      <c r="J317" s="151">
        <f t="shared" ref="J317:J328" si="40">ROUND(I317*H317,0)</f>
        <v>0</v>
      </c>
      <c r="K317" s="552" t="s">
        <v>1</v>
      </c>
      <c r="L317" s="34"/>
      <c r="M317" s="554" t="s">
        <v>1</v>
      </c>
      <c r="N317" s="555" t="s">
        <v>37</v>
      </c>
      <c r="P317" s="307">
        <f t="shared" ref="P317:P328" si="41">O317*H317</f>
        <v>0</v>
      </c>
      <c r="Q317" s="307">
        <v>0</v>
      </c>
      <c r="R317" s="307">
        <f t="shared" ref="R317:R328" si="42">Q317*H317</f>
        <v>0</v>
      </c>
      <c r="S317" s="307">
        <v>0</v>
      </c>
      <c r="T317" s="133">
        <f t="shared" ref="T317:T328" si="43">S317*H317</f>
        <v>0</v>
      </c>
      <c r="AR317" s="134" t="s">
        <v>103</v>
      </c>
      <c r="AT317" s="134" t="s">
        <v>1008</v>
      </c>
      <c r="AU317" s="134" t="s">
        <v>78</v>
      </c>
      <c r="AY317" s="277" t="s">
        <v>130</v>
      </c>
      <c r="BE317" s="308">
        <f t="shared" ref="BE317:BE328" si="44">IF(N317="základní",J317,0)</f>
        <v>0</v>
      </c>
      <c r="BF317" s="308">
        <f t="shared" ref="BF317:BF328" si="45">IF(N317="snížená",J317,0)</f>
        <v>0</v>
      </c>
      <c r="BG317" s="308">
        <f t="shared" ref="BG317:BG328" si="46">IF(N317="zákl. přenesená",J317,0)</f>
        <v>0</v>
      </c>
      <c r="BH317" s="308">
        <f t="shared" ref="BH317:BH328" si="47">IF(N317="sníž. přenesená",J317,0)</f>
        <v>0</v>
      </c>
      <c r="BI317" s="308">
        <f t="shared" ref="BI317:BI328" si="48">IF(N317="nulová",J317,0)</f>
        <v>0</v>
      </c>
      <c r="BJ317" s="277" t="s">
        <v>8</v>
      </c>
      <c r="BK317" s="308">
        <f t="shared" ref="BK317:BK328" si="49">ROUND(I317*H317,0)</f>
        <v>0</v>
      </c>
      <c r="BL317" s="277" t="s">
        <v>103</v>
      </c>
      <c r="BM317" s="134" t="s">
        <v>1170</v>
      </c>
    </row>
    <row r="318" spans="2:65" s="2" customFormat="1" ht="24.25" customHeight="1">
      <c r="B318" s="301"/>
      <c r="C318" s="145"/>
      <c r="D318" s="137" t="s">
        <v>131</v>
      </c>
      <c r="E318" s="550" t="s">
        <v>1</v>
      </c>
      <c r="F318" s="139" t="s">
        <v>2215</v>
      </c>
      <c r="G318" s="148"/>
      <c r="H318" s="149"/>
      <c r="I318" s="619"/>
      <c r="J318" s="151"/>
      <c r="K318" s="10"/>
      <c r="L318" s="34"/>
      <c r="M318" s="554"/>
      <c r="N318" s="555"/>
      <c r="P318" s="307"/>
      <c r="Q318" s="307"/>
      <c r="R318" s="307"/>
      <c r="S318" s="307"/>
      <c r="T318" s="133"/>
      <c r="AR318" s="134"/>
      <c r="AT318" s="134"/>
      <c r="AU318" s="134"/>
      <c r="AY318" s="277"/>
      <c r="BE318" s="308"/>
      <c r="BF318" s="308"/>
      <c r="BG318" s="308"/>
      <c r="BH318" s="308"/>
      <c r="BI318" s="308"/>
      <c r="BJ318" s="277"/>
      <c r="BK318" s="308"/>
      <c r="BL318" s="277"/>
      <c r="BM318" s="134"/>
    </row>
    <row r="319" spans="2:65" s="2" customFormat="1" ht="37.5" customHeight="1">
      <c r="B319" s="301"/>
      <c r="C319" s="145" t="s">
        <v>1171</v>
      </c>
      <c r="D319" s="551"/>
      <c r="E319" s="549"/>
      <c r="F319" s="147" t="s">
        <v>1417</v>
      </c>
      <c r="G319" s="148" t="s">
        <v>169</v>
      </c>
      <c r="H319" s="149">
        <v>8</v>
      </c>
      <c r="I319" s="150"/>
      <c r="J319" s="151">
        <f t="shared" si="40"/>
        <v>0</v>
      </c>
      <c r="K319" s="552" t="s">
        <v>1</v>
      </c>
      <c r="L319" s="34"/>
      <c r="M319" s="554" t="s">
        <v>1</v>
      </c>
      <c r="N319" s="555" t="s">
        <v>37</v>
      </c>
      <c r="P319" s="307">
        <f t="shared" si="41"/>
        <v>0</v>
      </c>
      <c r="Q319" s="307">
        <v>0</v>
      </c>
      <c r="R319" s="307">
        <f t="shared" si="42"/>
        <v>0</v>
      </c>
      <c r="S319" s="307">
        <v>0</v>
      </c>
      <c r="T319" s="133">
        <f t="shared" si="43"/>
        <v>0</v>
      </c>
      <c r="AR319" s="134" t="s">
        <v>103</v>
      </c>
      <c r="AT319" s="134" t="s">
        <v>1008</v>
      </c>
      <c r="AU319" s="134" t="s">
        <v>78</v>
      </c>
      <c r="AY319" s="277" t="s">
        <v>130</v>
      </c>
      <c r="BE319" s="308">
        <f t="shared" si="44"/>
        <v>0</v>
      </c>
      <c r="BF319" s="308">
        <f t="shared" si="45"/>
        <v>0</v>
      </c>
      <c r="BG319" s="308">
        <f t="shared" si="46"/>
        <v>0</v>
      </c>
      <c r="BH319" s="308">
        <f t="shared" si="47"/>
        <v>0</v>
      </c>
      <c r="BI319" s="308">
        <f t="shared" si="48"/>
        <v>0</v>
      </c>
      <c r="BJ319" s="277" t="s">
        <v>8</v>
      </c>
      <c r="BK319" s="308">
        <f t="shared" si="49"/>
        <v>0</v>
      </c>
      <c r="BL319" s="277" t="s">
        <v>103</v>
      </c>
      <c r="BM319" s="134" t="s">
        <v>1172</v>
      </c>
    </row>
    <row r="320" spans="2:65" s="2" customFormat="1" ht="17.149999999999999" customHeight="1">
      <c r="B320" s="301"/>
      <c r="C320" s="145"/>
      <c r="D320" s="137" t="s">
        <v>131</v>
      </c>
      <c r="E320" s="550" t="s">
        <v>1</v>
      </c>
      <c r="F320" s="139" t="s">
        <v>2216</v>
      </c>
      <c r="G320" s="148"/>
      <c r="H320" s="149"/>
      <c r="I320" s="619"/>
      <c r="J320" s="151"/>
      <c r="K320" s="10"/>
      <c r="L320" s="34"/>
      <c r="M320" s="554"/>
      <c r="N320" s="555"/>
      <c r="P320" s="307"/>
      <c r="Q320" s="307"/>
      <c r="R320" s="307"/>
      <c r="S320" s="307"/>
      <c r="T320" s="133"/>
      <c r="AR320" s="134"/>
      <c r="AT320" s="134"/>
      <c r="AU320" s="134"/>
      <c r="AY320" s="277"/>
      <c r="BE320" s="308"/>
      <c r="BF320" s="308"/>
      <c r="BG320" s="308"/>
      <c r="BH320" s="308"/>
      <c r="BI320" s="308"/>
      <c r="BJ320" s="277"/>
      <c r="BK320" s="308"/>
      <c r="BL320" s="277"/>
      <c r="BM320" s="134"/>
    </row>
    <row r="321" spans="2:65" s="2" customFormat="1" ht="26.15" customHeight="1">
      <c r="B321" s="301"/>
      <c r="C321" s="145"/>
      <c r="D321" s="120" t="s">
        <v>71</v>
      </c>
      <c r="E321" s="129" t="s">
        <v>175</v>
      </c>
      <c r="F321" s="129" t="s">
        <v>2139</v>
      </c>
      <c r="G321" s="148"/>
      <c r="H321" s="149"/>
      <c r="I321" s="619"/>
      <c r="J321" s="844">
        <f>SUM(J322:J338)</f>
        <v>0</v>
      </c>
      <c r="K321" s="292"/>
      <c r="L321" s="34"/>
      <c r="M321" s="554"/>
      <c r="N321" s="555"/>
      <c r="P321" s="307"/>
      <c r="Q321" s="307"/>
      <c r="R321" s="307"/>
      <c r="S321" s="307"/>
      <c r="T321" s="133"/>
      <c r="AR321" s="134"/>
      <c r="AT321" s="134"/>
      <c r="AU321" s="134"/>
      <c r="AY321" s="277"/>
      <c r="BE321" s="308"/>
      <c r="BF321" s="308"/>
      <c r="BG321" s="308"/>
      <c r="BH321" s="308"/>
      <c r="BI321" s="308"/>
      <c r="BJ321" s="277"/>
      <c r="BK321" s="308"/>
      <c r="BL321" s="277"/>
      <c r="BM321" s="134"/>
    </row>
    <row r="322" spans="2:65" s="2" customFormat="1" ht="37.5" customHeight="1">
      <c r="B322" s="301"/>
      <c r="C322" s="145" t="s">
        <v>1160</v>
      </c>
      <c r="D322" s="551"/>
      <c r="E322" s="549"/>
      <c r="F322" s="147" t="s">
        <v>1423</v>
      </c>
      <c r="G322" s="148" t="s">
        <v>158</v>
      </c>
      <c r="H322" s="149">
        <v>670</v>
      </c>
      <c r="I322" s="150"/>
      <c r="J322" s="151">
        <f t="shared" si="40"/>
        <v>0</v>
      </c>
      <c r="K322" s="552" t="s">
        <v>1</v>
      </c>
      <c r="L322" s="34"/>
      <c r="M322" s="554" t="s">
        <v>1</v>
      </c>
      <c r="N322" s="555" t="s">
        <v>37</v>
      </c>
      <c r="P322" s="307">
        <f t="shared" si="41"/>
        <v>0</v>
      </c>
      <c r="Q322" s="307">
        <v>0</v>
      </c>
      <c r="R322" s="307">
        <f t="shared" si="42"/>
        <v>0</v>
      </c>
      <c r="S322" s="307">
        <v>0</v>
      </c>
      <c r="T322" s="133">
        <f t="shared" si="43"/>
        <v>0</v>
      </c>
      <c r="AR322" s="134" t="s">
        <v>103</v>
      </c>
      <c r="AT322" s="134" t="s">
        <v>1008</v>
      </c>
      <c r="AU322" s="134" t="s">
        <v>78</v>
      </c>
      <c r="AY322" s="277" t="s">
        <v>130</v>
      </c>
      <c r="BE322" s="308">
        <f t="shared" si="44"/>
        <v>0</v>
      </c>
      <c r="BF322" s="308">
        <f t="shared" si="45"/>
        <v>0</v>
      </c>
      <c r="BG322" s="308">
        <f t="shared" si="46"/>
        <v>0</v>
      </c>
      <c r="BH322" s="308">
        <f t="shared" si="47"/>
        <v>0</v>
      </c>
      <c r="BI322" s="308">
        <f t="shared" si="48"/>
        <v>0</v>
      </c>
      <c r="BJ322" s="277" t="s">
        <v>8</v>
      </c>
      <c r="BK322" s="308">
        <f t="shared" si="49"/>
        <v>0</v>
      </c>
      <c r="BL322" s="277" t="s">
        <v>103</v>
      </c>
      <c r="BM322" s="134" t="s">
        <v>1174</v>
      </c>
    </row>
    <row r="323" spans="2:65" s="586" customFormat="1" ht="15" customHeight="1">
      <c r="B323" s="301"/>
      <c r="C323" s="145"/>
      <c r="D323" s="137" t="s">
        <v>131</v>
      </c>
      <c r="E323" s="550" t="s">
        <v>1</v>
      </c>
      <c r="F323" s="139" t="s">
        <v>2130</v>
      </c>
      <c r="G323" s="10"/>
      <c r="H323" s="140">
        <v>670</v>
      </c>
      <c r="I323" s="860"/>
      <c r="J323" s="10"/>
      <c r="K323" s="10"/>
      <c r="L323" s="34"/>
      <c r="M323" s="554"/>
      <c r="N323" s="555"/>
      <c r="P323" s="307"/>
      <c r="Q323" s="307"/>
      <c r="R323" s="307"/>
      <c r="S323" s="307"/>
      <c r="T323" s="133"/>
      <c r="AR323" s="134"/>
      <c r="AT323" s="134"/>
      <c r="AU323" s="134"/>
      <c r="AY323" s="277"/>
      <c r="BE323" s="308"/>
      <c r="BF323" s="308"/>
      <c r="BG323" s="308"/>
      <c r="BH323" s="308"/>
      <c r="BI323" s="308"/>
      <c r="BJ323" s="277"/>
      <c r="BK323" s="308"/>
      <c r="BL323" s="277"/>
      <c r="BM323" s="134"/>
    </row>
    <row r="324" spans="2:65" s="2" customFormat="1" ht="33" customHeight="1">
      <c r="B324" s="301"/>
      <c r="C324" s="145" t="s">
        <v>1175</v>
      </c>
      <c r="D324" s="551"/>
      <c r="E324" s="549"/>
      <c r="F324" s="147" t="s">
        <v>1424</v>
      </c>
      <c r="G324" s="148" t="s">
        <v>158</v>
      </c>
      <c r="H324" s="149">
        <v>3300</v>
      </c>
      <c r="I324" s="150"/>
      <c r="J324" s="151">
        <f t="shared" si="40"/>
        <v>0</v>
      </c>
      <c r="K324" s="552" t="s">
        <v>1</v>
      </c>
      <c r="L324" s="34"/>
      <c r="M324" s="554" t="s">
        <v>1</v>
      </c>
      <c r="N324" s="555" t="s">
        <v>37</v>
      </c>
      <c r="P324" s="307">
        <f t="shared" si="41"/>
        <v>0</v>
      </c>
      <c r="Q324" s="307">
        <v>0</v>
      </c>
      <c r="R324" s="307">
        <f t="shared" si="42"/>
        <v>0</v>
      </c>
      <c r="S324" s="307">
        <v>0</v>
      </c>
      <c r="T324" s="133">
        <f t="shared" si="43"/>
        <v>0</v>
      </c>
      <c r="AR324" s="134" t="s">
        <v>103</v>
      </c>
      <c r="AT324" s="134" t="s">
        <v>1008</v>
      </c>
      <c r="AU324" s="134" t="s">
        <v>78</v>
      </c>
      <c r="AY324" s="277" t="s">
        <v>130</v>
      </c>
      <c r="BE324" s="308">
        <f t="shared" si="44"/>
        <v>0</v>
      </c>
      <c r="BF324" s="308">
        <f t="shared" si="45"/>
        <v>0</v>
      </c>
      <c r="BG324" s="308">
        <f t="shared" si="46"/>
        <v>0</v>
      </c>
      <c r="BH324" s="308">
        <f t="shared" si="47"/>
        <v>0</v>
      </c>
      <c r="BI324" s="308">
        <f t="shared" si="48"/>
        <v>0</v>
      </c>
      <c r="BJ324" s="277" t="s">
        <v>8</v>
      </c>
      <c r="BK324" s="308">
        <f t="shared" si="49"/>
        <v>0</v>
      </c>
      <c r="BL324" s="277" t="s">
        <v>103</v>
      </c>
      <c r="BM324" s="134" t="s">
        <v>1177</v>
      </c>
    </row>
    <row r="325" spans="2:65" s="586" customFormat="1" ht="15" customHeight="1">
      <c r="B325" s="301"/>
      <c r="C325" s="145"/>
      <c r="D325" s="137" t="s">
        <v>131</v>
      </c>
      <c r="E325" s="550" t="s">
        <v>1</v>
      </c>
      <c r="F325" s="139" t="s">
        <v>2131</v>
      </c>
      <c r="G325" s="10"/>
      <c r="H325" s="140">
        <v>3300</v>
      </c>
      <c r="I325" s="860"/>
      <c r="J325" s="10"/>
      <c r="K325" s="10"/>
      <c r="L325" s="34"/>
      <c r="M325" s="554"/>
      <c r="N325" s="555"/>
      <c r="P325" s="307"/>
      <c r="Q325" s="307"/>
      <c r="R325" s="307"/>
      <c r="S325" s="307"/>
      <c r="T325" s="133"/>
      <c r="AR325" s="134"/>
      <c r="AT325" s="134"/>
      <c r="AU325" s="134"/>
      <c r="AY325" s="277"/>
      <c r="BE325" s="308"/>
      <c r="BF325" s="308"/>
      <c r="BG325" s="308"/>
      <c r="BH325" s="308"/>
      <c r="BI325" s="308"/>
      <c r="BJ325" s="277"/>
      <c r="BK325" s="308"/>
      <c r="BL325" s="277"/>
      <c r="BM325" s="134"/>
    </row>
    <row r="326" spans="2:65" s="2" customFormat="1" ht="24.25" customHeight="1">
      <c r="B326" s="301"/>
      <c r="C326" s="145" t="s">
        <v>929</v>
      </c>
      <c r="D326" s="551"/>
      <c r="E326" s="549"/>
      <c r="F326" s="147" t="s">
        <v>1425</v>
      </c>
      <c r="G326" s="148" t="s">
        <v>158</v>
      </c>
      <c r="H326" s="149">
        <v>3830</v>
      </c>
      <c r="I326" s="150"/>
      <c r="J326" s="151">
        <f t="shared" si="40"/>
        <v>0</v>
      </c>
      <c r="K326" s="552" t="s">
        <v>1</v>
      </c>
      <c r="L326" s="34"/>
      <c r="M326" s="554" t="s">
        <v>1</v>
      </c>
      <c r="N326" s="555" t="s">
        <v>37</v>
      </c>
      <c r="P326" s="307">
        <f t="shared" si="41"/>
        <v>0</v>
      </c>
      <c r="Q326" s="307">
        <v>0</v>
      </c>
      <c r="R326" s="307">
        <f t="shared" si="42"/>
        <v>0</v>
      </c>
      <c r="S326" s="307">
        <v>0</v>
      </c>
      <c r="T326" s="133">
        <f t="shared" si="43"/>
        <v>0</v>
      </c>
      <c r="AR326" s="134" t="s">
        <v>103</v>
      </c>
      <c r="AT326" s="134" t="s">
        <v>1008</v>
      </c>
      <c r="AU326" s="134" t="s">
        <v>78</v>
      </c>
      <c r="AY326" s="277" t="s">
        <v>130</v>
      </c>
      <c r="BE326" s="308">
        <f t="shared" si="44"/>
        <v>0</v>
      </c>
      <c r="BF326" s="308">
        <f t="shared" si="45"/>
        <v>0</v>
      </c>
      <c r="BG326" s="308">
        <f t="shared" si="46"/>
        <v>0</v>
      </c>
      <c r="BH326" s="308">
        <f t="shared" si="47"/>
        <v>0</v>
      </c>
      <c r="BI326" s="308">
        <f t="shared" si="48"/>
        <v>0</v>
      </c>
      <c r="BJ326" s="277" t="s">
        <v>8</v>
      </c>
      <c r="BK326" s="308">
        <f t="shared" si="49"/>
        <v>0</v>
      </c>
      <c r="BL326" s="277" t="s">
        <v>103</v>
      </c>
      <c r="BM326" s="134" t="s">
        <v>1178</v>
      </c>
    </row>
    <row r="327" spans="2:65" s="586" customFormat="1" ht="15" customHeight="1">
      <c r="B327" s="301"/>
      <c r="C327" s="145"/>
      <c r="D327" s="137" t="s">
        <v>131</v>
      </c>
      <c r="E327" s="550" t="s">
        <v>1</v>
      </c>
      <c r="F327" s="139" t="s">
        <v>2132</v>
      </c>
      <c r="G327" s="10"/>
      <c r="H327" s="140">
        <v>3300</v>
      </c>
      <c r="I327" s="860"/>
      <c r="J327" s="10"/>
      <c r="K327" s="10"/>
      <c r="L327" s="34"/>
      <c r="M327" s="554"/>
      <c r="N327" s="555"/>
      <c r="P327" s="307"/>
      <c r="Q327" s="307"/>
      <c r="R327" s="307"/>
      <c r="S327" s="307"/>
      <c r="T327" s="133"/>
      <c r="AR327" s="134"/>
      <c r="AT327" s="134"/>
      <c r="AU327" s="134"/>
      <c r="AY327" s="277"/>
      <c r="BE327" s="308"/>
      <c r="BF327" s="308"/>
      <c r="BG327" s="308"/>
      <c r="BH327" s="308"/>
      <c r="BI327" s="308"/>
      <c r="BJ327" s="277"/>
      <c r="BK327" s="308"/>
      <c r="BL327" s="277"/>
      <c r="BM327" s="134"/>
    </row>
    <row r="328" spans="2:65" s="2" customFormat="1" ht="24.25" customHeight="1">
      <c r="B328" s="301"/>
      <c r="C328" s="145" t="s">
        <v>1179</v>
      </c>
      <c r="D328" s="551"/>
      <c r="E328" s="549"/>
      <c r="F328" s="147" t="s">
        <v>1426</v>
      </c>
      <c r="G328" s="148" t="s">
        <v>158</v>
      </c>
      <c r="H328" s="149">
        <v>320</v>
      </c>
      <c r="I328" s="150"/>
      <c r="J328" s="151">
        <f t="shared" si="40"/>
        <v>0</v>
      </c>
      <c r="K328" s="552" t="s">
        <v>1</v>
      </c>
      <c r="L328" s="34"/>
      <c r="M328" s="554" t="s">
        <v>1</v>
      </c>
      <c r="N328" s="555" t="s">
        <v>37</v>
      </c>
      <c r="P328" s="307">
        <f t="shared" si="41"/>
        <v>0</v>
      </c>
      <c r="Q328" s="307">
        <v>0</v>
      </c>
      <c r="R328" s="307">
        <f t="shared" si="42"/>
        <v>0</v>
      </c>
      <c r="S328" s="307">
        <v>0</v>
      </c>
      <c r="T328" s="133">
        <f t="shared" si="43"/>
        <v>0</v>
      </c>
      <c r="AR328" s="134" t="s">
        <v>103</v>
      </c>
      <c r="AT328" s="134" t="s">
        <v>1008</v>
      </c>
      <c r="AU328" s="134" t="s">
        <v>78</v>
      </c>
      <c r="AY328" s="277" t="s">
        <v>130</v>
      </c>
      <c r="BE328" s="308">
        <f t="shared" si="44"/>
        <v>0</v>
      </c>
      <c r="BF328" s="308">
        <f t="shared" si="45"/>
        <v>0</v>
      </c>
      <c r="BG328" s="308">
        <f t="shared" si="46"/>
        <v>0</v>
      </c>
      <c r="BH328" s="308">
        <f t="shared" si="47"/>
        <v>0</v>
      </c>
      <c r="BI328" s="308">
        <f t="shared" si="48"/>
        <v>0</v>
      </c>
      <c r="BJ328" s="277" t="s">
        <v>8</v>
      </c>
      <c r="BK328" s="308">
        <f t="shared" si="49"/>
        <v>0</v>
      </c>
      <c r="BL328" s="277" t="s">
        <v>103</v>
      </c>
      <c r="BM328" s="134" t="s">
        <v>1180</v>
      </c>
    </row>
    <row r="329" spans="2:65" s="2" customFormat="1" ht="15.65" customHeight="1">
      <c r="B329" s="301"/>
      <c r="C329" s="145"/>
      <c r="D329" s="137" t="s">
        <v>131</v>
      </c>
      <c r="E329" s="550" t="s">
        <v>1</v>
      </c>
      <c r="F329" s="139" t="s">
        <v>2133</v>
      </c>
      <c r="G329" s="10"/>
      <c r="H329" s="140">
        <v>320</v>
      </c>
      <c r="I329" s="860"/>
      <c r="J329" s="10"/>
      <c r="K329" s="10"/>
      <c r="L329" s="34"/>
      <c r="M329" s="554"/>
      <c r="N329" s="555"/>
      <c r="P329" s="307"/>
      <c r="Q329" s="307"/>
      <c r="R329" s="307"/>
      <c r="S329" s="307"/>
      <c r="T329" s="133"/>
      <c r="AR329" s="134"/>
      <c r="AT329" s="134"/>
      <c r="AU329" s="134"/>
      <c r="AY329" s="277"/>
      <c r="BE329" s="308"/>
      <c r="BF329" s="308"/>
      <c r="BG329" s="308"/>
      <c r="BH329" s="308"/>
      <c r="BI329" s="308"/>
      <c r="BJ329" s="277"/>
      <c r="BK329" s="308"/>
      <c r="BL329" s="277"/>
      <c r="BM329" s="134"/>
    </row>
    <row r="330" spans="2:65" s="2" customFormat="1" ht="24.25" customHeight="1">
      <c r="B330" s="301"/>
      <c r="C330" s="145" t="s">
        <v>931</v>
      </c>
      <c r="D330" s="551"/>
      <c r="E330" s="549"/>
      <c r="F330" s="147" t="s">
        <v>1427</v>
      </c>
      <c r="G330" s="148" t="s">
        <v>158</v>
      </c>
      <c r="H330" s="149">
        <v>150</v>
      </c>
      <c r="I330" s="150"/>
      <c r="J330" s="151">
        <f>ROUND(I330*H330,0)</f>
        <v>0</v>
      </c>
      <c r="K330" s="552" t="s">
        <v>1</v>
      </c>
      <c r="L330" s="34"/>
      <c r="M330" s="554" t="s">
        <v>1</v>
      </c>
      <c r="N330" s="555" t="s">
        <v>37</v>
      </c>
      <c r="P330" s="307">
        <f>O330*H330</f>
        <v>0</v>
      </c>
      <c r="Q330" s="307">
        <v>0</v>
      </c>
      <c r="R330" s="307">
        <f>Q330*H330</f>
        <v>0</v>
      </c>
      <c r="S330" s="307">
        <v>0</v>
      </c>
      <c r="T330" s="133">
        <f>S330*H330</f>
        <v>0</v>
      </c>
      <c r="AR330" s="134" t="s">
        <v>103</v>
      </c>
      <c r="AT330" s="134" t="s">
        <v>1008</v>
      </c>
      <c r="AU330" s="134" t="s">
        <v>78</v>
      </c>
      <c r="AY330" s="277" t="s">
        <v>130</v>
      </c>
      <c r="BE330" s="308">
        <f>IF(N330="základní",J330,0)</f>
        <v>0</v>
      </c>
      <c r="BF330" s="308">
        <f>IF(N330="snížená",J330,0)</f>
        <v>0</v>
      </c>
      <c r="BG330" s="308">
        <f>IF(N330="zákl. přenesená",J330,0)</f>
        <v>0</v>
      </c>
      <c r="BH330" s="308">
        <f>IF(N330="sníž. přenesená",J330,0)</f>
        <v>0</v>
      </c>
      <c r="BI330" s="308">
        <f>IF(N330="nulová",J330,0)</f>
        <v>0</v>
      </c>
      <c r="BJ330" s="277" t="s">
        <v>8</v>
      </c>
      <c r="BK330" s="308">
        <f>ROUND(I330*H330,0)</f>
        <v>0</v>
      </c>
      <c r="BL330" s="277" t="s">
        <v>103</v>
      </c>
      <c r="BM330" s="134" t="s">
        <v>1181</v>
      </c>
    </row>
    <row r="331" spans="2:65" s="10" customFormat="1" ht="11.6">
      <c r="B331" s="136"/>
      <c r="C331" s="145"/>
      <c r="D331" s="137" t="s">
        <v>131</v>
      </c>
      <c r="E331" s="550" t="s">
        <v>1</v>
      </c>
      <c r="F331" s="139" t="s">
        <v>2134</v>
      </c>
      <c r="H331" s="140">
        <v>150</v>
      </c>
      <c r="I331" s="860"/>
      <c r="L331" s="136"/>
      <c r="M331" s="142"/>
      <c r="T331" s="144"/>
      <c r="AT331" s="138" t="s">
        <v>131</v>
      </c>
      <c r="AU331" s="138" t="s">
        <v>78</v>
      </c>
      <c r="AV331" s="10" t="s">
        <v>78</v>
      </c>
      <c r="AW331" s="10" t="s">
        <v>28</v>
      </c>
      <c r="AX331" s="10" t="s">
        <v>8</v>
      </c>
      <c r="AY331" s="138" t="s">
        <v>130</v>
      </c>
    </row>
    <row r="332" spans="2:65" s="2" customFormat="1" ht="24.25" customHeight="1">
      <c r="B332" s="301"/>
      <c r="C332" s="145" t="s">
        <v>1182</v>
      </c>
      <c r="D332" s="551"/>
      <c r="E332" s="549"/>
      <c r="F332" s="147" t="s">
        <v>1428</v>
      </c>
      <c r="G332" s="148" t="s">
        <v>158</v>
      </c>
      <c r="H332" s="149">
        <v>90</v>
      </c>
      <c r="I332" s="150"/>
      <c r="J332" s="151">
        <f>ROUND(I332*H332,0)</f>
        <v>0</v>
      </c>
      <c r="K332" s="552" t="s">
        <v>1</v>
      </c>
      <c r="L332" s="34"/>
      <c r="M332" s="554" t="s">
        <v>1</v>
      </c>
      <c r="N332" s="555" t="s">
        <v>37</v>
      </c>
      <c r="P332" s="307">
        <f>O332*H332</f>
        <v>0</v>
      </c>
      <c r="Q332" s="307">
        <v>0</v>
      </c>
      <c r="R332" s="307">
        <f>Q332*H332</f>
        <v>0</v>
      </c>
      <c r="S332" s="307">
        <v>0</v>
      </c>
      <c r="T332" s="133">
        <f>S332*H332</f>
        <v>0</v>
      </c>
      <c r="AR332" s="134" t="s">
        <v>103</v>
      </c>
      <c r="AT332" s="134" t="s">
        <v>1008</v>
      </c>
      <c r="AU332" s="134" t="s">
        <v>78</v>
      </c>
      <c r="AY332" s="277" t="s">
        <v>130</v>
      </c>
      <c r="BE332" s="308">
        <f>IF(N332="základní",J332,0)</f>
        <v>0</v>
      </c>
      <c r="BF332" s="308">
        <f>IF(N332="snížená",J332,0)</f>
        <v>0</v>
      </c>
      <c r="BG332" s="308">
        <f>IF(N332="zákl. přenesená",J332,0)</f>
        <v>0</v>
      </c>
      <c r="BH332" s="308">
        <f>IF(N332="sníž. přenesená",J332,0)</f>
        <v>0</v>
      </c>
      <c r="BI332" s="308">
        <f>IF(N332="nulová",J332,0)</f>
        <v>0</v>
      </c>
      <c r="BJ332" s="277" t="s">
        <v>8</v>
      </c>
      <c r="BK332" s="308">
        <f>ROUND(I332*H332,0)</f>
        <v>0</v>
      </c>
      <c r="BL332" s="277" t="s">
        <v>103</v>
      </c>
      <c r="BM332" s="134" t="s">
        <v>1183</v>
      </c>
    </row>
    <row r="333" spans="2:65" s="10" customFormat="1" ht="11.6">
      <c r="B333" s="136"/>
      <c r="C333" s="145"/>
      <c r="D333" s="137" t="s">
        <v>131</v>
      </c>
      <c r="E333" s="550" t="s">
        <v>1</v>
      </c>
      <c r="F333" s="139" t="s">
        <v>2135</v>
      </c>
      <c r="H333" s="140">
        <v>90</v>
      </c>
      <c r="I333" s="860"/>
      <c r="L333" s="136"/>
      <c r="M333" s="142"/>
      <c r="T333" s="144"/>
      <c r="AT333" s="138" t="s">
        <v>131</v>
      </c>
      <c r="AU333" s="138" t="s">
        <v>78</v>
      </c>
      <c r="AV333" s="10" t="s">
        <v>78</v>
      </c>
      <c r="AW333" s="10" t="s">
        <v>28</v>
      </c>
      <c r="AX333" s="10" t="s">
        <v>8</v>
      </c>
      <c r="AY333" s="138" t="s">
        <v>130</v>
      </c>
    </row>
    <row r="334" spans="2:65" s="2" customFormat="1" ht="24.25" customHeight="1">
      <c r="B334" s="301"/>
      <c r="C334" s="145" t="s">
        <v>933</v>
      </c>
      <c r="D334" s="551"/>
      <c r="E334" s="549"/>
      <c r="F334" s="147" t="s">
        <v>1429</v>
      </c>
      <c r="G334" s="148" t="s">
        <v>158</v>
      </c>
      <c r="H334" s="149">
        <v>210</v>
      </c>
      <c r="I334" s="150"/>
      <c r="J334" s="151">
        <f>ROUND(I334*H334,0)</f>
        <v>0</v>
      </c>
      <c r="K334" s="552" t="s">
        <v>1</v>
      </c>
      <c r="L334" s="34"/>
      <c r="M334" s="554" t="s">
        <v>1</v>
      </c>
      <c r="N334" s="555" t="s">
        <v>37</v>
      </c>
      <c r="P334" s="307">
        <f>O334*H334</f>
        <v>0</v>
      </c>
      <c r="Q334" s="307">
        <v>0</v>
      </c>
      <c r="R334" s="307">
        <f>Q334*H334</f>
        <v>0</v>
      </c>
      <c r="S334" s="307">
        <v>0</v>
      </c>
      <c r="T334" s="133">
        <f>S334*H334</f>
        <v>0</v>
      </c>
      <c r="AR334" s="134" t="s">
        <v>103</v>
      </c>
      <c r="AT334" s="134" t="s">
        <v>1008</v>
      </c>
      <c r="AU334" s="134" t="s">
        <v>78</v>
      </c>
      <c r="AY334" s="277" t="s">
        <v>130</v>
      </c>
      <c r="BE334" s="308">
        <f>IF(N334="základní",J334,0)</f>
        <v>0</v>
      </c>
      <c r="BF334" s="308">
        <f>IF(N334="snížená",J334,0)</f>
        <v>0</v>
      </c>
      <c r="BG334" s="308">
        <f>IF(N334="zákl. přenesená",J334,0)</f>
        <v>0</v>
      </c>
      <c r="BH334" s="308">
        <f>IF(N334="sníž. přenesená",J334,0)</f>
        <v>0</v>
      </c>
      <c r="BI334" s="308">
        <f>IF(N334="nulová",J334,0)</f>
        <v>0</v>
      </c>
      <c r="BJ334" s="277" t="s">
        <v>8</v>
      </c>
      <c r="BK334" s="308">
        <f>ROUND(I334*H334,0)</f>
        <v>0</v>
      </c>
      <c r="BL334" s="277" t="s">
        <v>103</v>
      </c>
      <c r="BM334" s="134" t="s">
        <v>1184</v>
      </c>
    </row>
    <row r="335" spans="2:65" s="10" customFormat="1" ht="11.6">
      <c r="B335" s="136"/>
      <c r="C335" s="145"/>
      <c r="D335" s="137" t="s">
        <v>131</v>
      </c>
      <c r="E335" s="550" t="s">
        <v>1</v>
      </c>
      <c r="F335" s="139" t="s">
        <v>2136</v>
      </c>
      <c r="H335" s="140">
        <v>210</v>
      </c>
      <c r="I335" s="860"/>
      <c r="L335" s="136"/>
      <c r="M335" s="142"/>
      <c r="T335" s="144"/>
      <c r="AT335" s="138" t="s">
        <v>131</v>
      </c>
      <c r="AU335" s="138" t="s">
        <v>78</v>
      </c>
      <c r="AV335" s="10" t="s">
        <v>78</v>
      </c>
      <c r="AW335" s="10" t="s">
        <v>28</v>
      </c>
      <c r="AX335" s="10" t="s">
        <v>8</v>
      </c>
      <c r="AY335" s="138" t="s">
        <v>130</v>
      </c>
    </row>
    <row r="336" spans="2:65" s="2" customFormat="1" ht="16.5" customHeight="1">
      <c r="B336" s="301"/>
      <c r="C336" s="145" t="s">
        <v>1185</v>
      </c>
      <c r="D336" s="551"/>
      <c r="E336" s="549"/>
      <c r="F336" s="147" t="s">
        <v>1430</v>
      </c>
      <c r="G336" s="148" t="s">
        <v>158</v>
      </c>
      <c r="H336" s="149">
        <v>590</v>
      </c>
      <c r="I336" s="150"/>
      <c r="J336" s="151">
        <f>ROUND(I336*H336,0)</f>
        <v>0</v>
      </c>
      <c r="K336" s="552" t="s">
        <v>1</v>
      </c>
      <c r="L336" s="34"/>
      <c r="M336" s="554" t="s">
        <v>1</v>
      </c>
      <c r="N336" s="555" t="s">
        <v>37</v>
      </c>
      <c r="P336" s="307">
        <f>O336*H336</f>
        <v>0</v>
      </c>
      <c r="Q336" s="307">
        <v>0</v>
      </c>
      <c r="R336" s="307">
        <f>Q336*H336</f>
        <v>0</v>
      </c>
      <c r="S336" s="307">
        <v>0</v>
      </c>
      <c r="T336" s="133">
        <f>S336*H336</f>
        <v>0</v>
      </c>
      <c r="AR336" s="134" t="s">
        <v>103</v>
      </c>
      <c r="AT336" s="134" t="s">
        <v>1008</v>
      </c>
      <c r="AU336" s="134" t="s">
        <v>78</v>
      </c>
      <c r="AY336" s="277" t="s">
        <v>130</v>
      </c>
      <c r="BE336" s="308">
        <f>IF(N336="základní",J336,0)</f>
        <v>0</v>
      </c>
      <c r="BF336" s="308">
        <f>IF(N336="snížená",J336,0)</f>
        <v>0</v>
      </c>
      <c r="BG336" s="308">
        <f>IF(N336="zákl. přenesená",J336,0)</f>
        <v>0</v>
      </c>
      <c r="BH336" s="308">
        <f>IF(N336="sníž. přenesená",J336,0)</f>
        <v>0</v>
      </c>
      <c r="BI336" s="308">
        <f>IF(N336="nulová",J336,0)</f>
        <v>0</v>
      </c>
      <c r="BJ336" s="277" t="s">
        <v>8</v>
      </c>
      <c r="BK336" s="308">
        <f>ROUND(I336*H336,0)</f>
        <v>0</v>
      </c>
      <c r="BL336" s="277" t="s">
        <v>103</v>
      </c>
      <c r="BM336" s="134" t="s">
        <v>1186</v>
      </c>
    </row>
    <row r="337" spans="2:65" s="586" customFormat="1" ht="16.5" customHeight="1">
      <c r="B337" s="301"/>
      <c r="C337" s="145"/>
      <c r="D337" s="137" t="s">
        <v>131</v>
      </c>
      <c r="E337" s="550" t="s">
        <v>1</v>
      </c>
      <c r="F337" s="139" t="s">
        <v>2137</v>
      </c>
      <c r="G337" s="10"/>
      <c r="H337" s="140">
        <v>590</v>
      </c>
      <c r="I337" s="860"/>
      <c r="J337" s="10"/>
      <c r="K337" s="10"/>
      <c r="L337" s="34"/>
      <c r="M337" s="554"/>
      <c r="N337" s="555"/>
      <c r="P337" s="307"/>
      <c r="Q337" s="307"/>
      <c r="R337" s="307"/>
      <c r="S337" s="307"/>
      <c r="T337" s="133"/>
      <c r="AR337" s="134"/>
      <c r="AT337" s="134"/>
      <c r="AU337" s="134"/>
      <c r="AY337" s="277"/>
      <c r="BE337" s="308"/>
      <c r="BF337" s="308"/>
      <c r="BG337" s="308"/>
      <c r="BH337" s="308"/>
      <c r="BI337" s="308"/>
      <c r="BJ337" s="277"/>
      <c r="BK337" s="308"/>
      <c r="BL337" s="277"/>
      <c r="BM337" s="134"/>
    </row>
    <row r="338" spans="2:65" s="2" customFormat="1" ht="22.5" customHeight="1">
      <c r="B338" s="301"/>
      <c r="C338" s="145" t="s">
        <v>935</v>
      </c>
      <c r="D338" s="551"/>
      <c r="E338" s="549"/>
      <c r="F338" s="147" t="s">
        <v>1431</v>
      </c>
      <c r="G338" s="148" t="s">
        <v>158</v>
      </c>
      <c r="H338" s="149">
        <v>350</v>
      </c>
      <c r="I338" s="150"/>
      <c r="J338" s="151">
        <f>ROUND(I338*H338,0)</f>
        <v>0</v>
      </c>
      <c r="K338" s="552" t="s">
        <v>1</v>
      </c>
      <c r="L338" s="34"/>
      <c r="M338" s="554" t="s">
        <v>1</v>
      </c>
      <c r="N338" s="555" t="s">
        <v>37</v>
      </c>
      <c r="P338" s="307">
        <f>O338*H338</f>
        <v>0</v>
      </c>
      <c r="Q338" s="307">
        <v>0</v>
      </c>
      <c r="R338" s="307">
        <f>Q338*H338</f>
        <v>0</v>
      </c>
      <c r="S338" s="307">
        <v>0</v>
      </c>
      <c r="T338" s="133">
        <f>S338*H338</f>
        <v>0</v>
      </c>
      <c r="AR338" s="134" t="s">
        <v>103</v>
      </c>
      <c r="AT338" s="134" t="s">
        <v>1008</v>
      </c>
      <c r="AU338" s="134" t="s">
        <v>78</v>
      </c>
      <c r="AY338" s="277" t="s">
        <v>130</v>
      </c>
      <c r="BE338" s="308">
        <f>IF(N338="základní",J338,0)</f>
        <v>0</v>
      </c>
      <c r="BF338" s="308">
        <f>IF(N338="snížená",J338,0)</f>
        <v>0</v>
      </c>
      <c r="BG338" s="308">
        <f>IF(N338="zákl. přenesená",J338,0)</f>
        <v>0</v>
      </c>
      <c r="BH338" s="308">
        <f>IF(N338="sníž. přenesená",J338,0)</f>
        <v>0</v>
      </c>
      <c r="BI338" s="308">
        <f>IF(N338="nulová",J338,0)</f>
        <v>0</v>
      </c>
      <c r="BJ338" s="277" t="s">
        <v>8</v>
      </c>
      <c r="BK338" s="308">
        <f>ROUND(I338*H338,0)</f>
        <v>0</v>
      </c>
      <c r="BL338" s="277" t="s">
        <v>103</v>
      </c>
      <c r="BM338" s="134" t="s">
        <v>1187</v>
      </c>
    </row>
    <row r="339" spans="2:65" s="10" customFormat="1" ht="11.6">
      <c r="B339" s="136"/>
      <c r="C339" s="145"/>
      <c r="D339" s="137" t="s">
        <v>131</v>
      </c>
      <c r="E339" s="550" t="s">
        <v>1</v>
      </c>
      <c r="F339" s="139" t="s">
        <v>2138</v>
      </c>
      <c r="H339" s="140">
        <v>350</v>
      </c>
      <c r="I339" s="860"/>
      <c r="L339" s="136"/>
      <c r="M339" s="142"/>
      <c r="T339" s="144"/>
      <c r="AT339" s="138" t="s">
        <v>131</v>
      </c>
      <c r="AU339" s="138" t="s">
        <v>78</v>
      </c>
      <c r="AV339" s="10" t="s">
        <v>78</v>
      </c>
      <c r="AW339" s="10" t="s">
        <v>28</v>
      </c>
      <c r="AX339" s="10" t="s">
        <v>8</v>
      </c>
      <c r="AY339" s="138" t="s">
        <v>130</v>
      </c>
    </row>
    <row r="340" spans="2:65" s="10" customFormat="1" ht="27.65" customHeight="1">
      <c r="B340" s="136"/>
      <c r="C340" s="145"/>
      <c r="D340" s="120" t="s">
        <v>71</v>
      </c>
      <c r="E340" s="129" t="s">
        <v>375</v>
      </c>
      <c r="F340" s="129" t="s">
        <v>1432</v>
      </c>
      <c r="G340" s="292"/>
      <c r="H340" s="292"/>
      <c r="I340" s="299"/>
      <c r="J340" s="300">
        <f>SUM(J341:J351)</f>
        <v>0</v>
      </c>
      <c r="K340" s="292"/>
      <c r="L340" s="136"/>
      <c r="M340" s="142"/>
      <c r="T340" s="144"/>
      <c r="AT340" s="138"/>
      <c r="AU340" s="138"/>
      <c r="AY340" s="138"/>
    </row>
    <row r="341" spans="2:65" s="2" customFormat="1" ht="24.25" customHeight="1">
      <c r="B341" s="301"/>
      <c r="C341" s="145" t="s">
        <v>1188</v>
      </c>
      <c r="D341" s="551"/>
      <c r="E341" s="549"/>
      <c r="F341" s="147" t="s">
        <v>1433</v>
      </c>
      <c r="G341" s="148" t="s">
        <v>1434</v>
      </c>
      <c r="H341" s="149">
        <v>432</v>
      </c>
      <c r="I341" s="150"/>
      <c r="J341" s="151">
        <f t="shared" ref="J341:J346" si="50">ROUND(I341*H341,0)</f>
        <v>0</v>
      </c>
      <c r="K341" s="552" t="s">
        <v>1</v>
      </c>
      <c r="L341" s="34"/>
      <c r="M341" s="554" t="s">
        <v>1</v>
      </c>
      <c r="N341" s="555" t="s">
        <v>37</v>
      </c>
      <c r="P341" s="307">
        <f t="shared" ref="P341:P346" si="51">O341*H341</f>
        <v>0</v>
      </c>
      <c r="Q341" s="307">
        <v>0</v>
      </c>
      <c r="R341" s="307">
        <f t="shared" ref="R341:R346" si="52">Q341*H341</f>
        <v>0</v>
      </c>
      <c r="S341" s="307">
        <v>0</v>
      </c>
      <c r="T341" s="133">
        <f t="shared" ref="T341:T346" si="53">S341*H341</f>
        <v>0</v>
      </c>
      <c r="AR341" s="134" t="s">
        <v>103</v>
      </c>
      <c r="AT341" s="134" t="s">
        <v>1008</v>
      </c>
      <c r="AU341" s="134" t="s">
        <v>78</v>
      </c>
      <c r="AY341" s="277" t="s">
        <v>130</v>
      </c>
      <c r="BE341" s="308">
        <f t="shared" ref="BE341:BE346" si="54">IF(N341="základní",J341,0)</f>
        <v>0</v>
      </c>
      <c r="BF341" s="308">
        <f t="shared" ref="BF341:BF346" si="55">IF(N341="snížená",J341,0)</f>
        <v>0</v>
      </c>
      <c r="BG341" s="308">
        <f t="shared" ref="BG341:BG346" si="56">IF(N341="zákl. přenesená",J341,0)</f>
        <v>0</v>
      </c>
      <c r="BH341" s="308">
        <f t="shared" ref="BH341:BH346" si="57">IF(N341="sníž. přenesená",J341,0)</f>
        <v>0</v>
      </c>
      <c r="BI341" s="308">
        <f t="shared" ref="BI341:BI346" si="58">IF(N341="nulová",J341,0)</f>
        <v>0</v>
      </c>
      <c r="BJ341" s="277" t="s">
        <v>8</v>
      </c>
      <c r="BK341" s="308">
        <f t="shared" ref="BK341:BK346" si="59">ROUND(I341*H341,0)</f>
        <v>0</v>
      </c>
      <c r="BL341" s="277" t="s">
        <v>103</v>
      </c>
      <c r="BM341" s="134" t="s">
        <v>1189</v>
      </c>
    </row>
    <row r="342" spans="2:65" s="2" customFormat="1" ht="24" customHeight="1">
      <c r="B342" s="301"/>
      <c r="C342" s="145" t="s">
        <v>937</v>
      </c>
      <c r="D342" s="551"/>
      <c r="E342" s="549"/>
      <c r="F342" s="147" t="s">
        <v>1435</v>
      </c>
      <c r="G342" s="148" t="s">
        <v>1434</v>
      </c>
      <c r="H342" s="149">
        <v>472</v>
      </c>
      <c r="I342" s="150"/>
      <c r="J342" s="151">
        <f t="shared" si="50"/>
        <v>0</v>
      </c>
      <c r="K342" s="552" t="s">
        <v>1</v>
      </c>
      <c r="L342" s="34"/>
      <c r="M342" s="554" t="s">
        <v>1</v>
      </c>
      <c r="N342" s="555" t="s">
        <v>37</v>
      </c>
      <c r="P342" s="307">
        <f t="shared" si="51"/>
        <v>0</v>
      </c>
      <c r="Q342" s="307">
        <v>0</v>
      </c>
      <c r="R342" s="307">
        <f t="shared" si="52"/>
        <v>0</v>
      </c>
      <c r="S342" s="307">
        <v>0</v>
      </c>
      <c r="T342" s="133">
        <f t="shared" si="53"/>
        <v>0</v>
      </c>
      <c r="AR342" s="134" t="s">
        <v>103</v>
      </c>
      <c r="AT342" s="134" t="s">
        <v>1008</v>
      </c>
      <c r="AU342" s="134" t="s">
        <v>78</v>
      </c>
      <c r="AY342" s="277" t="s">
        <v>130</v>
      </c>
      <c r="BE342" s="308">
        <f t="shared" si="54"/>
        <v>0</v>
      </c>
      <c r="BF342" s="308">
        <f t="shared" si="55"/>
        <v>0</v>
      </c>
      <c r="BG342" s="308">
        <f t="shared" si="56"/>
        <v>0</v>
      </c>
      <c r="BH342" s="308">
        <f t="shared" si="57"/>
        <v>0</v>
      </c>
      <c r="BI342" s="308">
        <f t="shared" si="58"/>
        <v>0</v>
      </c>
      <c r="BJ342" s="277" t="s">
        <v>8</v>
      </c>
      <c r="BK342" s="308">
        <f t="shared" si="59"/>
        <v>0</v>
      </c>
      <c r="BL342" s="277" t="s">
        <v>103</v>
      </c>
      <c r="BM342" s="134" t="s">
        <v>1192</v>
      </c>
    </row>
    <row r="343" spans="2:65" s="2" customFormat="1" ht="26.15" customHeight="1">
      <c r="B343" s="301"/>
      <c r="C343" s="145" t="s">
        <v>1193</v>
      </c>
      <c r="D343" s="551"/>
      <c r="E343" s="549"/>
      <c r="F343" s="147" t="s">
        <v>1436</v>
      </c>
      <c r="G343" s="148" t="s">
        <v>1434</v>
      </c>
      <c r="H343" s="149">
        <v>20</v>
      </c>
      <c r="I343" s="150"/>
      <c r="J343" s="151">
        <f t="shared" si="50"/>
        <v>0</v>
      </c>
      <c r="K343" s="552" t="s">
        <v>1</v>
      </c>
      <c r="L343" s="34"/>
      <c r="M343" s="554" t="s">
        <v>1</v>
      </c>
      <c r="N343" s="555" t="s">
        <v>37</v>
      </c>
      <c r="P343" s="307">
        <f t="shared" si="51"/>
        <v>0</v>
      </c>
      <c r="Q343" s="307">
        <v>0</v>
      </c>
      <c r="R343" s="307">
        <f t="shared" si="52"/>
        <v>0</v>
      </c>
      <c r="S343" s="307">
        <v>0</v>
      </c>
      <c r="T343" s="133">
        <f t="shared" si="53"/>
        <v>0</v>
      </c>
      <c r="AR343" s="134" t="s">
        <v>103</v>
      </c>
      <c r="AT343" s="134" t="s">
        <v>1008</v>
      </c>
      <c r="AU343" s="134" t="s">
        <v>78</v>
      </c>
      <c r="AY343" s="277" t="s">
        <v>130</v>
      </c>
      <c r="BE343" s="308">
        <f t="shared" si="54"/>
        <v>0</v>
      </c>
      <c r="BF343" s="308">
        <f t="shared" si="55"/>
        <v>0</v>
      </c>
      <c r="BG343" s="308">
        <f t="shared" si="56"/>
        <v>0</v>
      </c>
      <c r="BH343" s="308">
        <f t="shared" si="57"/>
        <v>0</v>
      </c>
      <c r="BI343" s="308">
        <f t="shared" si="58"/>
        <v>0</v>
      </c>
      <c r="BJ343" s="277" t="s">
        <v>8</v>
      </c>
      <c r="BK343" s="308">
        <f t="shared" si="59"/>
        <v>0</v>
      </c>
      <c r="BL343" s="277" t="s">
        <v>103</v>
      </c>
      <c r="BM343" s="134" t="s">
        <v>1194</v>
      </c>
    </row>
    <row r="344" spans="2:65" s="2" customFormat="1" ht="24.25" customHeight="1">
      <c r="B344" s="301"/>
      <c r="C344" s="145" t="s">
        <v>1164</v>
      </c>
      <c r="D344" s="551"/>
      <c r="E344" s="549"/>
      <c r="F344" s="147" t="s">
        <v>1437</v>
      </c>
      <c r="G344" s="148" t="s">
        <v>1434</v>
      </c>
      <c r="H344" s="149">
        <v>20</v>
      </c>
      <c r="I344" s="150"/>
      <c r="J344" s="151">
        <f t="shared" si="50"/>
        <v>0</v>
      </c>
      <c r="K344" s="552" t="s">
        <v>1</v>
      </c>
      <c r="L344" s="34"/>
      <c r="M344" s="554" t="s">
        <v>1</v>
      </c>
      <c r="N344" s="555" t="s">
        <v>37</v>
      </c>
      <c r="P344" s="307">
        <f t="shared" si="51"/>
        <v>0</v>
      </c>
      <c r="Q344" s="307">
        <v>0</v>
      </c>
      <c r="R344" s="307">
        <f t="shared" si="52"/>
        <v>0</v>
      </c>
      <c r="S344" s="307">
        <v>0</v>
      </c>
      <c r="T344" s="133">
        <f t="shared" si="53"/>
        <v>0</v>
      </c>
      <c r="AR344" s="134" t="s">
        <v>103</v>
      </c>
      <c r="AT344" s="134" t="s">
        <v>1008</v>
      </c>
      <c r="AU344" s="134" t="s">
        <v>78</v>
      </c>
      <c r="AY344" s="277" t="s">
        <v>130</v>
      </c>
      <c r="BE344" s="308">
        <f t="shared" si="54"/>
        <v>0</v>
      </c>
      <c r="BF344" s="308">
        <f t="shared" si="55"/>
        <v>0</v>
      </c>
      <c r="BG344" s="308">
        <f t="shared" si="56"/>
        <v>0</v>
      </c>
      <c r="BH344" s="308">
        <f t="shared" si="57"/>
        <v>0</v>
      </c>
      <c r="BI344" s="308">
        <f t="shared" si="58"/>
        <v>0</v>
      </c>
      <c r="BJ344" s="277" t="s">
        <v>8</v>
      </c>
      <c r="BK344" s="308">
        <f t="shared" si="59"/>
        <v>0</v>
      </c>
      <c r="BL344" s="277" t="s">
        <v>103</v>
      </c>
      <c r="BM344" s="134" t="s">
        <v>1197</v>
      </c>
    </row>
    <row r="345" spans="2:65" s="2" customFormat="1" ht="25" customHeight="1">
      <c r="B345" s="301"/>
      <c r="C345" s="145" t="s">
        <v>1198</v>
      </c>
      <c r="D345" s="551"/>
      <c r="E345" s="549"/>
      <c r="F345" s="147" t="s">
        <v>1438</v>
      </c>
      <c r="G345" s="148" t="s">
        <v>1439</v>
      </c>
      <c r="H345" s="149">
        <v>392</v>
      </c>
      <c r="I345" s="150"/>
      <c r="J345" s="151">
        <f t="shared" si="50"/>
        <v>0</v>
      </c>
      <c r="K345" s="552" t="s">
        <v>1</v>
      </c>
      <c r="L345" s="34"/>
      <c r="M345" s="554" t="s">
        <v>1</v>
      </c>
      <c r="N345" s="555" t="s">
        <v>37</v>
      </c>
      <c r="P345" s="307">
        <f t="shared" si="51"/>
        <v>0</v>
      </c>
      <c r="Q345" s="307">
        <v>0</v>
      </c>
      <c r="R345" s="307">
        <f t="shared" si="52"/>
        <v>0</v>
      </c>
      <c r="S345" s="307">
        <v>0</v>
      </c>
      <c r="T345" s="133">
        <f t="shared" si="53"/>
        <v>0</v>
      </c>
      <c r="AR345" s="134" t="s">
        <v>103</v>
      </c>
      <c r="AT345" s="134" t="s">
        <v>1008</v>
      </c>
      <c r="AU345" s="134" t="s">
        <v>78</v>
      </c>
      <c r="AY345" s="277" t="s">
        <v>130</v>
      </c>
      <c r="BE345" s="308">
        <f t="shared" si="54"/>
        <v>0</v>
      </c>
      <c r="BF345" s="308">
        <f t="shared" si="55"/>
        <v>0</v>
      </c>
      <c r="BG345" s="308">
        <f t="shared" si="56"/>
        <v>0</v>
      </c>
      <c r="BH345" s="308">
        <f t="shared" si="57"/>
        <v>0</v>
      </c>
      <c r="BI345" s="308">
        <f t="shared" si="58"/>
        <v>0</v>
      </c>
      <c r="BJ345" s="277" t="s">
        <v>8</v>
      </c>
      <c r="BK345" s="308">
        <f t="shared" si="59"/>
        <v>0</v>
      </c>
      <c r="BL345" s="277" t="s">
        <v>103</v>
      </c>
      <c r="BM345" s="134" t="s">
        <v>1200</v>
      </c>
    </row>
    <row r="346" spans="2:65" s="2" customFormat="1" ht="16.5" customHeight="1">
      <c r="B346" s="301"/>
      <c r="C346" s="145" t="s">
        <v>1166</v>
      </c>
      <c r="D346" s="551"/>
      <c r="E346" s="549"/>
      <c r="F346" s="147" t="s">
        <v>1440</v>
      </c>
      <c r="G346" s="148" t="s">
        <v>1439</v>
      </c>
      <c r="H346" s="149">
        <v>1</v>
      </c>
      <c r="I346" s="150"/>
      <c r="J346" s="151">
        <f t="shared" si="50"/>
        <v>0</v>
      </c>
      <c r="K346" s="552" t="s">
        <v>1</v>
      </c>
      <c r="L346" s="34"/>
      <c r="M346" s="554" t="s">
        <v>1</v>
      </c>
      <c r="N346" s="555" t="s">
        <v>37</v>
      </c>
      <c r="P346" s="307">
        <f t="shared" si="51"/>
        <v>0</v>
      </c>
      <c r="Q346" s="307">
        <v>0</v>
      </c>
      <c r="R346" s="307">
        <f t="shared" si="52"/>
        <v>0</v>
      </c>
      <c r="S346" s="307">
        <v>0</v>
      </c>
      <c r="T346" s="133">
        <f t="shared" si="53"/>
        <v>0</v>
      </c>
      <c r="AR346" s="134" t="s">
        <v>103</v>
      </c>
      <c r="AT346" s="134" t="s">
        <v>1008</v>
      </c>
      <c r="AU346" s="134" t="s">
        <v>78</v>
      </c>
      <c r="AY346" s="277" t="s">
        <v>130</v>
      </c>
      <c r="BE346" s="308">
        <f t="shared" si="54"/>
        <v>0</v>
      </c>
      <c r="BF346" s="308">
        <f t="shared" si="55"/>
        <v>0</v>
      </c>
      <c r="BG346" s="308">
        <f t="shared" si="56"/>
        <v>0</v>
      </c>
      <c r="BH346" s="308">
        <f t="shared" si="57"/>
        <v>0</v>
      </c>
      <c r="BI346" s="308">
        <f t="shared" si="58"/>
        <v>0</v>
      </c>
      <c r="BJ346" s="277" t="s">
        <v>8</v>
      </c>
      <c r="BK346" s="308">
        <f t="shared" si="59"/>
        <v>0</v>
      </c>
      <c r="BL346" s="277" t="s">
        <v>103</v>
      </c>
      <c r="BM346" s="134" t="s">
        <v>1202</v>
      </c>
    </row>
    <row r="347" spans="2:65" s="2" customFormat="1" ht="18" customHeight="1">
      <c r="B347" s="301"/>
      <c r="C347" s="145" t="s">
        <v>1203</v>
      </c>
      <c r="D347" s="551"/>
      <c r="E347" s="549"/>
      <c r="F347" s="147" t="s">
        <v>1441</v>
      </c>
      <c r="G347" s="148" t="s">
        <v>1439</v>
      </c>
      <c r="H347" s="149">
        <v>1</v>
      </c>
      <c r="I347" s="150"/>
      <c r="J347" s="151">
        <f t="shared" ref="J347:J351" si="60">ROUND(I347*H347,0)</f>
        <v>0</v>
      </c>
      <c r="K347" s="552" t="s">
        <v>1</v>
      </c>
      <c r="L347" s="34"/>
      <c r="M347" s="554" t="s">
        <v>1</v>
      </c>
      <c r="N347" s="555" t="s">
        <v>37</v>
      </c>
      <c r="P347" s="307">
        <f t="shared" ref="P347:P351" si="61">O347*H347</f>
        <v>0</v>
      </c>
      <c r="Q347" s="307">
        <v>0</v>
      </c>
      <c r="R347" s="307">
        <f t="shared" ref="R347:R351" si="62">Q347*H347</f>
        <v>0</v>
      </c>
      <c r="S347" s="307">
        <v>0</v>
      </c>
      <c r="T347" s="133">
        <f t="shared" ref="T347:T351" si="63">S347*H347</f>
        <v>0</v>
      </c>
      <c r="AR347" s="134" t="s">
        <v>103</v>
      </c>
      <c r="AT347" s="134" t="s">
        <v>1008</v>
      </c>
      <c r="AU347" s="134" t="s">
        <v>78</v>
      </c>
      <c r="AY347" s="277" t="s">
        <v>130</v>
      </c>
      <c r="BE347" s="308">
        <f t="shared" ref="BE347:BE351" si="64">IF(N347="základní",J347,0)</f>
        <v>0</v>
      </c>
      <c r="BF347" s="308">
        <f t="shared" ref="BF347:BF351" si="65">IF(N347="snížená",J347,0)</f>
        <v>0</v>
      </c>
      <c r="BG347" s="308">
        <f t="shared" ref="BG347:BG351" si="66">IF(N347="zákl. přenesená",J347,0)</f>
        <v>0</v>
      </c>
      <c r="BH347" s="308">
        <f t="shared" ref="BH347:BH351" si="67">IF(N347="sníž. přenesená",J347,0)</f>
        <v>0</v>
      </c>
      <c r="BI347" s="308">
        <f t="shared" ref="BI347:BI351" si="68">IF(N347="nulová",J347,0)</f>
        <v>0</v>
      </c>
      <c r="BJ347" s="277" t="s">
        <v>8</v>
      </c>
      <c r="BK347" s="308">
        <f t="shared" ref="BK347:BK351" si="69">ROUND(I347*H347,0)</f>
        <v>0</v>
      </c>
      <c r="BL347" s="277" t="s">
        <v>103</v>
      </c>
      <c r="BM347" s="134" t="s">
        <v>1205</v>
      </c>
    </row>
    <row r="348" spans="2:65" s="2" customFormat="1" ht="36" customHeight="1">
      <c r="B348" s="301"/>
      <c r="C348" s="145" t="s">
        <v>1167</v>
      </c>
      <c r="D348" s="551"/>
      <c r="E348" s="549"/>
      <c r="F348" s="147" t="s">
        <v>1442</v>
      </c>
      <c r="G348" s="148" t="s">
        <v>1439</v>
      </c>
      <c r="H348" s="149">
        <v>472</v>
      </c>
      <c r="I348" s="150"/>
      <c r="J348" s="151">
        <f t="shared" si="60"/>
        <v>0</v>
      </c>
      <c r="K348" s="552" t="s">
        <v>1</v>
      </c>
      <c r="L348" s="34"/>
      <c r="M348" s="554" t="s">
        <v>1</v>
      </c>
      <c r="N348" s="555" t="s">
        <v>37</v>
      </c>
      <c r="P348" s="307">
        <f t="shared" si="61"/>
        <v>0</v>
      </c>
      <c r="Q348" s="307">
        <v>0</v>
      </c>
      <c r="R348" s="307">
        <f t="shared" si="62"/>
        <v>0</v>
      </c>
      <c r="S348" s="307">
        <v>0</v>
      </c>
      <c r="T348" s="133">
        <f t="shared" si="63"/>
        <v>0</v>
      </c>
      <c r="AR348" s="134" t="s">
        <v>103</v>
      </c>
      <c r="AT348" s="134" t="s">
        <v>1008</v>
      </c>
      <c r="AU348" s="134" t="s">
        <v>78</v>
      </c>
      <c r="AY348" s="277" t="s">
        <v>130</v>
      </c>
      <c r="BE348" s="308">
        <f t="shared" si="64"/>
        <v>0</v>
      </c>
      <c r="BF348" s="308">
        <f t="shared" si="65"/>
        <v>0</v>
      </c>
      <c r="BG348" s="308">
        <f t="shared" si="66"/>
        <v>0</v>
      </c>
      <c r="BH348" s="308">
        <f t="shared" si="67"/>
        <v>0</v>
      </c>
      <c r="BI348" s="308">
        <f t="shared" si="68"/>
        <v>0</v>
      </c>
      <c r="BJ348" s="277" t="s">
        <v>8</v>
      </c>
      <c r="BK348" s="308">
        <f t="shared" si="69"/>
        <v>0</v>
      </c>
      <c r="BL348" s="277" t="s">
        <v>103</v>
      </c>
      <c r="BM348" s="134" t="s">
        <v>1207</v>
      </c>
    </row>
    <row r="349" spans="2:65" s="2" customFormat="1" ht="31.5" customHeight="1">
      <c r="B349" s="301"/>
      <c r="C349" s="145" t="s">
        <v>1208</v>
      </c>
      <c r="D349" s="551"/>
      <c r="E349" s="549"/>
      <c r="F349" s="147" t="s">
        <v>1443</v>
      </c>
      <c r="G349" s="148" t="s">
        <v>1439</v>
      </c>
      <c r="H349" s="149">
        <v>8120</v>
      </c>
      <c r="I349" s="150"/>
      <c r="J349" s="151">
        <f t="shared" si="60"/>
        <v>0</v>
      </c>
      <c r="K349" s="552" t="s">
        <v>1</v>
      </c>
      <c r="L349" s="34"/>
      <c r="M349" s="554" t="s">
        <v>1</v>
      </c>
      <c r="N349" s="555" t="s">
        <v>37</v>
      </c>
      <c r="P349" s="307">
        <f t="shared" si="61"/>
        <v>0</v>
      </c>
      <c r="Q349" s="307">
        <v>0</v>
      </c>
      <c r="R349" s="307">
        <f t="shared" si="62"/>
        <v>0</v>
      </c>
      <c r="S349" s="307">
        <v>0</v>
      </c>
      <c r="T349" s="133">
        <f t="shared" si="63"/>
        <v>0</v>
      </c>
      <c r="AR349" s="134" t="s">
        <v>103</v>
      </c>
      <c r="AT349" s="134" t="s">
        <v>1008</v>
      </c>
      <c r="AU349" s="134" t="s">
        <v>78</v>
      </c>
      <c r="AY349" s="277" t="s">
        <v>130</v>
      </c>
      <c r="BE349" s="308">
        <f t="shared" si="64"/>
        <v>0</v>
      </c>
      <c r="BF349" s="308">
        <f t="shared" si="65"/>
        <v>0</v>
      </c>
      <c r="BG349" s="308">
        <f t="shared" si="66"/>
        <v>0</v>
      </c>
      <c r="BH349" s="308">
        <f t="shared" si="67"/>
        <v>0</v>
      </c>
      <c r="BI349" s="308">
        <f t="shared" si="68"/>
        <v>0</v>
      </c>
      <c r="BJ349" s="277" t="s">
        <v>8</v>
      </c>
      <c r="BK349" s="308">
        <f t="shared" si="69"/>
        <v>0</v>
      </c>
      <c r="BL349" s="277" t="s">
        <v>103</v>
      </c>
      <c r="BM349" s="134" t="s">
        <v>1210</v>
      </c>
    </row>
    <row r="350" spans="2:65" s="2" customFormat="1" ht="16.5" customHeight="1">
      <c r="B350" s="301"/>
      <c r="C350" s="145" t="s">
        <v>1211</v>
      </c>
      <c r="D350" s="551"/>
      <c r="E350" s="549"/>
      <c r="F350" s="147" t="s">
        <v>1444</v>
      </c>
      <c r="G350" s="148" t="s">
        <v>1439</v>
      </c>
      <c r="H350" s="149">
        <v>11</v>
      </c>
      <c r="I350" s="150"/>
      <c r="J350" s="151">
        <f t="shared" si="60"/>
        <v>0</v>
      </c>
      <c r="K350" s="552" t="s">
        <v>1</v>
      </c>
      <c r="L350" s="34"/>
      <c r="M350" s="554" t="s">
        <v>1</v>
      </c>
      <c r="N350" s="555" t="s">
        <v>37</v>
      </c>
      <c r="P350" s="307">
        <f t="shared" si="61"/>
        <v>0</v>
      </c>
      <c r="Q350" s="307">
        <v>0</v>
      </c>
      <c r="R350" s="307">
        <f t="shared" si="62"/>
        <v>0</v>
      </c>
      <c r="S350" s="307">
        <v>0</v>
      </c>
      <c r="T350" s="133">
        <f t="shared" si="63"/>
        <v>0</v>
      </c>
      <c r="AR350" s="134" t="s">
        <v>103</v>
      </c>
      <c r="AT350" s="134" t="s">
        <v>1008</v>
      </c>
      <c r="AU350" s="134" t="s">
        <v>78</v>
      </c>
      <c r="AY350" s="277" t="s">
        <v>130</v>
      </c>
      <c r="BE350" s="308">
        <f t="shared" si="64"/>
        <v>0</v>
      </c>
      <c r="BF350" s="308">
        <f t="shared" si="65"/>
        <v>0</v>
      </c>
      <c r="BG350" s="308">
        <f t="shared" si="66"/>
        <v>0</v>
      </c>
      <c r="BH350" s="308">
        <f t="shared" si="67"/>
        <v>0</v>
      </c>
      <c r="BI350" s="308">
        <f t="shared" si="68"/>
        <v>0</v>
      </c>
      <c r="BJ350" s="277" t="s">
        <v>8</v>
      </c>
      <c r="BK350" s="308">
        <f t="shared" si="69"/>
        <v>0</v>
      </c>
      <c r="BL350" s="277" t="s">
        <v>103</v>
      </c>
      <c r="BM350" s="134" t="s">
        <v>1213</v>
      </c>
    </row>
    <row r="351" spans="2:65" s="2" customFormat="1" ht="16.5" customHeight="1">
      <c r="B351" s="301"/>
      <c r="C351" s="145" t="s">
        <v>1214</v>
      </c>
      <c r="D351" s="551"/>
      <c r="E351" s="549"/>
      <c r="F351" s="147" t="s">
        <v>1445</v>
      </c>
      <c r="G351" s="148" t="s">
        <v>169</v>
      </c>
      <c r="H351" s="149">
        <v>1</v>
      </c>
      <c r="I351" s="150"/>
      <c r="J351" s="151">
        <f t="shared" si="60"/>
        <v>0</v>
      </c>
      <c r="K351" s="552" t="s">
        <v>1</v>
      </c>
      <c r="L351" s="34"/>
      <c r="M351" s="554" t="s">
        <v>1</v>
      </c>
      <c r="N351" s="555" t="s">
        <v>37</v>
      </c>
      <c r="P351" s="307">
        <f t="shared" si="61"/>
        <v>0</v>
      </c>
      <c r="Q351" s="307">
        <v>0</v>
      </c>
      <c r="R351" s="307">
        <f t="shared" si="62"/>
        <v>0</v>
      </c>
      <c r="S351" s="307">
        <v>0</v>
      </c>
      <c r="T351" s="133">
        <f t="shared" si="63"/>
        <v>0</v>
      </c>
      <c r="AR351" s="134" t="s">
        <v>103</v>
      </c>
      <c r="AT351" s="134" t="s">
        <v>1008</v>
      </c>
      <c r="AU351" s="134" t="s">
        <v>78</v>
      </c>
      <c r="AY351" s="277" t="s">
        <v>130</v>
      </c>
      <c r="BE351" s="308">
        <f t="shared" si="64"/>
        <v>0</v>
      </c>
      <c r="BF351" s="308">
        <f t="shared" si="65"/>
        <v>0</v>
      </c>
      <c r="BG351" s="308">
        <f t="shared" si="66"/>
        <v>0</v>
      </c>
      <c r="BH351" s="308">
        <f t="shared" si="67"/>
        <v>0</v>
      </c>
      <c r="BI351" s="308">
        <f t="shared" si="68"/>
        <v>0</v>
      </c>
      <c r="BJ351" s="277" t="s">
        <v>8</v>
      </c>
      <c r="BK351" s="308">
        <f t="shared" si="69"/>
        <v>0</v>
      </c>
      <c r="BL351" s="277" t="s">
        <v>103</v>
      </c>
      <c r="BM351" s="134" t="s">
        <v>1216</v>
      </c>
    </row>
    <row r="352" spans="2:65" s="2" customFormat="1" ht="7" customHeight="1">
      <c r="B352" s="283"/>
      <c r="C352" s="284"/>
      <c r="D352" s="284"/>
      <c r="E352" s="284"/>
      <c r="F352" s="284"/>
      <c r="G352" s="284"/>
      <c r="H352" s="284"/>
      <c r="I352" s="865"/>
      <c r="J352" s="284"/>
      <c r="K352" s="284"/>
      <c r="L352" s="34"/>
    </row>
  </sheetData>
  <sheetProtection algorithmName="SHA-512" hashValue="dkA+UNhbvvbGjJP5wSTSvqjJpZixQEkm/Z9exJ0OVk7ctOCp3FXh4vdiFU4UeJFzqL39ksVb/SR1ja8bYWP5lQ==" saltValue="tZHCv3MVe9kMNWBX2nvMow==" spinCount="100000" sheet="1" objects="1" scenarios="1" selectLockedCells="1"/>
  <autoFilter ref="C121:K351" xr:uid="{00000000-0009-0000-0000-00000B000000}"/>
  <mergeCells count="9">
    <mergeCell ref="E87:H87"/>
    <mergeCell ref="E112:H112"/>
    <mergeCell ref="E114:H114"/>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D8328-56B6-4694-8EDC-2B4877BF388C}">
  <sheetPr>
    <pageSetUpPr fitToPage="1"/>
  </sheetPr>
  <dimension ref="A2:BL181"/>
  <sheetViews>
    <sheetView showGridLines="0" topLeftCell="A104" zoomScaleNormal="100" workbookViewId="0">
      <selection activeCell="I124" sqref="I124"/>
    </sheetView>
  </sheetViews>
  <sheetFormatPr defaultColWidth="9.36328125" defaultRowHeight="10.3"/>
  <cols>
    <col min="1" max="1" width="8.36328125" style="257" customWidth="1"/>
    <col min="2" max="2" width="1.1796875" style="257" customWidth="1"/>
    <col min="3" max="3" width="4.1796875" style="257" customWidth="1"/>
    <col min="4" max="4" width="4.36328125" style="257" customWidth="1"/>
    <col min="5" max="5" width="14.6328125" style="257" customWidth="1"/>
    <col min="6" max="6" width="53" style="257" customWidth="1"/>
    <col min="7" max="7" width="7.453125" style="257" customWidth="1"/>
    <col min="8" max="8" width="14" style="257" customWidth="1"/>
    <col min="9" max="9" width="15.81640625" style="845" customWidth="1"/>
    <col min="10" max="11" width="22.36328125" style="257" customWidth="1"/>
    <col min="12" max="12" width="9.36328125" style="257" customWidth="1"/>
    <col min="13" max="13" width="10.81640625" style="727" customWidth="1"/>
    <col min="14" max="19" width="14.1796875" style="727" customWidth="1"/>
    <col min="20" max="20" width="4.453125" style="727" customWidth="1"/>
    <col min="21" max="21" width="12.36328125" style="727" customWidth="1"/>
    <col min="22" max="22" width="16.36328125" style="727" customWidth="1"/>
    <col min="23" max="23" width="12.36328125" style="257" customWidth="1"/>
    <col min="24" max="24" width="15" style="257" customWidth="1"/>
    <col min="25" max="25" width="11" style="257" customWidth="1"/>
    <col min="26" max="26" width="15" style="257" customWidth="1"/>
    <col min="27" max="27" width="16.36328125" style="257" customWidth="1"/>
    <col min="28" max="28" width="11" style="257" customWidth="1"/>
    <col min="29" max="29" width="15" style="257" customWidth="1"/>
    <col min="30" max="30" width="16.36328125" style="257" customWidth="1"/>
    <col min="31" max="16384" width="9.36328125" style="257"/>
  </cols>
  <sheetData>
    <row r="2" spans="2:45" ht="37" customHeight="1">
      <c r="L2" s="894"/>
      <c r="M2" s="895"/>
      <c r="N2" s="895"/>
      <c r="O2" s="895"/>
      <c r="P2" s="895"/>
      <c r="Q2" s="895"/>
      <c r="R2" s="895"/>
      <c r="S2" s="895"/>
      <c r="T2" s="895"/>
      <c r="U2" s="895"/>
      <c r="AS2" s="277"/>
    </row>
    <row r="3" spans="2:45" ht="7" customHeight="1">
      <c r="B3" s="13"/>
      <c r="C3" s="14"/>
      <c r="D3" s="14"/>
      <c r="E3" s="14"/>
      <c r="F3" s="14"/>
      <c r="G3" s="14"/>
      <c r="H3" s="14"/>
      <c r="I3" s="846"/>
      <c r="J3" s="14"/>
      <c r="K3" s="14"/>
      <c r="L3" s="15"/>
      <c r="AS3" s="277"/>
    </row>
    <row r="4" spans="2:45" ht="25" customHeight="1">
      <c r="B4" s="15"/>
      <c r="D4" s="16" t="s">
        <v>110</v>
      </c>
      <c r="L4" s="15"/>
      <c r="M4" s="728"/>
      <c r="AS4" s="277"/>
    </row>
    <row r="5" spans="2:45" ht="7" customHeight="1">
      <c r="B5" s="15"/>
      <c r="L5" s="15"/>
    </row>
    <row r="6" spans="2:45" ht="12" customHeight="1">
      <c r="B6" s="15"/>
      <c r="D6" s="269" t="s">
        <v>16</v>
      </c>
      <c r="L6" s="15"/>
    </row>
    <row r="7" spans="2:45" ht="16.5" customHeight="1">
      <c r="B7" s="15"/>
      <c r="E7" s="940" t="s">
        <v>4078</v>
      </c>
      <c r="F7" s="941"/>
      <c r="G7" s="941"/>
      <c r="H7" s="941"/>
      <c r="L7" s="15"/>
    </row>
    <row r="8" spans="2:45" s="2" customFormat="1" ht="12" customHeight="1">
      <c r="B8" s="34"/>
      <c r="D8" s="269" t="s">
        <v>111</v>
      </c>
      <c r="I8" s="308"/>
      <c r="L8" s="34"/>
      <c r="M8" s="729"/>
      <c r="N8" s="729"/>
      <c r="O8" s="729"/>
      <c r="P8" s="729"/>
      <c r="Q8" s="729"/>
      <c r="R8" s="729"/>
      <c r="S8" s="729"/>
      <c r="T8" s="729"/>
      <c r="U8" s="729"/>
      <c r="V8" s="729"/>
    </row>
    <row r="9" spans="2:45" s="2" customFormat="1" ht="16.5" customHeight="1">
      <c r="B9" s="34"/>
      <c r="E9" s="911" t="s">
        <v>7009</v>
      </c>
      <c r="F9" s="939"/>
      <c r="G9" s="939"/>
      <c r="H9" s="939"/>
      <c r="I9" s="308"/>
      <c r="L9" s="34"/>
      <c r="M9" s="729"/>
      <c r="N9" s="729"/>
      <c r="O9" s="729"/>
      <c r="P9" s="729"/>
      <c r="Q9" s="729"/>
      <c r="R9" s="729"/>
      <c r="S9" s="729"/>
      <c r="T9" s="729"/>
      <c r="U9" s="729"/>
      <c r="V9" s="729"/>
    </row>
    <row r="10" spans="2:45" s="2" customFormat="1">
      <c r="B10" s="34"/>
      <c r="I10" s="308"/>
      <c r="L10" s="34"/>
      <c r="M10" s="729"/>
      <c r="N10" s="729"/>
      <c r="O10" s="729"/>
      <c r="P10" s="729"/>
      <c r="Q10" s="729"/>
      <c r="R10" s="729"/>
      <c r="S10" s="729"/>
      <c r="T10" s="729"/>
      <c r="U10" s="729"/>
      <c r="V10" s="729"/>
    </row>
    <row r="11" spans="2:45" s="2" customFormat="1" ht="12" customHeight="1">
      <c r="B11" s="34"/>
      <c r="D11" s="269" t="s">
        <v>17</v>
      </c>
      <c r="F11" s="262" t="s">
        <v>1</v>
      </c>
      <c r="I11" s="847" t="s">
        <v>18</v>
      </c>
      <c r="J11" s="262" t="s">
        <v>1</v>
      </c>
      <c r="L11" s="34"/>
      <c r="M11" s="729"/>
      <c r="N11" s="729"/>
      <c r="O11" s="729"/>
      <c r="P11" s="729"/>
      <c r="Q11" s="729"/>
      <c r="R11" s="729"/>
      <c r="S11" s="729"/>
      <c r="T11" s="729"/>
      <c r="U11" s="729"/>
      <c r="V11" s="729"/>
    </row>
    <row r="12" spans="2:45" s="2" customFormat="1" ht="12" customHeight="1">
      <c r="B12" s="34"/>
      <c r="D12" s="269" t="s">
        <v>19</v>
      </c>
      <c r="F12" s="791" t="s">
        <v>2933</v>
      </c>
      <c r="I12" s="847" t="s">
        <v>20</v>
      </c>
      <c r="J12" s="789">
        <f>'Rekapitulace stavby'!AN8</f>
        <v>44757</v>
      </c>
      <c r="L12" s="34"/>
      <c r="M12" s="729"/>
      <c r="N12" s="729"/>
      <c r="O12" s="729"/>
      <c r="P12" s="729"/>
      <c r="Q12" s="729"/>
      <c r="R12" s="729"/>
      <c r="S12" s="729"/>
      <c r="T12" s="729"/>
      <c r="U12" s="729"/>
      <c r="V12" s="729"/>
    </row>
    <row r="13" spans="2:45" s="2" customFormat="1" ht="10.95" customHeight="1">
      <c r="B13" s="34"/>
      <c r="I13" s="308"/>
      <c r="L13" s="34"/>
      <c r="M13" s="729"/>
      <c r="N13" s="729"/>
      <c r="O13" s="729"/>
      <c r="P13" s="729"/>
      <c r="Q13" s="729"/>
      <c r="R13" s="729"/>
      <c r="S13" s="729"/>
      <c r="T13" s="729"/>
      <c r="U13" s="729"/>
      <c r="V13" s="729"/>
    </row>
    <row r="14" spans="2:45" s="2" customFormat="1" ht="12" customHeight="1">
      <c r="B14" s="34"/>
      <c r="D14" s="269" t="s">
        <v>21</v>
      </c>
      <c r="I14" s="847" t="s">
        <v>22</v>
      </c>
      <c r="J14" s="262"/>
      <c r="L14" s="34"/>
      <c r="M14" s="729"/>
      <c r="N14" s="729"/>
      <c r="O14" s="729"/>
      <c r="P14" s="729"/>
      <c r="Q14" s="729"/>
      <c r="R14" s="729"/>
      <c r="S14" s="729"/>
      <c r="T14" s="729"/>
      <c r="U14" s="729"/>
      <c r="V14" s="729"/>
    </row>
    <row r="15" spans="2:45" s="2" customFormat="1" ht="18" customHeight="1">
      <c r="B15" s="34"/>
      <c r="E15" s="262" t="s">
        <v>2932</v>
      </c>
      <c r="I15" s="847" t="s">
        <v>23</v>
      </c>
      <c r="J15" s="262"/>
      <c r="L15" s="34"/>
      <c r="M15" s="729"/>
      <c r="N15" s="729"/>
      <c r="O15" s="729"/>
      <c r="P15" s="729"/>
      <c r="Q15" s="729"/>
      <c r="R15" s="729"/>
      <c r="S15" s="729"/>
      <c r="T15" s="729"/>
      <c r="U15" s="729"/>
      <c r="V15" s="729"/>
    </row>
    <row r="16" spans="2:45" s="2" customFormat="1" ht="7" customHeight="1">
      <c r="B16" s="34"/>
      <c r="I16" s="308"/>
      <c r="L16" s="34"/>
      <c r="M16" s="729"/>
      <c r="N16" s="729"/>
      <c r="O16" s="729"/>
      <c r="P16" s="729"/>
      <c r="Q16" s="729"/>
      <c r="R16" s="729"/>
      <c r="S16" s="729"/>
      <c r="T16" s="729"/>
      <c r="U16" s="729"/>
      <c r="V16" s="729"/>
    </row>
    <row r="17" spans="2:22" s="2" customFormat="1" ht="12" customHeight="1">
      <c r="B17" s="34"/>
      <c r="D17" s="269" t="s">
        <v>24</v>
      </c>
      <c r="I17" s="847" t="s">
        <v>22</v>
      </c>
      <c r="J17" s="792" t="str">
        <f>'Rekapitulace stavby'!AN13</f>
        <v>Vyplň údaj</v>
      </c>
      <c r="L17" s="34"/>
      <c r="M17" s="729"/>
      <c r="N17" s="729"/>
      <c r="O17" s="729"/>
      <c r="P17" s="729"/>
      <c r="Q17" s="729"/>
      <c r="R17" s="729"/>
      <c r="S17" s="729"/>
      <c r="T17" s="729"/>
      <c r="U17" s="729"/>
      <c r="V17" s="729"/>
    </row>
    <row r="18" spans="2:22" s="2" customFormat="1" ht="18" customHeight="1">
      <c r="B18" s="34"/>
      <c r="E18" s="901" t="str">
        <f>'Rekapitulace stavby'!E14</f>
        <v>Vyplň údaj</v>
      </c>
      <c r="F18" s="896"/>
      <c r="G18" s="896"/>
      <c r="H18" s="896"/>
      <c r="I18" s="847" t="s">
        <v>23</v>
      </c>
      <c r="J18" s="792" t="str">
        <f>'Rekapitulace stavby'!AN14</f>
        <v>Vyplň údaj</v>
      </c>
      <c r="L18" s="34"/>
      <c r="M18" s="729"/>
      <c r="N18" s="729"/>
      <c r="O18" s="729"/>
      <c r="P18" s="729"/>
      <c r="Q18" s="729"/>
      <c r="R18" s="729"/>
      <c r="S18" s="729"/>
      <c r="T18" s="729"/>
      <c r="U18" s="729"/>
      <c r="V18" s="729"/>
    </row>
    <row r="19" spans="2:22" s="2" customFormat="1" ht="7" customHeight="1">
      <c r="B19" s="34"/>
      <c r="I19" s="308"/>
      <c r="L19" s="34"/>
      <c r="M19" s="729"/>
      <c r="N19" s="729"/>
      <c r="O19" s="729"/>
      <c r="P19" s="729"/>
      <c r="Q19" s="729"/>
      <c r="R19" s="729"/>
      <c r="S19" s="729"/>
      <c r="T19" s="729"/>
      <c r="U19" s="729"/>
      <c r="V19" s="729"/>
    </row>
    <row r="20" spans="2:22" s="2" customFormat="1" ht="12" customHeight="1">
      <c r="B20" s="34"/>
      <c r="D20" s="269" t="s">
        <v>26</v>
      </c>
      <c r="I20" s="847" t="s">
        <v>22</v>
      </c>
      <c r="J20" s="262"/>
      <c r="L20" s="34"/>
      <c r="M20" s="729"/>
      <c r="N20" s="729"/>
      <c r="O20" s="729"/>
      <c r="P20" s="729"/>
      <c r="Q20" s="729"/>
      <c r="R20" s="729"/>
      <c r="S20" s="729"/>
      <c r="T20" s="729"/>
      <c r="U20" s="729"/>
      <c r="V20" s="729"/>
    </row>
    <row r="21" spans="2:22" s="2" customFormat="1" ht="18" customHeight="1">
      <c r="B21" s="34"/>
      <c r="E21" s="791" t="s">
        <v>27</v>
      </c>
      <c r="I21" s="847" t="s">
        <v>23</v>
      </c>
      <c r="J21" s="262"/>
      <c r="L21" s="34"/>
      <c r="M21" s="729"/>
      <c r="N21" s="729"/>
      <c r="O21" s="729"/>
      <c r="P21" s="729"/>
      <c r="Q21" s="729"/>
      <c r="R21" s="729"/>
      <c r="S21" s="729"/>
      <c r="T21" s="729"/>
      <c r="U21" s="729"/>
      <c r="V21" s="729"/>
    </row>
    <row r="22" spans="2:22" s="2" customFormat="1" ht="7" customHeight="1">
      <c r="B22" s="34"/>
      <c r="I22" s="308"/>
      <c r="L22" s="34"/>
      <c r="M22" s="729"/>
      <c r="N22" s="729"/>
      <c r="O22" s="729"/>
      <c r="P22" s="729"/>
      <c r="Q22" s="729"/>
      <c r="R22" s="729"/>
      <c r="S22" s="729"/>
      <c r="T22" s="729"/>
      <c r="U22" s="729"/>
      <c r="V22" s="729"/>
    </row>
    <row r="23" spans="2:22" s="2" customFormat="1" ht="12" customHeight="1">
      <c r="B23" s="34"/>
      <c r="D23" s="269" t="s">
        <v>29</v>
      </c>
      <c r="I23" s="847" t="s">
        <v>22</v>
      </c>
      <c r="J23" s="262"/>
      <c r="L23" s="34"/>
      <c r="M23" s="729"/>
      <c r="N23" s="729"/>
      <c r="O23" s="729"/>
      <c r="P23" s="729"/>
      <c r="Q23" s="729"/>
      <c r="R23" s="729"/>
      <c r="S23" s="729"/>
      <c r="T23" s="729"/>
      <c r="U23" s="729"/>
      <c r="V23" s="729"/>
    </row>
    <row r="24" spans="2:22" s="2" customFormat="1" ht="18" customHeight="1">
      <c r="B24" s="34"/>
      <c r="E24" s="262"/>
      <c r="I24" s="847" t="s">
        <v>23</v>
      </c>
      <c r="J24" s="262"/>
      <c r="L24" s="34"/>
      <c r="M24" s="729"/>
      <c r="N24" s="729"/>
      <c r="O24" s="729"/>
      <c r="P24" s="729"/>
      <c r="Q24" s="729"/>
      <c r="R24" s="729"/>
      <c r="S24" s="729"/>
      <c r="T24" s="729"/>
      <c r="U24" s="729"/>
      <c r="V24" s="729"/>
    </row>
    <row r="25" spans="2:22" s="2" customFormat="1" ht="7" customHeight="1">
      <c r="B25" s="34"/>
      <c r="I25" s="308"/>
      <c r="L25" s="34"/>
      <c r="M25" s="729"/>
      <c r="N25" s="729"/>
      <c r="O25" s="729"/>
      <c r="P25" s="729"/>
      <c r="Q25" s="729"/>
      <c r="R25" s="729"/>
      <c r="S25" s="729"/>
      <c r="T25" s="729"/>
      <c r="U25" s="729"/>
      <c r="V25" s="729"/>
    </row>
    <row r="26" spans="2:22" s="2" customFormat="1" ht="12" customHeight="1">
      <c r="B26" s="34"/>
      <c r="D26" s="269" t="s">
        <v>31</v>
      </c>
      <c r="I26" s="308"/>
      <c r="L26" s="34"/>
      <c r="M26" s="729"/>
      <c r="N26" s="729"/>
      <c r="O26" s="729"/>
      <c r="P26" s="729"/>
      <c r="Q26" s="729"/>
      <c r="R26" s="729"/>
      <c r="S26" s="729"/>
      <c r="T26" s="729"/>
      <c r="U26" s="729"/>
      <c r="V26" s="729"/>
    </row>
    <row r="27" spans="2:22" s="5" customFormat="1" ht="16.5" customHeight="1">
      <c r="B27" s="87"/>
      <c r="E27" s="903" t="s">
        <v>1</v>
      </c>
      <c r="F27" s="903"/>
      <c r="G27" s="903"/>
      <c r="H27" s="903"/>
      <c r="I27" s="861"/>
      <c r="L27" s="87"/>
      <c r="M27" s="730"/>
      <c r="N27" s="730"/>
      <c r="O27" s="730"/>
      <c r="P27" s="730"/>
      <c r="Q27" s="730"/>
      <c r="R27" s="730"/>
      <c r="S27" s="730"/>
      <c r="T27" s="730"/>
      <c r="U27" s="730"/>
      <c r="V27" s="730"/>
    </row>
    <row r="28" spans="2:22" s="2" customFormat="1" ht="7" customHeight="1">
      <c r="B28" s="34"/>
      <c r="I28" s="308"/>
      <c r="L28" s="34"/>
      <c r="M28" s="729"/>
      <c r="N28" s="729"/>
      <c r="O28" s="729"/>
      <c r="P28" s="729"/>
      <c r="Q28" s="729"/>
      <c r="R28" s="729"/>
      <c r="S28" s="729"/>
      <c r="T28" s="729"/>
      <c r="U28" s="729"/>
      <c r="V28" s="729"/>
    </row>
    <row r="29" spans="2:22" s="2" customFormat="1" ht="7" customHeight="1">
      <c r="B29" s="34"/>
      <c r="D29" s="48"/>
      <c r="E29" s="48"/>
      <c r="F29" s="48"/>
      <c r="G29" s="48"/>
      <c r="H29" s="48"/>
      <c r="I29" s="862"/>
      <c r="J29" s="48"/>
      <c r="K29" s="48"/>
      <c r="L29" s="34"/>
      <c r="M29" s="729"/>
      <c r="N29" s="729"/>
      <c r="O29" s="729"/>
      <c r="P29" s="729"/>
      <c r="Q29" s="729"/>
      <c r="R29" s="729"/>
      <c r="S29" s="729"/>
      <c r="T29" s="729"/>
      <c r="U29" s="729"/>
      <c r="V29" s="729"/>
    </row>
    <row r="30" spans="2:22" s="2" customFormat="1" ht="25.4" customHeight="1">
      <c r="B30" s="34"/>
      <c r="D30" s="88" t="s">
        <v>32</v>
      </c>
      <c r="I30" s="308"/>
      <c r="J30" s="254">
        <f>ROUND(J121, 0)</f>
        <v>0</v>
      </c>
      <c r="L30" s="34"/>
      <c r="M30" s="729"/>
      <c r="N30" s="729"/>
      <c r="O30" s="729"/>
      <c r="P30" s="729"/>
      <c r="Q30" s="729"/>
      <c r="R30" s="729"/>
      <c r="S30" s="729"/>
      <c r="T30" s="729"/>
      <c r="U30" s="729"/>
      <c r="V30" s="729"/>
    </row>
    <row r="31" spans="2:22" s="2" customFormat="1" ht="7" customHeight="1">
      <c r="B31" s="34"/>
      <c r="D31" s="48"/>
      <c r="E31" s="48"/>
      <c r="F31" s="48"/>
      <c r="G31" s="48"/>
      <c r="H31" s="48"/>
      <c r="I31" s="862"/>
      <c r="J31" s="48"/>
      <c r="K31" s="48"/>
      <c r="L31" s="34"/>
      <c r="M31" s="729"/>
      <c r="N31" s="729"/>
      <c r="O31" s="729"/>
      <c r="P31" s="729"/>
      <c r="Q31" s="729"/>
      <c r="R31" s="729"/>
      <c r="S31" s="729"/>
      <c r="T31" s="729"/>
      <c r="U31" s="729"/>
      <c r="V31" s="729"/>
    </row>
    <row r="32" spans="2:22" s="2" customFormat="1" ht="14.5" customHeight="1">
      <c r="B32" s="34"/>
      <c r="F32" s="266" t="s">
        <v>34</v>
      </c>
      <c r="I32" s="850" t="s">
        <v>33</v>
      </c>
      <c r="J32" s="266" t="s">
        <v>35</v>
      </c>
      <c r="L32" s="34"/>
      <c r="M32" s="729"/>
      <c r="N32" s="729"/>
      <c r="O32" s="729"/>
      <c r="P32" s="729"/>
      <c r="Q32" s="729"/>
      <c r="R32" s="729"/>
      <c r="S32" s="729"/>
      <c r="T32" s="729"/>
      <c r="U32" s="729"/>
      <c r="V32" s="729"/>
    </row>
    <row r="33" spans="2:22" s="2" customFormat="1" ht="14.5" customHeight="1">
      <c r="B33" s="34"/>
      <c r="D33" s="89" t="s">
        <v>36</v>
      </c>
      <c r="E33" s="269" t="s">
        <v>37</v>
      </c>
      <c r="F33" s="90">
        <f>J30</f>
        <v>0</v>
      </c>
      <c r="I33" s="850">
        <v>0.21</v>
      </c>
      <c r="J33" s="90">
        <f>ROUND((F33*I33),  0)</f>
        <v>0</v>
      </c>
      <c r="L33" s="34"/>
      <c r="M33" s="729"/>
      <c r="N33" s="729"/>
      <c r="O33" s="729"/>
      <c r="P33" s="729"/>
      <c r="Q33" s="729"/>
      <c r="R33" s="729"/>
      <c r="S33" s="729"/>
      <c r="T33" s="729"/>
      <c r="U33" s="729"/>
      <c r="V33" s="729"/>
    </row>
    <row r="34" spans="2:22" s="2" customFormat="1" ht="14.5" customHeight="1">
      <c r="B34" s="34"/>
      <c r="E34" s="269" t="s">
        <v>38</v>
      </c>
      <c r="F34" s="90">
        <v>0</v>
      </c>
      <c r="I34" s="850">
        <v>0.15</v>
      </c>
      <c r="J34" s="90">
        <f>ROUND((F34*I34),  0)</f>
        <v>0</v>
      </c>
      <c r="L34" s="34"/>
      <c r="M34" s="729"/>
      <c r="N34" s="729"/>
      <c r="O34" s="729"/>
      <c r="P34" s="729"/>
      <c r="Q34" s="729"/>
      <c r="R34" s="729"/>
      <c r="S34" s="729"/>
      <c r="T34" s="729"/>
      <c r="U34" s="729"/>
      <c r="V34" s="729"/>
    </row>
    <row r="35" spans="2:22" s="2" customFormat="1" ht="14.5" hidden="1" customHeight="1">
      <c r="B35" s="34"/>
      <c r="E35" s="269" t="s">
        <v>39</v>
      </c>
      <c r="F35" s="90">
        <f>ROUND((SUM(BF121:BF180)),  0)</f>
        <v>0</v>
      </c>
      <c r="I35" s="850">
        <v>0.21</v>
      </c>
      <c r="J35" s="90">
        <f>0</f>
        <v>0</v>
      </c>
      <c r="L35" s="34"/>
      <c r="M35" s="729"/>
      <c r="N35" s="729"/>
      <c r="O35" s="729"/>
      <c r="P35" s="729"/>
      <c r="Q35" s="729"/>
      <c r="R35" s="729"/>
      <c r="S35" s="729"/>
      <c r="T35" s="729"/>
      <c r="U35" s="729"/>
      <c r="V35" s="729"/>
    </row>
    <row r="36" spans="2:22" s="2" customFormat="1" ht="14.5" hidden="1" customHeight="1">
      <c r="B36" s="34"/>
      <c r="E36" s="269" t="s">
        <v>40</v>
      </c>
      <c r="F36" s="90">
        <f>ROUND((SUM(BG121:BG180)),  0)</f>
        <v>0</v>
      </c>
      <c r="I36" s="850">
        <v>0.15</v>
      </c>
      <c r="J36" s="90">
        <f>0</f>
        <v>0</v>
      </c>
      <c r="L36" s="34"/>
      <c r="M36" s="729"/>
      <c r="N36" s="729"/>
      <c r="O36" s="729"/>
      <c r="P36" s="729"/>
      <c r="Q36" s="729"/>
      <c r="R36" s="729"/>
      <c r="S36" s="729"/>
      <c r="T36" s="729"/>
      <c r="U36" s="729"/>
      <c r="V36" s="729"/>
    </row>
    <row r="37" spans="2:22" s="2" customFormat="1" ht="14.5" hidden="1" customHeight="1">
      <c r="B37" s="34"/>
      <c r="E37" s="269" t="s">
        <v>41</v>
      </c>
      <c r="F37" s="90">
        <f>ROUND((SUM(BH121:BH180)),  0)</f>
        <v>0</v>
      </c>
      <c r="I37" s="850">
        <v>0</v>
      </c>
      <c r="J37" s="90">
        <f>0</f>
        <v>0</v>
      </c>
      <c r="L37" s="34"/>
      <c r="M37" s="729"/>
      <c r="N37" s="729"/>
      <c r="O37" s="729"/>
      <c r="P37" s="729"/>
      <c r="Q37" s="729"/>
      <c r="R37" s="729"/>
      <c r="S37" s="729"/>
      <c r="T37" s="729"/>
      <c r="U37" s="729"/>
      <c r="V37" s="729"/>
    </row>
    <row r="38" spans="2:22" s="2" customFormat="1" ht="7" customHeight="1">
      <c r="B38" s="34"/>
      <c r="I38" s="308"/>
      <c r="L38" s="34"/>
      <c r="M38" s="729"/>
      <c r="N38" s="729"/>
      <c r="O38" s="729"/>
      <c r="P38" s="729"/>
      <c r="Q38" s="729"/>
      <c r="R38" s="729"/>
      <c r="S38" s="729"/>
      <c r="T38" s="729"/>
      <c r="U38" s="729"/>
      <c r="V38" s="729"/>
    </row>
    <row r="39" spans="2:22" s="2" customFormat="1" ht="25.4" customHeight="1">
      <c r="B39" s="34"/>
      <c r="C39" s="279"/>
      <c r="D39" s="93" t="s">
        <v>42</v>
      </c>
      <c r="E39" s="280"/>
      <c r="F39" s="280"/>
      <c r="G39" s="94" t="s">
        <v>43</v>
      </c>
      <c r="H39" s="95" t="s">
        <v>44</v>
      </c>
      <c r="I39" s="863"/>
      <c r="J39" s="96">
        <f>SUM(J30:J37)</f>
        <v>0</v>
      </c>
      <c r="K39" s="281"/>
      <c r="L39" s="34"/>
      <c r="M39" s="729"/>
      <c r="N39" s="729"/>
      <c r="O39" s="729"/>
      <c r="P39" s="729"/>
      <c r="Q39" s="729"/>
      <c r="R39" s="729"/>
      <c r="S39" s="729"/>
      <c r="T39" s="729"/>
      <c r="U39" s="729"/>
      <c r="V39" s="729"/>
    </row>
    <row r="40" spans="2:22" s="2" customFormat="1" ht="14.5" customHeight="1">
      <c r="B40" s="34"/>
      <c r="I40" s="308"/>
      <c r="L40" s="34"/>
      <c r="M40" s="729"/>
      <c r="N40" s="729"/>
      <c r="O40" s="729"/>
      <c r="P40" s="729"/>
      <c r="Q40" s="729"/>
      <c r="R40" s="729"/>
      <c r="S40" s="729"/>
      <c r="T40" s="729"/>
      <c r="U40" s="729"/>
      <c r="V40" s="729"/>
    </row>
    <row r="41" spans="2:22" ht="14.5" customHeight="1">
      <c r="B41" s="15"/>
      <c r="L41" s="15"/>
    </row>
    <row r="42" spans="2:22" ht="14.5" customHeight="1">
      <c r="B42" s="15"/>
      <c r="L42" s="15"/>
    </row>
    <row r="43" spans="2:22" ht="14.5" customHeight="1">
      <c r="B43" s="15"/>
      <c r="L43" s="15"/>
    </row>
    <row r="44" spans="2:22" ht="14.5" customHeight="1">
      <c r="B44" s="15"/>
      <c r="L44" s="15"/>
    </row>
    <row r="45" spans="2:22" ht="14.5" customHeight="1">
      <c r="B45" s="15"/>
      <c r="L45" s="15"/>
    </row>
    <row r="46" spans="2:22" ht="14.5" customHeight="1">
      <c r="B46" s="15"/>
      <c r="L46" s="15"/>
    </row>
    <row r="47" spans="2:22" ht="14.5" customHeight="1">
      <c r="B47" s="15"/>
      <c r="L47" s="15"/>
    </row>
    <row r="48" spans="2:22" ht="14.5" customHeight="1">
      <c r="B48" s="15"/>
      <c r="L48" s="15"/>
    </row>
    <row r="49" spans="2:22" ht="14.5" customHeight="1">
      <c r="B49" s="15"/>
      <c r="L49" s="15"/>
    </row>
    <row r="50" spans="2:22" s="2" customFormat="1" ht="14.5" customHeight="1">
      <c r="B50" s="34"/>
      <c r="D50" s="35" t="s">
        <v>45</v>
      </c>
      <c r="E50" s="36"/>
      <c r="F50" s="36"/>
      <c r="G50" s="35" t="s">
        <v>46</v>
      </c>
      <c r="H50" s="36"/>
      <c r="I50" s="852"/>
      <c r="J50" s="36"/>
      <c r="K50" s="36"/>
      <c r="L50" s="34"/>
      <c r="M50" s="729"/>
      <c r="N50" s="729"/>
      <c r="O50" s="729"/>
      <c r="P50" s="729"/>
      <c r="Q50" s="729"/>
      <c r="R50" s="729"/>
      <c r="S50" s="729"/>
      <c r="T50" s="729"/>
      <c r="U50" s="729"/>
      <c r="V50" s="729"/>
    </row>
    <row r="51" spans="2:22">
      <c r="B51" s="15"/>
      <c r="L51" s="15"/>
    </row>
    <row r="52" spans="2:22">
      <c r="B52" s="15"/>
      <c r="L52" s="15"/>
    </row>
    <row r="53" spans="2:22">
      <c r="B53" s="15"/>
      <c r="L53" s="15"/>
    </row>
    <row r="54" spans="2:22">
      <c r="B54" s="15"/>
      <c r="L54" s="15"/>
    </row>
    <row r="55" spans="2:22">
      <c r="B55" s="15"/>
      <c r="L55" s="15"/>
    </row>
    <row r="56" spans="2:22">
      <c r="B56" s="15"/>
      <c r="L56" s="15"/>
    </row>
    <row r="57" spans="2:22">
      <c r="B57" s="15"/>
      <c r="L57" s="15"/>
    </row>
    <row r="58" spans="2:22">
      <c r="B58" s="15"/>
      <c r="L58" s="15"/>
    </row>
    <row r="59" spans="2:22">
      <c r="B59" s="15"/>
      <c r="L59" s="15"/>
    </row>
    <row r="60" spans="2:22">
      <c r="B60" s="15"/>
      <c r="L60" s="15"/>
    </row>
    <row r="61" spans="2:22" s="2" customFormat="1" ht="12.45">
      <c r="B61" s="34"/>
      <c r="D61" s="37" t="s">
        <v>47</v>
      </c>
      <c r="E61" s="282"/>
      <c r="F61" s="98" t="s">
        <v>48</v>
      </c>
      <c r="G61" s="37" t="s">
        <v>47</v>
      </c>
      <c r="H61" s="282"/>
      <c r="I61" s="864"/>
      <c r="J61" s="99" t="s">
        <v>48</v>
      </c>
      <c r="K61" s="282"/>
      <c r="L61" s="34"/>
      <c r="M61" s="729"/>
      <c r="N61" s="729"/>
      <c r="O61" s="729"/>
      <c r="P61" s="729"/>
      <c r="Q61" s="729"/>
      <c r="R61" s="729"/>
      <c r="S61" s="729"/>
      <c r="T61" s="729"/>
      <c r="U61" s="729"/>
      <c r="V61" s="729"/>
    </row>
    <row r="62" spans="2:22">
      <c r="B62" s="15"/>
      <c r="L62" s="15"/>
    </row>
    <row r="63" spans="2:22">
      <c r="B63" s="15"/>
      <c r="L63" s="15"/>
    </row>
    <row r="64" spans="2:22">
      <c r="B64" s="15"/>
      <c r="L64" s="15"/>
    </row>
    <row r="65" spans="2:22" s="2" customFormat="1" ht="12.45">
      <c r="B65" s="34"/>
      <c r="D65" s="35" t="s">
        <v>49</v>
      </c>
      <c r="E65" s="36"/>
      <c r="F65" s="36"/>
      <c r="G65" s="35" t="s">
        <v>50</v>
      </c>
      <c r="H65" s="36"/>
      <c r="I65" s="852"/>
      <c r="J65" s="36"/>
      <c r="K65" s="36"/>
      <c r="L65" s="34"/>
      <c r="M65" s="729"/>
      <c r="N65" s="729"/>
      <c r="O65" s="729"/>
      <c r="P65" s="729"/>
      <c r="Q65" s="729"/>
      <c r="R65" s="729"/>
      <c r="S65" s="729"/>
      <c r="T65" s="729"/>
      <c r="U65" s="729"/>
      <c r="V65" s="729"/>
    </row>
    <row r="66" spans="2:22">
      <c r="B66" s="15"/>
      <c r="L66" s="15"/>
    </row>
    <row r="67" spans="2:22">
      <c r="B67" s="15"/>
      <c r="L67" s="15"/>
    </row>
    <row r="68" spans="2:22">
      <c r="B68" s="15"/>
      <c r="L68" s="15"/>
    </row>
    <row r="69" spans="2:22">
      <c r="B69" s="15"/>
      <c r="L69" s="15"/>
    </row>
    <row r="70" spans="2:22">
      <c r="B70" s="15"/>
      <c r="L70" s="15"/>
    </row>
    <row r="71" spans="2:22">
      <c r="B71" s="15"/>
      <c r="L71" s="15"/>
    </row>
    <row r="72" spans="2:22">
      <c r="B72" s="15"/>
      <c r="L72" s="15"/>
    </row>
    <row r="73" spans="2:22">
      <c r="B73" s="15"/>
      <c r="L73" s="15"/>
    </row>
    <row r="74" spans="2:22">
      <c r="B74" s="15"/>
      <c r="L74" s="15"/>
    </row>
    <row r="75" spans="2:22">
      <c r="B75" s="15"/>
      <c r="L75" s="15"/>
    </row>
    <row r="76" spans="2:22" s="2" customFormat="1" ht="12.45">
      <c r="B76" s="34"/>
      <c r="D76" s="37" t="s">
        <v>47</v>
      </c>
      <c r="E76" s="282"/>
      <c r="F76" s="98" t="s">
        <v>48</v>
      </c>
      <c r="G76" s="37" t="s">
        <v>47</v>
      </c>
      <c r="H76" s="282"/>
      <c r="I76" s="864"/>
      <c r="J76" s="99" t="s">
        <v>48</v>
      </c>
      <c r="K76" s="282"/>
      <c r="L76" s="34"/>
      <c r="M76" s="729"/>
      <c r="N76" s="729"/>
      <c r="O76" s="729"/>
      <c r="P76" s="729"/>
      <c r="Q76" s="729"/>
      <c r="R76" s="729"/>
      <c r="S76" s="729"/>
      <c r="T76" s="729"/>
      <c r="U76" s="729"/>
      <c r="V76" s="729"/>
    </row>
    <row r="77" spans="2:22" s="2" customFormat="1" ht="14.5" customHeight="1">
      <c r="B77" s="283"/>
      <c r="C77" s="284"/>
      <c r="D77" s="284"/>
      <c r="E77" s="284"/>
      <c r="F77" s="284"/>
      <c r="G77" s="284"/>
      <c r="H77" s="284"/>
      <c r="I77" s="865"/>
      <c r="J77" s="284"/>
      <c r="K77" s="284"/>
      <c r="L77" s="34"/>
      <c r="M77" s="729"/>
      <c r="N77" s="729"/>
      <c r="O77" s="729"/>
      <c r="P77" s="729"/>
      <c r="Q77" s="729"/>
      <c r="R77" s="729"/>
      <c r="S77" s="729"/>
      <c r="T77" s="729"/>
      <c r="U77" s="729"/>
      <c r="V77" s="729"/>
    </row>
    <row r="81" spans="2:46" s="2" customFormat="1" ht="7" customHeight="1">
      <c r="B81" s="285"/>
      <c r="C81" s="286"/>
      <c r="D81" s="286"/>
      <c r="E81" s="286"/>
      <c r="F81" s="286"/>
      <c r="G81" s="286"/>
      <c r="H81" s="286"/>
      <c r="I81" s="866"/>
      <c r="J81" s="286"/>
      <c r="K81" s="286"/>
      <c r="L81" s="34"/>
      <c r="M81" s="729"/>
      <c r="N81" s="729"/>
      <c r="O81" s="729"/>
      <c r="P81" s="729"/>
      <c r="Q81" s="729"/>
      <c r="R81" s="729"/>
      <c r="S81" s="729"/>
      <c r="T81" s="729"/>
      <c r="U81" s="729"/>
      <c r="V81" s="729"/>
    </row>
    <row r="82" spans="2:46" s="2" customFormat="1" ht="25" customHeight="1">
      <c r="B82" s="34"/>
      <c r="C82" s="16" t="s">
        <v>112</v>
      </c>
      <c r="I82" s="308"/>
      <c r="L82" s="34"/>
      <c r="M82" s="729"/>
      <c r="N82" s="729"/>
      <c r="O82" s="729"/>
      <c r="P82" s="729"/>
      <c r="Q82" s="729"/>
      <c r="R82" s="729"/>
      <c r="S82" s="729"/>
      <c r="T82" s="729"/>
      <c r="U82" s="729"/>
      <c r="V82" s="729"/>
    </row>
    <row r="83" spans="2:46" s="2" customFormat="1" ht="7" customHeight="1">
      <c r="B83" s="34"/>
      <c r="I83" s="308"/>
      <c r="L83" s="34"/>
      <c r="M83" s="729"/>
      <c r="N83" s="729"/>
      <c r="O83" s="729"/>
      <c r="P83" s="729"/>
      <c r="Q83" s="729"/>
      <c r="R83" s="729"/>
      <c r="S83" s="729"/>
      <c r="T83" s="729"/>
      <c r="U83" s="729"/>
      <c r="V83" s="729"/>
    </row>
    <row r="84" spans="2:46" s="2" customFormat="1" ht="12" customHeight="1">
      <c r="B84" s="34"/>
      <c r="C84" s="269" t="s">
        <v>16</v>
      </c>
      <c r="I84" s="308"/>
      <c r="L84" s="34"/>
      <c r="M84" s="729"/>
      <c r="N84" s="729"/>
      <c r="O84" s="729"/>
      <c r="P84" s="729"/>
      <c r="Q84" s="729"/>
      <c r="R84" s="729"/>
      <c r="S84" s="729"/>
      <c r="T84" s="729"/>
      <c r="U84" s="729"/>
      <c r="V84" s="729"/>
    </row>
    <row r="85" spans="2:46" s="2" customFormat="1" ht="16.5" customHeight="1">
      <c r="B85" s="34"/>
      <c r="E85" s="940" t="str">
        <f>E7</f>
        <v>Přístavba a rekonstrukce sportovní haly Chrudim, I.etapa</v>
      </c>
      <c r="F85" s="941"/>
      <c r="G85" s="941"/>
      <c r="H85" s="941"/>
      <c r="I85" s="308"/>
      <c r="L85" s="34"/>
      <c r="M85" s="729"/>
      <c r="N85" s="729"/>
      <c r="O85" s="729"/>
      <c r="P85" s="729"/>
      <c r="Q85" s="729"/>
      <c r="R85" s="729"/>
      <c r="S85" s="729"/>
      <c r="T85" s="729"/>
      <c r="U85" s="729"/>
      <c r="V85" s="729"/>
    </row>
    <row r="86" spans="2:46" s="2" customFormat="1" ht="12" customHeight="1">
      <c r="B86" s="34"/>
      <c r="C86" s="269" t="s">
        <v>111</v>
      </c>
      <c r="I86" s="308"/>
      <c r="L86" s="34"/>
      <c r="M86" s="729"/>
      <c r="N86" s="729"/>
      <c r="O86" s="729"/>
      <c r="P86" s="729"/>
      <c r="Q86" s="729"/>
      <c r="R86" s="729"/>
      <c r="S86" s="729"/>
      <c r="T86" s="729"/>
      <c r="U86" s="729"/>
      <c r="V86" s="729"/>
    </row>
    <row r="87" spans="2:46" s="2" customFormat="1" ht="16.5" customHeight="1">
      <c r="B87" s="34"/>
      <c r="E87" s="911" t="str">
        <f>E9</f>
        <v>48 - EPS - elektrická požární signalizace</v>
      </c>
      <c r="F87" s="939"/>
      <c r="G87" s="939"/>
      <c r="H87" s="939"/>
      <c r="I87" s="308"/>
      <c r="L87" s="34"/>
      <c r="M87" s="729"/>
      <c r="N87" s="729"/>
      <c r="O87" s="729"/>
      <c r="P87" s="729"/>
      <c r="Q87" s="729"/>
      <c r="R87" s="729"/>
      <c r="S87" s="729"/>
      <c r="T87" s="729"/>
      <c r="U87" s="729"/>
      <c r="V87" s="729"/>
    </row>
    <row r="88" spans="2:46" s="2" customFormat="1" ht="7" customHeight="1">
      <c r="B88" s="34"/>
      <c r="I88" s="308"/>
      <c r="L88" s="34"/>
      <c r="M88" s="729"/>
      <c r="N88" s="729"/>
      <c r="O88" s="729"/>
      <c r="P88" s="729"/>
      <c r="Q88" s="729"/>
      <c r="R88" s="729"/>
      <c r="S88" s="729"/>
      <c r="T88" s="729"/>
      <c r="U88" s="729"/>
      <c r="V88" s="729"/>
    </row>
    <row r="89" spans="2:46" s="2" customFormat="1" ht="12" customHeight="1">
      <c r="B89" s="34"/>
      <c r="C89" s="269" t="s">
        <v>19</v>
      </c>
      <c r="F89" s="262" t="str">
        <f>F12</f>
        <v>Chrudim</v>
      </c>
      <c r="I89" s="847" t="s">
        <v>20</v>
      </c>
      <c r="J89" s="260">
        <f>IF(J12="","",J12)</f>
        <v>44757</v>
      </c>
      <c r="L89" s="34"/>
      <c r="M89" s="729"/>
      <c r="N89" s="729"/>
      <c r="O89" s="729"/>
      <c r="P89" s="729"/>
      <c r="Q89" s="729"/>
      <c r="R89" s="729"/>
      <c r="S89" s="729"/>
      <c r="T89" s="729"/>
      <c r="U89" s="729"/>
      <c r="V89" s="729"/>
    </row>
    <row r="90" spans="2:46" s="2" customFormat="1" ht="7" customHeight="1">
      <c r="B90" s="34"/>
      <c r="I90" s="308"/>
      <c r="L90" s="34"/>
      <c r="M90" s="729"/>
      <c r="N90" s="729"/>
      <c r="O90" s="729"/>
      <c r="P90" s="729"/>
      <c r="Q90" s="729"/>
      <c r="R90" s="729"/>
      <c r="S90" s="729"/>
      <c r="T90" s="729"/>
      <c r="U90" s="729"/>
      <c r="V90" s="729"/>
    </row>
    <row r="91" spans="2:46" s="2" customFormat="1" ht="25.75" customHeight="1">
      <c r="B91" s="34"/>
      <c r="C91" s="269" t="s">
        <v>21</v>
      </c>
      <c r="F91" s="262" t="str">
        <f>E15</f>
        <v xml:space="preserve">Město Chrudim, Resselovo nám.77, Chrudim </v>
      </c>
      <c r="I91" s="847" t="s">
        <v>26</v>
      </c>
      <c r="J91" s="264" t="str">
        <f>E21</f>
        <v>Projekce CZ s.r.o., Tovární 290, Chrudim</v>
      </c>
      <c r="L91" s="34"/>
      <c r="M91" s="729"/>
      <c r="N91" s="729"/>
      <c r="O91" s="729"/>
      <c r="P91" s="729"/>
      <c r="Q91" s="729"/>
      <c r="R91" s="729"/>
      <c r="S91" s="729"/>
      <c r="T91" s="729"/>
      <c r="U91" s="729"/>
      <c r="V91" s="729"/>
    </row>
    <row r="92" spans="2:46" s="2" customFormat="1" ht="15.25" customHeight="1">
      <c r="B92" s="34"/>
      <c r="C92" s="269" t="s">
        <v>24</v>
      </c>
      <c r="F92" s="262" t="str">
        <f>IF(E18="","",E18)</f>
        <v>Vyplň údaj</v>
      </c>
      <c r="I92" s="847" t="s">
        <v>29</v>
      </c>
      <c r="J92" s="264">
        <f>E24</f>
        <v>0</v>
      </c>
      <c r="L92" s="34"/>
      <c r="M92" s="729"/>
      <c r="N92" s="729"/>
      <c r="O92" s="729"/>
      <c r="P92" s="729"/>
      <c r="Q92" s="729"/>
      <c r="R92" s="729"/>
      <c r="S92" s="729"/>
      <c r="T92" s="729"/>
      <c r="U92" s="729"/>
      <c r="V92" s="729"/>
    </row>
    <row r="93" spans="2:46" s="2" customFormat="1" ht="10.4" customHeight="1">
      <c r="B93" s="34"/>
      <c r="I93" s="308"/>
      <c r="L93" s="34"/>
      <c r="M93" s="729"/>
      <c r="N93" s="729"/>
      <c r="O93" s="729"/>
      <c r="P93" s="729"/>
      <c r="Q93" s="729"/>
      <c r="R93" s="729"/>
      <c r="S93" s="729"/>
      <c r="T93" s="729"/>
      <c r="U93" s="729"/>
      <c r="V93" s="729"/>
    </row>
    <row r="94" spans="2:46" s="2" customFormat="1" ht="29.25" customHeight="1">
      <c r="B94" s="34"/>
      <c r="C94" s="100" t="s">
        <v>113</v>
      </c>
      <c r="D94" s="279"/>
      <c r="E94" s="279"/>
      <c r="F94" s="279"/>
      <c r="G94" s="279"/>
      <c r="H94" s="279"/>
      <c r="I94" s="867"/>
      <c r="J94" s="101" t="s">
        <v>114</v>
      </c>
      <c r="K94" s="279"/>
      <c r="L94" s="34"/>
      <c r="M94" s="729"/>
      <c r="N94" s="729"/>
      <c r="O94" s="729"/>
      <c r="P94" s="729"/>
      <c r="Q94" s="729"/>
      <c r="R94" s="729"/>
      <c r="S94" s="729"/>
      <c r="T94" s="729"/>
      <c r="U94" s="729"/>
      <c r="V94" s="729"/>
    </row>
    <row r="95" spans="2:46" s="2" customFormat="1" ht="10.4" customHeight="1">
      <c r="B95" s="34"/>
      <c r="I95" s="308"/>
      <c r="L95" s="34"/>
      <c r="M95" s="729"/>
      <c r="N95" s="729"/>
      <c r="O95" s="729"/>
      <c r="P95" s="729"/>
      <c r="Q95" s="729"/>
      <c r="R95" s="729"/>
      <c r="S95" s="729"/>
      <c r="T95" s="729"/>
      <c r="U95" s="729"/>
      <c r="V95" s="729"/>
    </row>
    <row r="96" spans="2:46" s="2" customFormat="1" ht="22.95" customHeight="1">
      <c r="B96" s="34"/>
      <c r="C96" s="102" t="s">
        <v>115</v>
      </c>
      <c r="I96" s="308"/>
      <c r="J96" s="254">
        <f>J121</f>
        <v>0</v>
      </c>
      <c r="L96" s="34"/>
      <c r="M96" s="729"/>
      <c r="N96" s="729"/>
      <c r="O96" s="729"/>
      <c r="P96" s="729"/>
      <c r="Q96" s="729"/>
      <c r="R96" s="729"/>
      <c r="S96" s="729"/>
      <c r="T96" s="729"/>
      <c r="U96" s="729"/>
      <c r="V96" s="729"/>
      <c r="AT96" s="277"/>
    </row>
    <row r="97" spans="1:22" s="6" customFormat="1" ht="25" customHeight="1">
      <c r="B97" s="103"/>
      <c r="D97" s="104" t="s">
        <v>966</v>
      </c>
      <c r="E97" s="105"/>
      <c r="F97" s="105"/>
      <c r="G97" s="105"/>
      <c r="H97" s="105"/>
      <c r="I97" s="106"/>
      <c r="J97" s="106">
        <f xml:space="preserve"> SUM(J98:J102)</f>
        <v>0</v>
      </c>
      <c r="L97" s="103"/>
      <c r="M97" s="731"/>
      <c r="N97" s="731"/>
      <c r="O97" s="731"/>
      <c r="P97" s="731"/>
      <c r="Q97" s="731"/>
      <c r="R97" s="731"/>
      <c r="S97" s="731"/>
      <c r="T97" s="731"/>
      <c r="U97" s="731"/>
      <c r="V97" s="731"/>
    </row>
    <row r="98" spans="1:22" s="259" customFormat="1" ht="19.95" customHeight="1">
      <c r="B98" s="107"/>
      <c r="D98" s="108" t="s">
        <v>1241</v>
      </c>
      <c r="E98" s="109"/>
      <c r="F98" s="109"/>
      <c r="G98" s="109"/>
      <c r="H98" s="109"/>
      <c r="I98" s="110"/>
      <c r="J98" s="110">
        <f>SUM(J124:J135)</f>
        <v>0</v>
      </c>
      <c r="L98" s="107"/>
      <c r="M98" s="732"/>
      <c r="N98" s="732"/>
      <c r="O98" s="732"/>
      <c r="P98" s="732"/>
      <c r="Q98" s="732"/>
      <c r="R98" s="732"/>
      <c r="S98" s="732"/>
      <c r="T98" s="732"/>
      <c r="U98" s="732"/>
      <c r="V98" s="732"/>
    </row>
    <row r="99" spans="1:22" s="259" customFormat="1" ht="19.95" customHeight="1">
      <c r="B99" s="107"/>
      <c r="D99" s="108" t="s">
        <v>1242</v>
      </c>
      <c r="E99" s="109"/>
      <c r="F99" s="109"/>
      <c r="G99" s="109"/>
      <c r="H99" s="109"/>
      <c r="I99" s="110"/>
      <c r="J99" s="110">
        <f>SUM(J137:J152)</f>
        <v>0</v>
      </c>
      <c r="L99" s="107"/>
      <c r="M99" s="732"/>
      <c r="N99" s="732"/>
      <c r="O99" s="732"/>
      <c r="P99" s="732"/>
      <c r="Q99" s="732"/>
      <c r="R99" s="732"/>
      <c r="S99" s="732"/>
      <c r="T99" s="732"/>
      <c r="U99" s="732"/>
      <c r="V99" s="732"/>
    </row>
    <row r="100" spans="1:22" s="259" customFormat="1" ht="19.95" customHeight="1">
      <c r="B100" s="107"/>
      <c r="D100" s="108" t="s">
        <v>1243</v>
      </c>
      <c r="E100" s="109"/>
      <c r="F100" s="109"/>
      <c r="G100" s="109"/>
      <c r="H100" s="109"/>
      <c r="I100" s="110"/>
      <c r="J100" s="110">
        <f>SUM(J154:J169)</f>
        <v>0</v>
      </c>
      <c r="L100" s="107"/>
      <c r="M100" s="732"/>
      <c r="N100" s="732"/>
      <c r="O100" s="732"/>
      <c r="P100" s="732"/>
      <c r="Q100" s="732"/>
      <c r="R100" s="732"/>
      <c r="S100" s="732"/>
      <c r="T100" s="732"/>
      <c r="U100" s="732"/>
      <c r="V100" s="732"/>
    </row>
    <row r="101" spans="1:22" s="259" customFormat="1" ht="19.95" customHeight="1">
      <c r="B101" s="107"/>
      <c r="D101" s="108" t="s">
        <v>1244</v>
      </c>
      <c r="E101" s="109"/>
      <c r="F101" s="109"/>
      <c r="G101" s="109"/>
      <c r="H101" s="109"/>
      <c r="I101" s="110"/>
      <c r="J101" s="110">
        <f>SUM(J171:J171)</f>
        <v>0</v>
      </c>
      <c r="L101" s="107"/>
      <c r="M101" s="732"/>
      <c r="N101" s="732"/>
      <c r="O101" s="732"/>
      <c r="P101" s="732"/>
      <c r="Q101" s="732"/>
      <c r="R101" s="732"/>
      <c r="S101" s="732"/>
      <c r="T101" s="732"/>
      <c r="U101" s="732"/>
      <c r="V101" s="732"/>
    </row>
    <row r="102" spans="1:22" s="2" customFormat="1" ht="21.75" customHeight="1">
      <c r="A102" s="259"/>
      <c r="B102" s="107"/>
      <c r="C102" s="259"/>
      <c r="D102" s="108" t="s">
        <v>1245</v>
      </c>
      <c r="E102" s="109"/>
      <c r="F102" s="109"/>
      <c r="G102" s="109"/>
      <c r="H102" s="109"/>
      <c r="I102" s="110"/>
      <c r="J102" s="110">
        <f>SUM(J173:J180)</f>
        <v>0</v>
      </c>
      <c r="K102" s="259"/>
      <c r="L102" s="34"/>
      <c r="M102" s="729"/>
      <c r="N102" s="729"/>
      <c r="O102" s="729"/>
      <c r="P102" s="729"/>
      <c r="Q102" s="729"/>
      <c r="R102" s="729"/>
      <c r="S102" s="729"/>
      <c r="T102" s="729"/>
      <c r="U102" s="729"/>
      <c r="V102" s="729"/>
    </row>
    <row r="103" spans="1:22" s="2" customFormat="1" ht="16" customHeight="1">
      <c r="B103" s="283"/>
      <c r="C103" s="284"/>
      <c r="D103" s="284"/>
      <c r="E103" s="284"/>
      <c r="F103" s="284"/>
      <c r="G103" s="284"/>
      <c r="H103" s="284"/>
      <c r="I103" s="865"/>
      <c r="J103" s="284"/>
      <c r="K103" s="284"/>
      <c r="L103" s="34"/>
      <c r="M103" s="729"/>
      <c r="N103" s="729"/>
      <c r="O103" s="729"/>
      <c r="P103" s="729"/>
      <c r="Q103" s="729"/>
      <c r="R103" s="729"/>
      <c r="S103" s="729"/>
      <c r="T103" s="729"/>
      <c r="U103" s="729"/>
      <c r="V103" s="729"/>
    </row>
    <row r="107" spans="1:22" s="2" customFormat="1" ht="7" customHeight="1">
      <c r="B107" s="285"/>
      <c r="C107" s="286"/>
      <c r="D107" s="286"/>
      <c r="E107" s="286"/>
      <c r="F107" s="286"/>
      <c r="G107" s="286"/>
      <c r="H107" s="286"/>
      <c r="I107" s="866"/>
      <c r="J107" s="286"/>
      <c r="K107" s="286"/>
      <c r="L107" s="34"/>
      <c r="M107" s="729"/>
      <c r="N107" s="729"/>
      <c r="O107" s="729"/>
      <c r="P107" s="729"/>
      <c r="Q107" s="729"/>
      <c r="R107" s="729"/>
      <c r="S107" s="729"/>
      <c r="T107" s="729"/>
      <c r="U107" s="729"/>
      <c r="V107" s="729"/>
    </row>
    <row r="108" spans="1:22" s="2" customFormat="1" ht="25" customHeight="1">
      <c r="B108" s="34"/>
      <c r="C108" s="16" t="s">
        <v>117</v>
      </c>
      <c r="I108" s="308"/>
      <c r="L108" s="34"/>
      <c r="M108" s="729"/>
      <c r="N108" s="729"/>
      <c r="O108" s="729"/>
      <c r="P108" s="729"/>
      <c r="Q108" s="729"/>
      <c r="R108" s="729"/>
      <c r="S108" s="729"/>
      <c r="T108" s="729"/>
      <c r="U108" s="729"/>
      <c r="V108" s="729"/>
    </row>
    <row r="109" spans="1:22" s="2" customFormat="1" ht="7" customHeight="1">
      <c r="B109" s="34"/>
      <c r="I109" s="308"/>
      <c r="L109" s="34"/>
      <c r="M109" s="729"/>
      <c r="N109" s="729"/>
      <c r="O109" s="729"/>
      <c r="P109" s="729"/>
      <c r="Q109" s="729"/>
      <c r="R109" s="729"/>
      <c r="S109" s="729"/>
      <c r="T109" s="729"/>
      <c r="U109" s="729"/>
      <c r="V109" s="729"/>
    </row>
    <row r="110" spans="1:22" s="2" customFormat="1" ht="12" customHeight="1">
      <c r="B110" s="34"/>
      <c r="C110" s="269" t="s">
        <v>16</v>
      </c>
      <c r="I110" s="308"/>
      <c r="L110" s="34"/>
      <c r="M110" s="729"/>
      <c r="N110" s="729"/>
      <c r="O110" s="729"/>
      <c r="P110" s="729"/>
      <c r="Q110" s="729"/>
      <c r="R110" s="729"/>
      <c r="S110" s="729"/>
      <c r="T110" s="729"/>
      <c r="U110" s="729"/>
      <c r="V110" s="729"/>
    </row>
    <row r="111" spans="1:22" s="2" customFormat="1" ht="16.5" customHeight="1">
      <c r="B111" s="34"/>
      <c r="E111" s="940" t="str">
        <f>E7</f>
        <v>Přístavba a rekonstrukce sportovní haly Chrudim, I.etapa</v>
      </c>
      <c r="F111" s="941"/>
      <c r="G111" s="941"/>
      <c r="H111" s="941"/>
      <c r="I111" s="308"/>
      <c r="L111" s="34"/>
      <c r="M111" s="729"/>
      <c r="N111" s="729"/>
      <c r="O111" s="729"/>
      <c r="P111" s="729"/>
      <c r="Q111" s="729"/>
      <c r="R111" s="729"/>
      <c r="S111" s="729"/>
      <c r="T111" s="729"/>
      <c r="U111" s="729"/>
      <c r="V111" s="729"/>
    </row>
    <row r="112" spans="1:22" s="2" customFormat="1" ht="12" customHeight="1">
      <c r="B112" s="34"/>
      <c r="C112" s="269" t="s">
        <v>111</v>
      </c>
      <c r="I112" s="308"/>
      <c r="L112" s="34"/>
      <c r="M112" s="729"/>
      <c r="N112" s="729"/>
      <c r="O112" s="729"/>
      <c r="P112" s="729"/>
      <c r="Q112" s="729"/>
      <c r="R112" s="729"/>
      <c r="S112" s="729"/>
      <c r="T112" s="729"/>
      <c r="U112" s="729"/>
      <c r="V112" s="729"/>
    </row>
    <row r="113" spans="2:64" s="2" customFormat="1" ht="16.5" customHeight="1">
      <c r="B113" s="34"/>
      <c r="E113" s="911" t="str">
        <f>E9</f>
        <v>48 - EPS - elektrická požární signalizace</v>
      </c>
      <c r="F113" s="939"/>
      <c r="G113" s="939"/>
      <c r="H113" s="939"/>
      <c r="I113" s="308"/>
      <c r="L113" s="34"/>
      <c r="M113" s="729"/>
      <c r="N113" s="729"/>
      <c r="O113" s="729"/>
      <c r="P113" s="729"/>
      <c r="Q113" s="729"/>
      <c r="R113" s="729"/>
      <c r="S113" s="729"/>
      <c r="T113" s="729"/>
      <c r="U113" s="729"/>
      <c r="V113" s="729"/>
    </row>
    <row r="114" spans="2:64" s="2" customFormat="1" ht="7" customHeight="1">
      <c r="B114" s="34"/>
      <c r="I114" s="308"/>
      <c r="L114" s="34"/>
      <c r="M114" s="729"/>
      <c r="N114" s="729"/>
      <c r="O114" s="729"/>
      <c r="P114" s="729"/>
      <c r="Q114" s="729"/>
      <c r="R114" s="729"/>
      <c r="S114" s="729"/>
      <c r="T114" s="729"/>
      <c r="U114" s="729"/>
      <c r="V114" s="729"/>
    </row>
    <row r="115" spans="2:64" s="2" customFormat="1" ht="12" customHeight="1">
      <c r="B115" s="34"/>
      <c r="C115" s="269" t="s">
        <v>19</v>
      </c>
      <c r="F115" s="262" t="str">
        <f>F12</f>
        <v>Chrudim</v>
      </c>
      <c r="I115" s="847" t="s">
        <v>20</v>
      </c>
      <c r="J115" s="260">
        <f>IF(J12="","",J12)</f>
        <v>44757</v>
      </c>
      <c r="L115" s="34"/>
      <c r="M115" s="729"/>
      <c r="N115" s="729"/>
      <c r="O115" s="729"/>
      <c r="P115" s="729"/>
      <c r="Q115" s="729"/>
      <c r="R115" s="729"/>
      <c r="S115" s="729"/>
      <c r="T115" s="729"/>
      <c r="U115" s="729"/>
      <c r="V115" s="729"/>
    </row>
    <row r="116" spans="2:64" s="2" customFormat="1" ht="7" customHeight="1">
      <c r="B116" s="34"/>
      <c r="I116" s="308"/>
      <c r="L116" s="34"/>
      <c r="M116" s="729"/>
      <c r="N116" s="729"/>
      <c r="O116" s="729"/>
      <c r="P116" s="729"/>
      <c r="Q116" s="729"/>
      <c r="R116" s="729"/>
      <c r="S116" s="729"/>
      <c r="T116" s="729"/>
      <c r="U116" s="729"/>
      <c r="V116" s="729"/>
    </row>
    <row r="117" spans="2:64" s="2" customFormat="1" ht="25.75" customHeight="1">
      <c r="B117" s="34"/>
      <c r="C117" s="269" t="s">
        <v>21</v>
      </c>
      <c r="F117" s="262" t="str">
        <f>E15</f>
        <v xml:space="preserve">Město Chrudim, Resselovo nám.77, Chrudim </v>
      </c>
      <c r="I117" s="847" t="s">
        <v>26</v>
      </c>
      <c r="J117" s="264" t="str">
        <f>E21</f>
        <v>Projekce CZ s.r.o., Tovární 290, Chrudim</v>
      </c>
      <c r="L117" s="34"/>
      <c r="M117" s="729"/>
      <c r="N117" s="729"/>
      <c r="O117" s="729"/>
      <c r="P117" s="729"/>
      <c r="Q117" s="729"/>
      <c r="R117" s="729"/>
      <c r="S117" s="729"/>
      <c r="T117" s="729"/>
      <c r="U117" s="729"/>
      <c r="V117" s="729"/>
    </row>
    <row r="118" spans="2:64" s="2" customFormat="1" ht="15.25" customHeight="1">
      <c r="B118" s="34"/>
      <c r="C118" s="269" t="s">
        <v>24</v>
      </c>
      <c r="F118" s="262" t="str">
        <f>IF(E18="","",E18)</f>
        <v>Vyplň údaj</v>
      </c>
      <c r="I118" s="847" t="s">
        <v>29</v>
      </c>
      <c r="J118" s="264">
        <f>E24</f>
        <v>0</v>
      </c>
      <c r="L118" s="34"/>
      <c r="M118" s="729"/>
      <c r="N118" s="729"/>
      <c r="O118" s="729"/>
      <c r="P118" s="729"/>
      <c r="Q118" s="729"/>
      <c r="R118" s="729"/>
      <c r="S118" s="729"/>
      <c r="T118" s="729"/>
      <c r="U118" s="729"/>
      <c r="V118" s="729"/>
    </row>
    <row r="119" spans="2:64" s="2" customFormat="1" ht="10.4" customHeight="1">
      <c r="B119" s="34"/>
      <c r="I119" s="308"/>
      <c r="L119" s="34"/>
      <c r="M119" s="729"/>
      <c r="N119" s="729"/>
      <c r="O119" s="729"/>
      <c r="P119" s="729"/>
      <c r="Q119" s="729"/>
      <c r="R119" s="729"/>
      <c r="S119" s="729"/>
      <c r="T119" s="729"/>
      <c r="U119" s="729"/>
      <c r="V119" s="729"/>
    </row>
    <row r="120" spans="2:64" s="8" customFormat="1" ht="29.25" customHeight="1">
      <c r="B120" s="116"/>
      <c r="C120" s="113" t="s">
        <v>118</v>
      </c>
      <c r="D120" s="114" t="s">
        <v>57</v>
      </c>
      <c r="E120" s="114" t="s">
        <v>53</v>
      </c>
      <c r="F120" s="114" t="s">
        <v>54</v>
      </c>
      <c r="G120" s="114" t="s">
        <v>119</v>
      </c>
      <c r="H120" s="114" t="s">
        <v>120</v>
      </c>
      <c r="I120" s="858" t="s">
        <v>121</v>
      </c>
      <c r="J120" s="114" t="s">
        <v>114</v>
      </c>
      <c r="K120" s="115" t="s">
        <v>122</v>
      </c>
      <c r="L120" s="116"/>
      <c r="M120" s="733"/>
      <c r="N120" s="733"/>
      <c r="O120" s="733"/>
      <c r="P120" s="733"/>
      <c r="Q120" s="733"/>
      <c r="R120" s="733"/>
      <c r="S120" s="733"/>
      <c r="T120" s="762"/>
      <c r="U120" s="762"/>
      <c r="V120" s="762"/>
    </row>
    <row r="121" spans="2:64" s="2" customFormat="1" ht="22.95" customHeight="1">
      <c r="B121" s="34"/>
      <c r="C121" s="61" t="s">
        <v>129</v>
      </c>
      <c r="I121" s="308"/>
      <c r="J121" s="288">
        <f>J122</f>
        <v>0</v>
      </c>
      <c r="L121" s="34"/>
      <c r="M121" s="729"/>
      <c r="N121" s="729"/>
      <c r="O121" s="779"/>
      <c r="P121" s="729"/>
      <c r="Q121" s="779"/>
      <c r="R121" s="729"/>
      <c r="S121" s="779"/>
      <c r="T121" s="729"/>
      <c r="U121" s="729"/>
      <c r="V121" s="729"/>
      <c r="AS121" s="277"/>
      <c r="AT121" s="277"/>
      <c r="BJ121" s="118"/>
    </row>
    <row r="122" spans="2:64" s="292" customFormat="1" ht="25.95" customHeight="1">
      <c r="B122" s="293"/>
      <c r="D122" s="120" t="s">
        <v>71</v>
      </c>
      <c r="E122" s="121" t="s">
        <v>164</v>
      </c>
      <c r="F122" s="121" t="s">
        <v>971</v>
      </c>
      <c r="I122" s="299"/>
      <c r="J122" s="295">
        <f>SUM(J123,J136,J153,J170,J172)</f>
        <v>0</v>
      </c>
      <c r="L122" s="293"/>
      <c r="M122" s="780"/>
      <c r="N122" s="780"/>
      <c r="O122" s="781"/>
      <c r="P122" s="780"/>
      <c r="Q122" s="781"/>
      <c r="R122" s="780"/>
      <c r="S122" s="781"/>
      <c r="T122" s="780"/>
      <c r="U122" s="780"/>
      <c r="V122" s="780"/>
      <c r="AQ122" s="120"/>
      <c r="AS122" s="127"/>
      <c r="AT122" s="127"/>
      <c r="AX122" s="120"/>
      <c r="BJ122" s="128"/>
    </row>
    <row r="123" spans="2:64" s="292" customFormat="1" ht="22.95" customHeight="1">
      <c r="B123" s="293"/>
      <c r="D123" s="120" t="s">
        <v>71</v>
      </c>
      <c r="E123" s="129" t="s">
        <v>170</v>
      </c>
      <c r="F123" s="129" t="s">
        <v>1246</v>
      </c>
      <c r="I123" s="299"/>
      <c r="J123" s="300">
        <f>SUM(J124:J135)</f>
        <v>0</v>
      </c>
      <c r="L123" s="293"/>
      <c r="M123" s="780"/>
      <c r="N123" s="780"/>
      <c r="O123" s="781"/>
      <c r="P123" s="780"/>
      <c r="Q123" s="781"/>
      <c r="R123" s="780"/>
      <c r="S123" s="781"/>
      <c r="T123" s="780"/>
      <c r="U123" s="780"/>
      <c r="V123" s="780"/>
      <c r="AQ123" s="120"/>
      <c r="AS123" s="127"/>
      <c r="AT123" s="127"/>
      <c r="AX123" s="120"/>
      <c r="BJ123" s="128"/>
    </row>
    <row r="124" spans="2:64" s="2" customFormat="1" ht="34.200000000000003" customHeight="1">
      <c r="B124" s="301"/>
      <c r="C124" s="145" t="s">
        <v>8</v>
      </c>
      <c r="D124" s="145"/>
      <c r="E124" s="549" t="s">
        <v>973</v>
      </c>
      <c r="F124" s="147" t="s">
        <v>1247</v>
      </c>
      <c r="G124" s="148" t="s">
        <v>158</v>
      </c>
      <c r="H124" s="149">
        <v>1024</v>
      </c>
      <c r="I124" s="150"/>
      <c r="J124" s="151">
        <f>ROUND(I124*H124,0)</f>
        <v>0</v>
      </c>
      <c r="K124" s="147" t="s">
        <v>1</v>
      </c>
      <c r="L124" s="152"/>
      <c r="M124" s="736"/>
      <c r="N124" s="729"/>
      <c r="O124" s="757"/>
      <c r="P124" s="757"/>
      <c r="Q124" s="757"/>
      <c r="R124" s="757"/>
      <c r="S124" s="757"/>
      <c r="T124" s="729"/>
      <c r="U124" s="729"/>
      <c r="V124" s="729"/>
      <c r="AQ124" s="134"/>
      <c r="AS124" s="134"/>
      <c r="AT124" s="134"/>
      <c r="AX124" s="277"/>
      <c r="BD124" s="308"/>
      <c r="BE124" s="308"/>
      <c r="BF124" s="308"/>
      <c r="BG124" s="308"/>
      <c r="BH124" s="308"/>
      <c r="BI124" s="277"/>
      <c r="BJ124" s="308"/>
      <c r="BK124" s="277"/>
      <c r="BL124" s="134"/>
    </row>
    <row r="125" spans="2:64" s="10" customFormat="1">
      <c r="B125" s="136"/>
      <c r="D125" s="137" t="s">
        <v>131</v>
      </c>
      <c r="E125" s="550" t="s">
        <v>1</v>
      </c>
      <c r="F125" s="139" t="s">
        <v>1248</v>
      </c>
      <c r="H125" s="140"/>
      <c r="I125" s="860"/>
      <c r="L125" s="136"/>
      <c r="M125" s="738"/>
      <c r="N125" s="738"/>
      <c r="O125" s="738"/>
      <c r="P125" s="738"/>
      <c r="Q125" s="738"/>
      <c r="R125" s="738"/>
      <c r="S125" s="738"/>
      <c r="T125" s="738"/>
      <c r="U125" s="738"/>
      <c r="V125" s="738"/>
      <c r="AS125" s="138"/>
      <c r="AT125" s="138"/>
      <c r="AX125" s="138"/>
    </row>
    <row r="126" spans="2:64" s="2" customFormat="1" ht="39.65" customHeight="1">
      <c r="B126" s="301"/>
      <c r="C126" s="145" t="s">
        <v>78</v>
      </c>
      <c r="D126" s="145"/>
      <c r="E126" s="549" t="s">
        <v>973</v>
      </c>
      <c r="F126" s="147" t="s">
        <v>1249</v>
      </c>
      <c r="G126" s="148" t="s">
        <v>158</v>
      </c>
      <c r="H126" s="149">
        <v>815</v>
      </c>
      <c r="I126" s="150"/>
      <c r="J126" s="151">
        <f>ROUND(I126*H126,0)</f>
        <v>0</v>
      </c>
      <c r="K126" s="147" t="s">
        <v>1</v>
      </c>
      <c r="L126" s="152"/>
      <c r="M126" s="736"/>
      <c r="N126" s="729"/>
      <c r="O126" s="757"/>
      <c r="P126" s="757"/>
      <c r="Q126" s="757"/>
      <c r="R126" s="757"/>
      <c r="S126" s="757"/>
      <c r="T126" s="729"/>
      <c r="U126" s="729"/>
      <c r="V126" s="729"/>
      <c r="AQ126" s="134"/>
      <c r="AS126" s="134"/>
      <c r="AT126" s="134"/>
      <c r="AX126" s="277"/>
      <c r="BD126" s="308"/>
      <c r="BE126" s="308"/>
      <c r="BF126" s="308"/>
      <c r="BG126" s="308"/>
      <c r="BH126" s="308"/>
      <c r="BI126" s="277"/>
      <c r="BJ126" s="308"/>
      <c r="BK126" s="277"/>
      <c r="BL126" s="134"/>
    </row>
    <row r="127" spans="2:64" s="10" customFormat="1">
      <c r="B127" s="136"/>
      <c r="D127" s="137" t="s">
        <v>131</v>
      </c>
      <c r="E127" s="550" t="s">
        <v>1</v>
      </c>
      <c r="F127" s="139" t="s">
        <v>1248</v>
      </c>
      <c r="H127" s="140"/>
      <c r="I127" s="860"/>
      <c r="L127" s="136"/>
      <c r="M127" s="738"/>
      <c r="N127" s="738"/>
      <c r="O127" s="738"/>
      <c r="P127" s="738"/>
      <c r="Q127" s="738"/>
      <c r="R127" s="738"/>
      <c r="S127" s="738"/>
      <c r="T127" s="738"/>
      <c r="U127" s="738"/>
      <c r="V127" s="738"/>
      <c r="AS127" s="138"/>
      <c r="AT127" s="138"/>
      <c r="AX127" s="138"/>
    </row>
    <row r="128" spans="2:64" s="2" customFormat="1" ht="40" customHeight="1">
      <c r="B128" s="301"/>
      <c r="C128" s="145" t="s">
        <v>132</v>
      </c>
      <c r="D128" s="145"/>
      <c r="E128" s="549" t="s">
        <v>973</v>
      </c>
      <c r="F128" s="147" t="s">
        <v>1250</v>
      </c>
      <c r="G128" s="148" t="s">
        <v>158</v>
      </c>
      <c r="H128" s="149">
        <v>98</v>
      </c>
      <c r="I128" s="150"/>
      <c r="J128" s="151">
        <f>ROUND(I128*H128,0)</f>
        <v>0</v>
      </c>
      <c r="K128" s="147" t="s">
        <v>1</v>
      </c>
      <c r="L128" s="152"/>
      <c r="M128" s="736"/>
      <c r="N128" s="729"/>
      <c r="O128" s="757"/>
      <c r="P128" s="757"/>
      <c r="Q128" s="757"/>
      <c r="R128" s="757"/>
      <c r="S128" s="757"/>
      <c r="T128" s="729"/>
      <c r="U128" s="729"/>
      <c r="V128" s="729"/>
      <c r="AQ128" s="134"/>
      <c r="AS128" s="134"/>
      <c r="AT128" s="134"/>
      <c r="AX128" s="277"/>
      <c r="BD128" s="308"/>
      <c r="BE128" s="308"/>
      <c r="BF128" s="308"/>
      <c r="BG128" s="308"/>
      <c r="BH128" s="308"/>
      <c r="BI128" s="277"/>
      <c r="BJ128" s="308"/>
      <c r="BK128" s="277"/>
      <c r="BL128" s="134"/>
    </row>
    <row r="129" spans="2:64" s="2" customFormat="1" ht="17.5" customHeight="1">
      <c r="B129" s="301"/>
      <c r="C129" s="10"/>
      <c r="D129" s="137" t="s">
        <v>131</v>
      </c>
      <c r="E129" s="550" t="s">
        <v>1</v>
      </c>
      <c r="F129" s="139" t="s">
        <v>1248</v>
      </c>
      <c r="G129" s="10"/>
      <c r="H129" s="140"/>
      <c r="I129" s="860"/>
      <c r="J129" s="10"/>
      <c r="K129" s="10"/>
      <c r="L129" s="152"/>
      <c r="M129" s="736"/>
      <c r="N129" s="729"/>
      <c r="O129" s="757"/>
      <c r="P129" s="757"/>
      <c r="Q129" s="757"/>
      <c r="R129" s="757"/>
      <c r="S129" s="757"/>
      <c r="T129" s="729"/>
      <c r="U129" s="729"/>
      <c r="V129" s="729"/>
      <c r="AQ129" s="134"/>
      <c r="AS129" s="134"/>
      <c r="AT129" s="134"/>
      <c r="AX129" s="277"/>
      <c r="BD129" s="308"/>
      <c r="BE129" s="308"/>
      <c r="BF129" s="308"/>
      <c r="BG129" s="308"/>
      <c r="BH129" s="308"/>
      <c r="BI129" s="277"/>
      <c r="BJ129" s="308"/>
      <c r="BK129" s="277"/>
      <c r="BL129" s="134"/>
    </row>
    <row r="130" spans="2:64" s="2" customFormat="1" ht="41.15" customHeight="1">
      <c r="B130" s="301"/>
      <c r="C130" s="145" t="s">
        <v>103</v>
      </c>
      <c r="D130" s="145"/>
      <c r="E130" s="549" t="s">
        <v>973</v>
      </c>
      <c r="F130" s="147" t="s">
        <v>1251</v>
      </c>
      <c r="G130" s="148" t="s">
        <v>158</v>
      </c>
      <c r="H130" s="149">
        <v>55</v>
      </c>
      <c r="I130" s="150"/>
      <c r="J130" s="151">
        <f>ROUND(I130*H130,0)</f>
        <v>0</v>
      </c>
      <c r="K130" s="147" t="s">
        <v>1</v>
      </c>
      <c r="L130" s="152"/>
      <c r="M130" s="736"/>
      <c r="N130" s="729"/>
      <c r="O130" s="757"/>
      <c r="P130" s="757"/>
      <c r="Q130" s="757"/>
      <c r="R130" s="757"/>
      <c r="S130" s="757"/>
      <c r="T130" s="729"/>
      <c r="U130" s="729"/>
      <c r="V130" s="729"/>
      <c r="AQ130" s="134"/>
      <c r="AS130" s="134"/>
      <c r="AT130" s="134"/>
      <c r="AX130" s="277"/>
      <c r="BD130" s="308"/>
      <c r="BE130" s="308"/>
      <c r="BF130" s="308"/>
      <c r="BG130" s="308"/>
      <c r="BH130" s="308"/>
      <c r="BI130" s="277"/>
      <c r="BJ130" s="308"/>
      <c r="BK130" s="277"/>
      <c r="BL130" s="134"/>
    </row>
    <row r="131" spans="2:64" s="2" customFormat="1" ht="14.15" customHeight="1">
      <c r="B131" s="301"/>
      <c r="C131" s="10"/>
      <c r="D131" s="137" t="s">
        <v>131</v>
      </c>
      <c r="E131" s="550" t="s">
        <v>1</v>
      </c>
      <c r="F131" s="139" t="s">
        <v>1248</v>
      </c>
      <c r="G131" s="10"/>
      <c r="H131" s="140"/>
      <c r="I131" s="860"/>
      <c r="J131" s="10"/>
      <c r="K131" s="10"/>
      <c r="L131" s="152"/>
      <c r="M131" s="736"/>
      <c r="N131" s="729"/>
      <c r="O131" s="757"/>
      <c r="P131" s="757"/>
      <c r="Q131" s="757"/>
      <c r="R131" s="757"/>
      <c r="S131" s="757"/>
      <c r="T131" s="729"/>
      <c r="U131" s="729"/>
      <c r="V131" s="729"/>
      <c r="AQ131" s="134"/>
      <c r="AS131" s="134"/>
      <c r="AT131" s="134"/>
      <c r="AX131" s="277"/>
      <c r="BD131" s="308"/>
      <c r="BE131" s="308"/>
      <c r="BF131" s="308"/>
      <c r="BG131" s="308"/>
      <c r="BH131" s="308"/>
      <c r="BI131" s="277"/>
      <c r="BJ131" s="308"/>
      <c r="BK131" s="277"/>
      <c r="BL131" s="134"/>
    </row>
    <row r="132" spans="2:64" s="2" customFormat="1" ht="24.25" customHeight="1">
      <c r="B132" s="301"/>
      <c r="C132" s="145" t="s">
        <v>133</v>
      </c>
      <c r="D132" s="145"/>
      <c r="E132" s="549" t="s">
        <v>973</v>
      </c>
      <c r="F132" s="147" t="s">
        <v>1252</v>
      </c>
      <c r="G132" s="148" t="s">
        <v>169</v>
      </c>
      <c r="H132" s="149">
        <v>18</v>
      </c>
      <c r="I132" s="150"/>
      <c r="J132" s="151">
        <f>ROUND(I132*H132,0)</f>
        <v>0</v>
      </c>
      <c r="K132" s="147" t="s">
        <v>1</v>
      </c>
      <c r="L132" s="152"/>
      <c r="M132" s="736"/>
      <c r="N132" s="729"/>
      <c r="O132" s="757"/>
      <c r="P132" s="757"/>
      <c r="Q132" s="757"/>
      <c r="R132" s="757"/>
      <c r="S132" s="757"/>
      <c r="T132" s="729"/>
      <c r="U132" s="729"/>
      <c r="V132" s="729"/>
      <c r="AQ132" s="134"/>
      <c r="AS132" s="134"/>
      <c r="AT132" s="134"/>
      <c r="AX132" s="277"/>
      <c r="BD132" s="308"/>
      <c r="BE132" s="308"/>
      <c r="BF132" s="308"/>
      <c r="BG132" s="308"/>
      <c r="BH132" s="308"/>
      <c r="BI132" s="277"/>
      <c r="BJ132" s="308"/>
      <c r="BK132" s="277"/>
      <c r="BL132" s="134"/>
    </row>
    <row r="133" spans="2:64" s="2" customFormat="1" ht="24.65" customHeight="1">
      <c r="B133" s="301"/>
      <c r="C133" s="145" t="s">
        <v>107</v>
      </c>
      <c r="D133" s="145"/>
      <c r="E133" s="549" t="s">
        <v>973</v>
      </c>
      <c r="F133" s="147" t="s">
        <v>1253</v>
      </c>
      <c r="G133" s="148" t="s">
        <v>169</v>
      </c>
      <c r="H133" s="149">
        <v>8</v>
      </c>
      <c r="I133" s="150"/>
      <c r="J133" s="151">
        <f t="shared" ref="J133:J161" si="0">ROUND(I133*H133,0)</f>
        <v>0</v>
      </c>
      <c r="K133" s="147" t="s">
        <v>1</v>
      </c>
      <c r="L133" s="152"/>
      <c r="M133" s="736"/>
      <c r="N133" s="729"/>
      <c r="O133" s="757"/>
      <c r="P133" s="757"/>
      <c r="Q133" s="757"/>
      <c r="R133" s="757"/>
      <c r="S133" s="757"/>
      <c r="T133" s="729"/>
      <c r="U133" s="729"/>
      <c r="V133" s="729"/>
      <c r="AQ133" s="134"/>
      <c r="AS133" s="134"/>
      <c r="AT133" s="134"/>
      <c r="AX133" s="277"/>
      <c r="BD133" s="308"/>
      <c r="BE133" s="308"/>
      <c r="BF133" s="308"/>
      <c r="BG133" s="308"/>
      <c r="BH133" s="308"/>
      <c r="BI133" s="277"/>
      <c r="BJ133" s="308"/>
      <c r="BK133" s="277"/>
      <c r="BL133" s="134"/>
    </row>
    <row r="134" spans="2:64" s="2" customFormat="1" ht="27" customHeight="1">
      <c r="B134" s="301"/>
      <c r="C134" s="145" t="s">
        <v>134</v>
      </c>
      <c r="D134" s="145"/>
      <c r="E134" s="549" t="s">
        <v>973</v>
      </c>
      <c r="F134" s="147" t="s">
        <v>1254</v>
      </c>
      <c r="G134" s="148" t="s">
        <v>169</v>
      </c>
      <c r="H134" s="149">
        <v>2</v>
      </c>
      <c r="I134" s="150"/>
      <c r="J134" s="151">
        <f t="shared" si="0"/>
        <v>0</v>
      </c>
      <c r="K134" s="147" t="s">
        <v>1</v>
      </c>
      <c r="L134" s="152"/>
      <c r="M134" s="736"/>
      <c r="N134" s="729"/>
      <c r="O134" s="757"/>
      <c r="P134" s="757"/>
      <c r="Q134" s="757"/>
      <c r="R134" s="757"/>
      <c r="S134" s="757"/>
      <c r="T134" s="729"/>
      <c r="U134" s="729"/>
      <c r="V134" s="729"/>
      <c r="AQ134" s="134"/>
      <c r="AS134" s="134"/>
      <c r="AT134" s="134"/>
      <c r="AX134" s="277"/>
      <c r="BD134" s="308"/>
      <c r="BE134" s="308"/>
      <c r="BF134" s="308"/>
      <c r="BG134" s="308"/>
      <c r="BH134" s="308"/>
      <c r="BI134" s="277"/>
      <c r="BJ134" s="308"/>
      <c r="BK134" s="277"/>
      <c r="BL134" s="134"/>
    </row>
    <row r="135" spans="2:64" s="2" customFormat="1" ht="24.25" customHeight="1">
      <c r="B135" s="301"/>
      <c r="C135" s="145" t="s">
        <v>135</v>
      </c>
      <c r="D135" s="145"/>
      <c r="E135" s="549" t="s">
        <v>973</v>
      </c>
      <c r="F135" s="147" t="s">
        <v>1255</v>
      </c>
      <c r="G135" s="148" t="s">
        <v>169</v>
      </c>
      <c r="H135" s="149">
        <v>10</v>
      </c>
      <c r="I135" s="150"/>
      <c r="J135" s="151">
        <f t="shared" si="0"/>
        <v>0</v>
      </c>
      <c r="K135" s="147" t="s">
        <v>1</v>
      </c>
      <c r="L135" s="152"/>
      <c r="M135" s="736"/>
      <c r="N135" s="729"/>
      <c r="O135" s="757"/>
      <c r="P135" s="757"/>
      <c r="Q135" s="757"/>
      <c r="R135" s="757"/>
      <c r="S135" s="757"/>
      <c r="T135" s="729"/>
      <c r="U135" s="729"/>
      <c r="V135" s="729"/>
      <c r="AQ135" s="134"/>
      <c r="AS135" s="134"/>
      <c r="AT135" s="134"/>
      <c r="AX135" s="277"/>
      <c r="BD135" s="308"/>
      <c r="BE135" s="308"/>
      <c r="BF135" s="308"/>
      <c r="BG135" s="308"/>
      <c r="BH135" s="308"/>
      <c r="BI135" s="277"/>
      <c r="BJ135" s="308"/>
      <c r="BK135" s="277"/>
      <c r="BL135" s="134"/>
    </row>
    <row r="136" spans="2:64" s="2" customFormat="1" ht="32.5" customHeight="1">
      <c r="B136" s="516"/>
      <c r="D136" s="120" t="s">
        <v>71</v>
      </c>
      <c r="E136" s="129" t="s">
        <v>172</v>
      </c>
      <c r="F136" s="129" t="s">
        <v>1256</v>
      </c>
      <c r="G136" s="292"/>
      <c r="H136" s="292"/>
      <c r="I136" s="299"/>
      <c r="J136" s="300">
        <f>SUM(J137:J152)</f>
        <v>0</v>
      </c>
      <c r="K136" s="558"/>
      <c r="L136" s="533"/>
      <c r="M136" s="736"/>
      <c r="N136" s="729"/>
      <c r="O136" s="757"/>
      <c r="P136" s="757"/>
      <c r="Q136" s="757"/>
      <c r="R136" s="757"/>
      <c r="S136" s="757"/>
      <c r="T136" s="729"/>
      <c r="U136" s="729"/>
      <c r="V136" s="729"/>
      <c r="AQ136" s="134"/>
      <c r="AS136" s="134"/>
      <c r="AT136" s="134"/>
      <c r="AX136" s="277"/>
      <c r="BD136" s="308"/>
      <c r="BE136" s="308"/>
      <c r="BF136" s="308"/>
      <c r="BG136" s="308"/>
      <c r="BH136" s="308"/>
      <c r="BI136" s="277"/>
      <c r="BJ136" s="308"/>
      <c r="BK136" s="277"/>
      <c r="BL136" s="134"/>
    </row>
    <row r="137" spans="2:64" s="2" customFormat="1" ht="24.25" customHeight="1">
      <c r="B137" s="301"/>
      <c r="C137" s="145" t="s">
        <v>136</v>
      </c>
      <c r="D137" s="145"/>
      <c r="E137" s="549" t="s">
        <v>1019</v>
      </c>
      <c r="F137" s="147" t="s">
        <v>1257</v>
      </c>
      <c r="G137" s="148" t="s">
        <v>158</v>
      </c>
      <c r="H137" s="149">
        <v>945</v>
      </c>
      <c r="I137" s="150"/>
      <c r="J137" s="151">
        <f t="shared" si="0"/>
        <v>0</v>
      </c>
      <c r="K137" s="147" t="s">
        <v>1</v>
      </c>
      <c r="L137" s="152"/>
      <c r="M137" s="736"/>
      <c r="N137" s="729"/>
      <c r="O137" s="757"/>
      <c r="P137" s="757"/>
      <c r="Q137" s="757"/>
      <c r="R137" s="757"/>
      <c r="S137" s="757"/>
      <c r="T137" s="729"/>
      <c r="U137" s="729"/>
      <c r="V137" s="729"/>
      <c r="AQ137" s="134"/>
      <c r="AS137" s="134"/>
      <c r="AT137" s="134"/>
      <c r="AX137" s="277"/>
      <c r="BD137" s="308"/>
      <c r="BE137" s="308"/>
      <c r="BF137" s="308"/>
      <c r="BG137" s="308"/>
      <c r="BH137" s="308"/>
      <c r="BI137" s="277"/>
      <c r="BJ137" s="308"/>
      <c r="BK137" s="277"/>
      <c r="BL137" s="134"/>
    </row>
    <row r="138" spans="2:64" s="2" customFormat="1" ht="15" customHeight="1">
      <c r="B138" s="301"/>
      <c r="C138" s="10"/>
      <c r="D138" s="137" t="s">
        <v>131</v>
      </c>
      <c r="E138" s="550" t="s">
        <v>1</v>
      </c>
      <c r="F138" s="139" t="s">
        <v>1248</v>
      </c>
      <c r="G138" s="10"/>
      <c r="H138" s="140"/>
      <c r="I138" s="860"/>
      <c r="J138" s="10"/>
      <c r="K138" s="10"/>
      <c r="L138" s="152"/>
      <c r="M138" s="736"/>
      <c r="N138" s="729"/>
      <c r="O138" s="757"/>
      <c r="P138" s="757"/>
      <c r="Q138" s="757"/>
      <c r="R138" s="757"/>
      <c r="S138" s="757"/>
      <c r="T138" s="729"/>
      <c r="U138" s="729"/>
      <c r="V138" s="729"/>
      <c r="AQ138" s="134"/>
      <c r="AS138" s="134"/>
      <c r="AT138" s="134"/>
      <c r="AX138" s="277"/>
      <c r="BD138" s="308"/>
      <c r="BE138" s="308"/>
      <c r="BF138" s="308"/>
      <c r="BG138" s="308"/>
      <c r="BH138" s="308"/>
      <c r="BI138" s="277"/>
      <c r="BJ138" s="308"/>
      <c r="BK138" s="277"/>
      <c r="BL138" s="134"/>
    </row>
    <row r="139" spans="2:64" s="2" customFormat="1" ht="24.25" customHeight="1">
      <c r="B139" s="301"/>
      <c r="C139" s="145" t="s">
        <v>137</v>
      </c>
      <c r="D139" s="145"/>
      <c r="E139" s="549" t="s">
        <v>973</v>
      </c>
      <c r="F139" s="147" t="s">
        <v>1258</v>
      </c>
      <c r="G139" s="148" t="s">
        <v>158</v>
      </c>
      <c r="H139" s="149">
        <v>184</v>
      </c>
      <c r="I139" s="150"/>
      <c r="J139" s="151">
        <f t="shared" si="0"/>
        <v>0</v>
      </c>
      <c r="K139" s="147" t="s">
        <v>1</v>
      </c>
      <c r="L139" s="152"/>
      <c r="M139" s="736"/>
      <c r="N139" s="729"/>
      <c r="O139" s="757"/>
      <c r="P139" s="757"/>
      <c r="Q139" s="757"/>
      <c r="R139" s="757"/>
      <c r="S139" s="757"/>
      <c r="T139" s="729"/>
      <c r="U139" s="729"/>
      <c r="V139" s="729"/>
      <c r="AQ139" s="134"/>
      <c r="AS139" s="134"/>
      <c r="AT139" s="134"/>
      <c r="AX139" s="277"/>
      <c r="BD139" s="308"/>
      <c r="BE139" s="308"/>
      <c r="BF139" s="308"/>
      <c r="BG139" s="308"/>
      <c r="BH139" s="308"/>
      <c r="BI139" s="277"/>
      <c r="BJ139" s="308"/>
      <c r="BK139" s="277"/>
      <c r="BL139" s="134"/>
    </row>
    <row r="140" spans="2:64" s="2" customFormat="1" ht="12.65" customHeight="1">
      <c r="B140" s="301"/>
      <c r="C140" s="10"/>
      <c r="D140" s="137" t="s">
        <v>131</v>
      </c>
      <c r="E140" s="550" t="s">
        <v>1</v>
      </c>
      <c r="F140" s="139" t="s">
        <v>1248</v>
      </c>
      <c r="G140" s="10"/>
      <c r="H140" s="140"/>
      <c r="I140" s="860"/>
      <c r="J140" s="10"/>
      <c r="K140" s="10"/>
      <c r="L140" s="152"/>
      <c r="M140" s="736"/>
      <c r="N140" s="729"/>
      <c r="O140" s="757"/>
      <c r="P140" s="757"/>
      <c r="Q140" s="757"/>
      <c r="R140" s="757"/>
      <c r="S140" s="757"/>
      <c r="T140" s="729"/>
      <c r="U140" s="729"/>
      <c r="V140" s="729"/>
      <c r="AQ140" s="134"/>
      <c r="AS140" s="134"/>
      <c r="AT140" s="134"/>
      <c r="AX140" s="277"/>
      <c r="BD140" s="308"/>
      <c r="BE140" s="308"/>
      <c r="BF140" s="308"/>
      <c r="BG140" s="308"/>
      <c r="BH140" s="308"/>
      <c r="BI140" s="277"/>
      <c r="BJ140" s="308"/>
      <c r="BK140" s="277"/>
      <c r="BL140" s="134"/>
    </row>
    <row r="141" spans="2:64" s="2" customFormat="1" ht="33.65" customHeight="1">
      <c r="B141" s="301"/>
      <c r="C141" s="145" t="s">
        <v>139</v>
      </c>
      <c r="D141" s="145"/>
      <c r="E141" s="549" t="s">
        <v>973</v>
      </c>
      <c r="F141" s="147" t="s">
        <v>1259</v>
      </c>
      <c r="G141" s="148" t="s">
        <v>158</v>
      </c>
      <c r="H141" s="149">
        <v>66</v>
      </c>
      <c r="I141" s="150"/>
      <c r="J141" s="151">
        <f t="shared" si="0"/>
        <v>0</v>
      </c>
      <c r="K141" s="147" t="s">
        <v>1</v>
      </c>
      <c r="L141" s="152"/>
      <c r="M141" s="736"/>
      <c r="N141" s="729"/>
      <c r="O141" s="757"/>
      <c r="P141" s="757"/>
      <c r="Q141" s="757"/>
      <c r="R141" s="757"/>
      <c r="S141" s="757"/>
      <c r="T141" s="729"/>
      <c r="U141" s="729"/>
      <c r="V141" s="729"/>
      <c r="AQ141" s="134"/>
      <c r="AS141" s="134"/>
      <c r="AT141" s="134"/>
      <c r="AX141" s="277"/>
      <c r="BD141" s="308"/>
      <c r="BE141" s="308"/>
      <c r="BF141" s="308"/>
      <c r="BG141" s="308"/>
      <c r="BH141" s="308"/>
      <c r="BI141" s="277"/>
      <c r="BJ141" s="308"/>
      <c r="BK141" s="277"/>
      <c r="BL141" s="134"/>
    </row>
    <row r="142" spans="2:64" s="2" customFormat="1" ht="11.7" customHeight="1">
      <c r="B142" s="301"/>
      <c r="C142" s="10"/>
      <c r="D142" s="137" t="s">
        <v>131</v>
      </c>
      <c r="E142" s="550" t="s">
        <v>1</v>
      </c>
      <c r="F142" s="139" t="s">
        <v>1248</v>
      </c>
      <c r="G142" s="10"/>
      <c r="H142" s="140"/>
      <c r="I142" s="860"/>
      <c r="J142" s="10"/>
      <c r="K142" s="10"/>
      <c r="L142" s="152"/>
      <c r="M142" s="736"/>
      <c r="N142" s="729"/>
      <c r="O142" s="757"/>
      <c r="P142" s="757"/>
      <c r="Q142" s="757"/>
      <c r="R142" s="757"/>
      <c r="S142" s="757"/>
      <c r="T142" s="729"/>
      <c r="U142" s="729"/>
      <c r="V142" s="729"/>
      <c r="AQ142" s="134"/>
      <c r="AS142" s="134"/>
      <c r="AT142" s="134"/>
      <c r="AX142" s="277"/>
      <c r="BD142" s="308"/>
      <c r="BE142" s="308"/>
      <c r="BF142" s="308"/>
      <c r="BG142" s="308"/>
      <c r="BH142" s="308"/>
      <c r="BI142" s="277"/>
      <c r="BJ142" s="308"/>
      <c r="BK142" s="277"/>
      <c r="BL142" s="134"/>
    </row>
    <row r="143" spans="2:64" s="2" customFormat="1" ht="31" customHeight="1">
      <c r="B143" s="301"/>
      <c r="C143" s="145" t="s">
        <v>140</v>
      </c>
      <c r="D143" s="145"/>
      <c r="E143" s="549" t="s">
        <v>973</v>
      </c>
      <c r="F143" s="147" t="s">
        <v>1260</v>
      </c>
      <c r="G143" s="148" t="s">
        <v>169</v>
      </c>
      <c r="H143" s="149">
        <v>320</v>
      </c>
      <c r="I143" s="150"/>
      <c r="J143" s="151">
        <f t="shared" si="0"/>
        <v>0</v>
      </c>
      <c r="K143" s="147" t="s">
        <v>1</v>
      </c>
      <c r="L143" s="152"/>
      <c r="M143" s="736"/>
      <c r="N143" s="729"/>
      <c r="O143" s="757"/>
      <c r="P143" s="757"/>
      <c r="Q143" s="757"/>
      <c r="R143" s="757"/>
      <c r="S143" s="757"/>
      <c r="T143" s="729"/>
      <c r="U143" s="729"/>
      <c r="V143" s="729"/>
      <c r="AQ143" s="134"/>
      <c r="AS143" s="134"/>
      <c r="AT143" s="134"/>
      <c r="AX143" s="277"/>
      <c r="BD143" s="308"/>
      <c r="BE143" s="308"/>
      <c r="BF143" s="308"/>
      <c r="BG143" s="308"/>
      <c r="BH143" s="308"/>
      <c r="BI143" s="277"/>
      <c r="BJ143" s="308"/>
      <c r="BK143" s="277"/>
      <c r="BL143" s="134"/>
    </row>
    <row r="144" spans="2:64" s="2" customFormat="1" ht="26.5" customHeight="1">
      <c r="B144" s="301"/>
      <c r="C144" s="145" t="s">
        <v>141</v>
      </c>
      <c r="D144" s="145"/>
      <c r="E144" s="549" t="s">
        <v>973</v>
      </c>
      <c r="F144" s="147" t="s">
        <v>1261</v>
      </c>
      <c r="G144" s="148" t="s">
        <v>169</v>
      </c>
      <c r="H144" s="149">
        <v>390</v>
      </c>
      <c r="I144" s="150"/>
      <c r="J144" s="151">
        <f t="shared" si="0"/>
        <v>0</v>
      </c>
      <c r="K144" s="147" t="s">
        <v>1</v>
      </c>
      <c r="L144" s="152"/>
      <c r="M144" s="736"/>
      <c r="N144" s="729"/>
      <c r="O144" s="757"/>
      <c r="P144" s="757"/>
      <c r="Q144" s="757"/>
      <c r="R144" s="757"/>
      <c r="S144" s="757"/>
      <c r="T144" s="729"/>
      <c r="U144" s="729"/>
      <c r="V144" s="729"/>
      <c r="AQ144" s="134"/>
      <c r="AS144" s="134"/>
      <c r="AT144" s="134"/>
      <c r="AX144" s="277"/>
      <c r="BD144" s="308"/>
      <c r="BE144" s="308"/>
      <c r="BF144" s="308"/>
      <c r="BG144" s="308"/>
      <c r="BH144" s="308"/>
      <c r="BI144" s="277"/>
      <c r="BJ144" s="308"/>
      <c r="BK144" s="277"/>
      <c r="BL144" s="134"/>
    </row>
    <row r="145" spans="2:64" s="2" customFormat="1" ht="24.45" customHeight="1">
      <c r="B145" s="301"/>
      <c r="C145" s="145" t="s">
        <v>142</v>
      </c>
      <c r="D145" s="145"/>
      <c r="E145" s="549" t="s">
        <v>989</v>
      </c>
      <c r="F145" s="147" t="s">
        <v>1262</v>
      </c>
      <c r="G145" s="148" t="s">
        <v>158</v>
      </c>
      <c r="H145" s="149">
        <v>29</v>
      </c>
      <c r="I145" s="150"/>
      <c r="J145" s="151">
        <f t="shared" si="0"/>
        <v>0</v>
      </c>
      <c r="K145" s="147" t="s">
        <v>1</v>
      </c>
      <c r="L145" s="152"/>
      <c r="M145" s="736"/>
      <c r="N145" s="729"/>
      <c r="O145" s="757"/>
      <c r="P145" s="757"/>
      <c r="Q145" s="757"/>
      <c r="R145" s="757"/>
      <c r="S145" s="757"/>
      <c r="T145" s="729"/>
      <c r="U145" s="729"/>
      <c r="V145" s="729"/>
      <c r="AQ145" s="134"/>
      <c r="AS145" s="134"/>
      <c r="AT145" s="134"/>
      <c r="AX145" s="277"/>
      <c r="BD145" s="308"/>
      <c r="BE145" s="308"/>
      <c r="BF145" s="308"/>
      <c r="BG145" s="308"/>
      <c r="BH145" s="308"/>
      <c r="BI145" s="277"/>
      <c r="BJ145" s="308"/>
      <c r="BK145" s="277"/>
      <c r="BL145" s="134"/>
    </row>
    <row r="146" spans="2:64" s="2" customFormat="1" ht="16.95" customHeight="1">
      <c r="B146" s="301"/>
      <c r="C146" s="10"/>
      <c r="D146" s="137" t="s">
        <v>131</v>
      </c>
      <c r="E146" s="550" t="s">
        <v>1</v>
      </c>
      <c r="F146" s="139" t="s">
        <v>1248</v>
      </c>
      <c r="G146" s="10"/>
      <c r="H146" s="140"/>
      <c r="I146" s="860"/>
      <c r="J146" s="10"/>
      <c r="K146" s="10"/>
      <c r="L146" s="152"/>
      <c r="M146" s="736"/>
      <c r="N146" s="729"/>
      <c r="O146" s="757"/>
      <c r="P146" s="757"/>
      <c r="Q146" s="757"/>
      <c r="R146" s="757"/>
      <c r="S146" s="757"/>
      <c r="T146" s="729"/>
      <c r="U146" s="729"/>
      <c r="V146" s="729"/>
      <c r="AQ146" s="134"/>
      <c r="AS146" s="134"/>
      <c r="AT146" s="134"/>
      <c r="AX146" s="277"/>
      <c r="BD146" s="308"/>
      <c r="BE146" s="308"/>
      <c r="BF146" s="308"/>
      <c r="BG146" s="308"/>
      <c r="BH146" s="308"/>
      <c r="BI146" s="277"/>
      <c r="BJ146" s="308"/>
      <c r="BK146" s="277"/>
      <c r="BL146" s="134"/>
    </row>
    <row r="147" spans="2:64" s="2" customFormat="1" ht="19.2" customHeight="1">
      <c r="B147" s="301"/>
      <c r="C147" s="145" t="s">
        <v>9</v>
      </c>
      <c r="D147" s="145"/>
      <c r="E147" s="549" t="s">
        <v>1263</v>
      </c>
      <c r="F147" s="147" t="s">
        <v>1056</v>
      </c>
      <c r="G147" s="148" t="s">
        <v>158</v>
      </c>
      <c r="H147" s="149">
        <v>945</v>
      </c>
      <c r="I147" s="150"/>
      <c r="J147" s="151">
        <f t="shared" si="0"/>
        <v>0</v>
      </c>
      <c r="K147" s="147" t="s">
        <v>1</v>
      </c>
      <c r="L147" s="152"/>
      <c r="M147" s="736"/>
      <c r="N147" s="729"/>
      <c r="O147" s="757"/>
      <c r="P147" s="757"/>
      <c r="Q147" s="757"/>
      <c r="R147" s="757"/>
      <c r="S147" s="757"/>
      <c r="T147" s="729"/>
      <c r="U147" s="729"/>
      <c r="V147" s="729"/>
      <c r="AQ147" s="134"/>
      <c r="AS147" s="134"/>
      <c r="AT147" s="134"/>
      <c r="AX147" s="277"/>
      <c r="BD147" s="308"/>
      <c r="BE147" s="308"/>
      <c r="BF147" s="308"/>
      <c r="BG147" s="308"/>
      <c r="BH147" s="308"/>
      <c r="BI147" s="277"/>
      <c r="BJ147" s="308"/>
      <c r="BK147" s="277"/>
      <c r="BL147" s="134"/>
    </row>
    <row r="148" spans="2:64" s="2" customFormat="1" ht="16.2" customHeight="1">
      <c r="B148" s="301"/>
      <c r="C148" s="10"/>
      <c r="D148" s="137" t="s">
        <v>131</v>
      </c>
      <c r="E148" s="550" t="s">
        <v>1</v>
      </c>
      <c r="F148" s="139" t="s">
        <v>1248</v>
      </c>
      <c r="G148" s="10"/>
      <c r="H148" s="140"/>
      <c r="I148" s="860"/>
      <c r="J148" s="10"/>
      <c r="K148" s="10"/>
      <c r="L148" s="152"/>
      <c r="M148" s="736"/>
      <c r="N148" s="729"/>
      <c r="O148" s="757"/>
      <c r="P148" s="757"/>
      <c r="Q148" s="757"/>
      <c r="R148" s="757"/>
      <c r="S148" s="757"/>
      <c r="T148" s="729"/>
      <c r="U148" s="729"/>
      <c r="V148" s="729"/>
      <c r="AQ148" s="134"/>
      <c r="AS148" s="134"/>
      <c r="AT148" s="134"/>
      <c r="AX148" s="277"/>
      <c r="BD148" s="308"/>
      <c r="BE148" s="308"/>
      <c r="BF148" s="308"/>
      <c r="BG148" s="308"/>
      <c r="BH148" s="308"/>
      <c r="BI148" s="277"/>
      <c r="BJ148" s="308"/>
      <c r="BK148" s="277"/>
      <c r="BL148" s="134"/>
    </row>
    <row r="149" spans="2:64" s="2" customFormat="1" ht="24.25" customHeight="1">
      <c r="B149" s="301"/>
      <c r="C149" s="145" t="s">
        <v>143</v>
      </c>
      <c r="D149" s="145"/>
      <c r="E149" s="549" t="s">
        <v>973</v>
      </c>
      <c r="F149" s="147" t="s">
        <v>1264</v>
      </c>
      <c r="G149" s="148" t="s">
        <v>270</v>
      </c>
      <c r="H149" s="149">
        <v>47</v>
      </c>
      <c r="I149" s="150"/>
      <c r="J149" s="151">
        <f t="shared" si="0"/>
        <v>0</v>
      </c>
      <c r="K149" s="147" t="s">
        <v>1</v>
      </c>
      <c r="L149" s="152"/>
      <c r="M149" s="736"/>
      <c r="N149" s="729"/>
      <c r="O149" s="757"/>
      <c r="P149" s="757"/>
      <c r="Q149" s="757"/>
      <c r="R149" s="757"/>
      <c r="S149" s="757"/>
      <c r="T149" s="729"/>
      <c r="U149" s="729"/>
      <c r="V149" s="729"/>
      <c r="AQ149" s="134"/>
      <c r="AS149" s="134"/>
      <c r="AT149" s="134"/>
      <c r="AX149" s="277"/>
      <c r="BD149" s="308"/>
      <c r="BE149" s="308"/>
      <c r="BF149" s="308"/>
      <c r="BG149" s="308"/>
      <c r="BH149" s="308"/>
      <c r="BI149" s="277"/>
      <c r="BJ149" s="308"/>
      <c r="BK149" s="277"/>
      <c r="BL149" s="134"/>
    </row>
    <row r="150" spans="2:64" s="2" customFormat="1" ht="16.5" customHeight="1">
      <c r="B150" s="301"/>
      <c r="C150" s="10"/>
      <c r="D150" s="137" t="s">
        <v>131</v>
      </c>
      <c r="E150" s="550" t="s">
        <v>1</v>
      </c>
      <c r="F150" s="139" t="s">
        <v>1248</v>
      </c>
      <c r="G150" s="10"/>
      <c r="H150" s="140"/>
      <c r="I150" s="860"/>
      <c r="J150" s="10"/>
      <c r="K150" s="10"/>
      <c r="L150" s="152"/>
      <c r="M150" s="736"/>
      <c r="N150" s="729"/>
      <c r="O150" s="757"/>
      <c r="P150" s="757"/>
      <c r="Q150" s="757"/>
      <c r="R150" s="757"/>
      <c r="S150" s="757"/>
      <c r="T150" s="729"/>
      <c r="U150" s="729"/>
      <c r="V150" s="729"/>
      <c r="AQ150" s="134"/>
      <c r="AS150" s="134"/>
      <c r="AT150" s="134"/>
      <c r="AX150" s="277"/>
      <c r="BD150" s="308"/>
      <c r="BE150" s="308"/>
      <c r="BF150" s="308"/>
      <c r="BG150" s="308"/>
      <c r="BH150" s="308"/>
      <c r="BI150" s="277"/>
      <c r="BJ150" s="308"/>
      <c r="BK150" s="277"/>
      <c r="BL150" s="134"/>
    </row>
    <row r="151" spans="2:64" s="2" customFormat="1" ht="27" customHeight="1">
      <c r="B151" s="301"/>
      <c r="C151" s="145" t="s">
        <v>144</v>
      </c>
      <c r="D151" s="145"/>
      <c r="E151" s="549" t="s">
        <v>1265</v>
      </c>
      <c r="F151" s="147" t="s">
        <v>1266</v>
      </c>
      <c r="G151" s="148" t="s">
        <v>169</v>
      </c>
      <c r="H151" s="149">
        <v>48</v>
      </c>
      <c r="I151" s="150"/>
      <c r="J151" s="151">
        <f t="shared" si="0"/>
        <v>0</v>
      </c>
      <c r="K151" s="147" t="s">
        <v>1</v>
      </c>
      <c r="L151" s="152"/>
      <c r="M151" s="736"/>
      <c r="N151" s="729"/>
      <c r="O151" s="757"/>
      <c r="P151" s="757"/>
      <c r="Q151" s="757"/>
      <c r="R151" s="757"/>
      <c r="S151" s="757"/>
      <c r="T151" s="729"/>
      <c r="U151" s="729"/>
      <c r="V151" s="729"/>
      <c r="AQ151" s="134"/>
      <c r="AS151" s="134"/>
      <c r="AT151" s="134"/>
      <c r="AX151" s="277"/>
      <c r="BD151" s="308"/>
      <c r="BE151" s="308"/>
      <c r="BF151" s="308"/>
      <c r="BG151" s="308"/>
      <c r="BH151" s="308"/>
      <c r="BI151" s="277"/>
      <c r="BJ151" s="308"/>
      <c r="BK151" s="277"/>
      <c r="BL151" s="134"/>
    </row>
    <row r="152" spans="2:64" s="2" customFormat="1" ht="16.5" customHeight="1">
      <c r="B152" s="301"/>
      <c r="C152" s="145" t="s">
        <v>145</v>
      </c>
      <c r="D152" s="145"/>
      <c r="E152" s="549" t="s">
        <v>973</v>
      </c>
      <c r="F152" s="147" t="s">
        <v>1267</v>
      </c>
      <c r="G152" s="148" t="s">
        <v>169</v>
      </c>
      <c r="H152" s="149">
        <v>6</v>
      </c>
      <c r="I152" s="150"/>
      <c r="J152" s="151">
        <f t="shared" si="0"/>
        <v>0</v>
      </c>
      <c r="K152" s="147" t="s">
        <v>1</v>
      </c>
      <c r="L152" s="152"/>
      <c r="M152" s="736"/>
      <c r="N152" s="729"/>
      <c r="O152" s="757"/>
      <c r="P152" s="757"/>
      <c r="Q152" s="757"/>
      <c r="R152" s="757"/>
      <c r="S152" s="757"/>
      <c r="T152" s="729"/>
      <c r="U152" s="729"/>
      <c r="V152" s="729"/>
      <c r="AQ152" s="134"/>
      <c r="AS152" s="134"/>
      <c r="AT152" s="134"/>
      <c r="AX152" s="277"/>
      <c r="BD152" s="308"/>
      <c r="BE152" s="308"/>
      <c r="BF152" s="308"/>
      <c r="BG152" s="308"/>
      <c r="BH152" s="308"/>
      <c r="BI152" s="277"/>
      <c r="BJ152" s="308"/>
      <c r="BK152" s="277"/>
      <c r="BL152" s="134"/>
    </row>
    <row r="153" spans="2:64" s="2" customFormat="1" ht="27" customHeight="1">
      <c r="B153" s="301"/>
      <c r="D153" s="120" t="s">
        <v>71</v>
      </c>
      <c r="E153" s="129" t="s">
        <v>173</v>
      </c>
      <c r="F153" s="129" t="s">
        <v>1268</v>
      </c>
      <c r="G153" s="292"/>
      <c r="H153" s="292"/>
      <c r="I153" s="299"/>
      <c r="J153" s="300">
        <f>SUM(J154:J169)</f>
        <v>0</v>
      </c>
      <c r="K153" s="558"/>
      <c r="L153" s="152"/>
      <c r="M153" s="736"/>
      <c r="N153" s="729"/>
      <c r="O153" s="757"/>
      <c r="P153" s="757"/>
      <c r="Q153" s="757"/>
      <c r="R153" s="757"/>
      <c r="S153" s="757"/>
      <c r="T153" s="729"/>
      <c r="U153" s="729"/>
      <c r="V153" s="729"/>
      <c r="AQ153" s="134"/>
      <c r="AS153" s="134"/>
      <c r="AT153" s="134"/>
      <c r="AX153" s="277"/>
      <c r="BD153" s="308"/>
      <c r="BE153" s="308"/>
      <c r="BF153" s="308"/>
      <c r="BG153" s="308"/>
      <c r="BH153" s="308"/>
      <c r="BI153" s="277"/>
      <c r="BJ153" s="308"/>
      <c r="BK153" s="277"/>
      <c r="BL153" s="134"/>
    </row>
    <row r="154" spans="2:64" s="2" customFormat="1" ht="28.5" customHeight="1">
      <c r="B154" s="301"/>
      <c r="C154" s="145" t="s">
        <v>146</v>
      </c>
      <c r="D154" s="145"/>
      <c r="E154" s="549" t="s">
        <v>973</v>
      </c>
      <c r="F154" s="147" t="s">
        <v>1269</v>
      </c>
      <c r="G154" s="148" t="s">
        <v>169</v>
      </c>
      <c r="H154" s="149">
        <v>1</v>
      </c>
      <c r="I154" s="150"/>
      <c r="J154" s="151">
        <f t="shared" si="0"/>
        <v>0</v>
      </c>
      <c r="K154" s="147" t="s">
        <v>1</v>
      </c>
      <c r="L154" s="152"/>
      <c r="M154" s="736"/>
      <c r="N154" s="729"/>
      <c r="O154" s="757"/>
      <c r="P154" s="757"/>
      <c r="Q154" s="757"/>
      <c r="R154" s="757"/>
      <c r="S154" s="757"/>
      <c r="T154" s="729"/>
      <c r="U154" s="729"/>
      <c r="V154" s="729"/>
      <c r="AQ154" s="134"/>
      <c r="AS154" s="134"/>
      <c r="AT154" s="134"/>
      <c r="AX154" s="277"/>
      <c r="BD154" s="308"/>
      <c r="BE154" s="308"/>
      <c r="BF154" s="308"/>
      <c r="BG154" s="308"/>
      <c r="BH154" s="308"/>
      <c r="BI154" s="277"/>
      <c r="BJ154" s="308"/>
      <c r="BK154" s="277"/>
      <c r="BL154" s="134"/>
    </row>
    <row r="155" spans="2:64" s="2" customFormat="1" ht="26.7" customHeight="1">
      <c r="B155" s="301"/>
      <c r="C155" s="145" t="s">
        <v>147</v>
      </c>
      <c r="D155" s="145"/>
      <c r="E155" s="549" t="s">
        <v>973</v>
      </c>
      <c r="F155" s="147" t="s">
        <v>1270</v>
      </c>
      <c r="G155" s="148" t="s">
        <v>169</v>
      </c>
      <c r="H155" s="149">
        <v>2</v>
      </c>
      <c r="I155" s="150"/>
      <c r="J155" s="151">
        <f t="shared" si="0"/>
        <v>0</v>
      </c>
      <c r="K155" s="147" t="s">
        <v>1</v>
      </c>
      <c r="L155" s="152"/>
      <c r="M155" s="736"/>
      <c r="N155" s="729"/>
      <c r="O155" s="757"/>
      <c r="P155" s="757"/>
      <c r="Q155" s="757"/>
      <c r="R155" s="757"/>
      <c r="S155" s="757"/>
      <c r="T155" s="729"/>
      <c r="U155" s="729"/>
      <c r="V155" s="729"/>
      <c r="AQ155" s="134"/>
      <c r="AS155" s="134"/>
      <c r="AT155" s="134"/>
      <c r="AX155" s="277"/>
      <c r="BD155" s="308"/>
      <c r="BE155" s="308"/>
      <c r="BF155" s="308"/>
      <c r="BG155" s="308"/>
      <c r="BH155" s="308"/>
      <c r="BI155" s="277"/>
      <c r="BJ155" s="308"/>
      <c r="BK155" s="277"/>
      <c r="BL155" s="134"/>
    </row>
    <row r="156" spans="2:64" s="2" customFormat="1" ht="19.5" customHeight="1">
      <c r="B156" s="301"/>
      <c r="C156" s="145" t="s">
        <v>7</v>
      </c>
      <c r="D156" s="145"/>
      <c r="E156" s="549" t="s">
        <v>973</v>
      </c>
      <c r="F156" s="147" t="s">
        <v>1271</v>
      </c>
      <c r="G156" s="148" t="s">
        <v>169</v>
      </c>
      <c r="H156" s="149">
        <v>1</v>
      </c>
      <c r="I156" s="150"/>
      <c r="J156" s="151">
        <f t="shared" si="0"/>
        <v>0</v>
      </c>
      <c r="K156" s="147" t="s">
        <v>1</v>
      </c>
      <c r="L156" s="152"/>
      <c r="M156" s="736"/>
      <c r="N156" s="729"/>
      <c r="O156" s="757"/>
      <c r="P156" s="757"/>
      <c r="Q156" s="757"/>
      <c r="R156" s="757"/>
      <c r="S156" s="757"/>
      <c r="T156" s="729"/>
      <c r="U156" s="729"/>
      <c r="V156" s="729"/>
      <c r="AQ156" s="134"/>
      <c r="AS156" s="134"/>
      <c r="AT156" s="134"/>
      <c r="AX156" s="277"/>
      <c r="BD156" s="308"/>
      <c r="BE156" s="308"/>
      <c r="BF156" s="308"/>
      <c r="BG156" s="308"/>
      <c r="BH156" s="308"/>
      <c r="BI156" s="277"/>
      <c r="BJ156" s="308"/>
      <c r="BK156" s="277"/>
      <c r="BL156" s="134"/>
    </row>
    <row r="157" spans="2:64" s="2" customFormat="1" ht="28.95" customHeight="1">
      <c r="B157" s="301"/>
      <c r="C157" s="145" t="s">
        <v>148</v>
      </c>
      <c r="D157" s="145"/>
      <c r="E157" s="549" t="s">
        <v>973</v>
      </c>
      <c r="F157" s="147" t="s">
        <v>1272</v>
      </c>
      <c r="G157" s="148" t="s">
        <v>169</v>
      </c>
      <c r="H157" s="149">
        <v>1</v>
      </c>
      <c r="I157" s="150"/>
      <c r="J157" s="151">
        <f t="shared" si="0"/>
        <v>0</v>
      </c>
      <c r="K157" s="147" t="s">
        <v>1</v>
      </c>
      <c r="L157" s="152"/>
      <c r="M157" s="736"/>
      <c r="N157" s="729"/>
      <c r="O157" s="757"/>
      <c r="P157" s="757"/>
      <c r="Q157" s="757"/>
      <c r="R157" s="757"/>
      <c r="S157" s="757"/>
      <c r="T157" s="729"/>
      <c r="U157" s="729"/>
      <c r="V157" s="729"/>
      <c r="AQ157" s="134"/>
      <c r="AS157" s="134"/>
      <c r="AT157" s="134"/>
      <c r="AX157" s="277"/>
      <c r="BD157" s="308"/>
      <c r="BE157" s="308"/>
      <c r="BF157" s="308"/>
      <c r="BG157" s="308"/>
      <c r="BH157" s="308"/>
      <c r="BI157" s="277"/>
      <c r="BJ157" s="308"/>
      <c r="BK157" s="277"/>
      <c r="BL157" s="134"/>
    </row>
    <row r="158" spans="2:64" s="2" customFormat="1" ht="22.2" customHeight="1">
      <c r="B158" s="301"/>
      <c r="C158" s="145" t="s">
        <v>149</v>
      </c>
      <c r="D158" s="145"/>
      <c r="E158" s="549" t="s">
        <v>973</v>
      </c>
      <c r="F158" s="147" t="s">
        <v>1273</v>
      </c>
      <c r="G158" s="148" t="s">
        <v>169</v>
      </c>
      <c r="H158" s="149">
        <v>5</v>
      </c>
      <c r="I158" s="150"/>
      <c r="J158" s="151">
        <f t="shared" si="0"/>
        <v>0</v>
      </c>
      <c r="K158" s="147" t="s">
        <v>1</v>
      </c>
      <c r="L158" s="152"/>
      <c r="M158" s="736"/>
      <c r="N158" s="729"/>
      <c r="O158" s="757"/>
      <c r="P158" s="757"/>
      <c r="Q158" s="757"/>
      <c r="R158" s="757"/>
      <c r="S158" s="757"/>
      <c r="T158" s="729"/>
      <c r="U158" s="729"/>
      <c r="V158" s="729"/>
      <c r="AQ158" s="134"/>
      <c r="AS158" s="134"/>
      <c r="AT158" s="134"/>
      <c r="AX158" s="277"/>
      <c r="BD158" s="308"/>
      <c r="BE158" s="308"/>
      <c r="BF158" s="308"/>
      <c r="BG158" s="308"/>
      <c r="BH158" s="308"/>
      <c r="BI158" s="277"/>
      <c r="BJ158" s="308"/>
      <c r="BK158" s="277"/>
      <c r="BL158" s="134"/>
    </row>
    <row r="159" spans="2:64" s="2" customFormat="1" ht="23.7" customHeight="1">
      <c r="B159" s="301"/>
      <c r="C159" s="145" t="s">
        <v>150</v>
      </c>
      <c r="D159" s="145"/>
      <c r="E159" s="549" t="s">
        <v>973</v>
      </c>
      <c r="F159" s="147" t="s">
        <v>1274</v>
      </c>
      <c r="G159" s="148" t="s">
        <v>169</v>
      </c>
      <c r="H159" s="149">
        <v>7</v>
      </c>
      <c r="I159" s="150"/>
      <c r="J159" s="151">
        <f t="shared" si="0"/>
        <v>0</v>
      </c>
      <c r="K159" s="147" t="s">
        <v>1</v>
      </c>
      <c r="L159" s="152"/>
      <c r="M159" s="736"/>
      <c r="N159" s="729"/>
      <c r="O159" s="757"/>
      <c r="P159" s="757"/>
      <c r="Q159" s="757"/>
      <c r="R159" s="757"/>
      <c r="S159" s="757"/>
      <c r="T159" s="729"/>
      <c r="U159" s="729"/>
      <c r="V159" s="729"/>
      <c r="AQ159" s="134"/>
      <c r="AS159" s="134"/>
      <c r="AT159" s="134"/>
      <c r="AX159" s="277"/>
      <c r="BD159" s="308"/>
      <c r="BE159" s="308"/>
      <c r="BF159" s="308"/>
      <c r="BG159" s="308"/>
      <c r="BH159" s="308"/>
      <c r="BI159" s="277"/>
      <c r="BJ159" s="308"/>
      <c r="BK159" s="277"/>
      <c r="BL159" s="134"/>
    </row>
    <row r="160" spans="2:64" s="2" customFormat="1" ht="36.65" customHeight="1">
      <c r="B160" s="301"/>
      <c r="C160" s="145" t="s">
        <v>1004</v>
      </c>
      <c r="D160" s="145"/>
      <c r="E160" s="549" t="s">
        <v>973</v>
      </c>
      <c r="F160" s="147" t="s">
        <v>1275</v>
      </c>
      <c r="G160" s="148" t="s">
        <v>169</v>
      </c>
      <c r="H160" s="149">
        <v>1</v>
      </c>
      <c r="I160" s="150"/>
      <c r="J160" s="151">
        <f t="shared" si="0"/>
        <v>0</v>
      </c>
      <c r="K160" s="147" t="s">
        <v>1</v>
      </c>
      <c r="L160" s="152"/>
      <c r="M160" s="736"/>
      <c r="N160" s="729"/>
      <c r="O160" s="757"/>
      <c r="P160" s="757"/>
      <c r="Q160" s="757"/>
      <c r="R160" s="757"/>
      <c r="S160" s="757"/>
      <c r="T160" s="729"/>
      <c r="U160" s="729"/>
      <c r="V160" s="729"/>
      <c r="AQ160" s="134"/>
      <c r="AS160" s="134"/>
      <c r="AT160" s="134"/>
      <c r="AX160" s="277"/>
      <c r="BD160" s="308"/>
      <c r="BE160" s="308"/>
      <c r="BF160" s="308"/>
      <c r="BG160" s="308"/>
      <c r="BH160" s="308"/>
      <c r="BI160" s="277"/>
      <c r="BJ160" s="308"/>
      <c r="BK160" s="277"/>
      <c r="BL160" s="134"/>
    </row>
    <row r="161" spans="2:64" s="2" customFormat="1" ht="37" customHeight="1">
      <c r="B161" s="301"/>
      <c r="C161" s="145" t="s">
        <v>151</v>
      </c>
      <c r="D161" s="551"/>
      <c r="E161" s="549" t="s">
        <v>973</v>
      </c>
      <c r="F161" s="147" t="s">
        <v>1276</v>
      </c>
      <c r="G161" s="148" t="s">
        <v>169</v>
      </c>
      <c r="H161" s="149">
        <v>1</v>
      </c>
      <c r="I161" s="553"/>
      <c r="J161" s="151">
        <f t="shared" si="0"/>
        <v>0</v>
      </c>
      <c r="K161" s="552" t="s">
        <v>1</v>
      </c>
      <c r="L161" s="34"/>
      <c r="M161" s="782"/>
      <c r="N161" s="729"/>
      <c r="O161" s="757"/>
      <c r="P161" s="757"/>
      <c r="Q161" s="757"/>
      <c r="R161" s="757"/>
      <c r="S161" s="757"/>
      <c r="T161" s="729"/>
      <c r="U161" s="729"/>
      <c r="V161" s="729"/>
      <c r="AQ161" s="134"/>
      <c r="AS161" s="134"/>
      <c r="AT161" s="134"/>
      <c r="AX161" s="277"/>
      <c r="BD161" s="308"/>
      <c r="BE161" s="308"/>
      <c r="BF161" s="308"/>
      <c r="BG161" s="308"/>
      <c r="BH161" s="308"/>
      <c r="BI161" s="277"/>
      <c r="BJ161" s="308"/>
      <c r="BK161" s="277"/>
      <c r="BL161" s="134"/>
    </row>
    <row r="162" spans="2:64" s="2" customFormat="1" ht="24.65" customHeight="1">
      <c r="B162" s="301"/>
      <c r="C162" s="145" t="s">
        <v>1011</v>
      </c>
      <c r="D162" s="551"/>
      <c r="E162" s="549" t="s">
        <v>973</v>
      </c>
      <c r="F162" s="147" t="s">
        <v>1277</v>
      </c>
      <c r="G162" s="148" t="s">
        <v>169</v>
      </c>
      <c r="H162" s="149">
        <v>11</v>
      </c>
      <c r="I162" s="553"/>
      <c r="J162" s="151">
        <f>ROUND(I162*H162,0)</f>
        <v>0</v>
      </c>
      <c r="K162" s="552" t="s">
        <v>1</v>
      </c>
      <c r="L162" s="34"/>
      <c r="M162" s="782"/>
      <c r="N162" s="729"/>
      <c r="O162" s="757"/>
      <c r="P162" s="757"/>
      <c r="Q162" s="757"/>
      <c r="R162" s="757"/>
      <c r="S162" s="757"/>
      <c r="T162" s="729"/>
      <c r="U162" s="729"/>
      <c r="V162" s="729"/>
      <c r="AQ162" s="134"/>
      <c r="AS162" s="134"/>
      <c r="AT162" s="134"/>
      <c r="AX162" s="277"/>
      <c r="BD162" s="308"/>
      <c r="BE162" s="308"/>
      <c r="BF162" s="308"/>
      <c r="BG162" s="308"/>
      <c r="BH162" s="308"/>
      <c r="BI162" s="277"/>
      <c r="BJ162" s="308"/>
      <c r="BK162" s="277"/>
      <c r="BL162" s="134"/>
    </row>
    <row r="163" spans="2:64" s="2" customFormat="1" ht="24.25" customHeight="1">
      <c r="B163" s="301"/>
      <c r="C163" s="145" t="s">
        <v>152</v>
      </c>
      <c r="D163" s="551"/>
      <c r="E163" s="549" t="s">
        <v>973</v>
      </c>
      <c r="F163" s="147" t="s">
        <v>1278</v>
      </c>
      <c r="G163" s="148" t="s">
        <v>169</v>
      </c>
      <c r="H163" s="149">
        <v>92</v>
      </c>
      <c r="I163" s="553"/>
      <c r="J163" s="151">
        <f>ROUND(I163*H163,0)</f>
        <v>0</v>
      </c>
      <c r="K163" s="552" t="s">
        <v>1</v>
      </c>
      <c r="L163" s="34"/>
      <c r="M163" s="782"/>
      <c r="N163" s="729"/>
      <c r="O163" s="757"/>
      <c r="P163" s="757"/>
      <c r="Q163" s="757"/>
      <c r="R163" s="757"/>
      <c r="S163" s="757"/>
      <c r="T163" s="729"/>
      <c r="U163" s="729"/>
      <c r="V163" s="729"/>
      <c r="AQ163" s="134"/>
      <c r="AS163" s="134"/>
      <c r="AT163" s="134"/>
      <c r="AX163" s="277"/>
      <c r="BD163" s="308"/>
      <c r="BE163" s="308"/>
      <c r="BF163" s="308"/>
      <c r="BG163" s="308"/>
      <c r="BH163" s="308"/>
      <c r="BI163" s="277"/>
      <c r="BJ163" s="308"/>
      <c r="BK163" s="277"/>
      <c r="BL163" s="134"/>
    </row>
    <row r="164" spans="2:64" s="2" customFormat="1" ht="24.25" customHeight="1">
      <c r="B164" s="301"/>
      <c r="C164" s="145" t="s">
        <v>1018</v>
      </c>
      <c r="D164" s="551"/>
      <c r="E164" s="549" t="s">
        <v>973</v>
      </c>
      <c r="F164" s="147" t="s">
        <v>1279</v>
      </c>
      <c r="G164" s="148" t="s">
        <v>169</v>
      </c>
      <c r="H164" s="149">
        <v>92</v>
      </c>
      <c r="I164" s="553"/>
      <c r="J164" s="151">
        <f>ROUND(I164*H164,0)</f>
        <v>0</v>
      </c>
      <c r="K164" s="552" t="s">
        <v>1</v>
      </c>
      <c r="L164" s="34"/>
      <c r="M164" s="782"/>
      <c r="N164" s="729"/>
      <c r="O164" s="757"/>
      <c r="P164" s="757"/>
      <c r="Q164" s="757"/>
      <c r="R164" s="757"/>
      <c r="S164" s="757"/>
      <c r="T164" s="729"/>
      <c r="U164" s="729"/>
      <c r="V164" s="729"/>
      <c r="AQ164" s="134"/>
      <c r="AS164" s="134"/>
      <c r="AT164" s="134"/>
      <c r="AX164" s="277"/>
      <c r="BD164" s="308"/>
      <c r="BE164" s="308"/>
      <c r="BF164" s="308"/>
      <c r="BG164" s="308"/>
      <c r="BH164" s="308"/>
      <c r="BI164" s="277"/>
      <c r="BJ164" s="308"/>
      <c r="BK164" s="277"/>
      <c r="BL164" s="134"/>
    </row>
    <row r="165" spans="2:64" s="2" customFormat="1" ht="21" customHeight="1">
      <c r="B165" s="301"/>
      <c r="C165" s="145" t="s">
        <v>153</v>
      </c>
      <c r="D165" s="551"/>
      <c r="E165" s="549" t="s">
        <v>973</v>
      </c>
      <c r="F165" s="147" t="s">
        <v>1280</v>
      </c>
      <c r="G165" s="148" t="s">
        <v>169</v>
      </c>
      <c r="H165" s="149">
        <v>1</v>
      </c>
      <c r="I165" s="553"/>
      <c r="J165" s="151">
        <f>ROUND(I165*H165,0)</f>
        <v>0</v>
      </c>
      <c r="K165" s="552" t="s">
        <v>1</v>
      </c>
      <c r="L165" s="34"/>
      <c r="M165" s="782"/>
      <c r="N165" s="729"/>
      <c r="O165" s="757"/>
      <c r="P165" s="757"/>
      <c r="Q165" s="757"/>
      <c r="R165" s="757"/>
      <c r="S165" s="757"/>
      <c r="T165" s="729"/>
      <c r="U165" s="729"/>
      <c r="V165" s="729"/>
      <c r="AQ165" s="134"/>
      <c r="AS165" s="134"/>
      <c r="AT165" s="134"/>
      <c r="AX165" s="277"/>
      <c r="BD165" s="308"/>
      <c r="BE165" s="308"/>
      <c r="BF165" s="308"/>
      <c r="BG165" s="308"/>
      <c r="BH165" s="308"/>
      <c r="BI165" s="277"/>
      <c r="BJ165" s="308"/>
      <c r="BK165" s="277"/>
      <c r="BL165" s="134"/>
    </row>
    <row r="166" spans="2:64" s="2" customFormat="1" ht="23.15" customHeight="1">
      <c r="B166" s="301"/>
      <c r="C166" s="145" t="s">
        <v>1025</v>
      </c>
      <c r="D166" s="551"/>
      <c r="E166" s="549" t="s">
        <v>973</v>
      </c>
      <c r="F166" s="147" t="s">
        <v>1281</v>
      </c>
      <c r="G166" s="148" t="s">
        <v>169</v>
      </c>
      <c r="H166" s="149">
        <v>30</v>
      </c>
      <c r="I166" s="553"/>
      <c r="J166" s="151">
        <f>ROUND(I166*H166,0)</f>
        <v>0</v>
      </c>
      <c r="K166" s="552" t="s">
        <v>1</v>
      </c>
      <c r="L166" s="34"/>
      <c r="M166" s="782"/>
      <c r="N166" s="729"/>
      <c r="O166" s="757"/>
      <c r="P166" s="757"/>
      <c r="Q166" s="757"/>
      <c r="R166" s="757"/>
      <c r="S166" s="757"/>
      <c r="T166" s="729"/>
      <c r="U166" s="729"/>
      <c r="V166" s="729"/>
      <c r="AQ166" s="134"/>
      <c r="AS166" s="134"/>
      <c r="AT166" s="134"/>
      <c r="AX166" s="277"/>
      <c r="BD166" s="308"/>
      <c r="BE166" s="308"/>
      <c r="BF166" s="308"/>
      <c r="BG166" s="308"/>
      <c r="BH166" s="308"/>
      <c r="BI166" s="277"/>
      <c r="BJ166" s="308"/>
      <c r="BK166" s="277"/>
      <c r="BL166" s="134"/>
    </row>
    <row r="167" spans="2:64" s="2" customFormat="1" ht="23.15" customHeight="1">
      <c r="B167" s="301"/>
      <c r="C167" s="145" t="s">
        <v>154</v>
      </c>
      <c r="D167" s="551"/>
      <c r="E167" s="549" t="s">
        <v>973</v>
      </c>
      <c r="F167" s="147" t="s">
        <v>1282</v>
      </c>
      <c r="G167" s="148" t="s">
        <v>169</v>
      </c>
      <c r="H167" s="149">
        <v>1</v>
      </c>
      <c r="I167" s="553"/>
      <c r="J167" s="151">
        <f t="shared" ref="J167:J180" si="1">ROUND(I167*H167,0)</f>
        <v>0</v>
      </c>
      <c r="K167" s="552" t="s">
        <v>1</v>
      </c>
      <c r="L167" s="34"/>
      <c r="M167" s="782"/>
      <c r="N167" s="729"/>
      <c r="O167" s="757"/>
      <c r="P167" s="757"/>
      <c r="Q167" s="757"/>
      <c r="R167" s="757"/>
      <c r="S167" s="757"/>
      <c r="T167" s="729"/>
      <c r="U167" s="729"/>
      <c r="V167" s="729"/>
      <c r="AQ167" s="134"/>
      <c r="AS167" s="134"/>
      <c r="AT167" s="134"/>
      <c r="AX167" s="277"/>
      <c r="BD167" s="308"/>
      <c r="BE167" s="308"/>
      <c r="BF167" s="308"/>
      <c r="BG167" s="308"/>
      <c r="BH167" s="308"/>
      <c r="BI167" s="277"/>
      <c r="BJ167" s="308"/>
      <c r="BK167" s="277"/>
      <c r="BL167" s="134"/>
    </row>
    <row r="168" spans="2:64" s="2" customFormat="1" ht="21.45" customHeight="1">
      <c r="B168" s="301"/>
      <c r="C168" s="145" t="s">
        <v>1030</v>
      </c>
      <c r="D168" s="551"/>
      <c r="E168" s="549" t="s">
        <v>973</v>
      </c>
      <c r="F168" s="147" t="s">
        <v>1283</v>
      </c>
      <c r="G168" s="148" t="s">
        <v>169</v>
      </c>
      <c r="H168" s="149">
        <v>1</v>
      </c>
      <c r="I168" s="553"/>
      <c r="J168" s="151">
        <f t="shared" si="1"/>
        <v>0</v>
      </c>
      <c r="K168" s="552" t="s">
        <v>1</v>
      </c>
      <c r="L168" s="34"/>
      <c r="M168" s="782"/>
      <c r="N168" s="729"/>
      <c r="O168" s="757"/>
      <c r="P168" s="757"/>
      <c r="Q168" s="757"/>
      <c r="R168" s="757"/>
      <c r="S168" s="757"/>
      <c r="T168" s="729"/>
      <c r="U168" s="729"/>
      <c r="V168" s="729"/>
      <c r="AQ168" s="134"/>
      <c r="AS168" s="134"/>
      <c r="AT168" s="134"/>
      <c r="AX168" s="277"/>
      <c r="BD168" s="308"/>
      <c r="BE168" s="308"/>
      <c r="BF168" s="308"/>
      <c r="BG168" s="308"/>
      <c r="BH168" s="308"/>
      <c r="BI168" s="277"/>
      <c r="BJ168" s="308"/>
      <c r="BK168" s="277"/>
      <c r="BL168" s="134"/>
    </row>
    <row r="169" spans="2:64" s="2" customFormat="1" ht="39.75" customHeight="1">
      <c r="B169" s="301"/>
      <c r="C169" s="145" t="s">
        <v>155</v>
      </c>
      <c r="D169" s="551"/>
      <c r="E169" s="549" t="s">
        <v>973</v>
      </c>
      <c r="F169" s="147" t="s">
        <v>1284</v>
      </c>
      <c r="G169" s="148" t="s">
        <v>169</v>
      </c>
      <c r="H169" s="149">
        <v>4</v>
      </c>
      <c r="I169" s="553"/>
      <c r="J169" s="151">
        <f t="shared" si="1"/>
        <v>0</v>
      </c>
      <c r="K169" s="552" t="s">
        <v>1</v>
      </c>
      <c r="L169" s="34"/>
      <c r="M169" s="782"/>
      <c r="N169" s="729"/>
      <c r="O169" s="757"/>
      <c r="P169" s="757"/>
      <c r="Q169" s="757"/>
      <c r="R169" s="757"/>
      <c r="S169" s="757"/>
      <c r="T169" s="729"/>
      <c r="U169" s="729"/>
      <c r="V169" s="729"/>
      <c r="AQ169" s="134"/>
      <c r="AS169" s="134"/>
      <c r="AT169" s="134"/>
      <c r="AX169" s="277"/>
      <c r="BD169" s="308"/>
      <c r="BE169" s="308"/>
      <c r="BF169" s="308"/>
      <c r="BG169" s="308"/>
      <c r="BH169" s="308"/>
      <c r="BI169" s="277"/>
      <c r="BJ169" s="308"/>
      <c r="BK169" s="277"/>
      <c r="BL169" s="134"/>
    </row>
    <row r="170" spans="2:64" s="2" customFormat="1" ht="27.45" customHeight="1">
      <c r="B170" s="301"/>
      <c r="C170" s="145"/>
      <c r="D170" s="120" t="s">
        <v>71</v>
      </c>
      <c r="E170" s="129" t="s">
        <v>174</v>
      </c>
      <c r="F170" s="129" t="s">
        <v>1285</v>
      </c>
      <c r="G170" s="292"/>
      <c r="H170" s="292"/>
      <c r="I170" s="299"/>
      <c r="J170" s="300">
        <f>SUM(J171:J171)</f>
        <v>0</v>
      </c>
      <c r="K170" s="558"/>
      <c r="L170" s="34"/>
      <c r="M170" s="782"/>
      <c r="N170" s="729"/>
      <c r="O170" s="757"/>
      <c r="P170" s="757"/>
      <c r="Q170" s="757"/>
      <c r="R170" s="757"/>
      <c r="S170" s="757"/>
      <c r="T170" s="729"/>
      <c r="U170" s="729"/>
      <c r="V170" s="729"/>
      <c r="AQ170" s="134"/>
      <c r="AS170" s="134"/>
      <c r="AT170" s="134"/>
      <c r="AX170" s="277"/>
      <c r="BD170" s="308"/>
      <c r="BE170" s="308"/>
      <c r="BF170" s="308"/>
      <c r="BG170" s="308"/>
      <c r="BH170" s="308"/>
      <c r="BI170" s="277"/>
      <c r="BJ170" s="308"/>
      <c r="BK170" s="277"/>
      <c r="BL170" s="134"/>
    </row>
    <row r="171" spans="2:64" s="2" customFormat="1" ht="17.7" customHeight="1">
      <c r="B171" s="301"/>
      <c r="C171" s="145" t="s">
        <v>1035</v>
      </c>
      <c r="D171" s="551"/>
      <c r="E171" s="549" t="s">
        <v>973</v>
      </c>
      <c r="F171" s="147" t="s">
        <v>1286</v>
      </c>
      <c r="G171" s="148" t="s">
        <v>169</v>
      </c>
      <c r="H171" s="149">
        <v>1</v>
      </c>
      <c r="I171" s="553"/>
      <c r="J171" s="151">
        <f t="shared" si="1"/>
        <v>0</v>
      </c>
      <c r="K171" s="552" t="s">
        <v>1</v>
      </c>
      <c r="L171" s="34"/>
      <c r="M171" s="782"/>
      <c r="N171" s="729"/>
      <c r="O171" s="757"/>
      <c r="P171" s="757"/>
      <c r="Q171" s="757"/>
      <c r="R171" s="757"/>
      <c r="S171" s="757"/>
      <c r="T171" s="729"/>
      <c r="U171" s="729"/>
      <c r="V171" s="729"/>
      <c r="AQ171" s="134"/>
      <c r="AS171" s="134"/>
      <c r="AT171" s="134"/>
      <c r="AX171" s="277"/>
      <c r="BD171" s="308"/>
      <c r="BE171" s="308"/>
      <c r="BF171" s="308"/>
      <c r="BG171" s="308"/>
      <c r="BH171" s="308"/>
      <c r="BI171" s="277"/>
      <c r="BJ171" s="308"/>
      <c r="BK171" s="277"/>
      <c r="BL171" s="134"/>
    </row>
    <row r="172" spans="2:64" s="2" customFormat="1" ht="25" customHeight="1">
      <c r="B172" s="301"/>
      <c r="C172" s="145"/>
      <c r="D172" s="120" t="s">
        <v>71</v>
      </c>
      <c r="E172" s="129" t="s">
        <v>175</v>
      </c>
      <c r="F172" s="129" t="s">
        <v>1287</v>
      </c>
      <c r="G172" s="292"/>
      <c r="H172" s="292"/>
      <c r="I172" s="299"/>
      <c r="J172" s="300">
        <f>SUM(J173:J180)</f>
        <v>0</v>
      </c>
      <c r="K172" s="558"/>
      <c r="L172" s="34"/>
      <c r="M172" s="782"/>
      <c r="N172" s="729"/>
      <c r="O172" s="757"/>
      <c r="P172" s="757"/>
      <c r="Q172" s="757"/>
      <c r="R172" s="757"/>
      <c r="S172" s="757"/>
      <c r="T172" s="729"/>
      <c r="U172" s="729"/>
      <c r="V172" s="729"/>
      <c r="AQ172" s="134"/>
      <c r="AS172" s="134"/>
      <c r="AT172" s="134"/>
      <c r="AX172" s="277"/>
      <c r="BD172" s="308"/>
      <c r="BE172" s="308"/>
      <c r="BF172" s="308"/>
      <c r="BG172" s="308"/>
      <c r="BH172" s="308"/>
      <c r="BI172" s="277"/>
      <c r="BJ172" s="308"/>
      <c r="BK172" s="277"/>
      <c r="BL172" s="134"/>
    </row>
    <row r="173" spans="2:64" s="2" customFormat="1" ht="42" customHeight="1">
      <c r="B173" s="301"/>
      <c r="C173" s="145" t="s">
        <v>97</v>
      </c>
      <c r="D173" s="551"/>
      <c r="E173" s="549" t="s">
        <v>973</v>
      </c>
      <c r="F173" s="147" t="s">
        <v>1288</v>
      </c>
      <c r="G173" s="148" t="s">
        <v>169</v>
      </c>
      <c r="H173" s="149">
        <v>1</v>
      </c>
      <c r="I173" s="553"/>
      <c r="J173" s="151">
        <f t="shared" si="1"/>
        <v>0</v>
      </c>
      <c r="K173" s="552" t="s">
        <v>1</v>
      </c>
      <c r="L173" s="34"/>
      <c r="M173" s="782"/>
      <c r="N173" s="729"/>
      <c r="O173" s="757"/>
      <c r="P173" s="757"/>
      <c r="Q173" s="757"/>
      <c r="R173" s="757"/>
      <c r="S173" s="757"/>
      <c r="T173" s="729"/>
      <c r="U173" s="729"/>
      <c r="V173" s="729"/>
      <c r="AQ173" s="134"/>
      <c r="AS173" s="134"/>
      <c r="AT173" s="134"/>
      <c r="AX173" s="277"/>
      <c r="BD173" s="308"/>
      <c r="BE173" s="308"/>
      <c r="BF173" s="308"/>
      <c r="BG173" s="308"/>
      <c r="BH173" s="308"/>
      <c r="BI173" s="277"/>
      <c r="BJ173" s="308"/>
      <c r="BK173" s="277"/>
      <c r="BL173" s="134"/>
    </row>
    <row r="174" spans="2:64" s="2" customFormat="1" ht="25.5" customHeight="1">
      <c r="B174" s="301"/>
      <c r="C174" s="145" t="s">
        <v>99</v>
      </c>
      <c r="D174" s="551"/>
      <c r="E174" s="549" t="s">
        <v>973</v>
      </c>
      <c r="F174" s="147" t="s">
        <v>1289</v>
      </c>
      <c r="G174" s="148" t="s">
        <v>169</v>
      </c>
      <c r="H174" s="149">
        <v>1</v>
      </c>
      <c r="I174" s="553"/>
      <c r="J174" s="151">
        <f t="shared" si="1"/>
        <v>0</v>
      </c>
      <c r="K174" s="552" t="s">
        <v>1</v>
      </c>
      <c r="L174" s="34"/>
      <c r="M174" s="782"/>
      <c r="N174" s="729"/>
      <c r="O174" s="757"/>
      <c r="P174" s="757"/>
      <c r="Q174" s="757"/>
      <c r="R174" s="757"/>
      <c r="S174" s="757"/>
      <c r="T174" s="729"/>
      <c r="U174" s="729"/>
      <c r="V174" s="729"/>
      <c r="AQ174" s="134"/>
      <c r="AS174" s="134"/>
      <c r="AT174" s="134"/>
      <c r="AX174" s="277"/>
      <c r="BD174" s="308"/>
      <c r="BE174" s="308"/>
      <c r="BF174" s="308"/>
      <c r="BG174" s="308"/>
      <c r="BH174" s="308"/>
      <c r="BI174" s="277"/>
      <c r="BJ174" s="308"/>
      <c r="BK174" s="277"/>
      <c r="BL174" s="134"/>
    </row>
    <row r="175" spans="2:64" s="2" customFormat="1" ht="30" customHeight="1">
      <c r="B175" s="301"/>
      <c r="C175" s="145" t="s">
        <v>101</v>
      </c>
      <c r="D175" s="551"/>
      <c r="E175" s="549" t="s">
        <v>973</v>
      </c>
      <c r="F175" s="147" t="s">
        <v>1290</v>
      </c>
      <c r="G175" s="148" t="s">
        <v>169</v>
      </c>
      <c r="H175" s="149">
        <v>28</v>
      </c>
      <c r="I175" s="553"/>
      <c r="J175" s="151">
        <f t="shared" si="1"/>
        <v>0</v>
      </c>
      <c r="K175" s="552" t="s">
        <v>1</v>
      </c>
      <c r="L175" s="34"/>
      <c r="M175" s="782"/>
      <c r="N175" s="729"/>
      <c r="O175" s="757"/>
      <c r="P175" s="757"/>
      <c r="Q175" s="757"/>
      <c r="R175" s="757"/>
      <c r="S175" s="757"/>
      <c r="T175" s="729"/>
      <c r="U175" s="729"/>
      <c r="V175" s="729"/>
      <c r="AQ175" s="134"/>
      <c r="AS175" s="134"/>
      <c r="AT175" s="134"/>
      <c r="AX175" s="277"/>
      <c r="BD175" s="308"/>
      <c r="BE175" s="308"/>
      <c r="BF175" s="308"/>
      <c r="BG175" s="308"/>
      <c r="BH175" s="308"/>
      <c r="BI175" s="277"/>
      <c r="BJ175" s="308"/>
      <c r="BK175" s="277"/>
      <c r="BL175" s="134"/>
    </row>
    <row r="176" spans="2:64" s="2" customFormat="1" ht="32.5" customHeight="1">
      <c r="B176" s="301"/>
      <c r="C176" s="145" t="s">
        <v>157</v>
      </c>
      <c r="D176" s="551"/>
      <c r="E176" s="549" t="s">
        <v>973</v>
      </c>
      <c r="F176" s="147" t="s">
        <v>1053</v>
      </c>
      <c r="G176" s="148" t="s">
        <v>169</v>
      </c>
      <c r="H176" s="149">
        <v>6</v>
      </c>
      <c r="I176" s="553"/>
      <c r="J176" s="151">
        <f t="shared" si="1"/>
        <v>0</v>
      </c>
      <c r="K176" s="552" t="s">
        <v>1</v>
      </c>
      <c r="L176" s="34"/>
      <c r="M176" s="782"/>
      <c r="N176" s="729"/>
      <c r="O176" s="757"/>
      <c r="P176" s="757"/>
      <c r="Q176" s="757"/>
      <c r="R176" s="757"/>
      <c r="S176" s="757"/>
      <c r="T176" s="729"/>
      <c r="U176" s="729"/>
      <c r="V176" s="729"/>
      <c r="AQ176" s="134"/>
      <c r="AS176" s="134"/>
      <c r="AT176" s="134"/>
      <c r="AX176" s="277"/>
      <c r="BD176" s="308"/>
      <c r="BE176" s="308"/>
      <c r="BF176" s="308"/>
      <c r="BG176" s="308"/>
      <c r="BH176" s="308"/>
      <c r="BI176" s="277"/>
      <c r="BJ176" s="308"/>
      <c r="BK176" s="277"/>
      <c r="BL176" s="134"/>
    </row>
    <row r="177" spans="2:64" s="2" customFormat="1" ht="27.45" customHeight="1">
      <c r="B177" s="301"/>
      <c r="C177" s="145" t="s">
        <v>1050</v>
      </c>
      <c r="D177" s="551"/>
      <c r="E177" s="549" t="s">
        <v>973</v>
      </c>
      <c r="F177" s="147" t="s">
        <v>1291</v>
      </c>
      <c r="G177" s="148" t="s">
        <v>651</v>
      </c>
      <c r="H177" s="149">
        <v>16</v>
      </c>
      <c r="I177" s="553"/>
      <c r="J177" s="151">
        <f t="shared" si="1"/>
        <v>0</v>
      </c>
      <c r="K177" s="552" t="s">
        <v>1</v>
      </c>
      <c r="L177" s="34"/>
      <c r="M177" s="782"/>
      <c r="N177" s="729"/>
      <c r="O177" s="757"/>
      <c r="P177" s="757"/>
      <c r="Q177" s="757"/>
      <c r="R177" s="757"/>
      <c r="S177" s="757"/>
      <c r="T177" s="729"/>
      <c r="U177" s="729"/>
      <c r="V177" s="729"/>
      <c r="AQ177" s="134"/>
      <c r="AS177" s="134"/>
      <c r="AT177" s="134"/>
      <c r="AX177" s="277"/>
      <c r="BD177" s="308"/>
      <c r="BE177" s="308"/>
      <c r="BF177" s="308"/>
      <c r="BG177" s="308"/>
      <c r="BH177" s="308"/>
      <c r="BI177" s="277"/>
      <c r="BJ177" s="308"/>
      <c r="BK177" s="277"/>
      <c r="BL177" s="134"/>
    </row>
    <row r="178" spans="2:64" s="2" customFormat="1" ht="24.45" customHeight="1">
      <c r="B178" s="301"/>
      <c r="C178" s="145" t="s">
        <v>159</v>
      </c>
      <c r="D178" s="551"/>
      <c r="E178" s="549" t="s">
        <v>973</v>
      </c>
      <c r="F178" s="147" t="s">
        <v>1078</v>
      </c>
      <c r="G178" s="148" t="s">
        <v>651</v>
      </c>
      <c r="H178" s="149">
        <v>6</v>
      </c>
      <c r="I178" s="553"/>
      <c r="J178" s="151">
        <f t="shared" si="1"/>
        <v>0</v>
      </c>
      <c r="K178" s="552" t="s">
        <v>1</v>
      </c>
      <c r="L178" s="34"/>
      <c r="M178" s="782"/>
      <c r="N178" s="729"/>
      <c r="O178" s="757"/>
      <c r="P178" s="757"/>
      <c r="Q178" s="757"/>
      <c r="R178" s="757"/>
      <c r="S178" s="757"/>
      <c r="T178" s="729"/>
      <c r="U178" s="729"/>
      <c r="V178" s="729"/>
      <c r="AQ178" s="134"/>
      <c r="AS178" s="134"/>
      <c r="AT178" s="134"/>
      <c r="AX178" s="277"/>
      <c r="BD178" s="308"/>
      <c r="BE178" s="308"/>
      <c r="BF178" s="308"/>
      <c r="BG178" s="308"/>
      <c r="BH178" s="308"/>
      <c r="BI178" s="277"/>
      <c r="BJ178" s="308"/>
      <c r="BK178" s="277"/>
      <c r="BL178" s="134"/>
    </row>
    <row r="179" spans="2:64" s="2" customFormat="1" ht="26.5" customHeight="1">
      <c r="B179" s="301"/>
      <c r="C179" s="145" t="s">
        <v>1055</v>
      </c>
      <c r="D179" s="551"/>
      <c r="E179" s="549" t="s">
        <v>973</v>
      </c>
      <c r="F179" s="147" t="s">
        <v>1080</v>
      </c>
      <c r="G179" s="148" t="s">
        <v>651</v>
      </c>
      <c r="H179" s="149">
        <v>12</v>
      </c>
      <c r="I179" s="553"/>
      <c r="J179" s="151">
        <f t="shared" si="1"/>
        <v>0</v>
      </c>
      <c r="K179" s="552" t="s">
        <v>1</v>
      </c>
      <c r="L179" s="34"/>
      <c r="M179" s="782"/>
      <c r="N179" s="729"/>
      <c r="O179" s="757"/>
      <c r="P179" s="757"/>
      <c r="Q179" s="757"/>
      <c r="R179" s="757"/>
      <c r="S179" s="757"/>
      <c r="T179" s="729"/>
      <c r="U179" s="729"/>
      <c r="V179" s="729"/>
      <c r="AQ179" s="134"/>
      <c r="AS179" s="134"/>
      <c r="AT179" s="134"/>
      <c r="AX179" s="277"/>
      <c r="BD179" s="308"/>
      <c r="BE179" s="308"/>
      <c r="BF179" s="308"/>
      <c r="BG179" s="308"/>
      <c r="BH179" s="308"/>
      <c r="BI179" s="277"/>
      <c r="BJ179" s="308"/>
      <c r="BK179" s="277"/>
      <c r="BL179" s="134"/>
    </row>
    <row r="180" spans="2:64" s="2" customFormat="1" ht="35.15" customHeight="1">
      <c r="B180" s="301"/>
      <c r="C180" s="145" t="s">
        <v>160</v>
      </c>
      <c r="D180" s="551"/>
      <c r="E180" s="549" t="s">
        <v>1190</v>
      </c>
      <c r="F180" s="147" t="s">
        <v>2120</v>
      </c>
      <c r="G180" s="148" t="s">
        <v>169</v>
      </c>
      <c r="H180" s="149">
        <v>1</v>
      </c>
      <c r="I180" s="553"/>
      <c r="J180" s="151">
        <f t="shared" si="1"/>
        <v>0</v>
      </c>
      <c r="K180" s="552" t="s">
        <v>1</v>
      </c>
      <c r="L180" s="34"/>
      <c r="M180" s="782"/>
      <c r="N180" s="729"/>
      <c r="O180" s="757"/>
      <c r="P180" s="757"/>
      <c r="Q180" s="757"/>
      <c r="R180" s="757"/>
      <c r="S180" s="757"/>
      <c r="T180" s="729"/>
      <c r="U180" s="729"/>
      <c r="V180" s="729"/>
      <c r="AQ180" s="134"/>
      <c r="AS180" s="134"/>
      <c r="AT180" s="134"/>
      <c r="AX180" s="277"/>
      <c r="BD180" s="308"/>
      <c r="BE180" s="308"/>
      <c r="BF180" s="308"/>
      <c r="BG180" s="308"/>
      <c r="BH180" s="308"/>
      <c r="BI180" s="277"/>
      <c r="BJ180" s="308"/>
      <c r="BK180" s="277"/>
      <c r="BL180" s="134"/>
    </row>
    <row r="181" spans="2:64" s="2" customFormat="1" ht="7" customHeight="1">
      <c r="B181" s="283"/>
      <c r="C181" s="284"/>
      <c r="D181" s="284"/>
      <c r="E181" s="284"/>
      <c r="F181" s="284"/>
      <c r="G181" s="284"/>
      <c r="H181" s="284"/>
      <c r="I181" s="865"/>
      <c r="J181" s="284"/>
      <c r="K181" s="284"/>
      <c r="L181" s="34"/>
      <c r="M181" s="729"/>
      <c r="N181" s="729"/>
      <c r="O181" s="729"/>
      <c r="P181" s="729"/>
      <c r="Q181" s="729"/>
      <c r="R181" s="729"/>
      <c r="S181" s="729"/>
      <c r="T181" s="729"/>
      <c r="U181" s="729"/>
      <c r="V181" s="729"/>
    </row>
  </sheetData>
  <sheetProtection algorithmName="SHA-512" hashValue="ds7m7/tanmOLlG9uY6KCZ9MAo18CWpeZ2srx+AK0/HxKxYqJAZhjFRXB4ASvgz+FshVy7x8WdFtImEr1hMFTEg==" saltValue="R37N1qSPaTPeU6DjZhTtkw==" spinCount="100000" sheet="1" objects="1" scenarios="1" selectLockedCells="1"/>
  <autoFilter ref="C120:K180" xr:uid="{00000000-0009-0000-0000-00000B000000}"/>
  <mergeCells count="9">
    <mergeCell ref="E87:H87"/>
    <mergeCell ref="E111:H111"/>
    <mergeCell ref="E113:H113"/>
    <mergeCell ref="L2:U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r:id="rId1"/>
  <headerFooter>
    <oddFooter>&amp;CStrana &amp;P z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A9D9B-D362-42F2-AF78-05CA219BB3E7}">
  <sheetPr>
    <pageSetUpPr fitToPage="1"/>
  </sheetPr>
  <dimension ref="A2:BM157"/>
  <sheetViews>
    <sheetView showGridLines="0" topLeftCell="A98" zoomScaleNormal="100" workbookViewId="0">
      <selection activeCell="I124" sqref="I124"/>
    </sheetView>
  </sheetViews>
  <sheetFormatPr defaultColWidth="9" defaultRowHeight="10.3"/>
  <cols>
    <col min="1" max="1" width="8.36328125" style="257" customWidth="1"/>
    <col min="2" max="2" width="1.1796875" style="257" customWidth="1"/>
    <col min="3" max="3" width="4.1796875" style="257" customWidth="1"/>
    <col min="4" max="4" width="4.36328125" style="257" customWidth="1"/>
    <col min="5" max="5" width="18.36328125" style="257" customWidth="1"/>
    <col min="6" max="6" width="53" style="257" customWidth="1"/>
    <col min="7" max="7" width="8.36328125" style="257" customWidth="1"/>
    <col min="8" max="8" width="14.6328125" style="257" customWidth="1"/>
    <col min="9" max="9" width="15.81640625" style="845" customWidth="1"/>
    <col min="10" max="11" width="22.36328125" style="257" customWidth="1"/>
    <col min="12" max="12" width="9.36328125" style="257" customWidth="1"/>
    <col min="13" max="13" width="10.81640625" style="727" customWidth="1"/>
    <col min="14" max="14" width="9" style="727" customWidth="1"/>
    <col min="15" max="20" width="14.1796875" style="727" customWidth="1"/>
    <col min="21" max="21" width="16.36328125" style="727" customWidth="1"/>
    <col min="22" max="22" width="12.36328125" style="727" customWidth="1"/>
    <col min="23" max="23" width="16.36328125" style="727" customWidth="1"/>
    <col min="24" max="24" width="12.36328125" style="727" customWidth="1"/>
    <col min="25" max="25" width="15" style="727" customWidth="1"/>
    <col min="26" max="26" width="11" style="727" customWidth="1"/>
    <col min="27" max="27" width="15" style="727" customWidth="1"/>
    <col min="28" max="28" width="16.36328125" style="727" customWidth="1"/>
    <col min="29" max="29" width="11" style="727" customWidth="1"/>
    <col min="30" max="30" width="15" style="727" customWidth="1"/>
    <col min="31" max="31" width="16.36328125" style="727" customWidth="1"/>
    <col min="32" max="43" width="9" style="727"/>
    <col min="44" max="16384" width="9" style="257"/>
  </cols>
  <sheetData>
    <row r="2" spans="2:46" ht="37" customHeight="1">
      <c r="L2" s="894"/>
      <c r="M2" s="895"/>
      <c r="N2" s="895"/>
      <c r="O2" s="895"/>
      <c r="P2" s="895"/>
      <c r="Q2" s="895"/>
      <c r="R2" s="895"/>
      <c r="S2" s="895"/>
      <c r="T2" s="895"/>
      <c r="U2" s="895"/>
      <c r="V2" s="895"/>
      <c r="AT2" s="277"/>
    </row>
    <row r="3" spans="2:46" ht="7" customHeight="1">
      <c r="B3" s="13"/>
      <c r="C3" s="14"/>
      <c r="D3" s="14"/>
      <c r="E3" s="14"/>
      <c r="F3" s="14"/>
      <c r="G3" s="14"/>
      <c r="H3" s="14"/>
      <c r="I3" s="846"/>
      <c r="J3" s="14"/>
      <c r="K3" s="14"/>
      <c r="L3" s="15"/>
      <c r="AT3" s="277"/>
    </row>
    <row r="4" spans="2:46" ht="25" customHeight="1">
      <c r="B4" s="15"/>
      <c r="D4" s="16" t="s">
        <v>110</v>
      </c>
      <c r="L4" s="15"/>
      <c r="M4" s="728"/>
      <c r="AT4" s="277"/>
    </row>
    <row r="5" spans="2:46" ht="7" customHeight="1">
      <c r="B5" s="15"/>
      <c r="L5" s="15"/>
    </row>
    <row r="6" spans="2:46" ht="12" customHeight="1">
      <c r="B6" s="15"/>
      <c r="D6" s="269" t="s">
        <v>16</v>
      </c>
      <c r="L6" s="15"/>
    </row>
    <row r="7" spans="2:46" ht="16.5" customHeight="1">
      <c r="B7" s="15"/>
      <c r="E7" s="940" t="s">
        <v>4078</v>
      </c>
      <c r="F7" s="941"/>
      <c r="G7" s="941"/>
      <c r="H7" s="941"/>
      <c r="L7" s="15"/>
    </row>
    <row r="8" spans="2:46" s="2" customFormat="1" ht="12" customHeight="1">
      <c r="B8" s="34"/>
      <c r="D8" s="269" t="s">
        <v>111</v>
      </c>
      <c r="I8" s="308"/>
      <c r="L8" s="34"/>
      <c r="M8" s="729"/>
      <c r="N8" s="729"/>
      <c r="O8" s="729"/>
      <c r="P8" s="729"/>
      <c r="Q8" s="729"/>
      <c r="R8" s="729"/>
      <c r="S8" s="729"/>
      <c r="T8" s="729"/>
      <c r="U8" s="729"/>
      <c r="V8" s="729"/>
      <c r="W8" s="729"/>
      <c r="X8" s="729"/>
      <c r="Y8" s="729"/>
      <c r="Z8" s="729"/>
      <c r="AA8" s="729"/>
      <c r="AB8" s="729"/>
      <c r="AC8" s="729"/>
      <c r="AD8" s="729"/>
      <c r="AE8" s="729"/>
      <c r="AF8" s="729"/>
      <c r="AG8" s="729"/>
      <c r="AH8" s="729"/>
      <c r="AI8" s="729"/>
      <c r="AJ8" s="729"/>
      <c r="AK8" s="729"/>
      <c r="AL8" s="729"/>
      <c r="AM8" s="729"/>
      <c r="AN8" s="729"/>
      <c r="AO8" s="729"/>
      <c r="AP8" s="729"/>
      <c r="AQ8" s="729"/>
    </row>
    <row r="9" spans="2:46" s="2" customFormat="1" ht="16.5" customHeight="1">
      <c r="B9" s="34"/>
      <c r="E9" s="911" t="s">
        <v>7010</v>
      </c>
      <c r="F9" s="939"/>
      <c r="G9" s="939"/>
      <c r="H9" s="939"/>
      <c r="I9" s="308"/>
      <c r="L9" s="34"/>
      <c r="M9" s="729"/>
      <c r="N9" s="729"/>
      <c r="O9" s="729"/>
      <c r="P9" s="729"/>
      <c r="Q9" s="729"/>
      <c r="R9" s="729"/>
      <c r="S9" s="729"/>
      <c r="T9" s="729"/>
      <c r="U9" s="729"/>
      <c r="V9" s="729"/>
      <c r="W9" s="729"/>
      <c r="X9" s="729"/>
      <c r="Y9" s="729"/>
      <c r="Z9" s="729"/>
      <c r="AA9" s="729"/>
      <c r="AB9" s="729"/>
      <c r="AC9" s="729"/>
      <c r="AD9" s="729"/>
      <c r="AE9" s="729"/>
      <c r="AF9" s="729"/>
      <c r="AG9" s="729"/>
      <c r="AH9" s="729"/>
      <c r="AI9" s="729"/>
      <c r="AJ9" s="729"/>
      <c r="AK9" s="729"/>
      <c r="AL9" s="729"/>
      <c r="AM9" s="729"/>
      <c r="AN9" s="729"/>
      <c r="AO9" s="729"/>
      <c r="AP9" s="729"/>
      <c r="AQ9" s="729"/>
    </row>
    <row r="10" spans="2:46" s="2" customFormat="1">
      <c r="B10" s="34"/>
      <c r="I10" s="308"/>
      <c r="L10" s="34"/>
      <c r="M10" s="729"/>
      <c r="N10" s="729"/>
      <c r="O10" s="729"/>
      <c r="P10" s="729"/>
      <c r="Q10" s="729"/>
      <c r="R10" s="729"/>
      <c r="S10" s="729"/>
      <c r="T10" s="729"/>
      <c r="U10" s="729"/>
      <c r="V10" s="729"/>
      <c r="W10" s="729"/>
      <c r="X10" s="729"/>
      <c r="Y10" s="729"/>
      <c r="Z10" s="729"/>
      <c r="AA10" s="729"/>
      <c r="AB10" s="729"/>
      <c r="AC10" s="729"/>
      <c r="AD10" s="729"/>
      <c r="AE10" s="729"/>
      <c r="AF10" s="729"/>
      <c r="AG10" s="729"/>
      <c r="AH10" s="729"/>
      <c r="AI10" s="729"/>
      <c r="AJ10" s="729"/>
      <c r="AK10" s="729"/>
      <c r="AL10" s="729"/>
      <c r="AM10" s="729"/>
      <c r="AN10" s="729"/>
      <c r="AO10" s="729"/>
      <c r="AP10" s="729"/>
      <c r="AQ10" s="729"/>
    </row>
    <row r="11" spans="2:46" s="2" customFormat="1" ht="12" customHeight="1">
      <c r="B11" s="34"/>
      <c r="D11" s="269" t="s">
        <v>17</v>
      </c>
      <c r="F11" s="262" t="s">
        <v>1</v>
      </c>
      <c r="I11" s="847" t="s">
        <v>18</v>
      </c>
      <c r="J11" s="262" t="s">
        <v>1</v>
      </c>
      <c r="L11" s="34"/>
      <c r="M11" s="729"/>
      <c r="N11" s="729"/>
      <c r="O11" s="729"/>
      <c r="P11" s="729"/>
      <c r="Q11" s="729"/>
      <c r="R11" s="729"/>
      <c r="S11" s="729"/>
      <c r="T11" s="729"/>
      <c r="U11" s="729"/>
      <c r="V11" s="729"/>
      <c r="W11" s="729"/>
      <c r="X11" s="729"/>
      <c r="Y11" s="729"/>
      <c r="Z11" s="729"/>
      <c r="AA11" s="729"/>
      <c r="AB11" s="729"/>
      <c r="AC11" s="729"/>
      <c r="AD11" s="729"/>
      <c r="AE11" s="729"/>
      <c r="AF11" s="729"/>
      <c r="AG11" s="729"/>
      <c r="AH11" s="729"/>
      <c r="AI11" s="729"/>
      <c r="AJ11" s="729"/>
      <c r="AK11" s="729"/>
      <c r="AL11" s="729"/>
      <c r="AM11" s="729"/>
      <c r="AN11" s="729"/>
      <c r="AO11" s="729"/>
      <c r="AP11" s="729"/>
      <c r="AQ11" s="729"/>
    </row>
    <row r="12" spans="2:46" s="2" customFormat="1" ht="12" customHeight="1">
      <c r="B12" s="34"/>
      <c r="D12" s="269" t="s">
        <v>19</v>
      </c>
      <c r="F12" s="791" t="s">
        <v>2933</v>
      </c>
      <c r="I12" s="847" t="s">
        <v>20</v>
      </c>
      <c r="J12" s="789">
        <f>'Rekapitulace stavby'!AN8</f>
        <v>44757</v>
      </c>
      <c r="L12" s="34"/>
      <c r="M12" s="729"/>
      <c r="N12" s="729"/>
      <c r="O12" s="729"/>
      <c r="P12" s="729"/>
      <c r="Q12" s="729"/>
      <c r="R12" s="729"/>
      <c r="S12" s="729"/>
      <c r="T12" s="729"/>
      <c r="U12" s="729"/>
      <c r="V12" s="729"/>
      <c r="W12" s="729"/>
      <c r="X12" s="729"/>
      <c r="Y12" s="729"/>
      <c r="Z12" s="729"/>
      <c r="AA12" s="729"/>
      <c r="AB12" s="729"/>
      <c r="AC12" s="729"/>
      <c r="AD12" s="729"/>
      <c r="AE12" s="729"/>
      <c r="AF12" s="729"/>
      <c r="AG12" s="729"/>
      <c r="AH12" s="729"/>
      <c r="AI12" s="729"/>
      <c r="AJ12" s="729"/>
      <c r="AK12" s="729"/>
      <c r="AL12" s="729"/>
      <c r="AM12" s="729"/>
      <c r="AN12" s="729"/>
      <c r="AO12" s="729"/>
      <c r="AP12" s="729"/>
      <c r="AQ12" s="729"/>
    </row>
    <row r="13" spans="2:46" s="2" customFormat="1" ht="10.95" customHeight="1">
      <c r="B13" s="34"/>
      <c r="I13" s="308"/>
      <c r="L13" s="34"/>
      <c r="M13" s="729"/>
      <c r="N13" s="729"/>
      <c r="O13" s="729"/>
      <c r="P13" s="729"/>
      <c r="Q13" s="729"/>
      <c r="R13" s="729"/>
      <c r="S13" s="729"/>
      <c r="T13" s="729"/>
      <c r="U13" s="729"/>
      <c r="V13" s="729"/>
      <c r="W13" s="729"/>
      <c r="X13" s="729"/>
      <c r="Y13" s="729"/>
      <c r="Z13" s="729"/>
      <c r="AA13" s="729"/>
      <c r="AB13" s="729"/>
      <c r="AC13" s="729"/>
      <c r="AD13" s="729"/>
      <c r="AE13" s="729"/>
      <c r="AF13" s="729"/>
      <c r="AG13" s="729"/>
      <c r="AH13" s="729"/>
      <c r="AI13" s="729"/>
      <c r="AJ13" s="729"/>
      <c r="AK13" s="729"/>
      <c r="AL13" s="729"/>
      <c r="AM13" s="729"/>
      <c r="AN13" s="729"/>
      <c r="AO13" s="729"/>
      <c r="AP13" s="729"/>
      <c r="AQ13" s="729"/>
    </row>
    <row r="14" spans="2:46" s="2" customFormat="1" ht="12" customHeight="1">
      <c r="B14" s="34"/>
      <c r="D14" s="269" t="s">
        <v>21</v>
      </c>
      <c r="I14" s="847" t="s">
        <v>22</v>
      </c>
      <c r="J14" s="262"/>
      <c r="L14" s="34"/>
      <c r="M14" s="729"/>
      <c r="N14" s="729"/>
      <c r="O14" s="729"/>
      <c r="P14" s="729"/>
      <c r="Q14" s="729"/>
      <c r="R14" s="729"/>
      <c r="S14" s="729"/>
      <c r="T14" s="729"/>
      <c r="U14" s="729"/>
      <c r="V14" s="729"/>
      <c r="W14" s="729"/>
      <c r="X14" s="729"/>
      <c r="Y14" s="729"/>
      <c r="Z14" s="729"/>
      <c r="AA14" s="729"/>
      <c r="AB14" s="729"/>
      <c r="AC14" s="729"/>
      <c r="AD14" s="729"/>
      <c r="AE14" s="729"/>
      <c r="AF14" s="729"/>
      <c r="AG14" s="729"/>
      <c r="AH14" s="729"/>
      <c r="AI14" s="729"/>
      <c r="AJ14" s="729"/>
      <c r="AK14" s="729"/>
      <c r="AL14" s="729"/>
      <c r="AM14" s="729"/>
      <c r="AN14" s="729"/>
      <c r="AO14" s="729"/>
      <c r="AP14" s="729"/>
      <c r="AQ14" s="729"/>
    </row>
    <row r="15" spans="2:46" s="2" customFormat="1" ht="18" customHeight="1">
      <c r="B15" s="34"/>
      <c r="E15" s="262" t="s">
        <v>2932</v>
      </c>
      <c r="I15" s="847" t="s">
        <v>23</v>
      </c>
      <c r="J15" s="262"/>
      <c r="L15" s="34"/>
      <c r="M15" s="729"/>
      <c r="N15" s="729"/>
      <c r="O15" s="729"/>
      <c r="P15" s="729"/>
      <c r="Q15" s="729"/>
      <c r="R15" s="729"/>
      <c r="S15" s="729"/>
      <c r="T15" s="729"/>
      <c r="U15" s="729"/>
      <c r="V15" s="729"/>
      <c r="W15" s="729"/>
      <c r="X15" s="729"/>
      <c r="Y15" s="729"/>
      <c r="Z15" s="729"/>
      <c r="AA15" s="729"/>
      <c r="AB15" s="729"/>
      <c r="AC15" s="729"/>
      <c r="AD15" s="729"/>
      <c r="AE15" s="729"/>
      <c r="AF15" s="729"/>
      <c r="AG15" s="729"/>
      <c r="AH15" s="729"/>
      <c r="AI15" s="729"/>
      <c r="AJ15" s="729"/>
      <c r="AK15" s="729"/>
      <c r="AL15" s="729"/>
      <c r="AM15" s="729"/>
      <c r="AN15" s="729"/>
      <c r="AO15" s="729"/>
      <c r="AP15" s="729"/>
      <c r="AQ15" s="729"/>
    </row>
    <row r="16" spans="2:46" s="2" customFormat="1" ht="7" customHeight="1">
      <c r="B16" s="34"/>
      <c r="I16" s="308"/>
      <c r="L16" s="34"/>
      <c r="M16" s="729"/>
      <c r="N16" s="729"/>
      <c r="O16" s="729"/>
      <c r="P16" s="729"/>
      <c r="Q16" s="729"/>
      <c r="R16" s="729"/>
      <c r="S16" s="729"/>
      <c r="T16" s="729"/>
      <c r="U16" s="729"/>
      <c r="V16" s="729"/>
      <c r="W16" s="729"/>
      <c r="X16" s="729"/>
      <c r="Y16" s="729"/>
      <c r="Z16" s="729"/>
      <c r="AA16" s="729"/>
      <c r="AB16" s="729"/>
      <c r="AC16" s="729"/>
      <c r="AD16" s="729"/>
      <c r="AE16" s="729"/>
      <c r="AF16" s="729"/>
      <c r="AG16" s="729"/>
      <c r="AH16" s="729"/>
      <c r="AI16" s="729"/>
      <c r="AJ16" s="729"/>
      <c r="AK16" s="729"/>
      <c r="AL16" s="729"/>
      <c r="AM16" s="729"/>
      <c r="AN16" s="729"/>
      <c r="AO16" s="729"/>
      <c r="AP16" s="729"/>
      <c r="AQ16" s="729"/>
    </row>
    <row r="17" spans="2:43" s="2" customFormat="1" ht="12" customHeight="1">
      <c r="B17" s="34"/>
      <c r="D17" s="269" t="s">
        <v>24</v>
      </c>
      <c r="I17" s="847" t="s">
        <v>22</v>
      </c>
      <c r="J17" s="792" t="str">
        <f>'Rekapitulace stavby'!AN13</f>
        <v>Vyplň údaj</v>
      </c>
      <c r="L17" s="34"/>
      <c r="M17" s="729"/>
      <c r="N17" s="729"/>
      <c r="O17" s="729"/>
      <c r="P17" s="729"/>
      <c r="Q17" s="729"/>
      <c r="R17" s="729"/>
      <c r="S17" s="729"/>
      <c r="T17" s="729"/>
      <c r="U17" s="729"/>
      <c r="V17" s="729"/>
      <c r="W17" s="729"/>
      <c r="X17" s="729"/>
      <c r="Y17" s="729"/>
      <c r="Z17" s="729"/>
      <c r="AA17" s="729"/>
      <c r="AB17" s="729"/>
      <c r="AC17" s="729"/>
      <c r="AD17" s="729"/>
      <c r="AE17" s="729"/>
      <c r="AF17" s="729"/>
      <c r="AG17" s="729"/>
      <c r="AH17" s="729"/>
      <c r="AI17" s="729"/>
      <c r="AJ17" s="729"/>
      <c r="AK17" s="729"/>
      <c r="AL17" s="729"/>
      <c r="AM17" s="729"/>
      <c r="AN17" s="729"/>
      <c r="AO17" s="729"/>
      <c r="AP17" s="729"/>
      <c r="AQ17" s="729"/>
    </row>
    <row r="18" spans="2:43" s="2" customFormat="1" ht="18" customHeight="1">
      <c r="B18" s="34"/>
      <c r="E18" s="901" t="str">
        <f>'Rekapitulace stavby'!E14</f>
        <v>Vyplň údaj</v>
      </c>
      <c r="F18" s="896"/>
      <c r="G18" s="896"/>
      <c r="H18" s="896"/>
      <c r="I18" s="847" t="s">
        <v>23</v>
      </c>
      <c r="J18" s="792" t="str">
        <f>'Rekapitulace stavby'!AN14</f>
        <v>Vyplň údaj</v>
      </c>
      <c r="L18" s="34"/>
      <c r="M18" s="729"/>
      <c r="N18" s="729"/>
      <c r="O18" s="729"/>
      <c r="P18" s="729"/>
      <c r="Q18" s="729"/>
      <c r="R18" s="729"/>
      <c r="S18" s="729"/>
      <c r="T18" s="729"/>
      <c r="U18" s="729"/>
      <c r="V18" s="729"/>
      <c r="W18" s="729"/>
      <c r="X18" s="729"/>
      <c r="Y18" s="729"/>
      <c r="Z18" s="729"/>
      <c r="AA18" s="729"/>
      <c r="AB18" s="729"/>
      <c r="AC18" s="729"/>
      <c r="AD18" s="729"/>
      <c r="AE18" s="729"/>
      <c r="AF18" s="729"/>
      <c r="AG18" s="729"/>
      <c r="AH18" s="729"/>
      <c r="AI18" s="729"/>
      <c r="AJ18" s="729"/>
      <c r="AK18" s="729"/>
      <c r="AL18" s="729"/>
      <c r="AM18" s="729"/>
      <c r="AN18" s="729"/>
      <c r="AO18" s="729"/>
      <c r="AP18" s="729"/>
      <c r="AQ18" s="729"/>
    </row>
    <row r="19" spans="2:43" s="2" customFormat="1" ht="7" customHeight="1">
      <c r="B19" s="34"/>
      <c r="I19" s="308"/>
      <c r="L19" s="34"/>
      <c r="M19" s="729"/>
      <c r="N19" s="729"/>
      <c r="O19" s="729"/>
      <c r="P19" s="729"/>
      <c r="Q19" s="729"/>
      <c r="R19" s="729"/>
      <c r="S19" s="729"/>
      <c r="T19" s="729"/>
      <c r="U19" s="729"/>
      <c r="V19" s="729"/>
      <c r="W19" s="729"/>
      <c r="X19" s="729"/>
      <c r="Y19" s="729"/>
      <c r="Z19" s="729"/>
      <c r="AA19" s="729"/>
      <c r="AB19" s="729"/>
      <c r="AC19" s="729"/>
      <c r="AD19" s="729"/>
      <c r="AE19" s="729"/>
      <c r="AF19" s="729"/>
      <c r="AG19" s="729"/>
      <c r="AH19" s="729"/>
      <c r="AI19" s="729"/>
      <c r="AJ19" s="729"/>
      <c r="AK19" s="729"/>
      <c r="AL19" s="729"/>
      <c r="AM19" s="729"/>
      <c r="AN19" s="729"/>
      <c r="AO19" s="729"/>
      <c r="AP19" s="729"/>
      <c r="AQ19" s="729"/>
    </row>
    <row r="20" spans="2:43" s="2" customFormat="1" ht="12" customHeight="1">
      <c r="B20" s="34"/>
      <c r="D20" s="269" t="s">
        <v>26</v>
      </c>
      <c r="I20" s="847" t="s">
        <v>22</v>
      </c>
      <c r="J20" s="262"/>
      <c r="L20" s="34"/>
      <c r="M20" s="729"/>
      <c r="N20" s="729"/>
      <c r="O20" s="729"/>
      <c r="P20" s="729"/>
      <c r="Q20" s="729"/>
      <c r="R20" s="729"/>
      <c r="S20" s="729"/>
      <c r="T20" s="729"/>
      <c r="U20" s="729"/>
      <c r="V20" s="729"/>
      <c r="W20" s="729"/>
      <c r="X20" s="729"/>
      <c r="Y20" s="729"/>
      <c r="Z20" s="729"/>
      <c r="AA20" s="729"/>
      <c r="AB20" s="729"/>
      <c r="AC20" s="729"/>
      <c r="AD20" s="729"/>
      <c r="AE20" s="729"/>
      <c r="AF20" s="729"/>
      <c r="AG20" s="729"/>
      <c r="AH20" s="729"/>
      <c r="AI20" s="729"/>
      <c r="AJ20" s="729"/>
      <c r="AK20" s="729"/>
      <c r="AL20" s="729"/>
      <c r="AM20" s="729"/>
      <c r="AN20" s="729"/>
      <c r="AO20" s="729"/>
      <c r="AP20" s="729"/>
      <c r="AQ20" s="729"/>
    </row>
    <row r="21" spans="2:43" s="2" customFormat="1" ht="18" customHeight="1">
      <c r="B21" s="34"/>
      <c r="E21" s="791" t="s">
        <v>27</v>
      </c>
      <c r="I21" s="847" t="s">
        <v>23</v>
      </c>
      <c r="J21" s="262"/>
      <c r="L21" s="34"/>
      <c r="M21" s="729"/>
      <c r="N21" s="729"/>
      <c r="O21" s="729"/>
      <c r="P21" s="729"/>
      <c r="Q21" s="729"/>
      <c r="R21" s="729"/>
      <c r="S21" s="729"/>
      <c r="T21" s="729"/>
      <c r="U21" s="729"/>
      <c r="V21" s="729"/>
      <c r="W21" s="729"/>
      <c r="X21" s="729"/>
      <c r="Y21" s="729"/>
      <c r="Z21" s="729"/>
      <c r="AA21" s="729"/>
      <c r="AB21" s="729"/>
      <c r="AC21" s="729"/>
      <c r="AD21" s="729"/>
      <c r="AE21" s="729"/>
      <c r="AF21" s="729"/>
      <c r="AG21" s="729"/>
      <c r="AH21" s="729"/>
      <c r="AI21" s="729"/>
      <c r="AJ21" s="729"/>
      <c r="AK21" s="729"/>
      <c r="AL21" s="729"/>
      <c r="AM21" s="729"/>
      <c r="AN21" s="729"/>
      <c r="AO21" s="729"/>
      <c r="AP21" s="729"/>
      <c r="AQ21" s="729"/>
    </row>
    <row r="22" spans="2:43" s="2" customFormat="1" ht="7" customHeight="1">
      <c r="B22" s="34"/>
      <c r="I22" s="308"/>
      <c r="L22" s="34"/>
      <c r="M22" s="729"/>
      <c r="N22" s="729"/>
      <c r="O22" s="729"/>
      <c r="P22" s="729"/>
      <c r="Q22" s="729"/>
      <c r="R22" s="729"/>
      <c r="S22" s="729"/>
      <c r="T22" s="729"/>
      <c r="U22" s="729"/>
      <c r="V22" s="729"/>
      <c r="W22" s="729"/>
      <c r="X22" s="729"/>
      <c r="Y22" s="729"/>
      <c r="Z22" s="729"/>
      <c r="AA22" s="729"/>
      <c r="AB22" s="729"/>
      <c r="AC22" s="729"/>
      <c r="AD22" s="729"/>
      <c r="AE22" s="729"/>
      <c r="AF22" s="729"/>
      <c r="AG22" s="729"/>
      <c r="AH22" s="729"/>
      <c r="AI22" s="729"/>
      <c r="AJ22" s="729"/>
      <c r="AK22" s="729"/>
      <c r="AL22" s="729"/>
      <c r="AM22" s="729"/>
      <c r="AN22" s="729"/>
      <c r="AO22" s="729"/>
      <c r="AP22" s="729"/>
      <c r="AQ22" s="729"/>
    </row>
    <row r="23" spans="2:43" s="2" customFormat="1" ht="12" customHeight="1">
      <c r="B23" s="34"/>
      <c r="D23" s="269" t="s">
        <v>29</v>
      </c>
      <c r="I23" s="847" t="s">
        <v>22</v>
      </c>
      <c r="J23" s="262"/>
      <c r="L23" s="34"/>
      <c r="M23" s="729"/>
      <c r="N23" s="729"/>
      <c r="O23" s="729"/>
      <c r="P23" s="729"/>
      <c r="Q23" s="729"/>
      <c r="R23" s="729"/>
      <c r="S23" s="729"/>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row>
    <row r="24" spans="2:43" s="2" customFormat="1" ht="18" customHeight="1">
      <c r="B24" s="34"/>
      <c r="E24" s="262"/>
      <c r="I24" s="847" t="s">
        <v>23</v>
      </c>
      <c r="J24" s="262"/>
      <c r="L24" s="34"/>
      <c r="M24" s="729"/>
      <c r="N24" s="729"/>
      <c r="O24" s="729"/>
      <c r="P24" s="729"/>
      <c r="Q24" s="729"/>
      <c r="R24" s="729"/>
      <c r="S24" s="729"/>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row>
    <row r="25" spans="2:43" s="2" customFormat="1" ht="7" customHeight="1">
      <c r="B25" s="34"/>
      <c r="I25" s="308"/>
      <c r="L25" s="34"/>
      <c r="M25" s="729"/>
      <c r="N25" s="729"/>
      <c r="O25" s="729"/>
      <c r="P25" s="729"/>
      <c r="Q25" s="729"/>
      <c r="R25" s="729"/>
      <c r="S25" s="729"/>
      <c r="T25" s="729"/>
      <c r="U25" s="729"/>
      <c r="V25" s="729"/>
      <c r="W25" s="729"/>
      <c r="X25" s="729"/>
      <c r="Y25" s="729"/>
      <c r="Z25" s="729"/>
      <c r="AA25" s="729"/>
      <c r="AB25" s="729"/>
      <c r="AC25" s="729"/>
      <c r="AD25" s="729"/>
      <c r="AE25" s="729"/>
      <c r="AF25" s="729"/>
      <c r="AG25" s="729"/>
      <c r="AH25" s="729"/>
      <c r="AI25" s="729"/>
      <c r="AJ25" s="729"/>
      <c r="AK25" s="729"/>
      <c r="AL25" s="729"/>
      <c r="AM25" s="729"/>
      <c r="AN25" s="729"/>
      <c r="AO25" s="729"/>
      <c r="AP25" s="729"/>
      <c r="AQ25" s="729"/>
    </row>
    <row r="26" spans="2:43" s="2" customFormat="1" ht="12" customHeight="1">
      <c r="B26" s="34"/>
      <c r="D26" s="269" t="s">
        <v>31</v>
      </c>
      <c r="I26" s="308"/>
      <c r="L26" s="34"/>
      <c r="M26" s="729"/>
      <c r="N26" s="729"/>
      <c r="O26" s="729"/>
      <c r="P26" s="729"/>
      <c r="Q26" s="729"/>
      <c r="R26" s="729"/>
      <c r="S26" s="729"/>
      <c r="T26" s="729"/>
      <c r="U26" s="729"/>
      <c r="V26" s="729"/>
      <c r="W26" s="729"/>
      <c r="X26" s="729"/>
      <c r="Y26" s="729"/>
      <c r="Z26" s="729"/>
      <c r="AA26" s="729"/>
      <c r="AB26" s="729"/>
      <c r="AC26" s="729"/>
      <c r="AD26" s="729"/>
      <c r="AE26" s="729"/>
      <c r="AF26" s="729"/>
      <c r="AG26" s="729"/>
      <c r="AH26" s="729"/>
      <c r="AI26" s="729"/>
      <c r="AJ26" s="729"/>
      <c r="AK26" s="729"/>
      <c r="AL26" s="729"/>
      <c r="AM26" s="729"/>
      <c r="AN26" s="729"/>
      <c r="AO26" s="729"/>
      <c r="AP26" s="729"/>
      <c r="AQ26" s="729"/>
    </row>
    <row r="27" spans="2:43" s="5" customFormat="1" ht="16.5" customHeight="1">
      <c r="B27" s="87"/>
      <c r="E27" s="903" t="s">
        <v>1</v>
      </c>
      <c r="F27" s="903"/>
      <c r="G27" s="903"/>
      <c r="H27" s="903"/>
      <c r="I27" s="861"/>
      <c r="L27" s="87"/>
      <c r="M27" s="730"/>
      <c r="N27" s="730"/>
      <c r="O27" s="730"/>
      <c r="P27" s="730"/>
      <c r="Q27" s="730"/>
      <c r="R27" s="730"/>
      <c r="S27" s="730"/>
      <c r="T27" s="730"/>
      <c r="U27" s="730"/>
      <c r="V27" s="730"/>
      <c r="W27" s="730"/>
      <c r="X27" s="730"/>
      <c r="Y27" s="730"/>
      <c r="Z27" s="730"/>
      <c r="AA27" s="730"/>
      <c r="AB27" s="730"/>
      <c r="AC27" s="730"/>
      <c r="AD27" s="730"/>
      <c r="AE27" s="730"/>
      <c r="AF27" s="730"/>
      <c r="AG27" s="730"/>
      <c r="AH27" s="730"/>
      <c r="AI27" s="730"/>
      <c r="AJ27" s="730"/>
      <c r="AK27" s="730"/>
      <c r="AL27" s="730"/>
      <c r="AM27" s="730"/>
      <c r="AN27" s="730"/>
      <c r="AO27" s="730"/>
      <c r="AP27" s="730"/>
      <c r="AQ27" s="730"/>
    </row>
    <row r="28" spans="2:43" s="2" customFormat="1" ht="7" customHeight="1">
      <c r="B28" s="34"/>
      <c r="I28" s="308"/>
      <c r="L28" s="34"/>
      <c r="M28" s="729"/>
      <c r="N28" s="729"/>
      <c r="O28" s="729"/>
      <c r="P28" s="729"/>
      <c r="Q28" s="729"/>
      <c r="R28" s="729"/>
      <c r="S28" s="729"/>
      <c r="T28" s="729"/>
      <c r="U28" s="729"/>
      <c r="V28" s="729"/>
      <c r="W28" s="729"/>
      <c r="X28" s="729"/>
      <c r="Y28" s="729"/>
      <c r="Z28" s="729"/>
      <c r="AA28" s="729"/>
      <c r="AB28" s="729"/>
      <c r="AC28" s="729"/>
      <c r="AD28" s="729"/>
      <c r="AE28" s="729"/>
      <c r="AF28" s="729"/>
      <c r="AG28" s="729"/>
      <c r="AH28" s="729"/>
      <c r="AI28" s="729"/>
      <c r="AJ28" s="729"/>
      <c r="AK28" s="729"/>
      <c r="AL28" s="729"/>
      <c r="AM28" s="729"/>
      <c r="AN28" s="729"/>
      <c r="AO28" s="729"/>
      <c r="AP28" s="729"/>
      <c r="AQ28" s="729"/>
    </row>
    <row r="29" spans="2:43" s="2" customFormat="1" ht="7" customHeight="1">
      <c r="B29" s="34"/>
      <c r="D29" s="48"/>
      <c r="E29" s="48"/>
      <c r="F29" s="48"/>
      <c r="G29" s="48"/>
      <c r="H29" s="48"/>
      <c r="I29" s="862"/>
      <c r="J29" s="48"/>
      <c r="K29" s="48"/>
      <c r="L29" s="34"/>
      <c r="M29" s="729"/>
      <c r="N29" s="729"/>
      <c r="O29" s="729"/>
      <c r="P29" s="729"/>
      <c r="Q29" s="729"/>
      <c r="R29" s="729"/>
      <c r="S29" s="729"/>
      <c r="T29" s="729"/>
      <c r="U29" s="729"/>
      <c r="V29" s="729"/>
      <c r="W29" s="729"/>
      <c r="X29" s="729"/>
      <c r="Y29" s="729"/>
      <c r="Z29" s="729"/>
      <c r="AA29" s="729"/>
      <c r="AB29" s="729"/>
      <c r="AC29" s="729"/>
      <c r="AD29" s="729"/>
      <c r="AE29" s="729"/>
      <c r="AF29" s="729"/>
      <c r="AG29" s="729"/>
      <c r="AH29" s="729"/>
      <c r="AI29" s="729"/>
      <c r="AJ29" s="729"/>
      <c r="AK29" s="729"/>
      <c r="AL29" s="729"/>
      <c r="AM29" s="729"/>
      <c r="AN29" s="729"/>
      <c r="AO29" s="729"/>
      <c r="AP29" s="729"/>
      <c r="AQ29" s="729"/>
    </row>
    <row r="30" spans="2:43" s="2" customFormat="1" ht="25.4" customHeight="1">
      <c r="B30" s="34"/>
      <c r="D30" s="88" t="s">
        <v>32</v>
      </c>
      <c r="I30" s="308"/>
      <c r="J30" s="254">
        <f>ROUND(J121, 0)</f>
        <v>0</v>
      </c>
      <c r="L30" s="34"/>
      <c r="M30" s="729"/>
      <c r="N30" s="729"/>
      <c r="O30" s="729"/>
      <c r="P30" s="729"/>
      <c r="Q30" s="729"/>
      <c r="R30" s="729"/>
      <c r="S30" s="729"/>
      <c r="T30" s="729"/>
      <c r="U30" s="729"/>
      <c r="V30" s="729"/>
      <c r="W30" s="729"/>
      <c r="X30" s="729"/>
      <c r="Y30" s="729"/>
      <c r="Z30" s="729"/>
      <c r="AA30" s="729"/>
      <c r="AB30" s="729"/>
      <c r="AC30" s="729"/>
      <c r="AD30" s="729"/>
      <c r="AE30" s="729"/>
      <c r="AF30" s="729"/>
      <c r="AG30" s="729"/>
      <c r="AH30" s="729"/>
      <c r="AI30" s="729"/>
      <c r="AJ30" s="729"/>
      <c r="AK30" s="729"/>
      <c r="AL30" s="729"/>
      <c r="AM30" s="729"/>
      <c r="AN30" s="729"/>
      <c r="AO30" s="729"/>
      <c r="AP30" s="729"/>
      <c r="AQ30" s="729"/>
    </row>
    <row r="31" spans="2:43" s="2" customFormat="1" ht="7" customHeight="1">
      <c r="B31" s="34"/>
      <c r="D31" s="48"/>
      <c r="E31" s="48"/>
      <c r="F31" s="48"/>
      <c r="G31" s="48"/>
      <c r="H31" s="48"/>
      <c r="I31" s="862"/>
      <c r="J31" s="48"/>
      <c r="K31" s="48"/>
      <c r="L31" s="34"/>
      <c r="M31" s="729"/>
      <c r="N31" s="729"/>
      <c r="O31" s="729"/>
      <c r="P31" s="729"/>
      <c r="Q31" s="729"/>
      <c r="R31" s="729"/>
      <c r="S31" s="729"/>
      <c r="T31" s="729"/>
      <c r="U31" s="729"/>
      <c r="V31" s="729"/>
      <c r="W31" s="729"/>
      <c r="X31" s="729"/>
      <c r="Y31" s="729"/>
      <c r="Z31" s="729"/>
      <c r="AA31" s="729"/>
      <c r="AB31" s="729"/>
      <c r="AC31" s="729"/>
      <c r="AD31" s="729"/>
      <c r="AE31" s="729"/>
      <c r="AF31" s="729"/>
      <c r="AG31" s="729"/>
      <c r="AH31" s="729"/>
      <c r="AI31" s="729"/>
      <c r="AJ31" s="729"/>
      <c r="AK31" s="729"/>
      <c r="AL31" s="729"/>
      <c r="AM31" s="729"/>
      <c r="AN31" s="729"/>
      <c r="AO31" s="729"/>
      <c r="AP31" s="729"/>
      <c r="AQ31" s="729"/>
    </row>
    <row r="32" spans="2:43" s="2" customFormat="1" ht="14.5" customHeight="1">
      <c r="B32" s="34"/>
      <c r="F32" s="266" t="s">
        <v>34</v>
      </c>
      <c r="I32" s="850" t="s">
        <v>33</v>
      </c>
      <c r="J32" s="266" t="s">
        <v>35</v>
      </c>
      <c r="L32" s="34"/>
      <c r="M32" s="729"/>
      <c r="N32" s="729"/>
      <c r="O32" s="729"/>
      <c r="P32" s="729"/>
      <c r="Q32" s="729"/>
      <c r="R32" s="729"/>
      <c r="S32" s="729"/>
      <c r="T32" s="729"/>
      <c r="U32" s="729"/>
      <c r="V32" s="729"/>
      <c r="W32" s="729"/>
      <c r="X32" s="729"/>
      <c r="Y32" s="729"/>
      <c r="Z32" s="729"/>
      <c r="AA32" s="729"/>
      <c r="AB32" s="729"/>
      <c r="AC32" s="729"/>
      <c r="AD32" s="729"/>
      <c r="AE32" s="729"/>
      <c r="AF32" s="729"/>
      <c r="AG32" s="729"/>
      <c r="AH32" s="729"/>
      <c r="AI32" s="729"/>
      <c r="AJ32" s="729"/>
      <c r="AK32" s="729"/>
      <c r="AL32" s="729"/>
      <c r="AM32" s="729"/>
      <c r="AN32" s="729"/>
      <c r="AO32" s="729"/>
      <c r="AP32" s="729"/>
      <c r="AQ32" s="729"/>
    </row>
    <row r="33" spans="2:43" s="2" customFormat="1" ht="14.5" customHeight="1">
      <c r="B33" s="34"/>
      <c r="D33" s="89" t="s">
        <v>36</v>
      </c>
      <c r="E33" s="269" t="s">
        <v>37</v>
      </c>
      <c r="F33" s="90">
        <f>J30</f>
        <v>0</v>
      </c>
      <c r="I33" s="850">
        <v>0.21</v>
      </c>
      <c r="J33" s="90">
        <f>ROUND((F33*I33),  0)</f>
        <v>0</v>
      </c>
      <c r="L33" s="34"/>
      <c r="M33" s="729"/>
      <c r="N33" s="729"/>
      <c r="O33" s="729"/>
      <c r="P33" s="729"/>
      <c r="Q33" s="729"/>
      <c r="R33" s="729"/>
      <c r="S33" s="729"/>
      <c r="T33" s="729"/>
      <c r="U33" s="729"/>
      <c r="V33" s="729"/>
      <c r="W33" s="729"/>
      <c r="X33" s="729"/>
      <c r="Y33" s="729"/>
      <c r="Z33" s="729"/>
      <c r="AA33" s="729"/>
      <c r="AB33" s="729"/>
      <c r="AC33" s="729"/>
      <c r="AD33" s="729"/>
      <c r="AE33" s="729"/>
      <c r="AF33" s="729"/>
      <c r="AG33" s="729"/>
      <c r="AH33" s="729"/>
      <c r="AI33" s="729"/>
      <c r="AJ33" s="729"/>
      <c r="AK33" s="729"/>
      <c r="AL33" s="729"/>
      <c r="AM33" s="729"/>
      <c r="AN33" s="729"/>
      <c r="AO33" s="729"/>
      <c r="AP33" s="729"/>
      <c r="AQ33" s="729"/>
    </row>
    <row r="34" spans="2:43" s="2" customFormat="1" ht="14.5" customHeight="1">
      <c r="B34" s="34"/>
      <c r="E34" s="269" t="s">
        <v>38</v>
      </c>
      <c r="F34" s="90">
        <f>0</f>
        <v>0</v>
      </c>
      <c r="I34" s="850">
        <v>0.15</v>
      </c>
      <c r="J34" s="90">
        <f>ROUND((F34*I34),  0)</f>
        <v>0</v>
      </c>
      <c r="L34" s="34"/>
      <c r="M34" s="729"/>
      <c r="N34" s="729"/>
      <c r="O34" s="729"/>
      <c r="P34" s="729"/>
      <c r="Q34" s="729"/>
      <c r="R34" s="729"/>
      <c r="S34" s="729"/>
      <c r="T34" s="729"/>
      <c r="U34" s="729"/>
      <c r="V34" s="729"/>
      <c r="W34" s="729"/>
      <c r="X34" s="729"/>
      <c r="Y34" s="729"/>
      <c r="Z34" s="729"/>
      <c r="AA34" s="729"/>
      <c r="AB34" s="729"/>
      <c r="AC34" s="729"/>
      <c r="AD34" s="729"/>
      <c r="AE34" s="729"/>
      <c r="AF34" s="729"/>
      <c r="AG34" s="729"/>
      <c r="AH34" s="729"/>
      <c r="AI34" s="729"/>
      <c r="AJ34" s="729"/>
      <c r="AK34" s="729"/>
      <c r="AL34" s="729"/>
      <c r="AM34" s="729"/>
      <c r="AN34" s="729"/>
      <c r="AO34" s="729"/>
      <c r="AP34" s="729"/>
      <c r="AQ34" s="729"/>
    </row>
    <row r="35" spans="2:43" s="2" customFormat="1" ht="14.5" hidden="1" customHeight="1">
      <c r="B35" s="34"/>
      <c r="E35" s="269" t="s">
        <v>39</v>
      </c>
      <c r="F35" s="90">
        <f>ROUND((SUM(BG121:BG156)),  0)</f>
        <v>0</v>
      </c>
      <c r="I35" s="850">
        <v>0.21</v>
      </c>
      <c r="J35" s="90">
        <f>0</f>
        <v>0</v>
      </c>
      <c r="L35" s="34"/>
      <c r="M35" s="729"/>
      <c r="N35" s="729"/>
      <c r="O35" s="729"/>
      <c r="P35" s="729"/>
      <c r="Q35" s="729"/>
      <c r="R35" s="729"/>
      <c r="S35" s="729"/>
      <c r="T35" s="729"/>
      <c r="U35" s="729"/>
      <c r="V35" s="729"/>
      <c r="W35" s="729"/>
      <c r="X35" s="729"/>
      <c r="Y35" s="729"/>
      <c r="Z35" s="729"/>
      <c r="AA35" s="729"/>
      <c r="AB35" s="729"/>
      <c r="AC35" s="729"/>
      <c r="AD35" s="729"/>
      <c r="AE35" s="729"/>
      <c r="AF35" s="729"/>
      <c r="AG35" s="729"/>
      <c r="AH35" s="729"/>
      <c r="AI35" s="729"/>
      <c r="AJ35" s="729"/>
      <c r="AK35" s="729"/>
      <c r="AL35" s="729"/>
      <c r="AM35" s="729"/>
      <c r="AN35" s="729"/>
      <c r="AO35" s="729"/>
      <c r="AP35" s="729"/>
      <c r="AQ35" s="729"/>
    </row>
    <row r="36" spans="2:43" s="2" customFormat="1" ht="14.5" hidden="1" customHeight="1">
      <c r="B36" s="34"/>
      <c r="E36" s="269" t="s">
        <v>40</v>
      </c>
      <c r="F36" s="90">
        <f>ROUND((SUM(BH121:BH156)),  0)</f>
        <v>0</v>
      </c>
      <c r="I36" s="850">
        <v>0.15</v>
      </c>
      <c r="J36" s="90">
        <f>0</f>
        <v>0</v>
      </c>
      <c r="L36" s="34"/>
      <c r="M36" s="729"/>
      <c r="N36" s="729"/>
      <c r="O36" s="729"/>
      <c r="P36" s="729"/>
      <c r="Q36" s="729"/>
      <c r="R36" s="729"/>
      <c r="S36" s="729"/>
      <c r="T36" s="729"/>
      <c r="U36" s="729"/>
      <c r="V36" s="729"/>
      <c r="W36" s="729"/>
      <c r="X36" s="729"/>
      <c r="Y36" s="729"/>
      <c r="Z36" s="729"/>
      <c r="AA36" s="729"/>
      <c r="AB36" s="729"/>
      <c r="AC36" s="729"/>
      <c r="AD36" s="729"/>
      <c r="AE36" s="729"/>
      <c r="AF36" s="729"/>
      <c r="AG36" s="729"/>
      <c r="AH36" s="729"/>
      <c r="AI36" s="729"/>
      <c r="AJ36" s="729"/>
      <c r="AK36" s="729"/>
      <c r="AL36" s="729"/>
      <c r="AM36" s="729"/>
      <c r="AN36" s="729"/>
      <c r="AO36" s="729"/>
      <c r="AP36" s="729"/>
      <c r="AQ36" s="729"/>
    </row>
    <row r="37" spans="2:43" s="2" customFormat="1" ht="14.5" hidden="1" customHeight="1">
      <c r="B37" s="34"/>
      <c r="E37" s="269" t="s">
        <v>41</v>
      </c>
      <c r="F37" s="90">
        <f>ROUND((SUM(BI121:BI156)),  0)</f>
        <v>0</v>
      </c>
      <c r="I37" s="850">
        <v>0</v>
      </c>
      <c r="J37" s="90">
        <f>0</f>
        <v>0</v>
      </c>
      <c r="L37" s="34"/>
      <c r="M37" s="729"/>
      <c r="N37" s="729"/>
      <c r="O37" s="729"/>
      <c r="P37" s="729"/>
      <c r="Q37" s="729"/>
      <c r="R37" s="729"/>
      <c r="S37" s="729"/>
      <c r="T37" s="729"/>
      <c r="U37" s="729"/>
      <c r="V37" s="729"/>
      <c r="W37" s="729"/>
      <c r="X37" s="729"/>
      <c r="Y37" s="729"/>
      <c r="Z37" s="729"/>
      <c r="AA37" s="729"/>
      <c r="AB37" s="729"/>
      <c r="AC37" s="729"/>
      <c r="AD37" s="729"/>
      <c r="AE37" s="729"/>
      <c r="AF37" s="729"/>
      <c r="AG37" s="729"/>
      <c r="AH37" s="729"/>
      <c r="AI37" s="729"/>
      <c r="AJ37" s="729"/>
      <c r="AK37" s="729"/>
      <c r="AL37" s="729"/>
      <c r="AM37" s="729"/>
      <c r="AN37" s="729"/>
      <c r="AO37" s="729"/>
      <c r="AP37" s="729"/>
      <c r="AQ37" s="729"/>
    </row>
    <row r="38" spans="2:43" s="2" customFormat="1" ht="7" customHeight="1">
      <c r="B38" s="34"/>
      <c r="I38" s="308"/>
      <c r="L38" s="34"/>
      <c r="M38" s="729"/>
      <c r="N38" s="729"/>
      <c r="O38" s="729"/>
      <c r="P38" s="729"/>
      <c r="Q38" s="729"/>
      <c r="R38" s="729"/>
      <c r="S38" s="729"/>
      <c r="T38" s="729"/>
      <c r="U38" s="729"/>
      <c r="V38" s="729"/>
      <c r="W38" s="729"/>
      <c r="X38" s="729"/>
      <c r="Y38" s="729"/>
      <c r="Z38" s="729"/>
      <c r="AA38" s="729"/>
      <c r="AB38" s="729"/>
      <c r="AC38" s="729"/>
      <c r="AD38" s="729"/>
      <c r="AE38" s="729"/>
      <c r="AF38" s="729"/>
      <c r="AG38" s="729"/>
      <c r="AH38" s="729"/>
      <c r="AI38" s="729"/>
      <c r="AJ38" s="729"/>
      <c r="AK38" s="729"/>
      <c r="AL38" s="729"/>
      <c r="AM38" s="729"/>
      <c r="AN38" s="729"/>
      <c r="AO38" s="729"/>
      <c r="AP38" s="729"/>
      <c r="AQ38" s="729"/>
    </row>
    <row r="39" spans="2:43" s="2" customFormat="1" ht="25.4" customHeight="1">
      <c r="B39" s="34"/>
      <c r="C39" s="279"/>
      <c r="D39" s="93" t="s">
        <v>42</v>
      </c>
      <c r="E39" s="280"/>
      <c r="F39" s="280"/>
      <c r="G39" s="94" t="s">
        <v>43</v>
      </c>
      <c r="H39" s="95" t="s">
        <v>44</v>
      </c>
      <c r="I39" s="863"/>
      <c r="J39" s="96">
        <f>SUM(J30:J37)</f>
        <v>0</v>
      </c>
      <c r="K39" s="281"/>
      <c r="L39" s="34"/>
      <c r="M39" s="729"/>
      <c r="N39" s="729"/>
      <c r="O39" s="729"/>
      <c r="P39" s="729"/>
      <c r="Q39" s="729"/>
      <c r="R39" s="729"/>
      <c r="S39" s="729"/>
      <c r="T39" s="729"/>
      <c r="U39" s="729"/>
      <c r="V39" s="729"/>
      <c r="W39" s="729"/>
      <c r="X39" s="729"/>
      <c r="Y39" s="729"/>
      <c r="Z39" s="729"/>
      <c r="AA39" s="729"/>
      <c r="AB39" s="729"/>
      <c r="AC39" s="729"/>
      <c r="AD39" s="729"/>
      <c r="AE39" s="729"/>
      <c r="AF39" s="729"/>
      <c r="AG39" s="729"/>
      <c r="AH39" s="729"/>
      <c r="AI39" s="729"/>
      <c r="AJ39" s="729"/>
      <c r="AK39" s="729"/>
      <c r="AL39" s="729"/>
      <c r="AM39" s="729"/>
      <c r="AN39" s="729"/>
      <c r="AO39" s="729"/>
      <c r="AP39" s="729"/>
      <c r="AQ39" s="729"/>
    </row>
    <row r="40" spans="2:43" s="2" customFormat="1" ht="14.5" customHeight="1">
      <c r="B40" s="34"/>
      <c r="I40" s="308"/>
      <c r="L40" s="34"/>
      <c r="M40" s="729"/>
      <c r="N40" s="729"/>
      <c r="O40" s="729"/>
      <c r="P40" s="729"/>
      <c r="Q40" s="729"/>
      <c r="R40" s="729"/>
      <c r="S40" s="729"/>
      <c r="T40" s="729"/>
      <c r="U40" s="729"/>
      <c r="V40" s="729"/>
      <c r="W40" s="729"/>
      <c r="X40" s="729"/>
      <c r="Y40" s="729"/>
      <c r="Z40" s="729"/>
      <c r="AA40" s="729"/>
      <c r="AB40" s="729"/>
      <c r="AC40" s="729"/>
      <c r="AD40" s="729"/>
      <c r="AE40" s="729"/>
      <c r="AF40" s="729"/>
      <c r="AG40" s="729"/>
      <c r="AH40" s="729"/>
      <c r="AI40" s="729"/>
      <c r="AJ40" s="729"/>
      <c r="AK40" s="729"/>
      <c r="AL40" s="729"/>
      <c r="AM40" s="729"/>
      <c r="AN40" s="729"/>
      <c r="AO40" s="729"/>
      <c r="AP40" s="729"/>
      <c r="AQ40" s="729"/>
    </row>
    <row r="41" spans="2:43" ht="14.5" customHeight="1">
      <c r="B41" s="15"/>
      <c r="L41" s="15"/>
    </row>
    <row r="42" spans="2:43" ht="14.5" customHeight="1">
      <c r="B42" s="15"/>
      <c r="L42" s="15"/>
    </row>
    <row r="43" spans="2:43" ht="14.5" customHeight="1">
      <c r="B43" s="15"/>
      <c r="L43" s="15"/>
    </row>
    <row r="44" spans="2:43" ht="14.5" customHeight="1">
      <c r="B44" s="15"/>
      <c r="L44" s="15"/>
    </row>
    <row r="45" spans="2:43" ht="14.5" customHeight="1">
      <c r="B45" s="15"/>
      <c r="L45" s="15"/>
    </row>
    <row r="46" spans="2:43" ht="14.5" customHeight="1">
      <c r="B46" s="15"/>
      <c r="L46" s="15"/>
    </row>
    <row r="47" spans="2:43" ht="14.5" customHeight="1">
      <c r="B47" s="15"/>
      <c r="L47" s="15"/>
    </row>
    <row r="48" spans="2:43" ht="14.5" customHeight="1">
      <c r="B48" s="15"/>
      <c r="L48" s="15"/>
    </row>
    <row r="49" spans="2:43" ht="14.5" customHeight="1">
      <c r="B49" s="15"/>
      <c r="L49" s="15"/>
    </row>
    <row r="50" spans="2:43" s="2" customFormat="1" ht="14.5" customHeight="1">
      <c r="B50" s="34"/>
      <c r="D50" s="35" t="s">
        <v>45</v>
      </c>
      <c r="E50" s="36"/>
      <c r="F50" s="36"/>
      <c r="G50" s="35" t="s">
        <v>46</v>
      </c>
      <c r="H50" s="36"/>
      <c r="I50" s="852"/>
      <c r="J50" s="36"/>
      <c r="K50" s="36"/>
      <c r="L50" s="34"/>
      <c r="M50" s="729"/>
      <c r="N50" s="729"/>
      <c r="O50" s="729"/>
      <c r="P50" s="729"/>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729"/>
      <c r="AP50" s="729"/>
      <c r="AQ50" s="729"/>
    </row>
    <row r="51" spans="2:43">
      <c r="B51" s="15"/>
      <c r="L51" s="15"/>
    </row>
    <row r="52" spans="2:43">
      <c r="B52" s="15"/>
      <c r="L52" s="15"/>
    </row>
    <row r="53" spans="2:43">
      <c r="B53" s="15"/>
      <c r="L53" s="15"/>
    </row>
    <row r="54" spans="2:43">
      <c r="B54" s="15"/>
      <c r="L54" s="15"/>
    </row>
    <row r="55" spans="2:43">
      <c r="B55" s="15"/>
      <c r="L55" s="15"/>
    </row>
    <row r="56" spans="2:43">
      <c r="B56" s="15"/>
      <c r="L56" s="15"/>
    </row>
    <row r="57" spans="2:43">
      <c r="B57" s="15"/>
      <c r="L57" s="15"/>
    </row>
    <row r="58" spans="2:43">
      <c r="B58" s="15"/>
      <c r="L58" s="15"/>
    </row>
    <row r="59" spans="2:43">
      <c r="B59" s="15"/>
      <c r="L59" s="15"/>
    </row>
    <row r="60" spans="2:43">
      <c r="B60" s="15"/>
      <c r="L60" s="15"/>
    </row>
    <row r="61" spans="2:43" s="2" customFormat="1" ht="12.45">
      <c r="B61" s="34"/>
      <c r="D61" s="37" t="s">
        <v>47</v>
      </c>
      <c r="E61" s="282"/>
      <c r="F61" s="98" t="s">
        <v>48</v>
      </c>
      <c r="G61" s="37" t="s">
        <v>47</v>
      </c>
      <c r="H61" s="282"/>
      <c r="I61" s="864"/>
      <c r="J61" s="99" t="s">
        <v>48</v>
      </c>
      <c r="K61" s="282"/>
      <c r="L61" s="34"/>
      <c r="M61" s="729"/>
      <c r="N61" s="729"/>
      <c r="O61" s="729"/>
      <c r="P61" s="729"/>
      <c r="Q61" s="729"/>
      <c r="R61" s="729"/>
      <c r="S61" s="729"/>
      <c r="T61" s="729"/>
      <c r="U61" s="729"/>
      <c r="V61" s="729"/>
      <c r="W61" s="729"/>
      <c r="X61" s="729"/>
      <c r="Y61" s="729"/>
      <c r="Z61" s="729"/>
      <c r="AA61" s="729"/>
      <c r="AB61" s="729"/>
      <c r="AC61" s="729"/>
      <c r="AD61" s="729"/>
      <c r="AE61" s="729"/>
      <c r="AF61" s="729"/>
      <c r="AG61" s="729"/>
      <c r="AH61" s="729"/>
      <c r="AI61" s="729"/>
      <c r="AJ61" s="729"/>
      <c r="AK61" s="729"/>
      <c r="AL61" s="729"/>
      <c r="AM61" s="729"/>
      <c r="AN61" s="729"/>
      <c r="AO61" s="729"/>
      <c r="AP61" s="729"/>
      <c r="AQ61" s="729"/>
    </row>
    <row r="62" spans="2:43">
      <c r="B62" s="15"/>
      <c r="L62" s="15"/>
    </row>
    <row r="63" spans="2:43">
      <c r="B63" s="15"/>
      <c r="L63" s="15"/>
    </row>
    <row r="64" spans="2:43">
      <c r="B64" s="15"/>
      <c r="L64" s="15"/>
    </row>
    <row r="65" spans="2:43" s="2" customFormat="1" ht="12.45">
      <c r="B65" s="34"/>
      <c r="D65" s="35" t="s">
        <v>49</v>
      </c>
      <c r="E65" s="36"/>
      <c r="F65" s="36"/>
      <c r="G65" s="35" t="s">
        <v>50</v>
      </c>
      <c r="H65" s="36"/>
      <c r="I65" s="852"/>
      <c r="J65" s="36"/>
      <c r="K65" s="36"/>
      <c r="L65" s="34"/>
      <c r="M65" s="729"/>
      <c r="N65" s="729"/>
      <c r="O65" s="729"/>
      <c r="P65" s="729"/>
      <c r="Q65" s="729"/>
      <c r="R65" s="729"/>
      <c r="S65" s="729"/>
      <c r="T65" s="729"/>
      <c r="U65" s="729"/>
      <c r="V65" s="729"/>
      <c r="W65" s="729"/>
      <c r="X65" s="729"/>
      <c r="Y65" s="729"/>
      <c r="Z65" s="729"/>
      <c r="AA65" s="729"/>
      <c r="AB65" s="729"/>
      <c r="AC65" s="729"/>
      <c r="AD65" s="729"/>
      <c r="AE65" s="729"/>
      <c r="AF65" s="729"/>
      <c r="AG65" s="729"/>
      <c r="AH65" s="729"/>
      <c r="AI65" s="729"/>
      <c r="AJ65" s="729"/>
      <c r="AK65" s="729"/>
      <c r="AL65" s="729"/>
      <c r="AM65" s="729"/>
      <c r="AN65" s="729"/>
      <c r="AO65" s="729"/>
      <c r="AP65" s="729"/>
      <c r="AQ65" s="729"/>
    </row>
    <row r="66" spans="2:43">
      <c r="B66" s="15"/>
      <c r="L66" s="15"/>
    </row>
    <row r="67" spans="2:43">
      <c r="B67" s="15"/>
      <c r="L67" s="15"/>
    </row>
    <row r="68" spans="2:43">
      <c r="B68" s="15"/>
      <c r="L68" s="15"/>
    </row>
    <row r="69" spans="2:43">
      <c r="B69" s="15"/>
      <c r="L69" s="15"/>
    </row>
    <row r="70" spans="2:43">
      <c r="B70" s="15"/>
      <c r="L70" s="15"/>
    </row>
    <row r="71" spans="2:43">
      <c r="B71" s="15"/>
      <c r="L71" s="15"/>
    </row>
    <row r="72" spans="2:43">
      <c r="B72" s="15"/>
      <c r="L72" s="15"/>
    </row>
    <row r="73" spans="2:43">
      <c r="B73" s="15"/>
      <c r="L73" s="15"/>
    </row>
    <row r="74" spans="2:43">
      <c r="B74" s="15"/>
      <c r="L74" s="15"/>
    </row>
    <row r="75" spans="2:43">
      <c r="B75" s="15"/>
      <c r="L75" s="15"/>
    </row>
    <row r="76" spans="2:43" s="2" customFormat="1" ht="12.45">
      <c r="B76" s="34"/>
      <c r="D76" s="37" t="s">
        <v>47</v>
      </c>
      <c r="E76" s="282"/>
      <c r="F76" s="98" t="s">
        <v>48</v>
      </c>
      <c r="G76" s="37" t="s">
        <v>47</v>
      </c>
      <c r="H76" s="282"/>
      <c r="I76" s="864"/>
      <c r="J76" s="99" t="s">
        <v>48</v>
      </c>
      <c r="K76" s="282"/>
      <c r="L76" s="34"/>
      <c r="M76" s="729"/>
      <c r="N76" s="729"/>
      <c r="O76" s="729"/>
      <c r="P76" s="729"/>
      <c r="Q76" s="729"/>
      <c r="R76" s="729"/>
      <c r="S76" s="729"/>
      <c r="T76" s="729"/>
      <c r="U76" s="729"/>
      <c r="V76" s="729"/>
      <c r="W76" s="729"/>
      <c r="X76" s="729"/>
      <c r="Y76" s="729"/>
      <c r="Z76" s="729"/>
      <c r="AA76" s="729"/>
      <c r="AB76" s="729"/>
      <c r="AC76" s="729"/>
      <c r="AD76" s="729"/>
      <c r="AE76" s="729"/>
      <c r="AF76" s="729"/>
      <c r="AG76" s="729"/>
      <c r="AH76" s="729"/>
      <c r="AI76" s="729"/>
      <c r="AJ76" s="729"/>
      <c r="AK76" s="729"/>
      <c r="AL76" s="729"/>
      <c r="AM76" s="729"/>
      <c r="AN76" s="729"/>
      <c r="AO76" s="729"/>
      <c r="AP76" s="729"/>
      <c r="AQ76" s="729"/>
    </row>
    <row r="77" spans="2:43" s="2" customFormat="1" ht="14.5" customHeight="1">
      <c r="B77" s="283"/>
      <c r="C77" s="284"/>
      <c r="D77" s="284"/>
      <c r="E77" s="284"/>
      <c r="F77" s="284"/>
      <c r="G77" s="284"/>
      <c r="H77" s="284"/>
      <c r="I77" s="865"/>
      <c r="J77" s="284"/>
      <c r="K77" s="284"/>
      <c r="L77" s="34"/>
      <c r="M77" s="729"/>
      <c r="N77" s="729"/>
      <c r="O77" s="729"/>
      <c r="P77" s="729"/>
      <c r="Q77" s="729"/>
      <c r="R77" s="729"/>
      <c r="S77" s="729"/>
      <c r="T77" s="729"/>
      <c r="U77" s="729"/>
      <c r="V77" s="729"/>
      <c r="W77" s="729"/>
      <c r="X77" s="729"/>
      <c r="Y77" s="729"/>
      <c r="Z77" s="729"/>
      <c r="AA77" s="729"/>
      <c r="AB77" s="729"/>
      <c r="AC77" s="729"/>
      <c r="AD77" s="729"/>
      <c r="AE77" s="729"/>
      <c r="AF77" s="729"/>
      <c r="AG77" s="729"/>
      <c r="AH77" s="729"/>
      <c r="AI77" s="729"/>
      <c r="AJ77" s="729"/>
      <c r="AK77" s="729"/>
      <c r="AL77" s="729"/>
      <c r="AM77" s="729"/>
      <c r="AN77" s="729"/>
      <c r="AO77" s="729"/>
      <c r="AP77" s="729"/>
      <c r="AQ77" s="729"/>
    </row>
    <row r="81" spans="2:47" s="2" customFormat="1" ht="7" customHeight="1">
      <c r="B81" s="285"/>
      <c r="C81" s="286"/>
      <c r="D81" s="286"/>
      <c r="E81" s="286"/>
      <c r="F81" s="286"/>
      <c r="G81" s="286"/>
      <c r="H81" s="286"/>
      <c r="I81" s="866"/>
      <c r="J81" s="286"/>
      <c r="K81" s="286"/>
      <c r="L81" s="34"/>
      <c r="M81" s="729"/>
      <c r="N81" s="729"/>
      <c r="O81" s="729"/>
      <c r="P81" s="729"/>
      <c r="Q81" s="729"/>
      <c r="R81" s="729"/>
      <c r="S81" s="729"/>
      <c r="T81" s="729"/>
      <c r="U81" s="729"/>
      <c r="V81" s="729"/>
      <c r="W81" s="729"/>
      <c r="X81" s="729"/>
      <c r="Y81" s="729"/>
      <c r="Z81" s="729"/>
      <c r="AA81" s="729"/>
      <c r="AB81" s="729"/>
      <c r="AC81" s="729"/>
      <c r="AD81" s="729"/>
      <c r="AE81" s="729"/>
      <c r="AF81" s="729"/>
      <c r="AG81" s="729"/>
      <c r="AH81" s="729"/>
      <c r="AI81" s="729"/>
      <c r="AJ81" s="729"/>
      <c r="AK81" s="729"/>
      <c r="AL81" s="729"/>
      <c r="AM81" s="729"/>
      <c r="AN81" s="729"/>
      <c r="AO81" s="729"/>
      <c r="AP81" s="729"/>
      <c r="AQ81" s="729"/>
    </row>
    <row r="82" spans="2:47" s="2" customFormat="1" ht="25" customHeight="1">
      <c r="B82" s="34"/>
      <c r="C82" s="16" t="s">
        <v>112</v>
      </c>
      <c r="I82" s="308"/>
      <c r="L82" s="34"/>
      <c r="M82" s="729"/>
      <c r="N82" s="729"/>
      <c r="O82" s="729"/>
      <c r="P82" s="729"/>
      <c r="Q82" s="729"/>
      <c r="R82" s="729"/>
      <c r="S82" s="729"/>
      <c r="T82" s="729"/>
      <c r="U82" s="729"/>
      <c r="V82" s="729"/>
      <c r="W82" s="729"/>
      <c r="X82" s="729"/>
      <c r="Y82" s="729"/>
      <c r="Z82" s="729"/>
      <c r="AA82" s="729"/>
      <c r="AB82" s="729"/>
      <c r="AC82" s="729"/>
      <c r="AD82" s="729"/>
      <c r="AE82" s="729"/>
      <c r="AF82" s="729"/>
      <c r="AG82" s="729"/>
      <c r="AH82" s="729"/>
      <c r="AI82" s="729"/>
      <c r="AJ82" s="729"/>
      <c r="AK82" s="729"/>
      <c r="AL82" s="729"/>
      <c r="AM82" s="729"/>
      <c r="AN82" s="729"/>
      <c r="AO82" s="729"/>
      <c r="AP82" s="729"/>
      <c r="AQ82" s="729"/>
    </row>
    <row r="83" spans="2:47" s="2" customFormat="1" ht="7" customHeight="1">
      <c r="B83" s="34"/>
      <c r="I83" s="308"/>
      <c r="L83" s="34"/>
      <c r="M83" s="729"/>
      <c r="N83" s="729"/>
      <c r="O83" s="729"/>
      <c r="P83" s="729"/>
      <c r="Q83" s="729"/>
      <c r="R83" s="729"/>
      <c r="S83" s="729"/>
      <c r="T83" s="729"/>
      <c r="U83" s="729"/>
      <c r="V83" s="729"/>
      <c r="W83" s="729"/>
      <c r="X83" s="729"/>
      <c r="Y83" s="729"/>
      <c r="Z83" s="729"/>
      <c r="AA83" s="729"/>
      <c r="AB83" s="729"/>
      <c r="AC83" s="729"/>
      <c r="AD83" s="729"/>
      <c r="AE83" s="729"/>
      <c r="AF83" s="729"/>
      <c r="AG83" s="729"/>
      <c r="AH83" s="729"/>
      <c r="AI83" s="729"/>
      <c r="AJ83" s="729"/>
      <c r="AK83" s="729"/>
      <c r="AL83" s="729"/>
      <c r="AM83" s="729"/>
      <c r="AN83" s="729"/>
      <c r="AO83" s="729"/>
      <c r="AP83" s="729"/>
      <c r="AQ83" s="729"/>
    </row>
    <row r="84" spans="2:47" s="2" customFormat="1" ht="12" customHeight="1">
      <c r="B84" s="34"/>
      <c r="C84" s="269" t="s">
        <v>16</v>
      </c>
      <c r="I84" s="308"/>
      <c r="L84" s="34"/>
      <c r="M84" s="729"/>
      <c r="N84" s="729"/>
      <c r="O84" s="729"/>
      <c r="P84" s="729"/>
      <c r="Q84" s="729"/>
      <c r="R84" s="729"/>
      <c r="S84" s="729"/>
      <c r="T84" s="729"/>
      <c r="U84" s="729"/>
      <c r="V84" s="729"/>
      <c r="W84" s="729"/>
      <c r="X84" s="729"/>
      <c r="Y84" s="729"/>
      <c r="Z84" s="729"/>
      <c r="AA84" s="729"/>
      <c r="AB84" s="729"/>
      <c r="AC84" s="729"/>
      <c r="AD84" s="729"/>
      <c r="AE84" s="729"/>
      <c r="AF84" s="729"/>
      <c r="AG84" s="729"/>
      <c r="AH84" s="729"/>
      <c r="AI84" s="729"/>
      <c r="AJ84" s="729"/>
      <c r="AK84" s="729"/>
      <c r="AL84" s="729"/>
      <c r="AM84" s="729"/>
      <c r="AN84" s="729"/>
      <c r="AO84" s="729"/>
      <c r="AP84" s="729"/>
      <c r="AQ84" s="729"/>
    </row>
    <row r="85" spans="2:47" s="2" customFormat="1" ht="16.5" customHeight="1">
      <c r="B85" s="34"/>
      <c r="E85" s="940" t="str">
        <f>E7</f>
        <v>Přístavba a rekonstrukce sportovní haly Chrudim, I.etapa</v>
      </c>
      <c r="F85" s="941"/>
      <c r="G85" s="941"/>
      <c r="H85" s="941"/>
      <c r="I85" s="308"/>
      <c r="L85" s="34"/>
      <c r="M85" s="729"/>
      <c r="N85" s="729"/>
      <c r="O85" s="729"/>
      <c r="P85" s="729"/>
      <c r="Q85" s="729"/>
      <c r="R85" s="729"/>
      <c r="S85" s="729"/>
      <c r="T85" s="729"/>
      <c r="U85" s="729"/>
      <c r="V85" s="729"/>
      <c r="W85" s="729"/>
      <c r="X85" s="729"/>
      <c r="Y85" s="729"/>
      <c r="Z85" s="729"/>
      <c r="AA85" s="729"/>
      <c r="AB85" s="729"/>
      <c r="AC85" s="729"/>
      <c r="AD85" s="729"/>
      <c r="AE85" s="729"/>
      <c r="AF85" s="729"/>
      <c r="AG85" s="729"/>
      <c r="AH85" s="729"/>
      <c r="AI85" s="729"/>
      <c r="AJ85" s="729"/>
      <c r="AK85" s="729"/>
      <c r="AL85" s="729"/>
      <c r="AM85" s="729"/>
      <c r="AN85" s="729"/>
      <c r="AO85" s="729"/>
      <c r="AP85" s="729"/>
      <c r="AQ85" s="729"/>
    </row>
    <row r="86" spans="2:47" s="2" customFormat="1" ht="12" customHeight="1">
      <c r="B86" s="34"/>
      <c r="C86" s="269" t="s">
        <v>111</v>
      </c>
      <c r="I86" s="308"/>
      <c r="L86" s="34"/>
      <c r="M86" s="729"/>
      <c r="N86" s="729"/>
      <c r="O86" s="729"/>
      <c r="P86" s="729"/>
      <c r="Q86" s="729"/>
      <c r="R86" s="729"/>
      <c r="S86" s="729"/>
      <c r="T86" s="729"/>
      <c r="U86" s="729"/>
      <c r="V86" s="729"/>
      <c r="W86" s="729"/>
      <c r="X86" s="729"/>
      <c r="Y86" s="729"/>
      <c r="Z86" s="729"/>
      <c r="AA86" s="729"/>
      <c r="AB86" s="729"/>
      <c r="AC86" s="729"/>
      <c r="AD86" s="729"/>
      <c r="AE86" s="729"/>
      <c r="AF86" s="729"/>
      <c r="AG86" s="729"/>
      <c r="AH86" s="729"/>
      <c r="AI86" s="729"/>
      <c r="AJ86" s="729"/>
      <c r="AK86" s="729"/>
      <c r="AL86" s="729"/>
      <c r="AM86" s="729"/>
      <c r="AN86" s="729"/>
      <c r="AO86" s="729"/>
      <c r="AP86" s="729"/>
      <c r="AQ86" s="729"/>
    </row>
    <row r="87" spans="2:47" s="2" customFormat="1" ht="16.5" customHeight="1">
      <c r="B87" s="34"/>
      <c r="E87" s="911" t="str">
        <f>E9</f>
        <v>49 - FV instalace</v>
      </c>
      <c r="F87" s="939"/>
      <c r="G87" s="939"/>
      <c r="H87" s="939"/>
      <c r="I87" s="308"/>
      <c r="L87" s="34"/>
      <c r="M87" s="729"/>
      <c r="N87" s="729"/>
      <c r="O87" s="729"/>
      <c r="P87" s="729"/>
      <c r="Q87" s="729"/>
      <c r="R87" s="729"/>
      <c r="S87" s="729"/>
      <c r="T87" s="729"/>
      <c r="U87" s="729"/>
      <c r="V87" s="729"/>
      <c r="W87" s="729"/>
      <c r="X87" s="729"/>
      <c r="Y87" s="729"/>
      <c r="Z87" s="729"/>
      <c r="AA87" s="729"/>
      <c r="AB87" s="729"/>
      <c r="AC87" s="729"/>
      <c r="AD87" s="729"/>
      <c r="AE87" s="729"/>
      <c r="AF87" s="729"/>
      <c r="AG87" s="729"/>
      <c r="AH87" s="729"/>
      <c r="AI87" s="729"/>
      <c r="AJ87" s="729"/>
      <c r="AK87" s="729"/>
      <c r="AL87" s="729"/>
      <c r="AM87" s="729"/>
      <c r="AN87" s="729"/>
      <c r="AO87" s="729"/>
      <c r="AP87" s="729"/>
      <c r="AQ87" s="729"/>
    </row>
    <row r="88" spans="2:47" s="2" customFormat="1" ht="7" customHeight="1">
      <c r="B88" s="34"/>
      <c r="I88" s="308"/>
      <c r="L88" s="34"/>
      <c r="M88" s="729"/>
      <c r="N88" s="729"/>
      <c r="O88" s="729"/>
      <c r="P88" s="729"/>
      <c r="Q88" s="729"/>
      <c r="R88" s="729"/>
      <c r="S88" s="729"/>
      <c r="T88" s="729"/>
      <c r="U88" s="729"/>
      <c r="V88" s="729"/>
      <c r="W88" s="729"/>
      <c r="X88" s="729"/>
      <c r="Y88" s="729"/>
      <c r="Z88" s="729"/>
      <c r="AA88" s="729"/>
      <c r="AB88" s="729"/>
      <c r="AC88" s="729"/>
      <c r="AD88" s="729"/>
      <c r="AE88" s="729"/>
      <c r="AF88" s="729"/>
      <c r="AG88" s="729"/>
      <c r="AH88" s="729"/>
      <c r="AI88" s="729"/>
      <c r="AJ88" s="729"/>
      <c r="AK88" s="729"/>
      <c r="AL88" s="729"/>
      <c r="AM88" s="729"/>
      <c r="AN88" s="729"/>
      <c r="AO88" s="729"/>
      <c r="AP88" s="729"/>
      <c r="AQ88" s="729"/>
    </row>
    <row r="89" spans="2:47" s="2" customFormat="1" ht="12" customHeight="1">
      <c r="B89" s="34"/>
      <c r="C89" s="269" t="s">
        <v>19</v>
      </c>
      <c r="F89" s="262" t="str">
        <f>F12</f>
        <v>Chrudim</v>
      </c>
      <c r="I89" s="847" t="s">
        <v>20</v>
      </c>
      <c r="J89" s="260">
        <f>IF(J12="","",J12)</f>
        <v>44757</v>
      </c>
      <c r="L89" s="34"/>
      <c r="M89" s="729"/>
      <c r="N89" s="729"/>
      <c r="O89" s="729"/>
      <c r="P89" s="729"/>
      <c r="Q89" s="729"/>
      <c r="R89" s="729"/>
      <c r="S89" s="729"/>
      <c r="T89" s="729"/>
      <c r="U89" s="729"/>
      <c r="V89" s="729"/>
      <c r="W89" s="729"/>
      <c r="X89" s="729"/>
      <c r="Y89" s="729"/>
      <c r="Z89" s="729"/>
      <c r="AA89" s="729"/>
      <c r="AB89" s="729"/>
      <c r="AC89" s="729"/>
      <c r="AD89" s="729"/>
      <c r="AE89" s="729"/>
      <c r="AF89" s="729"/>
      <c r="AG89" s="729"/>
      <c r="AH89" s="729"/>
      <c r="AI89" s="729"/>
      <c r="AJ89" s="729"/>
      <c r="AK89" s="729"/>
      <c r="AL89" s="729"/>
      <c r="AM89" s="729"/>
      <c r="AN89" s="729"/>
      <c r="AO89" s="729"/>
      <c r="AP89" s="729"/>
      <c r="AQ89" s="729"/>
    </row>
    <row r="90" spans="2:47" s="2" customFormat="1" ht="7" customHeight="1">
      <c r="B90" s="34"/>
      <c r="I90" s="308"/>
      <c r="L90" s="34"/>
      <c r="M90" s="729"/>
      <c r="N90" s="729"/>
      <c r="O90" s="729"/>
      <c r="P90" s="729"/>
      <c r="Q90" s="729"/>
      <c r="R90" s="729"/>
      <c r="S90" s="729"/>
      <c r="T90" s="729"/>
      <c r="U90" s="729"/>
      <c r="V90" s="729"/>
      <c r="W90" s="729"/>
      <c r="X90" s="729"/>
      <c r="Y90" s="729"/>
      <c r="Z90" s="729"/>
      <c r="AA90" s="729"/>
      <c r="AB90" s="729"/>
      <c r="AC90" s="729"/>
      <c r="AD90" s="729"/>
      <c r="AE90" s="729"/>
      <c r="AF90" s="729"/>
      <c r="AG90" s="729"/>
      <c r="AH90" s="729"/>
      <c r="AI90" s="729"/>
      <c r="AJ90" s="729"/>
      <c r="AK90" s="729"/>
      <c r="AL90" s="729"/>
      <c r="AM90" s="729"/>
      <c r="AN90" s="729"/>
      <c r="AO90" s="729"/>
      <c r="AP90" s="729"/>
      <c r="AQ90" s="729"/>
    </row>
    <row r="91" spans="2:47" s="2" customFormat="1" ht="25.75" customHeight="1">
      <c r="B91" s="34"/>
      <c r="C91" s="269" t="s">
        <v>21</v>
      </c>
      <c r="F91" s="262" t="str">
        <f>E15</f>
        <v xml:space="preserve">Město Chrudim, Resselovo nám.77, Chrudim </v>
      </c>
      <c r="I91" s="847" t="s">
        <v>26</v>
      </c>
      <c r="J91" s="264" t="str">
        <f>E21</f>
        <v>Projekce CZ s.r.o., Tovární 290, Chrudim</v>
      </c>
      <c r="L91" s="34"/>
      <c r="M91" s="729"/>
      <c r="N91" s="729"/>
      <c r="O91" s="729"/>
      <c r="P91" s="729"/>
      <c r="Q91" s="729"/>
      <c r="R91" s="729"/>
      <c r="S91" s="729"/>
      <c r="T91" s="729"/>
      <c r="U91" s="729"/>
      <c r="V91" s="729"/>
      <c r="W91" s="729"/>
      <c r="X91" s="729"/>
      <c r="Y91" s="729"/>
      <c r="Z91" s="729"/>
      <c r="AA91" s="729"/>
      <c r="AB91" s="729"/>
      <c r="AC91" s="729"/>
      <c r="AD91" s="729"/>
      <c r="AE91" s="729"/>
      <c r="AF91" s="729"/>
      <c r="AG91" s="729"/>
      <c r="AH91" s="729"/>
      <c r="AI91" s="729"/>
      <c r="AJ91" s="729"/>
      <c r="AK91" s="729"/>
      <c r="AL91" s="729"/>
      <c r="AM91" s="729"/>
      <c r="AN91" s="729"/>
      <c r="AO91" s="729"/>
      <c r="AP91" s="729"/>
      <c r="AQ91" s="729"/>
    </row>
    <row r="92" spans="2:47" s="2" customFormat="1" ht="15.25" customHeight="1">
      <c r="B92" s="34"/>
      <c r="C92" s="269" t="s">
        <v>24</v>
      </c>
      <c r="F92" s="262" t="str">
        <f>IF(E18="","",E18)</f>
        <v>Vyplň údaj</v>
      </c>
      <c r="I92" s="847" t="s">
        <v>29</v>
      </c>
      <c r="J92" s="264">
        <f>E24</f>
        <v>0</v>
      </c>
      <c r="L92" s="34"/>
      <c r="M92" s="729"/>
      <c r="N92" s="729"/>
      <c r="O92" s="729"/>
      <c r="P92" s="729"/>
      <c r="Q92" s="729"/>
      <c r="R92" s="729"/>
      <c r="S92" s="729"/>
      <c r="T92" s="729"/>
      <c r="U92" s="729"/>
      <c r="V92" s="729"/>
      <c r="W92" s="729"/>
      <c r="X92" s="729"/>
      <c r="Y92" s="729"/>
      <c r="Z92" s="729"/>
      <c r="AA92" s="729"/>
      <c r="AB92" s="729"/>
      <c r="AC92" s="729"/>
      <c r="AD92" s="729"/>
      <c r="AE92" s="729"/>
      <c r="AF92" s="729"/>
      <c r="AG92" s="729"/>
      <c r="AH92" s="729"/>
      <c r="AI92" s="729"/>
      <c r="AJ92" s="729"/>
      <c r="AK92" s="729"/>
      <c r="AL92" s="729"/>
      <c r="AM92" s="729"/>
      <c r="AN92" s="729"/>
      <c r="AO92" s="729"/>
      <c r="AP92" s="729"/>
      <c r="AQ92" s="729"/>
    </row>
    <row r="93" spans="2:47" s="2" customFormat="1" ht="10.4" customHeight="1">
      <c r="B93" s="34"/>
      <c r="I93" s="308"/>
      <c r="L93" s="34"/>
      <c r="M93" s="729"/>
      <c r="N93" s="729"/>
      <c r="O93" s="729"/>
      <c r="P93" s="729"/>
      <c r="Q93" s="729"/>
      <c r="R93" s="729"/>
      <c r="S93" s="729"/>
      <c r="T93" s="729"/>
      <c r="U93" s="729"/>
      <c r="V93" s="729"/>
      <c r="W93" s="729"/>
      <c r="X93" s="729"/>
      <c r="Y93" s="729"/>
      <c r="Z93" s="729"/>
      <c r="AA93" s="729"/>
      <c r="AB93" s="729"/>
      <c r="AC93" s="729"/>
      <c r="AD93" s="729"/>
      <c r="AE93" s="729"/>
      <c r="AF93" s="729"/>
      <c r="AG93" s="729"/>
      <c r="AH93" s="729"/>
      <c r="AI93" s="729"/>
      <c r="AJ93" s="729"/>
      <c r="AK93" s="729"/>
      <c r="AL93" s="729"/>
      <c r="AM93" s="729"/>
      <c r="AN93" s="729"/>
      <c r="AO93" s="729"/>
      <c r="AP93" s="729"/>
      <c r="AQ93" s="729"/>
    </row>
    <row r="94" spans="2:47" s="2" customFormat="1" ht="29.25" customHeight="1">
      <c r="B94" s="34"/>
      <c r="C94" s="100" t="s">
        <v>113</v>
      </c>
      <c r="D94" s="279"/>
      <c r="E94" s="279"/>
      <c r="F94" s="279"/>
      <c r="G94" s="279"/>
      <c r="H94" s="279"/>
      <c r="I94" s="867"/>
      <c r="J94" s="101" t="s">
        <v>114</v>
      </c>
      <c r="K94" s="279"/>
      <c r="L94" s="34"/>
      <c r="M94" s="729"/>
      <c r="N94" s="729"/>
      <c r="O94" s="729"/>
      <c r="P94" s="729"/>
      <c r="Q94" s="729"/>
      <c r="R94" s="729"/>
      <c r="S94" s="729"/>
      <c r="T94" s="729"/>
      <c r="U94" s="729"/>
      <c r="V94" s="729"/>
      <c r="W94" s="729"/>
      <c r="X94" s="729"/>
      <c r="Y94" s="729"/>
      <c r="Z94" s="729"/>
      <c r="AA94" s="729"/>
      <c r="AB94" s="729"/>
      <c r="AC94" s="729"/>
      <c r="AD94" s="729"/>
      <c r="AE94" s="729"/>
      <c r="AF94" s="729"/>
      <c r="AG94" s="729"/>
      <c r="AH94" s="729"/>
      <c r="AI94" s="729"/>
      <c r="AJ94" s="729"/>
      <c r="AK94" s="729"/>
      <c r="AL94" s="729"/>
      <c r="AM94" s="729"/>
      <c r="AN94" s="729"/>
      <c r="AO94" s="729"/>
      <c r="AP94" s="729"/>
      <c r="AQ94" s="729"/>
    </row>
    <row r="95" spans="2:47" s="2" customFormat="1" ht="10.4" customHeight="1">
      <c r="B95" s="34"/>
      <c r="I95" s="308"/>
      <c r="L95" s="34"/>
      <c r="M95" s="729"/>
      <c r="N95" s="729"/>
      <c r="O95" s="729"/>
      <c r="P95" s="729"/>
      <c r="Q95" s="729"/>
      <c r="R95" s="729"/>
      <c r="S95" s="729"/>
      <c r="T95" s="729"/>
      <c r="U95" s="729"/>
      <c r="V95" s="729"/>
      <c r="W95" s="729"/>
      <c r="X95" s="729"/>
      <c r="Y95" s="729"/>
      <c r="Z95" s="729"/>
      <c r="AA95" s="729"/>
      <c r="AB95" s="729"/>
      <c r="AC95" s="729"/>
      <c r="AD95" s="729"/>
      <c r="AE95" s="729"/>
      <c r="AF95" s="729"/>
      <c r="AG95" s="729"/>
      <c r="AH95" s="729"/>
      <c r="AI95" s="729"/>
      <c r="AJ95" s="729"/>
      <c r="AK95" s="729"/>
      <c r="AL95" s="729"/>
      <c r="AM95" s="729"/>
      <c r="AN95" s="729"/>
      <c r="AO95" s="729"/>
      <c r="AP95" s="729"/>
      <c r="AQ95" s="729"/>
    </row>
    <row r="96" spans="2:47" s="2" customFormat="1" ht="22.95" customHeight="1">
      <c r="B96" s="34"/>
      <c r="C96" s="102" t="s">
        <v>115</v>
      </c>
      <c r="I96" s="308"/>
      <c r="J96" s="254">
        <f>J122</f>
        <v>0</v>
      </c>
      <c r="L96" s="34"/>
      <c r="M96" s="729"/>
      <c r="N96" s="729"/>
      <c r="O96" s="729"/>
      <c r="P96" s="729"/>
      <c r="Q96" s="729"/>
      <c r="R96" s="729"/>
      <c r="S96" s="729"/>
      <c r="T96" s="729"/>
      <c r="U96" s="729"/>
      <c r="V96" s="729"/>
      <c r="W96" s="729"/>
      <c r="X96" s="729"/>
      <c r="Y96" s="729"/>
      <c r="Z96" s="729"/>
      <c r="AA96" s="729"/>
      <c r="AB96" s="729"/>
      <c r="AC96" s="729"/>
      <c r="AD96" s="729"/>
      <c r="AE96" s="729"/>
      <c r="AF96" s="729"/>
      <c r="AG96" s="729"/>
      <c r="AH96" s="729"/>
      <c r="AI96" s="729"/>
      <c r="AJ96" s="729"/>
      <c r="AK96" s="729"/>
      <c r="AL96" s="729"/>
      <c r="AM96" s="729"/>
      <c r="AN96" s="729"/>
      <c r="AO96" s="729"/>
      <c r="AP96" s="729"/>
      <c r="AQ96" s="729"/>
      <c r="AU96" s="277"/>
    </row>
    <row r="97" spans="1:43" s="6" customFormat="1" ht="25" customHeight="1">
      <c r="B97" s="103"/>
      <c r="D97" s="104" t="s">
        <v>966</v>
      </c>
      <c r="E97" s="105"/>
      <c r="F97" s="105"/>
      <c r="G97" s="105"/>
      <c r="H97" s="105"/>
      <c r="I97" s="106"/>
      <c r="J97" s="106">
        <f xml:space="preserve"> SUM(J98:J102)</f>
        <v>0</v>
      </c>
      <c r="L97" s="103"/>
      <c r="M97" s="731"/>
      <c r="N97" s="731"/>
      <c r="O97" s="731"/>
      <c r="P97" s="731"/>
      <c r="Q97" s="731"/>
      <c r="R97" s="731"/>
      <c r="S97" s="731"/>
      <c r="T97" s="731"/>
      <c r="U97" s="731"/>
      <c r="V97" s="731"/>
      <c r="W97" s="731"/>
      <c r="X97" s="731"/>
      <c r="Y97" s="731"/>
      <c r="Z97" s="731"/>
      <c r="AA97" s="731"/>
      <c r="AB97" s="731"/>
      <c r="AC97" s="731"/>
      <c r="AD97" s="731"/>
      <c r="AE97" s="731"/>
      <c r="AF97" s="731"/>
      <c r="AG97" s="731"/>
      <c r="AH97" s="731"/>
      <c r="AI97" s="731"/>
      <c r="AJ97" s="731"/>
      <c r="AK97" s="731"/>
      <c r="AL97" s="731"/>
      <c r="AM97" s="731"/>
      <c r="AN97" s="731"/>
      <c r="AO97" s="731"/>
      <c r="AP97" s="731"/>
      <c r="AQ97" s="731"/>
    </row>
    <row r="98" spans="1:43" s="259" customFormat="1" ht="19.95" customHeight="1">
      <c r="B98" s="107"/>
      <c r="D98" s="108" t="s">
        <v>1292</v>
      </c>
      <c r="E98" s="109"/>
      <c r="F98" s="109"/>
      <c r="G98" s="109"/>
      <c r="H98" s="109"/>
      <c r="I98" s="110"/>
      <c r="J98" s="110">
        <f>SUM(J124:J125)</f>
        <v>0</v>
      </c>
      <c r="L98" s="107"/>
      <c r="M98" s="732"/>
      <c r="N98" s="732"/>
      <c r="O98" s="732"/>
      <c r="P98" s="732"/>
      <c r="Q98" s="732"/>
      <c r="R98" s="732"/>
      <c r="S98" s="732"/>
      <c r="T98" s="732"/>
      <c r="U98" s="732"/>
      <c r="V98" s="732"/>
      <c r="W98" s="732"/>
      <c r="X98" s="732"/>
      <c r="Y98" s="732"/>
      <c r="Z98" s="732"/>
      <c r="AA98" s="732"/>
      <c r="AB98" s="732"/>
      <c r="AC98" s="732"/>
      <c r="AD98" s="732"/>
      <c r="AE98" s="732"/>
      <c r="AF98" s="732"/>
      <c r="AG98" s="732"/>
      <c r="AH98" s="732"/>
      <c r="AI98" s="732"/>
      <c r="AJ98" s="732"/>
      <c r="AK98" s="732"/>
      <c r="AL98" s="732"/>
      <c r="AM98" s="732"/>
      <c r="AN98" s="732"/>
      <c r="AO98" s="732"/>
      <c r="AP98" s="732"/>
      <c r="AQ98" s="732"/>
    </row>
    <row r="99" spans="1:43" s="259" customFormat="1" ht="19.95" customHeight="1">
      <c r="B99" s="107"/>
      <c r="D99" s="108" t="s">
        <v>1293</v>
      </c>
      <c r="E99" s="109"/>
      <c r="F99" s="109"/>
      <c r="G99" s="109"/>
      <c r="H99" s="109"/>
      <c r="I99" s="110"/>
      <c r="J99" s="110">
        <f>SUM(J128:J145)</f>
        <v>0</v>
      </c>
      <c r="L99" s="107"/>
      <c r="M99" s="732"/>
      <c r="N99" s="732"/>
      <c r="O99" s="732"/>
      <c r="P99" s="732"/>
      <c r="Q99" s="732"/>
      <c r="R99" s="732"/>
      <c r="S99" s="732"/>
      <c r="T99" s="732"/>
      <c r="U99" s="732"/>
      <c r="V99" s="732"/>
      <c r="W99" s="732"/>
      <c r="X99" s="732"/>
      <c r="Y99" s="732"/>
      <c r="Z99" s="732"/>
      <c r="AA99" s="732"/>
      <c r="AB99" s="732"/>
      <c r="AC99" s="732"/>
      <c r="AD99" s="732"/>
      <c r="AE99" s="732"/>
      <c r="AF99" s="732"/>
      <c r="AG99" s="732"/>
      <c r="AH99" s="732"/>
      <c r="AI99" s="732"/>
      <c r="AJ99" s="732"/>
      <c r="AK99" s="732"/>
      <c r="AL99" s="732"/>
      <c r="AM99" s="732"/>
      <c r="AN99" s="732"/>
      <c r="AO99" s="732"/>
      <c r="AP99" s="732"/>
      <c r="AQ99" s="732"/>
    </row>
    <row r="100" spans="1:43" s="259" customFormat="1" ht="19.95" customHeight="1">
      <c r="B100" s="107"/>
      <c r="D100" s="108" t="s">
        <v>1294</v>
      </c>
      <c r="E100" s="109"/>
      <c r="F100" s="109"/>
      <c r="G100" s="109"/>
      <c r="H100" s="109"/>
      <c r="I100" s="110"/>
      <c r="J100" s="110">
        <f>SUM(J148)</f>
        <v>0</v>
      </c>
      <c r="L100" s="107"/>
      <c r="M100" s="732"/>
      <c r="N100" s="732"/>
      <c r="O100" s="732"/>
      <c r="P100" s="732"/>
      <c r="Q100" s="732"/>
      <c r="R100" s="732"/>
      <c r="S100" s="732"/>
      <c r="T100" s="732"/>
      <c r="U100" s="732"/>
      <c r="V100" s="732"/>
      <c r="W100" s="732"/>
      <c r="X100" s="732"/>
      <c r="Y100" s="732"/>
      <c r="Z100" s="732"/>
      <c r="AA100" s="732"/>
      <c r="AB100" s="732"/>
      <c r="AC100" s="732"/>
      <c r="AD100" s="732"/>
      <c r="AE100" s="732"/>
      <c r="AF100" s="732"/>
      <c r="AG100" s="732"/>
      <c r="AH100" s="732"/>
      <c r="AI100" s="732"/>
      <c r="AJ100" s="732"/>
      <c r="AK100" s="732"/>
      <c r="AL100" s="732"/>
      <c r="AM100" s="732"/>
      <c r="AN100" s="732"/>
      <c r="AO100" s="732"/>
      <c r="AP100" s="732"/>
      <c r="AQ100" s="732"/>
    </row>
    <row r="101" spans="1:43" s="259" customFormat="1" ht="19.95" customHeight="1">
      <c r="B101" s="107"/>
      <c r="D101" s="108" t="s">
        <v>1295</v>
      </c>
      <c r="E101" s="109"/>
      <c r="F101" s="109"/>
      <c r="G101" s="109"/>
      <c r="H101" s="109"/>
      <c r="I101" s="110"/>
      <c r="J101" s="110">
        <f>SUM(J151)</f>
        <v>0</v>
      </c>
      <c r="L101" s="107"/>
      <c r="M101" s="732"/>
      <c r="N101" s="732"/>
      <c r="O101" s="732"/>
      <c r="P101" s="732"/>
      <c r="Q101" s="732"/>
      <c r="R101" s="732"/>
      <c r="S101" s="732"/>
      <c r="T101" s="732"/>
      <c r="U101" s="732"/>
      <c r="V101" s="732"/>
      <c r="W101" s="732"/>
      <c r="X101" s="732"/>
      <c r="Y101" s="732"/>
      <c r="Z101" s="732"/>
      <c r="AA101" s="732"/>
      <c r="AB101" s="732"/>
      <c r="AC101" s="732"/>
      <c r="AD101" s="732"/>
      <c r="AE101" s="732"/>
      <c r="AF101" s="732"/>
      <c r="AG101" s="732"/>
      <c r="AH101" s="732"/>
      <c r="AI101" s="732"/>
      <c r="AJ101" s="732"/>
      <c r="AK101" s="732"/>
      <c r="AL101" s="732"/>
      <c r="AM101" s="732"/>
      <c r="AN101" s="732"/>
      <c r="AO101" s="732"/>
      <c r="AP101" s="732"/>
      <c r="AQ101" s="732"/>
    </row>
    <row r="102" spans="1:43" s="2" customFormat="1" ht="21.75" customHeight="1">
      <c r="A102" s="259"/>
      <c r="B102" s="107"/>
      <c r="C102" s="259"/>
      <c r="D102" s="108" t="s">
        <v>1296</v>
      </c>
      <c r="E102" s="109"/>
      <c r="F102" s="109"/>
      <c r="G102" s="109"/>
      <c r="H102" s="109"/>
      <c r="I102" s="110"/>
      <c r="J102" s="110">
        <f>SUM(J153:J156)</f>
        <v>0</v>
      </c>
      <c r="K102" s="259"/>
      <c r="L102" s="34"/>
      <c r="M102" s="729"/>
      <c r="N102" s="729"/>
      <c r="O102" s="729"/>
      <c r="P102" s="729"/>
      <c r="Q102" s="729"/>
      <c r="R102" s="729"/>
      <c r="S102" s="729"/>
      <c r="T102" s="729"/>
      <c r="U102" s="729"/>
      <c r="V102" s="729"/>
      <c r="W102" s="729"/>
      <c r="X102" s="729"/>
      <c r="Y102" s="729"/>
      <c r="Z102" s="729"/>
      <c r="AA102" s="729"/>
      <c r="AB102" s="729"/>
      <c r="AC102" s="729"/>
      <c r="AD102" s="729"/>
      <c r="AE102" s="729"/>
      <c r="AF102" s="729"/>
      <c r="AG102" s="729"/>
      <c r="AH102" s="729"/>
      <c r="AI102" s="729"/>
      <c r="AJ102" s="729"/>
      <c r="AK102" s="729"/>
      <c r="AL102" s="729"/>
      <c r="AM102" s="729"/>
      <c r="AN102" s="729"/>
      <c r="AO102" s="729"/>
      <c r="AP102" s="729"/>
      <c r="AQ102" s="729"/>
    </row>
    <row r="103" spans="1:43" s="2" customFormat="1" ht="16" customHeight="1">
      <c r="B103" s="283"/>
      <c r="C103" s="284"/>
      <c r="D103" s="284"/>
      <c r="E103" s="284"/>
      <c r="F103" s="284"/>
      <c r="G103" s="284"/>
      <c r="H103" s="284"/>
      <c r="I103" s="865"/>
      <c r="J103" s="284"/>
      <c r="K103" s="284"/>
      <c r="L103" s="34"/>
      <c r="M103" s="729"/>
      <c r="N103" s="729"/>
      <c r="O103" s="729"/>
      <c r="P103" s="729"/>
      <c r="Q103" s="729"/>
      <c r="R103" s="729"/>
      <c r="S103" s="729"/>
      <c r="T103" s="729"/>
      <c r="U103" s="729"/>
      <c r="V103" s="729"/>
      <c r="W103" s="729"/>
      <c r="X103" s="729"/>
      <c r="Y103" s="729"/>
      <c r="Z103" s="729"/>
      <c r="AA103" s="729"/>
      <c r="AB103" s="729"/>
      <c r="AC103" s="729"/>
      <c r="AD103" s="729"/>
      <c r="AE103" s="729"/>
      <c r="AF103" s="729"/>
      <c r="AG103" s="729"/>
      <c r="AH103" s="729"/>
      <c r="AI103" s="729"/>
      <c r="AJ103" s="729"/>
      <c r="AK103" s="729"/>
      <c r="AL103" s="729"/>
      <c r="AM103" s="729"/>
      <c r="AN103" s="729"/>
      <c r="AO103" s="729"/>
      <c r="AP103" s="729"/>
      <c r="AQ103" s="729"/>
    </row>
    <row r="107" spans="1:43" s="2" customFormat="1" ht="7" customHeight="1">
      <c r="B107" s="285"/>
      <c r="C107" s="286"/>
      <c r="D107" s="286"/>
      <c r="E107" s="286"/>
      <c r="F107" s="286"/>
      <c r="G107" s="286"/>
      <c r="H107" s="286"/>
      <c r="I107" s="866"/>
      <c r="J107" s="286"/>
      <c r="K107" s="286"/>
      <c r="L107" s="34"/>
      <c r="M107" s="729"/>
      <c r="N107" s="729"/>
      <c r="O107" s="729"/>
      <c r="P107" s="729"/>
      <c r="Q107" s="729"/>
      <c r="R107" s="729"/>
      <c r="S107" s="729"/>
      <c r="T107" s="729"/>
      <c r="U107" s="729"/>
      <c r="V107" s="729"/>
      <c r="W107" s="729"/>
      <c r="X107" s="729"/>
      <c r="Y107" s="729"/>
      <c r="Z107" s="729"/>
      <c r="AA107" s="729"/>
      <c r="AB107" s="729"/>
      <c r="AC107" s="729"/>
      <c r="AD107" s="729"/>
      <c r="AE107" s="729"/>
      <c r="AF107" s="729"/>
      <c r="AG107" s="729"/>
      <c r="AH107" s="729"/>
      <c r="AI107" s="729"/>
      <c r="AJ107" s="729"/>
      <c r="AK107" s="729"/>
      <c r="AL107" s="729"/>
      <c r="AM107" s="729"/>
      <c r="AN107" s="729"/>
      <c r="AO107" s="729"/>
      <c r="AP107" s="729"/>
      <c r="AQ107" s="729"/>
    </row>
    <row r="108" spans="1:43" s="2" customFormat="1" ht="25" customHeight="1">
      <c r="B108" s="34"/>
      <c r="C108" s="16" t="s">
        <v>117</v>
      </c>
      <c r="I108" s="308"/>
      <c r="L108" s="34"/>
      <c r="M108" s="729"/>
      <c r="N108" s="729"/>
      <c r="O108" s="729"/>
      <c r="P108" s="729"/>
      <c r="Q108" s="729"/>
      <c r="R108" s="729"/>
      <c r="S108" s="729"/>
      <c r="T108" s="729"/>
      <c r="U108" s="729"/>
      <c r="V108" s="729"/>
      <c r="W108" s="729"/>
      <c r="X108" s="729"/>
      <c r="Y108" s="729"/>
      <c r="Z108" s="729"/>
      <c r="AA108" s="729"/>
      <c r="AB108" s="729"/>
      <c r="AC108" s="729"/>
      <c r="AD108" s="729"/>
      <c r="AE108" s="729"/>
      <c r="AF108" s="729"/>
      <c r="AG108" s="729"/>
      <c r="AH108" s="729"/>
      <c r="AI108" s="729"/>
      <c r="AJ108" s="729"/>
      <c r="AK108" s="729"/>
      <c r="AL108" s="729"/>
      <c r="AM108" s="729"/>
      <c r="AN108" s="729"/>
      <c r="AO108" s="729"/>
      <c r="AP108" s="729"/>
      <c r="AQ108" s="729"/>
    </row>
    <row r="109" spans="1:43" s="2" customFormat="1" ht="7" customHeight="1">
      <c r="B109" s="34"/>
      <c r="I109" s="308"/>
      <c r="L109" s="34"/>
      <c r="M109" s="729"/>
      <c r="N109" s="729"/>
      <c r="O109" s="729"/>
      <c r="P109" s="729"/>
      <c r="Q109" s="729"/>
      <c r="R109" s="729"/>
      <c r="S109" s="729"/>
      <c r="T109" s="729"/>
      <c r="U109" s="729"/>
      <c r="V109" s="729"/>
      <c r="W109" s="729"/>
      <c r="X109" s="729"/>
      <c r="Y109" s="729"/>
      <c r="Z109" s="729"/>
      <c r="AA109" s="729"/>
      <c r="AB109" s="729"/>
      <c r="AC109" s="729"/>
      <c r="AD109" s="729"/>
      <c r="AE109" s="729"/>
      <c r="AF109" s="729"/>
      <c r="AG109" s="729"/>
      <c r="AH109" s="729"/>
      <c r="AI109" s="729"/>
      <c r="AJ109" s="729"/>
      <c r="AK109" s="729"/>
      <c r="AL109" s="729"/>
      <c r="AM109" s="729"/>
      <c r="AN109" s="729"/>
      <c r="AO109" s="729"/>
      <c r="AP109" s="729"/>
      <c r="AQ109" s="729"/>
    </row>
    <row r="110" spans="1:43" s="2" customFormat="1" ht="12" customHeight="1">
      <c r="B110" s="34"/>
      <c r="C110" s="269" t="s">
        <v>16</v>
      </c>
      <c r="I110" s="308"/>
      <c r="L110" s="34"/>
      <c r="M110" s="729"/>
      <c r="N110" s="729"/>
      <c r="O110" s="729"/>
      <c r="P110" s="729"/>
      <c r="Q110" s="729"/>
      <c r="R110" s="729"/>
      <c r="S110" s="729"/>
      <c r="T110" s="729"/>
      <c r="U110" s="729"/>
      <c r="V110" s="729"/>
      <c r="W110" s="729"/>
      <c r="X110" s="729"/>
      <c r="Y110" s="729"/>
      <c r="Z110" s="729"/>
      <c r="AA110" s="729"/>
      <c r="AB110" s="729"/>
      <c r="AC110" s="729"/>
      <c r="AD110" s="729"/>
      <c r="AE110" s="729"/>
      <c r="AF110" s="729"/>
      <c r="AG110" s="729"/>
      <c r="AH110" s="729"/>
      <c r="AI110" s="729"/>
      <c r="AJ110" s="729"/>
      <c r="AK110" s="729"/>
      <c r="AL110" s="729"/>
      <c r="AM110" s="729"/>
      <c r="AN110" s="729"/>
      <c r="AO110" s="729"/>
      <c r="AP110" s="729"/>
      <c r="AQ110" s="729"/>
    </row>
    <row r="111" spans="1:43" s="2" customFormat="1" ht="16.5" customHeight="1">
      <c r="B111" s="34"/>
      <c r="E111" s="940" t="str">
        <f>E7</f>
        <v>Přístavba a rekonstrukce sportovní haly Chrudim, I.etapa</v>
      </c>
      <c r="F111" s="941"/>
      <c r="G111" s="941"/>
      <c r="H111" s="941"/>
      <c r="I111" s="308"/>
      <c r="L111" s="34"/>
      <c r="M111" s="729"/>
      <c r="N111" s="729"/>
      <c r="O111" s="729"/>
      <c r="P111" s="729"/>
      <c r="Q111" s="729"/>
      <c r="R111" s="729"/>
      <c r="S111" s="729"/>
      <c r="T111" s="729"/>
      <c r="U111" s="729"/>
      <c r="V111" s="729"/>
      <c r="W111" s="729"/>
      <c r="X111" s="729"/>
      <c r="Y111" s="729"/>
      <c r="Z111" s="729"/>
      <c r="AA111" s="729"/>
      <c r="AB111" s="729"/>
      <c r="AC111" s="729"/>
      <c r="AD111" s="729"/>
      <c r="AE111" s="729"/>
      <c r="AF111" s="729"/>
      <c r="AG111" s="729"/>
      <c r="AH111" s="729"/>
      <c r="AI111" s="729"/>
      <c r="AJ111" s="729"/>
      <c r="AK111" s="729"/>
      <c r="AL111" s="729"/>
      <c r="AM111" s="729"/>
      <c r="AN111" s="729"/>
      <c r="AO111" s="729"/>
      <c r="AP111" s="729"/>
      <c r="AQ111" s="729"/>
    </row>
    <row r="112" spans="1:43" s="2" customFormat="1" ht="12" customHeight="1">
      <c r="B112" s="34"/>
      <c r="C112" s="269" t="s">
        <v>111</v>
      </c>
      <c r="I112" s="308"/>
      <c r="L112" s="34"/>
      <c r="M112" s="729"/>
      <c r="N112" s="729"/>
      <c r="O112" s="729"/>
      <c r="P112" s="729"/>
      <c r="Q112" s="729"/>
      <c r="R112" s="729"/>
      <c r="S112" s="729"/>
      <c r="T112" s="729"/>
      <c r="U112" s="729"/>
      <c r="V112" s="729"/>
      <c r="W112" s="729"/>
      <c r="X112" s="729"/>
      <c r="Y112" s="729"/>
      <c r="Z112" s="729"/>
      <c r="AA112" s="729"/>
      <c r="AB112" s="729"/>
      <c r="AC112" s="729"/>
      <c r="AD112" s="729"/>
      <c r="AE112" s="729"/>
      <c r="AF112" s="729"/>
      <c r="AG112" s="729"/>
      <c r="AH112" s="729"/>
      <c r="AI112" s="729"/>
      <c r="AJ112" s="729"/>
      <c r="AK112" s="729"/>
      <c r="AL112" s="729"/>
      <c r="AM112" s="729"/>
      <c r="AN112" s="729"/>
      <c r="AO112" s="729"/>
      <c r="AP112" s="729"/>
      <c r="AQ112" s="729"/>
    </row>
    <row r="113" spans="2:65" s="2" customFormat="1" ht="16.5" customHeight="1">
      <c r="B113" s="34"/>
      <c r="E113" s="911" t="str">
        <f>E9</f>
        <v>49 - FV instalace</v>
      </c>
      <c r="F113" s="939"/>
      <c r="G113" s="939"/>
      <c r="H113" s="939"/>
      <c r="I113" s="308"/>
      <c r="L113" s="34"/>
      <c r="M113" s="729"/>
      <c r="N113" s="729"/>
      <c r="O113" s="729"/>
      <c r="P113" s="729"/>
      <c r="Q113" s="729"/>
      <c r="R113" s="729"/>
      <c r="S113" s="729"/>
      <c r="T113" s="729"/>
      <c r="U113" s="729"/>
      <c r="V113" s="729"/>
      <c r="W113" s="729"/>
      <c r="X113" s="729"/>
      <c r="Y113" s="729"/>
      <c r="Z113" s="729"/>
      <c r="AA113" s="729"/>
      <c r="AB113" s="729"/>
      <c r="AC113" s="729"/>
      <c r="AD113" s="729"/>
      <c r="AE113" s="729"/>
      <c r="AF113" s="729"/>
      <c r="AG113" s="729"/>
      <c r="AH113" s="729"/>
      <c r="AI113" s="729"/>
      <c r="AJ113" s="729"/>
      <c r="AK113" s="729"/>
      <c r="AL113" s="729"/>
      <c r="AM113" s="729"/>
      <c r="AN113" s="729"/>
      <c r="AO113" s="729"/>
      <c r="AP113" s="729"/>
      <c r="AQ113" s="729"/>
    </row>
    <row r="114" spans="2:65" s="2" customFormat="1" ht="7" customHeight="1">
      <c r="B114" s="34"/>
      <c r="I114" s="308"/>
      <c r="L114" s="34"/>
      <c r="M114" s="729"/>
      <c r="N114" s="729"/>
      <c r="O114" s="729"/>
      <c r="P114" s="729"/>
      <c r="Q114" s="729"/>
      <c r="R114" s="729"/>
      <c r="S114" s="729"/>
      <c r="T114" s="729"/>
      <c r="U114" s="729"/>
      <c r="V114" s="729"/>
      <c r="W114" s="729"/>
      <c r="X114" s="729"/>
      <c r="Y114" s="729"/>
      <c r="Z114" s="729"/>
      <c r="AA114" s="729"/>
      <c r="AB114" s="729"/>
      <c r="AC114" s="729"/>
      <c r="AD114" s="729"/>
      <c r="AE114" s="729"/>
      <c r="AF114" s="729"/>
      <c r="AG114" s="729"/>
      <c r="AH114" s="729"/>
      <c r="AI114" s="729"/>
      <c r="AJ114" s="729"/>
      <c r="AK114" s="729"/>
      <c r="AL114" s="729"/>
      <c r="AM114" s="729"/>
      <c r="AN114" s="729"/>
      <c r="AO114" s="729"/>
      <c r="AP114" s="729"/>
      <c r="AQ114" s="729"/>
    </row>
    <row r="115" spans="2:65" s="2" customFormat="1" ht="12" customHeight="1">
      <c r="B115" s="34"/>
      <c r="C115" s="269" t="s">
        <v>19</v>
      </c>
      <c r="F115" s="262" t="str">
        <f>F12</f>
        <v>Chrudim</v>
      </c>
      <c r="I115" s="847" t="s">
        <v>20</v>
      </c>
      <c r="J115" s="260">
        <f>IF(J12="","",J12)</f>
        <v>44757</v>
      </c>
      <c r="L115" s="34"/>
      <c r="M115" s="729"/>
      <c r="N115" s="729"/>
      <c r="O115" s="729"/>
      <c r="P115" s="729"/>
      <c r="Q115" s="729"/>
      <c r="R115" s="729"/>
      <c r="S115" s="729"/>
      <c r="T115" s="729"/>
      <c r="U115" s="729"/>
      <c r="V115" s="729"/>
      <c r="W115" s="729"/>
      <c r="X115" s="729"/>
      <c r="Y115" s="729"/>
      <c r="Z115" s="729"/>
      <c r="AA115" s="729"/>
      <c r="AB115" s="729"/>
      <c r="AC115" s="729"/>
      <c r="AD115" s="729"/>
      <c r="AE115" s="729"/>
      <c r="AF115" s="729"/>
      <c r="AG115" s="729"/>
      <c r="AH115" s="729"/>
      <c r="AI115" s="729"/>
      <c r="AJ115" s="729"/>
      <c r="AK115" s="729"/>
      <c r="AL115" s="729"/>
      <c r="AM115" s="729"/>
      <c r="AN115" s="729"/>
      <c r="AO115" s="729"/>
      <c r="AP115" s="729"/>
      <c r="AQ115" s="729"/>
    </row>
    <row r="116" spans="2:65" s="2" customFormat="1" ht="7" customHeight="1">
      <c r="B116" s="34"/>
      <c r="I116" s="308"/>
      <c r="L116" s="34"/>
      <c r="M116" s="729"/>
      <c r="N116" s="729"/>
      <c r="O116" s="729"/>
      <c r="P116" s="729"/>
      <c r="Q116" s="729"/>
      <c r="R116" s="729"/>
      <c r="S116" s="729"/>
      <c r="T116" s="729"/>
      <c r="U116" s="729"/>
      <c r="V116" s="729"/>
      <c r="W116" s="729"/>
      <c r="X116" s="729"/>
      <c r="Y116" s="729"/>
      <c r="Z116" s="729"/>
      <c r="AA116" s="729"/>
      <c r="AB116" s="729"/>
      <c r="AC116" s="729"/>
      <c r="AD116" s="729"/>
      <c r="AE116" s="729"/>
      <c r="AF116" s="729"/>
      <c r="AG116" s="729"/>
      <c r="AH116" s="729"/>
      <c r="AI116" s="729"/>
      <c r="AJ116" s="729"/>
      <c r="AK116" s="729"/>
      <c r="AL116" s="729"/>
      <c r="AM116" s="729"/>
      <c r="AN116" s="729"/>
      <c r="AO116" s="729"/>
      <c r="AP116" s="729"/>
      <c r="AQ116" s="729"/>
    </row>
    <row r="117" spans="2:65" s="2" customFormat="1" ht="25.75" customHeight="1">
      <c r="B117" s="34"/>
      <c r="C117" s="269" t="s">
        <v>21</v>
      </c>
      <c r="F117" s="262" t="str">
        <f>E15</f>
        <v xml:space="preserve">Město Chrudim, Resselovo nám.77, Chrudim </v>
      </c>
      <c r="I117" s="847" t="s">
        <v>26</v>
      </c>
      <c r="J117" s="264" t="str">
        <f>E21</f>
        <v>Projekce CZ s.r.o., Tovární 290, Chrudim</v>
      </c>
      <c r="L117" s="34"/>
      <c r="M117" s="729"/>
      <c r="N117" s="729"/>
      <c r="O117" s="729"/>
      <c r="P117" s="729"/>
      <c r="Q117" s="729"/>
      <c r="R117" s="729"/>
      <c r="S117" s="729"/>
      <c r="T117" s="729"/>
      <c r="U117" s="729"/>
      <c r="V117" s="729"/>
      <c r="W117" s="729"/>
      <c r="X117" s="729"/>
      <c r="Y117" s="729"/>
      <c r="Z117" s="729"/>
      <c r="AA117" s="729"/>
      <c r="AB117" s="729"/>
      <c r="AC117" s="729"/>
      <c r="AD117" s="729"/>
      <c r="AE117" s="729"/>
      <c r="AF117" s="729"/>
      <c r="AG117" s="729"/>
      <c r="AH117" s="729"/>
      <c r="AI117" s="729"/>
      <c r="AJ117" s="729"/>
      <c r="AK117" s="729"/>
      <c r="AL117" s="729"/>
      <c r="AM117" s="729"/>
      <c r="AN117" s="729"/>
      <c r="AO117" s="729"/>
      <c r="AP117" s="729"/>
      <c r="AQ117" s="729"/>
    </row>
    <row r="118" spans="2:65" s="2" customFormat="1" ht="15.25" customHeight="1">
      <c r="B118" s="34"/>
      <c r="C118" s="269" t="s">
        <v>24</v>
      </c>
      <c r="F118" s="262" t="str">
        <f>IF(E18="","",E18)</f>
        <v>Vyplň údaj</v>
      </c>
      <c r="I118" s="847" t="s">
        <v>29</v>
      </c>
      <c r="J118" s="264">
        <f>E24</f>
        <v>0</v>
      </c>
      <c r="L118" s="34"/>
      <c r="M118" s="729"/>
      <c r="N118" s="729"/>
      <c r="O118" s="729"/>
      <c r="P118" s="729"/>
      <c r="Q118" s="729"/>
      <c r="R118" s="729"/>
      <c r="S118" s="729"/>
      <c r="T118" s="729"/>
      <c r="U118" s="729"/>
      <c r="V118" s="729"/>
      <c r="W118" s="729"/>
      <c r="X118" s="729"/>
      <c r="Y118" s="729"/>
      <c r="Z118" s="729"/>
      <c r="AA118" s="729"/>
      <c r="AB118" s="729"/>
      <c r="AC118" s="729"/>
      <c r="AD118" s="729"/>
      <c r="AE118" s="729"/>
      <c r="AF118" s="729"/>
      <c r="AG118" s="729"/>
      <c r="AH118" s="729"/>
      <c r="AI118" s="729"/>
      <c r="AJ118" s="729"/>
      <c r="AK118" s="729"/>
      <c r="AL118" s="729"/>
      <c r="AM118" s="729"/>
      <c r="AN118" s="729"/>
      <c r="AO118" s="729"/>
      <c r="AP118" s="729"/>
      <c r="AQ118" s="729"/>
    </row>
    <row r="119" spans="2:65" s="2" customFormat="1" ht="10.4" customHeight="1">
      <c r="B119" s="34"/>
      <c r="I119" s="308"/>
      <c r="L119" s="34"/>
      <c r="M119" s="729"/>
      <c r="N119" s="729"/>
      <c r="O119" s="729"/>
      <c r="P119" s="729"/>
      <c r="Q119" s="729"/>
      <c r="R119" s="729"/>
      <c r="S119" s="729"/>
      <c r="T119" s="729"/>
      <c r="U119" s="729"/>
      <c r="V119" s="729"/>
      <c r="W119" s="729"/>
      <c r="X119" s="729"/>
      <c r="Y119" s="729"/>
      <c r="Z119" s="729"/>
      <c r="AA119" s="729"/>
      <c r="AB119" s="729"/>
      <c r="AC119" s="729"/>
      <c r="AD119" s="729"/>
      <c r="AE119" s="729"/>
      <c r="AF119" s="729"/>
      <c r="AG119" s="729"/>
      <c r="AH119" s="729"/>
      <c r="AI119" s="729"/>
      <c r="AJ119" s="729"/>
      <c r="AK119" s="729"/>
      <c r="AL119" s="729"/>
      <c r="AM119" s="729"/>
      <c r="AN119" s="729"/>
      <c r="AO119" s="729"/>
      <c r="AP119" s="729"/>
      <c r="AQ119" s="729"/>
    </row>
    <row r="120" spans="2:65" s="8" customFormat="1" ht="29.25" customHeight="1">
      <c r="B120" s="116"/>
      <c r="C120" s="113" t="s">
        <v>118</v>
      </c>
      <c r="D120" s="114" t="s">
        <v>57</v>
      </c>
      <c r="E120" s="114" t="s">
        <v>53</v>
      </c>
      <c r="F120" s="114" t="s">
        <v>54</v>
      </c>
      <c r="G120" s="114" t="s">
        <v>119</v>
      </c>
      <c r="H120" s="114" t="s">
        <v>120</v>
      </c>
      <c r="I120" s="858" t="s">
        <v>121</v>
      </c>
      <c r="J120" s="114" t="s">
        <v>114</v>
      </c>
      <c r="K120" s="115" t="s">
        <v>122</v>
      </c>
      <c r="L120" s="116"/>
      <c r="M120" s="733"/>
      <c r="N120" s="733"/>
      <c r="O120" s="733"/>
      <c r="P120" s="733"/>
      <c r="Q120" s="733"/>
      <c r="R120" s="733"/>
      <c r="S120" s="733"/>
      <c r="T120" s="733"/>
      <c r="U120" s="762"/>
      <c r="V120" s="762"/>
      <c r="W120" s="762"/>
      <c r="X120" s="762"/>
      <c r="Y120" s="762"/>
      <c r="Z120" s="762"/>
      <c r="AA120" s="762"/>
      <c r="AB120" s="762"/>
      <c r="AC120" s="762"/>
      <c r="AD120" s="762"/>
      <c r="AE120" s="762"/>
      <c r="AF120" s="762"/>
      <c r="AG120" s="762"/>
      <c r="AH120" s="762"/>
      <c r="AI120" s="762"/>
      <c r="AJ120" s="762"/>
      <c r="AK120" s="762"/>
      <c r="AL120" s="762"/>
      <c r="AM120" s="762"/>
      <c r="AN120" s="762"/>
      <c r="AO120" s="762"/>
      <c r="AP120" s="762"/>
      <c r="AQ120" s="762"/>
    </row>
    <row r="121" spans="2:65" s="2" customFormat="1" ht="22.95" customHeight="1">
      <c r="B121" s="34"/>
      <c r="C121" s="61" t="s">
        <v>129</v>
      </c>
      <c r="I121" s="308"/>
      <c r="J121" s="288">
        <f>J122</f>
        <v>0</v>
      </c>
      <c r="L121" s="34"/>
      <c r="M121" s="729"/>
      <c r="N121" s="729"/>
      <c r="O121" s="729"/>
      <c r="P121" s="779"/>
      <c r="Q121" s="729"/>
      <c r="R121" s="779"/>
      <c r="S121" s="729"/>
      <c r="T121" s="779"/>
      <c r="U121" s="729"/>
      <c r="V121" s="729"/>
      <c r="W121" s="729"/>
      <c r="X121" s="729"/>
      <c r="Y121" s="729"/>
      <c r="Z121" s="729"/>
      <c r="AA121" s="729"/>
      <c r="AB121" s="729"/>
      <c r="AC121" s="729"/>
      <c r="AD121" s="729"/>
      <c r="AE121" s="729"/>
      <c r="AF121" s="729"/>
      <c r="AG121" s="729"/>
      <c r="AH121" s="729"/>
      <c r="AI121" s="729"/>
      <c r="AJ121" s="729"/>
      <c r="AK121" s="729"/>
      <c r="AL121" s="729"/>
      <c r="AM121" s="729"/>
      <c r="AN121" s="729"/>
      <c r="AO121" s="729"/>
      <c r="AP121" s="729"/>
      <c r="AQ121" s="729"/>
      <c r="AT121" s="277"/>
      <c r="AU121" s="277"/>
      <c r="BK121" s="118"/>
    </row>
    <row r="122" spans="2:65" s="292" customFormat="1" ht="25.95" customHeight="1">
      <c r="B122" s="293"/>
      <c r="D122" s="120" t="s">
        <v>71</v>
      </c>
      <c r="E122" s="121" t="s">
        <v>164</v>
      </c>
      <c r="F122" s="121" t="s">
        <v>971</v>
      </c>
      <c r="I122" s="299"/>
      <c r="J122" s="295">
        <f>SUM(J123,J127,J147,J150,J152)</f>
        <v>0</v>
      </c>
      <c r="L122" s="293"/>
      <c r="M122" s="780"/>
      <c r="N122" s="780"/>
      <c r="O122" s="780"/>
      <c r="P122" s="781"/>
      <c r="Q122" s="780"/>
      <c r="R122" s="781"/>
      <c r="S122" s="780"/>
      <c r="T122" s="781"/>
      <c r="U122" s="780"/>
      <c r="V122" s="780"/>
      <c r="W122" s="780"/>
      <c r="X122" s="780"/>
      <c r="Y122" s="780"/>
      <c r="Z122" s="780"/>
      <c r="AA122" s="780"/>
      <c r="AB122" s="780"/>
      <c r="AC122" s="780"/>
      <c r="AD122" s="780"/>
      <c r="AE122" s="780"/>
      <c r="AF122" s="780"/>
      <c r="AG122" s="780"/>
      <c r="AH122" s="780"/>
      <c r="AI122" s="780"/>
      <c r="AJ122" s="780"/>
      <c r="AK122" s="780"/>
      <c r="AL122" s="780"/>
      <c r="AM122" s="780"/>
      <c r="AN122" s="780"/>
      <c r="AO122" s="780"/>
      <c r="AP122" s="780"/>
      <c r="AQ122" s="780"/>
      <c r="AR122" s="120"/>
      <c r="AT122" s="127"/>
      <c r="AU122" s="127"/>
      <c r="AY122" s="120"/>
      <c r="BK122" s="128"/>
    </row>
    <row r="123" spans="2:65" s="292" customFormat="1" ht="22.95" customHeight="1">
      <c r="B123" s="293"/>
      <c r="D123" s="120" t="s">
        <v>71</v>
      </c>
      <c r="E123" s="129">
        <v>767</v>
      </c>
      <c r="F123" s="129" t="s">
        <v>1297</v>
      </c>
      <c r="I123" s="299"/>
      <c r="J123" s="300">
        <f>SUM(J124,J125)</f>
        <v>0</v>
      </c>
      <c r="L123" s="293"/>
      <c r="M123" s="780"/>
      <c r="N123" s="780"/>
      <c r="O123" s="780"/>
      <c r="P123" s="781"/>
      <c r="Q123" s="780"/>
      <c r="R123" s="781"/>
      <c r="S123" s="780"/>
      <c r="T123" s="781"/>
      <c r="U123" s="780"/>
      <c r="V123" s="780"/>
      <c r="W123" s="780"/>
      <c r="X123" s="780"/>
      <c r="Y123" s="780"/>
      <c r="Z123" s="780"/>
      <c r="AA123" s="780"/>
      <c r="AB123" s="780"/>
      <c r="AC123" s="780"/>
      <c r="AD123" s="780"/>
      <c r="AE123" s="780"/>
      <c r="AF123" s="780"/>
      <c r="AG123" s="780"/>
      <c r="AH123" s="780"/>
      <c r="AI123" s="780"/>
      <c r="AJ123" s="780"/>
      <c r="AK123" s="780"/>
      <c r="AL123" s="780"/>
      <c r="AM123" s="780"/>
      <c r="AN123" s="780"/>
      <c r="AO123" s="780"/>
      <c r="AP123" s="780"/>
      <c r="AQ123" s="780"/>
      <c r="AR123" s="120"/>
      <c r="AT123" s="127"/>
      <c r="AU123" s="127"/>
      <c r="AY123" s="120"/>
      <c r="BK123" s="128"/>
    </row>
    <row r="124" spans="2:65" s="2" customFormat="1" ht="34.200000000000003" customHeight="1">
      <c r="B124" s="301"/>
      <c r="C124" s="145" t="s">
        <v>8</v>
      </c>
      <c r="D124" s="145"/>
      <c r="E124" s="549" t="s">
        <v>1298</v>
      </c>
      <c r="F124" s="147" t="s">
        <v>1299</v>
      </c>
      <c r="G124" s="148" t="s">
        <v>169</v>
      </c>
      <c r="H124" s="149">
        <v>40</v>
      </c>
      <c r="I124" s="150"/>
      <c r="J124" s="151">
        <f>ROUND(I124*H124,0)</f>
        <v>0</v>
      </c>
      <c r="K124" s="147" t="s">
        <v>1</v>
      </c>
      <c r="L124" s="152"/>
      <c r="M124" s="736"/>
      <c r="N124" s="737"/>
      <c r="O124" s="729"/>
      <c r="P124" s="757"/>
      <c r="Q124" s="757"/>
      <c r="R124" s="757"/>
      <c r="S124" s="757"/>
      <c r="T124" s="757"/>
      <c r="U124" s="729"/>
      <c r="V124" s="729"/>
      <c r="W124" s="729"/>
      <c r="X124" s="729"/>
      <c r="Y124" s="729"/>
      <c r="Z124" s="729"/>
      <c r="AA124" s="729"/>
      <c r="AB124" s="729"/>
      <c r="AC124" s="729"/>
      <c r="AD124" s="729"/>
      <c r="AE124" s="729"/>
      <c r="AF124" s="729"/>
      <c r="AG124" s="729"/>
      <c r="AH124" s="729"/>
      <c r="AI124" s="729"/>
      <c r="AJ124" s="729"/>
      <c r="AK124" s="729"/>
      <c r="AL124" s="729"/>
      <c r="AM124" s="729"/>
      <c r="AN124" s="729"/>
      <c r="AO124" s="729"/>
      <c r="AP124" s="729"/>
      <c r="AQ124" s="729"/>
      <c r="AR124" s="134"/>
      <c r="AT124" s="134"/>
      <c r="AU124" s="134"/>
      <c r="AY124" s="277"/>
      <c r="BE124" s="308"/>
      <c r="BF124" s="308"/>
      <c r="BG124" s="308"/>
      <c r="BH124" s="308"/>
      <c r="BI124" s="308"/>
      <c r="BJ124" s="277"/>
      <c r="BK124" s="308"/>
      <c r="BL124" s="277"/>
      <c r="BM124" s="134"/>
    </row>
    <row r="125" spans="2:65" s="2" customFormat="1" ht="39.65" customHeight="1">
      <c r="B125" s="301"/>
      <c r="C125" s="145" t="s">
        <v>78</v>
      </c>
      <c r="D125" s="145"/>
      <c r="E125" s="549" t="s">
        <v>1300</v>
      </c>
      <c r="F125" s="147" t="s">
        <v>1301</v>
      </c>
      <c r="G125" s="148" t="s">
        <v>169</v>
      </c>
      <c r="H125" s="149">
        <v>40</v>
      </c>
      <c r="I125" s="150"/>
      <c r="J125" s="151">
        <f>ROUND(I125*H125,0)</f>
        <v>0</v>
      </c>
      <c r="K125" s="147" t="s">
        <v>1</v>
      </c>
      <c r="L125" s="152"/>
      <c r="M125" s="736"/>
      <c r="N125" s="737"/>
      <c r="O125" s="729"/>
      <c r="P125" s="757"/>
      <c r="Q125" s="757"/>
      <c r="R125" s="757"/>
      <c r="S125" s="757"/>
      <c r="T125" s="757"/>
      <c r="U125" s="729"/>
      <c r="V125" s="729"/>
      <c r="W125" s="729"/>
      <c r="X125" s="729"/>
      <c r="Y125" s="729"/>
      <c r="Z125" s="729"/>
      <c r="AA125" s="729"/>
      <c r="AB125" s="729"/>
      <c r="AC125" s="729"/>
      <c r="AD125" s="729"/>
      <c r="AE125" s="729"/>
      <c r="AF125" s="729"/>
      <c r="AG125" s="729"/>
      <c r="AH125" s="729"/>
      <c r="AI125" s="729"/>
      <c r="AJ125" s="729"/>
      <c r="AK125" s="729"/>
      <c r="AL125" s="729"/>
      <c r="AM125" s="729"/>
      <c r="AN125" s="729"/>
      <c r="AO125" s="729"/>
      <c r="AP125" s="729"/>
      <c r="AQ125" s="729"/>
      <c r="AR125" s="134"/>
      <c r="AT125" s="134"/>
      <c r="AU125" s="134"/>
      <c r="AY125" s="277"/>
      <c r="BE125" s="308"/>
      <c r="BF125" s="308"/>
      <c r="BG125" s="308"/>
      <c r="BH125" s="308"/>
      <c r="BI125" s="308"/>
      <c r="BJ125" s="277"/>
      <c r="BK125" s="308"/>
      <c r="BL125" s="277"/>
      <c r="BM125" s="134"/>
    </row>
    <row r="126" spans="2:65" s="10" customFormat="1" ht="20.6">
      <c r="B126" s="136"/>
      <c r="D126" s="137" t="s">
        <v>131</v>
      </c>
      <c r="E126" s="550" t="s">
        <v>1</v>
      </c>
      <c r="F126" s="139" t="s">
        <v>1302</v>
      </c>
      <c r="H126" s="140"/>
      <c r="I126" s="860"/>
      <c r="L126" s="136"/>
      <c r="M126" s="738"/>
      <c r="N126" s="738"/>
      <c r="O126" s="738"/>
      <c r="P126" s="738"/>
      <c r="Q126" s="738"/>
      <c r="R126" s="738"/>
      <c r="S126" s="738"/>
      <c r="T126" s="738"/>
      <c r="U126" s="738"/>
      <c r="V126" s="738"/>
      <c r="W126" s="738"/>
      <c r="X126" s="738"/>
      <c r="Y126" s="738"/>
      <c r="Z126" s="738"/>
      <c r="AA126" s="738"/>
      <c r="AB126" s="738"/>
      <c r="AC126" s="738"/>
      <c r="AD126" s="738"/>
      <c r="AE126" s="738"/>
      <c r="AF126" s="738"/>
      <c r="AG126" s="738"/>
      <c r="AH126" s="738"/>
      <c r="AI126" s="738"/>
      <c r="AJ126" s="738"/>
      <c r="AK126" s="738"/>
      <c r="AL126" s="738"/>
      <c r="AM126" s="738"/>
      <c r="AN126" s="738"/>
      <c r="AO126" s="738"/>
      <c r="AP126" s="738"/>
      <c r="AQ126" s="738"/>
      <c r="AT126" s="138"/>
      <c r="AU126" s="138"/>
      <c r="AY126" s="138"/>
    </row>
    <row r="127" spans="2:65" s="10" customFormat="1" ht="27.45" customHeight="1">
      <c r="B127" s="136"/>
      <c r="C127" s="292"/>
      <c r="D127" s="120" t="s">
        <v>71</v>
      </c>
      <c r="E127" s="129" t="s">
        <v>1303</v>
      </c>
      <c r="F127" s="129" t="s">
        <v>1304</v>
      </c>
      <c r="G127" s="292"/>
      <c r="H127" s="292"/>
      <c r="I127" s="299"/>
      <c r="J127" s="300">
        <f>SUM(J128:J145)</f>
        <v>0</v>
      </c>
      <c r="K127" s="292"/>
      <c r="L127" s="136"/>
      <c r="M127" s="738"/>
      <c r="N127" s="738"/>
      <c r="O127" s="738"/>
      <c r="P127" s="738"/>
      <c r="Q127" s="738"/>
      <c r="R127" s="738"/>
      <c r="S127" s="738"/>
      <c r="T127" s="738"/>
      <c r="U127" s="738"/>
      <c r="V127" s="738"/>
      <c r="W127" s="738"/>
      <c r="X127" s="738"/>
      <c r="Y127" s="738"/>
      <c r="Z127" s="738"/>
      <c r="AA127" s="738"/>
      <c r="AB127" s="738"/>
      <c r="AC127" s="738"/>
      <c r="AD127" s="738"/>
      <c r="AE127" s="738"/>
      <c r="AF127" s="738"/>
      <c r="AG127" s="738"/>
      <c r="AH127" s="738"/>
      <c r="AI127" s="738"/>
      <c r="AJ127" s="738"/>
      <c r="AK127" s="738"/>
      <c r="AL127" s="738"/>
      <c r="AM127" s="738"/>
      <c r="AN127" s="738"/>
      <c r="AO127" s="738"/>
      <c r="AP127" s="738"/>
      <c r="AQ127" s="738"/>
      <c r="AT127" s="138"/>
      <c r="AU127" s="138"/>
      <c r="AY127" s="138"/>
    </row>
    <row r="128" spans="2:65" s="2" customFormat="1" ht="40" customHeight="1">
      <c r="B128" s="301"/>
      <c r="C128" s="145" t="s">
        <v>132</v>
      </c>
      <c r="D128" s="145"/>
      <c r="E128" s="549" t="s">
        <v>1305</v>
      </c>
      <c r="F128" s="147" t="s">
        <v>1306</v>
      </c>
      <c r="G128" s="148" t="s">
        <v>169</v>
      </c>
      <c r="H128" s="149">
        <v>3</v>
      </c>
      <c r="I128" s="150"/>
      <c r="J128" s="151">
        <f>ROUND(I128*H128,0)</f>
        <v>0</v>
      </c>
      <c r="K128" s="147" t="s">
        <v>1</v>
      </c>
      <c r="L128" s="152"/>
      <c r="M128" s="736"/>
      <c r="N128" s="737"/>
      <c r="O128" s="729"/>
      <c r="P128" s="757"/>
      <c r="Q128" s="757"/>
      <c r="R128" s="757"/>
      <c r="S128" s="757"/>
      <c r="T128" s="757"/>
      <c r="U128" s="729"/>
      <c r="V128" s="729"/>
      <c r="W128" s="729"/>
      <c r="X128" s="729"/>
      <c r="Y128" s="729"/>
      <c r="Z128" s="729"/>
      <c r="AA128" s="729"/>
      <c r="AB128" s="729"/>
      <c r="AC128" s="729"/>
      <c r="AD128" s="729"/>
      <c r="AE128" s="729"/>
      <c r="AF128" s="729"/>
      <c r="AG128" s="729"/>
      <c r="AH128" s="729"/>
      <c r="AI128" s="729"/>
      <c r="AJ128" s="729"/>
      <c r="AK128" s="729"/>
      <c r="AL128" s="729"/>
      <c r="AM128" s="729"/>
      <c r="AN128" s="729"/>
      <c r="AO128" s="729"/>
      <c r="AP128" s="729"/>
      <c r="AQ128" s="729"/>
      <c r="AR128" s="134"/>
      <c r="AT128" s="134"/>
      <c r="AU128" s="134"/>
      <c r="AY128" s="277"/>
      <c r="BE128" s="308"/>
      <c r="BF128" s="308"/>
      <c r="BG128" s="308"/>
      <c r="BH128" s="308"/>
      <c r="BI128" s="308"/>
      <c r="BJ128" s="277"/>
      <c r="BK128" s="308"/>
      <c r="BL128" s="277"/>
      <c r="BM128" s="134"/>
    </row>
    <row r="129" spans="2:65" s="2" customFormat="1" ht="29.5" customHeight="1">
      <c r="B129" s="301"/>
      <c r="C129" s="10"/>
      <c r="D129" s="137" t="s">
        <v>131</v>
      </c>
      <c r="E129" s="550" t="s">
        <v>1</v>
      </c>
      <c r="F129" s="139" t="s">
        <v>1307</v>
      </c>
      <c r="G129" s="10"/>
      <c r="H129" s="140"/>
      <c r="I129" s="860"/>
      <c r="J129" s="10"/>
      <c r="K129" s="10"/>
      <c r="L129" s="152"/>
      <c r="M129" s="736"/>
      <c r="N129" s="737"/>
      <c r="O129" s="729"/>
      <c r="P129" s="757"/>
      <c r="Q129" s="757"/>
      <c r="R129" s="757"/>
      <c r="S129" s="757"/>
      <c r="T129" s="757"/>
      <c r="U129" s="729"/>
      <c r="V129" s="729"/>
      <c r="W129" s="729"/>
      <c r="X129" s="729"/>
      <c r="Y129" s="729"/>
      <c r="Z129" s="729"/>
      <c r="AA129" s="729"/>
      <c r="AB129" s="729"/>
      <c r="AC129" s="729"/>
      <c r="AD129" s="729"/>
      <c r="AE129" s="729"/>
      <c r="AF129" s="729"/>
      <c r="AG129" s="729"/>
      <c r="AH129" s="729"/>
      <c r="AI129" s="729"/>
      <c r="AJ129" s="729"/>
      <c r="AK129" s="729"/>
      <c r="AL129" s="729"/>
      <c r="AM129" s="729"/>
      <c r="AN129" s="729"/>
      <c r="AO129" s="729"/>
      <c r="AP129" s="729"/>
      <c r="AQ129" s="729"/>
      <c r="AR129" s="134"/>
      <c r="AT129" s="134"/>
      <c r="AU129" s="134"/>
      <c r="AY129" s="277"/>
      <c r="BE129" s="308"/>
      <c r="BF129" s="308"/>
      <c r="BG129" s="308"/>
      <c r="BH129" s="308"/>
      <c r="BI129" s="308"/>
      <c r="BJ129" s="277"/>
      <c r="BK129" s="308"/>
      <c r="BL129" s="277"/>
      <c r="BM129" s="134"/>
    </row>
    <row r="130" spans="2:65" s="2" customFormat="1" ht="41.15" customHeight="1">
      <c r="B130" s="301"/>
      <c r="C130" s="145" t="s">
        <v>103</v>
      </c>
      <c r="D130" s="145"/>
      <c r="E130" s="549" t="s">
        <v>1308</v>
      </c>
      <c r="F130" s="147" t="s">
        <v>1309</v>
      </c>
      <c r="G130" s="148" t="s">
        <v>158</v>
      </c>
      <c r="H130" s="149">
        <v>15</v>
      </c>
      <c r="I130" s="150"/>
      <c r="J130" s="151">
        <f>ROUND(I130*H130,0)</f>
        <v>0</v>
      </c>
      <c r="K130" s="147" t="s">
        <v>1</v>
      </c>
      <c r="L130" s="152"/>
      <c r="M130" s="736"/>
      <c r="N130" s="737"/>
      <c r="O130" s="729"/>
      <c r="P130" s="757"/>
      <c r="Q130" s="757"/>
      <c r="R130" s="757"/>
      <c r="S130" s="757"/>
      <c r="T130" s="757"/>
      <c r="U130" s="729"/>
      <c r="V130" s="729"/>
      <c r="W130" s="729"/>
      <c r="X130" s="729"/>
      <c r="Y130" s="729"/>
      <c r="Z130" s="729"/>
      <c r="AA130" s="729"/>
      <c r="AB130" s="729"/>
      <c r="AC130" s="729"/>
      <c r="AD130" s="729"/>
      <c r="AE130" s="729"/>
      <c r="AF130" s="729"/>
      <c r="AG130" s="729"/>
      <c r="AH130" s="729"/>
      <c r="AI130" s="729"/>
      <c r="AJ130" s="729"/>
      <c r="AK130" s="729"/>
      <c r="AL130" s="729"/>
      <c r="AM130" s="729"/>
      <c r="AN130" s="729"/>
      <c r="AO130" s="729"/>
      <c r="AP130" s="729"/>
      <c r="AQ130" s="729"/>
      <c r="AR130" s="134"/>
      <c r="AT130" s="134"/>
      <c r="AU130" s="134"/>
      <c r="AY130" s="277"/>
      <c r="BE130" s="308"/>
      <c r="BF130" s="308"/>
      <c r="BG130" s="308"/>
      <c r="BH130" s="308"/>
      <c r="BI130" s="308"/>
      <c r="BJ130" s="277"/>
      <c r="BK130" s="308"/>
      <c r="BL130" s="277"/>
      <c r="BM130" s="134"/>
    </row>
    <row r="131" spans="2:65" s="2" customFormat="1" ht="24.25" customHeight="1">
      <c r="B131" s="301"/>
      <c r="C131" s="145" t="s">
        <v>133</v>
      </c>
      <c r="D131" s="145"/>
      <c r="E131" s="549" t="s">
        <v>1310</v>
      </c>
      <c r="F131" s="147" t="s">
        <v>1311</v>
      </c>
      <c r="G131" s="148" t="s">
        <v>158</v>
      </c>
      <c r="H131" s="149">
        <v>15</v>
      </c>
      <c r="I131" s="150"/>
      <c r="J131" s="151">
        <f>ROUND(I131*H131,0)</f>
        <v>0</v>
      </c>
      <c r="K131" s="147" t="s">
        <v>1</v>
      </c>
      <c r="L131" s="152"/>
      <c r="M131" s="736"/>
      <c r="N131" s="737"/>
      <c r="O131" s="729"/>
      <c r="P131" s="757"/>
      <c r="Q131" s="757"/>
      <c r="R131" s="757"/>
      <c r="S131" s="757"/>
      <c r="T131" s="757"/>
      <c r="U131" s="729"/>
      <c r="V131" s="729"/>
      <c r="W131" s="729"/>
      <c r="X131" s="729"/>
      <c r="Y131" s="729"/>
      <c r="Z131" s="729"/>
      <c r="AA131" s="729"/>
      <c r="AB131" s="729"/>
      <c r="AC131" s="729"/>
      <c r="AD131" s="729"/>
      <c r="AE131" s="729"/>
      <c r="AF131" s="729"/>
      <c r="AG131" s="729"/>
      <c r="AH131" s="729"/>
      <c r="AI131" s="729"/>
      <c r="AJ131" s="729"/>
      <c r="AK131" s="729"/>
      <c r="AL131" s="729"/>
      <c r="AM131" s="729"/>
      <c r="AN131" s="729"/>
      <c r="AO131" s="729"/>
      <c r="AP131" s="729"/>
      <c r="AQ131" s="729"/>
      <c r="AR131" s="134"/>
      <c r="AT131" s="134"/>
      <c r="AU131" s="134"/>
      <c r="AY131" s="277"/>
      <c r="BE131" s="308"/>
      <c r="BF131" s="308"/>
      <c r="BG131" s="308"/>
      <c r="BH131" s="308"/>
      <c r="BI131" s="308"/>
      <c r="BJ131" s="277"/>
      <c r="BK131" s="308"/>
      <c r="BL131" s="277"/>
      <c r="BM131" s="134"/>
    </row>
    <row r="132" spans="2:65" s="2" customFormat="1" ht="24.65" customHeight="1">
      <c r="B132" s="301"/>
      <c r="C132" s="145" t="s">
        <v>107</v>
      </c>
      <c r="D132" s="145"/>
      <c r="E132" s="549" t="s">
        <v>1312</v>
      </c>
      <c r="F132" s="147" t="s">
        <v>1313</v>
      </c>
      <c r="G132" s="148" t="s">
        <v>158</v>
      </c>
      <c r="H132" s="149">
        <v>30</v>
      </c>
      <c r="I132" s="150"/>
      <c r="J132" s="151">
        <f t="shared" ref="J132:J156" si="0">ROUND(I132*H132,0)</f>
        <v>0</v>
      </c>
      <c r="K132" s="147" t="s">
        <v>1</v>
      </c>
      <c r="L132" s="152"/>
      <c r="M132" s="736"/>
      <c r="N132" s="737"/>
      <c r="O132" s="729"/>
      <c r="P132" s="757"/>
      <c r="Q132" s="757"/>
      <c r="R132" s="757"/>
      <c r="S132" s="757"/>
      <c r="T132" s="757"/>
      <c r="U132" s="729"/>
      <c r="V132" s="729"/>
      <c r="W132" s="729"/>
      <c r="X132" s="729"/>
      <c r="Y132" s="729"/>
      <c r="Z132" s="729"/>
      <c r="AA132" s="729"/>
      <c r="AB132" s="729"/>
      <c r="AC132" s="729"/>
      <c r="AD132" s="729"/>
      <c r="AE132" s="729"/>
      <c r="AF132" s="729"/>
      <c r="AG132" s="729"/>
      <c r="AH132" s="729"/>
      <c r="AI132" s="729"/>
      <c r="AJ132" s="729"/>
      <c r="AK132" s="729"/>
      <c r="AL132" s="729"/>
      <c r="AM132" s="729"/>
      <c r="AN132" s="729"/>
      <c r="AO132" s="729"/>
      <c r="AP132" s="729"/>
      <c r="AQ132" s="729"/>
      <c r="AR132" s="134"/>
      <c r="AT132" s="134"/>
      <c r="AU132" s="134"/>
      <c r="AY132" s="277"/>
      <c r="BE132" s="308"/>
      <c r="BF132" s="308"/>
      <c r="BG132" s="308"/>
      <c r="BH132" s="308"/>
      <c r="BI132" s="308"/>
      <c r="BJ132" s="277"/>
      <c r="BK132" s="308"/>
      <c r="BL132" s="277"/>
      <c r="BM132" s="134"/>
    </row>
    <row r="133" spans="2:65" s="2" customFormat="1" ht="27" customHeight="1">
      <c r="B133" s="301"/>
      <c r="C133" s="145" t="s">
        <v>134</v>
      </c>
      <c r="D133" s="145"/>
      <c r="E133" s="549" t="s">
        <v>1314</v>
      </c>
      <c r="F133" s="147" t="s">
        <v>1315</v>
      </c>
      <c r="G133" s="148" t="s">
        <v>158</v>
      </c>
      <c r="H133" s="149">
        <v>20</v>
      </c>
      <c r="I133" s="150"/>
      <c r="J133" s="151">
        <f t="shared" si="0"/>
        <v>0</v>
      </c>
      <c r="K133" s="147" t="s">
        <v>1</v>
      </c>
      <c r="L133" s="152"/>
      <c r="M133" s="736"/>
      <c r="N133" s="737"/>
      <c r="O133" s="729"/>
      <c r="P133" s="757"/>
      <c r="Q133" s="757"/>
      <c r="R133" s="757"/>
      <c r="S133" s="757"/>
      <c r="T133" s="757"/>
      <c r="U133" s="729"/>
      <c r="V133" s="729"/>
      <c r="W133" s="729"/>
      <c r="X133" s="729"/>
      <c r="Y133" s="729"/>
      <c r="Z133" s="729"/>
      <c r="AA133" s="729"/>
      <c r="AB133" s="729"/>
      <c r="AC133" s="729"/>
      <c r="AD133" s="729"/>
      <c r="AE133" s="729"/>
      <c r="AF133" s="729"/>
      <c r="AG133" s="729"/>
      <c r="AH133" s="729"/>
      <c r="AI133" s="729"/>
      <c r="AJ133" s="729"/>
      <c r="AK133" s="729"/>
      <c r="AL133" s="729"/>
      <c r="AM133" s="729"/>
      <c r="AN133" s="729"/>
      <c r="AO133" s="729"/>
      <c r="AP133" s="729"/>
      <c r="AQ133" s="729"/>
      <c r="AR133" s="134"/>
      <c r="AT133" s="134"/>
      <c r="AU133" s="134"/>
      <c r="AY133" s="277"/>
      <c r="BE133" s="308"/>
      <c r="BF133" s="308"/>
      <c r="BG133" s="308"/>
      <c r="BH133" s="308"/>
      <c r="BI133" s="308"/>
      <c r="BJ133" s="277"/>
      <c r="BK133" s="308"/>
      <c r="BL133" s="277"/>
      <c r="BM133" s="134"/>
    </row>
    <row r="134" spans="2:65" s="2" customFormat="1" ht="24.25" customHeight="1">
      <c r="B134" s="301"/>
      <c r="C134" s="145" t="s">
        <v>135</v>
      </c>
      <c r="D134" s="145"/>
      <c r="E134" s="549" t="s">
        <v>1316</v>
      </c>
      <c r="F134" s="147" t="s">
        <v>1317</v>
      </c>
      <c r="G134" s="148" t="s">
        <v>169</v>
      </c>
      <c r="H134" s="149">
        <v>36</v>
      </c>
      <c r="I134" s="150"/>
      <c r="J134" s="151">
        <f t="shared" si="0"/>
        <v>0</v>
      </c>
      <c r="K134" s="147" t="s">
        <v>1</v>
      </c>
      <c r="L134" s="152"/>
      <c r="M134" s="736"/>
      <c r="N134" s="737"/>
      <c r="O134" s="729"/>
      <c r="P134" s="757"/>
      <c r="Q134" s="757"/>
      <c r="R134" s="757"/>
      <c r="S134" s="757"/>
      <c r="T134" s="757"/>
      <c r="U134" s="729"/>
      <c r="V134" s="729"/>
      <c r="W134" s="729"/>
      <c r="X134" s="729"/>
      <c r="Y134" s="729"/>
      <c r="Z134" s="729"/>
      <c r="AA134" s="729"/>
      <c r="AB134" s="729"/>
      <c r="AC134" s="729"/>
      <c r="AD134" s="729"/>
      <c r="AE134" s="729"/>
      <c r="AF134" s="729"/>
      <c r="AG134" s="729"/>
      <c r="AH134" s="729"/>
      <c r="AI134" s="729"/>
      <c r="AJ134" s="729"/>
      <c r="AK134" s="729"/>
      <c r="AL134" s="729"/>
      <c r="AM134" s="729"/>
      <c r="AN134" s="729"/>
      <c r="AO134" s="729"/>
      <c r="AP134" s="729"/>
      <c r="AQ134" s="729"/>
      <c r="AR134" s="134"/>
      <c r="AT134" s="134"/>
      <c r="AU134" s="134"/>
      <c r="AY134" s="277"/>
      <c r="BE134" s="308"/>
      <c r="BF134" s="308"/>
      <c r="BG134" s="308"/>
      <c r="BH134" s="308"/>
      <c r="BI134" s="308"/>
      <c r="BJ134" s="277"/>
      <c r="BK134" s="308"/>
      <c r="BL134" s="277"/>
      <c r="BM134" s="134"/>
    </row>
    <row r="135" spans="2:65" s="2" customFormat="1" ht="24.25" customHeight="1">
      <c r="B135" s="301"/>
      <c r="C135" s="145" t="s">
        <v>136</v>
      </c>
      <c r="D135" s="145"/>
      <c r="E135" s="549" t="s">
        <v>1318</v>
      </c>
      <c r="F135" s="147" t="s">
        <v>1319</v>
      </c>
      <c r="G135" s="148" t="s">
        <v>169</v>
      </c>
      <c r="H135" s="149">
        <v>20</v>
      </c>
      <c r="I135" s="150"/>
      <c r="J135" s="151">
        <f t="shared" si="0"/>
        <v>0</v>
      </c>
      <c r="K135" s="147" t="s">
        <v>1</v>
      </c>
      <c r="L135" s="152"/>
      <c r="M135" s="736"/>
      <c r="N135" s="737"/>
      <c r="O135" s="729"/>
      <c r="P135" s="757"/>
      <c r="Q135" s="757"/>
      <c r="R135" s="757"/>
      <c r="S135" s="757"/>
      <c r="T135" s="757"/>
      <c r="U135" s="729"/>
      <c r="V135" s="729"/>
      <c r="W135" s="729"/>
      <c r="X135" s="729"/>
      <c r="Y135" s="729"/>
      <c r="Z135" s="729"/>
      <c r="AA135" s="729"/>
      <c r="AB135" s="729"/>
      <c r="AC135" s="729"/>
      <c r="AD135" s="729"/>
      <c r="AE135" s="729"/>
      <c r="AF135" s="729"/>
      <c r="AG135" s="729"/>
      <c r="AH135" s="729"/>
      <c r="AI135" s="729"/>
      <c r="AJ135" s="729"/>
      <c r="AK135" s="729"/>
      <c r="AL135" s="729"/>
      <c r="AM135" s="729"/>
      <c r="AN135" s="729"/>
      <c r="AO135" s="729"/>
      <c r="AP135" s="729"/>
      <c r="AQ135" s="729"/>
      <c r="AR135" s="134"/>
      <c r="AT135" s="134"/>
      <c r="AU135" s="134"/>
      <c r="AY135" s="277"/>
      <c r="BE135" s="308"/>
      <c r="BF135" s="308"/>
      <c r="BG135" s="308"/>
      <c r="BH135" s="308"/>
      <c r="BI135" s="308"/>
      <c r="BJ135" s="277"/>
      <c r="BK135" s="308"/>
      <c r="BL135" s="277"/>
      <c r="BM135" s="134"/>
    </row>
    <row r="136" spans="2:65" s="2" customFormat="1" ht="24.25" customHeight="1">
      <c r="B136" s="301"/>
      <c r="C136" s="145" t="s">
        <v>137</v>
      </c>
      <c r="D136" s="145"/>
      <c r="E136" s="549" t="s">
        <v>1320</v>
      </c>
      <c r="F136" s="147" t="s">
        <v>1321</v>
      </c>
      <c r="G136" s="148" t="s">
        <v>1322</v>
      </c>
      <c r="H136" s="149">
        <v>1</v>
      </c>
      <c r="I136" s="150"/>
      <c r="J136" s="151">
        <f t="shared" si="0"/>
        <v>0</v>
      </c>
      <c r="K136" s="147" t="s">
        <v>1</v>
      </c>
      <c r="L136" s="152"/>
      <c r="M136" s="736"/>
      <c r="N136" s="737"/>
      <c r="O136" s="729"/>
      <c r="P136" s="757"/>
      <c r="Q136" s="757"/>
      <c r="R136" s="757"/>
      <c r="S136" s="757"/>
      <c r="T136" s="757"/>
      <c r="U136" s="729"/>
      <c r="V136" s="729"/>
      <c r="W136" s="729"/>
      <c r="X136" s="729"/>
      <c r="Y136" s="729"/>
      <c r="Z136" s="729"/>
      <c r="AA136" s="729"/>
      <c r="AB136" s="729"/>
      <c r="AC136" s="729"/>
      <c r="AD136" s="729"/>
      <c r="AE136" s="729"/>
      <c r="AF136" s="729"/>
      <c r="AG136" s="729"/>
      <c r="AH136" s="729"/>
      <c r="AI136" s="729"/>
      <c r="AJ136" s="729"/>
      <c r="AK136" s="729"/>
      <c r="AL136" s="729"/>
      <c r="AM136" s="729"/>
      <c r="AN136" s="729"/>
      <c r="AO136" s="729"/>
      <c r="AP136" s="729"/>
      <c r="AQ136" s="729"/>
      <c r="AR136" s="134"/>
      <c r="AT136" s="134"/>
      <c r="AU136" s="134"/>
      <c r="AY136" s="277"/>
      <c r="BE136" s="308"/>
      <c r="BF136" s="308"/>
      <c r="BG136" s="308"/>
      <c r="BH136" s="308"/>
      <c r="BI136" s="308"/>
      <c r="BJ136" s="277"/>
      <c r="BK136" s="308"/>
      <c r="BL136" s="277"/>
      <c r="BM136" s="134"/>
    </row>
    <row r="137" spans="2:65" s="2" customFormat="1" ht="33.65" customHeight="1">
      <c r="B137" s="301"/>
      <c r="C137" s="145" t="s">
        <v>139</v>
      </c>
      <c r="D137" s="145"/>
      <c r="E137" s="549" t="s">
        <v>1323</v>
      </c>
      <c r="F137" s="147" t="s">
        <v>1324</v>
      </c>
      <c r="G137" s="148" t="s">
        <v>169</v>
      </c>
      <c r="H137" s="149">
        <v>40</v>
      </c>
      <c r="I137" s="150"/>
      <c r="J137" s="151">
        <f t="shared" si="0"/>
        <v>0</v>
      </c>
      <c r="K137" s="147" t="s">
        <v>1</v>
      </c>
      <c r="L137" s="152"/>
      <c r="M137" s="736"/>
      <c r="N137" s="737"/>
      <c r="O137" s="729"/>
      <c r="P137" s="757"/>
      <c r="Q137" s="757"/>
      <c r="R137" s="757"/>
      <c r="S137" s="757"/>
      <c r="T137" s="757"/>
      <c r="U137" s="729"/>
      <c r="V137" s="729"/>
      <c r="W137" s="729"/>
      <c r="X137" s="729"/>
      <c r="Y137" s="729"/>
      <c r="Z137" s="729"/>
      <c r="AA137" s="729"/>
      <c r="AB137" s="729"/>
      <c r="AC137" s="729"/>
      <c r="AD137" s="729"/>
      <c r="AE137" s="729"/>
      <c r="AF137" s="729"/>
      <c r="AG137" s="729"/>
      <c r="AH137" s="729"/>
      <c r="AI137" s="729"/>
      <c r="AJ137" s="729"/>
      <c r="AK137" s="729"/>
      <c r="AL137" s="729"/>
      <c r="AM137" s="729"/>
      <c r="AN137" s="729"/>
      <c r="AO137" s="729"/>
      <c r="AP137" s="729"/>
      <c r="AQ137" s="729"/>
      <c r="AR137" s="134"/>
      <c r="AT137" s="134"/>
      <c r="AU137" s="134"/>
      <c r="AY137" s="277"/>
      <c r="BE137" s="308"/>
      <c r="BF137" s="308"/>
      <c r="BG137" s="308"/>
      <c r="BH137" s="308"/>
      <c r="BI137" s="308"/>
      <c r="BJ137" s="277"/>
      <c r="BK137" s="308"/>
      <c r="BL137" s="277"/>
      <c r="BM137" s="134"/>
    </row>
    <row r="138" spans="2:65" s="2" customFormat="1" ht="11.7" customHeight="1">
      <c r="B138" s="301"/>
      <c r="C138" s="10"/>
      <c r="D138" s="137" t="s">
        <v>131</v>
      </c>
      <c r="E138" s="550" t="s">
        <v>1</v>
      </c>
      <c r="F138" s="139" t="s">
        <v>1325</v>
      </c>
      <c r="G138" s="10"/>
      <c r="H138" s="140"/>
      <c r="I138" s="860"/>
      <c r="J138" s="10"/>
      <c r="K138" s="10"/>
      <c r="L138" s="152"/>
      <c r="M138" s="736"/>
      <c r="N138" s="737"/>
      <c r="O138" s="729"/>
      <c r="P138" s="757"/>
      <c r="Q138" s="757"/>
      <c r="R138" s="757"/>
      <c r="S138" s="757"/>
      <c r="T138" s="757"/>
      <c r="U138" s="729"/>
      <c r="V138" s="729"/>
      <c r="W138" s="729"/>
      <c r="X138" s="729"/>
      <c r="Y138" s="729"/>
      <c r="Z138" s="729"/>
      <c r="AA138" s="729"/>
      <c r="AB138" s="729"/>
      <c r="AC138" s="729"/>
      <c r="AD138" s="729"/>
      <c r="AE138" s="729"/>
      <c r="AF138" s="729"/>
      <c r="AG138" s="729"/>
      <c r="AH138" s="729"/>
      <c r="AI138" s="729"/>
      <c r="AJ138" s="729"/>
      <c r="AK138" s="729"/>
      <c r="AL138" s="729"/>
      <c r="AM138" s="729"/>
      <c r="AN138" s="729"/>
      <c r="AO138" s="729"/>
      <c r="AP138" s="729"/>
      <c r="AQ138" s="729"/>
      <c r="AR138" s="134"/>
      <c r="AT138" s="134"/>
      <c r="AU138" s="134"/>
      <c r="AY138" s="277"/>
      <c r="BE138" s="308"/>
      <c r="BF138" s="308"/>
      <c r="BG138" s="308"/>
      <c r="BH138" s="308"/>
      <c r="BI138" s="308"/>
      <c r="BJ138" s="277"/>
      <c r="BK138" s="308"/>
      <c r="BL138" s="277"/>
      <c r="BM138" s="134"/>
    </row>
    <row r="139" spans="2:65" s="2" customFormat="1" ht="31" customHeight="1">
      <c r="B139" s="301"/>
      <c r="C139" s="145" t="s">
        <v>140</v>
      </c>
      <c r="D139" s="145"/>
      <c r="E139" s="549" t="s">
        <v>1326</v>
      </c>
      <c r="F139" s="147" t="s">
        <v>1327</v>
      </c>
      <c r="G139" s="148" t="s">
        <v>169</v>
      </c>
      <c r="H139" s="149">
        <v>20</v>
      </c>
      <c r="I139" s="150"/>
      <c r="J139" s="151">
        <f t="shared" si="0"/>
        <v>0</v>
      </c>
      <c r="K139" s="147" t="s">
        <v>1</v>
      </c>
      <c r="L139" s="152"/>
      <c r="M139" s="736"/>
      <c r="N139" s="737"/>
      <c r="O139" s="729"/>
      <c r="P139" s="757"/>
      <c r="Q139" s="757"/>
      <c r="R139" s="757"/>
      <c r="S139" s="757"/>
      <c r="T139" s="757"/>
      <c r="U139" s="729"/>
      <c r="V139" s="729"/>
      <c r="W139" s="729"/>
      <c r="X139" s="729"/>
      <c r="Y139" s="729"/>
      <c r="Z139" s="729"/>
      <c r="AA139" s="729"/>
      <c r="AB139" s="729"/>
      <c r="AC139" s="729"/>
      <c r="AD139" s="729"/>
      <c r="AE139" s="729"/>
      <c r="AF139" s="729"/>
      <c r="AG139" s="729"/>
      <c r="AH139" s="729"/>
      <c r="AI139" s="729"/>
      <c r="AJ139" s="729"/>
      <c r="AK139" s="729"/>
      <c r="AL139" s="729"/>
      <c r="AM139" s="729"/>
      <c r="AN139" s="729"/>
      <c r="AO139" s="729"/>
      <c r="AP139" s="729"/>
      <c r="AQ139" s="729"/>
      <c r="AR139" s="134"/>
      <c r="AT139" s="134"/>
      <c r="AU139" s="134"/>
      <c r="AY139" s="277"/>
      <c r="BE139" s="308"/>
      <c r="BF139" s="308"/>
      <c r="BG139" s="308"/>
      <c r="BH139" s="308"/>
      <c r="BI139" s="308"/>
      <c r="BJ139" s="277"/>
      <c r="BK139" s="308"/>
      <c r="BL139" s="277"/>
      <c r="BM139" s="134"/>
    </row>
    <row r="140" spans="2:65" s="2" customFormat="1" ht="31" customHeight="1">
      <c r="B140" s="301"/>
      <c r="C140" s="10"/>
      <c r="D140" s="137" t="s">
        <v>131</v>
      </c>
      <c r="E140" s="550" t="s">
        <v>1</v>
      </c>
      <c r="F140" s="139" t="s">
        <v>1328</v>
      </c>
      <c r="G140" s="10"/>
      <c r="H140" s="140"/>
      <c r="I140" s="860"/>
      <c r="J140" s="10"/>
      <c r="K140" s="10"/>
      <c r="L140" s="152"/>
      <c r="M140" s="736"/>
      <c r="N140" s="737"/>
      <c r="O140" s="729"/>
      <c r="P140" s="757"/>
      <c r="Q140" s="757"/>
      <c r="R140" s="757"/>
      <c r="S140" s="757"/>
      <c r="T140" s="757"/>
      <c r="U140" s="729"/>
      <c r="V140" s="729"/>
      <c r="W140" s="729"/>
      <c r="X140" s="729"/>
      <c r="Y140" s="729"/>
      <c r="Z140" s="729"/>
      <c r="AA140" s="729"/>
      <c r="AB140" s="729"/>
      <c r="AC140" s="729"/>
      <c r="AD140" s="729"/>
      <c r="AE140" s="729"/>
      <c r="AF140" s="729"/>
      <c r="AG140" s="729"/>
      <c r="AH140" s="729"/>
      <c r="AI140" s="729"/>
      <c r="AJ140" s="729"/>
      <c r="AK140" s="729"/>
      <c r="AL140" s="729"/>
      <c r="AM140" s="729"/>
      <c r="AN140" s="729"/>
      <c r="AO140" s="729"/>
      <c r="AP140" s="729"/>
      <c r="AQ140" s="729"/>
      <c r="AR140" s="134"/>
      <c r="AT140" s="134"/>
      <c r="AU140" s="134"/>
      <c r="AY140" s="277"/>
      <c r="BE140" s="308"/>
      <c r="BF140" s="308"/>
      <c r="BG140" s="308"/>
      <c r="BH140" s="308"/>
      <c r="BI140" s="308"/>
      <c r="BJ140" s="277"/>
      <c r="BK140" s="308"/>
      <c r="BL140" s="277"/>
      <c r="BM140" s="134"/>
    </row>
    <row r="141" spans="2:65" s="2" customFormat="1" ht="26.5" customHeight="1">
      <c r="B141" s="301"/>
      <c r="C141" s="145" t="s">
        <v>141</v>
      </c>
      <c r="D141" s="145"/>
      <c r="E141" s="549" t="s">
        <v>1329</v>
      </c>
      <c r="F141" s="147" t="s">
        <v>1330</v>
      </c>
      <c r="G141" s="148" t="s">
        <v>169</v>
      </c>
      <c r="H141" s="149">
        <v>1</v>
      </c>
      <c r="I141" s="150"/>
      <c r="J141" s="151">
        <f t="shared" si="0"/>
        <v>0</v>
      </c>
      <c r="K141" s="147" t="s">
        <v>1</v>
      </c>
      <c r="L141" s="152"/>
      <c r="M141" s="736"/>
      <c r="N141" s="737"/>
      <c r="O141" s="729"/>
      <c r="P141" s="757"/>
      <c r="Q141" s="757"/>
      <c r="R141" s="757"/>
      <c r="S141" s="757"/>
      <c r="T141" s="757"/>
      <c r="U141" s="729"/>
      <c r="V141" s="729"/>
      <c r="W141" s="729"/>
      <c r="X141" s="729"/>
      <c r="Y141" s="729"/>
      <c r="Z141" s="729"/>
      <c r="AA141" s="729"/>
      <c r="AB141" s="729"/>
      <c r="AC141" s="729"/>
      <c r="AD141" s="729"/>
      <c r="AE141" s="729"/>
      <c r="AF141" s="729"/>
      <c r="AG141" s="729"/>
      <c r="AH141" s="729"/>
      <c r="AI141" s="729"/>
      <c r="AJ141" s="729"/>
      <c r="AK141" s="729"/>
      <c r="AL141" s="729"/>
      <c r="AM141" s="729"/>
      <c r="AN141" s="729"/>
      <c r="AO141" s="729"/>
      <c r="AP141" s="729"/>
      <c r="AQ141" s="729"/>
      <c r="AR141" s="134"/>
      <c r="AT141" s="134"/>
      <c r="AU141" s="134"/>
      <c r="AY141" s="277"/>
      <c r="BE141" s="308"/>
      <c r="BF141" s="308"/>
      <c r="BG141" s="308"/>
      <c r="BH141" s="308"/>
      <c r="BI141" s="308"/>
      <c r="BJ141" s="277"/>
      <c r="BK141" s="308"/>
      <c r="BL141" s="277"/>
      <c r="BM141" s="134"/>
    </row>
    <row r="142" spans="2:65" s="2" customFormat="1" ht="26.5" customHeight="1">
      <c r="B142" s="301"/>
      <c r="C142" s="10"/>
      <c r="D142" s="137" t="s">
        <v>131</v>
      </c>
      <c r="E142" s="550" t="s">
        <v>1</v>
      </c>
      <c r="F142" s="139" t="s">
        <v>1331</v>
      </c>
      <c r="G142" s="10"/>
      <c r="H142" s="140"/>
      <c r="I142" s="860"/>
      <c r="J142" s="10"/>
      <c r="K142" s="10"/>
      <c r="L142" s="152"/>
      <c r="M142" s="736"/>
      <c r="N142" s="737"/>
      <c r="O142" s="729"/>
      <c r="P142" s="757"/>
      <c r="Q142" s="757"/>
      <c r="R142" s="757"/>
      <c r="S142" s="757"/>
      <c r="T142" s="757"/>
      <c r="U142" s="729"/>
      <c r="V142" s="729"/>
      <c r="W142" s="729"/>
      <c r="X142" s="729"/>
      <c r="Y142" s="729"/>
      <c r="Z142" s="729"/>
      <c r="AA142" s="729"/>
      <c r="AB142" s="729"/>
      <c r="AC142" s="729"/>
      <c r="AD142" s="729"/>
      <c r="AE142" s="729"/>
      <c r="AF142" s="729"/>
      <c r="AG142" s="729"/>
      <c r="AH142" s="729"/>
      <c r="AI142" s="729"/>
      <c r="AJ142" s="729"/>
      <c r="AK142" s="729"/>
      <c r="AL142" s="729"/>
      <c r="AM142" s="729"/>
      <c r="AN142" s="729"/>
      <c r="AO142" s="729"/>
      <c r="AP142" s="729"/>
      <c r="AQ142" s="729"/>
      <c r="AR142" s="134"/>
      <c r="AT142" s="134"/>
      <c r="AU142" s="134"/>
      <c r="AY142" s="277"/>
      <c r="BE142" s="308"/>
      <c r="BF142" s="308"/>
      <c r="BG142" s="308"/>
      <c r="BH142" s="308"/>
      <c r="BI142" s="308"/>
      <c r="BJ142" s="277"/>
      <c r="BK142" s="308"/>
      <c r="BL142" s="277"/>
      <c r="BM142" s="134"/>
    </row>
    <row r="143" spans="2:65" s="2" customFormat="1" ht="24.45" customHeight="1">
      <c r="B143" s="301"/>
      <c r="C143" s="145" t="s">
        <v>142</v>
      </c>
      <c r="D143" s="145"/>
      <c r="E143" s="549" t="s">
        <v>1332</v>
      </c>
      <c r="F143" s="147" t="s">
        <v>1333</v>
      </c>
      <c r="G143" s="148" t="s">
        <v>169</v>
      </c>
      <c r="H143" s="149">
        <v>1</v>
      </c>
      <c r="I143" s="150"/>
      <c r="J143" s="151">
        <f t="shared" si="0"/>
        <v>0</v>
      </c>
      <c r="K143" s="147" t="s">
        <v>1</v>
      </c>
      <c r="L143" s="152"/>
      <c r="M143" s="736"/>
      <c r="N143" s="737"/>
      <c r="O143" s="729"/>
      <c r="P143" s="757"/>
      <c r="Q143" s="757"/>
      <c r="R143" s="757"/>
      <c r="S143" s="757"/>
      <c r="T143" s="757"/>
      <c r="U143" s="729"/>
      <c r="V143" s="729"/>
      <c r="W143" s="729"/>
      <c r="X143" s="729"/>
      <c r="Y143" s="729"/>
      <c r="Z143" s="729"/>
      <c r="AA143" s="729"/>
      <c r="AB143" s="729"/>
      <c r="AC143" s="729"/>
      <c r="AD143" s="729"/>
      <c r="AE143" s="729"/>
      <c r="AF143" s="729"/>
      <c r="AG143" s="729"/>
      <c r="AH143" s="729"/>
      <c r="AI143" s="729"/>
      <c r="AJ143" s="729"/>
      <c r="AK143" s="729"/>
      <c r="AL143" s="729"/>
      <c r="AM143" s="729"/>
      <c r="AN143" s="729"/>
      <c r="AO143" s="729"/>
      <c r="AP143" s="729"/>
      <c r="AQ143" s="729"/>
      <c r="AR143" s="134"/>
      <c r="AT143" s="134"/>
      <c r="AU143" s="134"/>
      <c r="AY143" s="277"/>
      <c r="BE143" s="308"/>
      <c r="BF143" s="308"/>
      <c r="BG143" s="308"/>
      <c r="BH143" s="308"/>
      <c r="BI143" s="308"/>
      <c r="BJ143" s="277"/>
      <c r="BK143" s="308"/>
      <c r="BL143" s="277"/>
      <c r="BM143" s="134"/>
    </row>
    <row r="144" spans="2:65" s="2" customFormat="1" ht="46.5" customHeight="1">
      <c r="B144" s="301"/>
      <c r="C144" s="10"/>
      <c r="D144" s="137" t="s">
        <v>131</v>
      </c>
      <c r="E144" s="550" t="s">
        <v>1</v>
      </c>
      <c r="F144" s="139" t="s">
        <v>1334</v>
      </c>
      <c r="G144" s="10"/>
      <c r="H144" s="140"/>
      <c r="I144" s="860"/>
      <c r="J144" s="10"/>
      <c r="K144" s="10"/>
      <c r="L144" s="152"/>
      <c r="M144" s="736"/>
      <c r="N144" s="737"/>
      <c r="O144" s="729"/>
      <c r="P144" s="757"/>
      <c r="Q144" s="757"/>
      <c r="R144" s="757"/>
      <c r="S144" s="757"/>
      <c r="T144" s="757"/>
      <c r="U144" s="729"/>
      <c r="V144" s="729"/>
      <c r="W144" s="729"/>
      <c r="X144" s="729"/>
      <c r="Y144" s="729"/>
      <c r="Z144" s="729"/>
      <c r="AA144" s="729"/>
      <c r="AB144" s="729"/>
      <c r="AC144" s="729"/>
      <c r="AD144" s="729"/>
      <c r="AE144" s="729"/>
      <c r="AF144" s="729"/>
      <c r="AG144" s="729"/>
      <c r="AH144" s="729"/>
      <c r="AI144" s="729"/>
      <c r="AJ144" s="729"/>
      <c r="AK144" s="729"/>
      <c r="AL144" s="729"/>
      <c r="AM144" s="729"/>
      <c r="AN144" s="729"/>
      <c r="AO144" s="729"/>
      <c r="AP144" s="729"/>
      <c r="AQ144" s="729"/>
      <c r="AR144" s="134"/>
      <c r="AT144" s="134"/>
      <c r="AU144" s="134"/>
      <c r="AY144" s="277"/>
      <c r="BE144" s="308"/>
      <c r="BF144" s="308"/>
      <c r="BG144" s="308"/>
      <c r="BH144" s="308"/>
      <c r="BI144" s="308"/>
      <c r="BJ144" s="277"/>
      <c r="BK144" s="308"/>
      <c r="BL144" s="277"/>
      <c r="BM144" s="134"/>
    </row>
    <row r="145" spans="2:65" s="2" customFormat="1" ht="26.7" customHeight="1">
      <c r="B145" s="301"/>
      <c r="C145" s="145" t="s">
        <v>9</v>
      </c>
      <c r="D145" s="145"/>
      <c r="E145" s="549" t="s">
        <v>1335</v>
      </c>
      <c r="F145" s="147" t="s">
        <v>1336</v>
      </c>
      <c r="G145" s="148" t="s">
        <v>169</v>
      </c>
      <c r="H145" s="149">
        <v>1</v>
      </c>
      <c r="I145" s="150"/>
      <c r="J145" s="151">
        <f t="shared" si="0"/>
        <v>0</v>
      </c>
      <c r="K145" s="147" t="s">
        <v>1</v>
      </c>
      <c r="L145" s="152"/>
      <c r="M145" s="736"/>
      <c r="N145" s="737"/>
      <c r="O145" s="729"/>
      <c r="P145" s="757"/>
      <c r="Q145" s="757"/>
      <c r="R145" s="757"/>
      <c r="S145" s="757"/>
      <c r="T145" s="757"/>
      <c r="U145" s="729"/>
      <c r="V145" s="729"/>
      <c r="W145" s="729"/>
      <c r="X145" s="729"/>
      <c r="Y145" s="729"/>
      <c r="Z145" s="729"/>
      <c r="AA145" s="729"/>
      <c r="AB145" s="729"/>
      <c r="AC145" s="729"/>
      <c r="AD145" s="729"/>
      <c r="AE145" s="729"/>
      <c r="AF145" s="729"/>
      <c r="AG145" s="729"/>
      <c r="AH145" s="729"/>
      <c r="AI145" s="729"/>
      <c r="AJ145" s="729"/>
      <c r="AK145" s="729"/>
      <c r="AL145" s="729"/>
      <c r="AM145" s="729"/>
      <c r="AN145" s="729"/>
      <c r="AO145" s="729"/>
      <c r="AP145" s="729"/>
      <c r="AQ145" s="729"/>
      <c r="AR145" s="134"/>
      <c r="AT145" s="134"/>
      <c r="AU145" s="134"/>
      <c r="AY145" s="277"/>
      <c r="BE145" s="308"/>
      <c r="BF145" s="308"/>
      <c r="BG145" s="308"/>
      <c r="BH145" s="308"/>
      <c r="BI145" s="308"/>
      <c r="BJ145" s="277"/>
      <c r="BK145" s="308"/>
      <c r="BL145" s="277"/>
      <c r="BM145" s="134"/>
    </row>
    <row r="146" spans="2:65" s="2" customFormat="1" ht="31.2" customHeight="1">
      <c r="B146" s="301"/>
      <c r="C146" s="10"/>
      <c r="D146" s="137" t="s">
        <v>131</v>
      </c>
      <c r="E146" s="550" t="s">
        <v>1</v>
      </c>
      <c r="F146" s="139" t="s">
        <v>1337</v>
      </c>
      <c r="G146" s="10"/>
      <c r="H146" s="140"/>
      <c r="I146" s="860"/>
      <c r="J146" s="10"/>
      <c r="K146" s="10"/>
      <c r="L146" s="152"/>
      <c r="M146" s="736"/>
      <c r="N146" s="737"/>
      <c r="O146" s="729"/>
      <c r="P146" s="757"/>
      <c r="Q146" s="757"/>
      <c r="R146" s="757"/>
      <c r="S146" s="757"/>
      <c r="T146" s="757"/>
      <c r="U146" s="729"/>
      <c r="V146" s="729"/>
      <c r="W146" s="729"/>
      <c r="X146" s="729"/>
      <c r="Y146" s="729"/>
      <c r="Z146" s="729"/>
      <c r="AA146" s="729"/>
      <c r="AB146" s="729"/>
      <c r="AC146" s="729"/>
      <c r="AD146" s="729"/>
      <c r="AE146" s="729"/>
      <c r="AF146" s="729"/>
      <c r="AG146" s="729"/>
      <c r="AH146" s="729"/>
      <c r="AI146" s="729"/>
      <c r="AJ146" s="729"/>
      <c r="AK146" s="729"/>
      <c r="AL146" s="729"/>
      <c r="AM146" s="729"/>
      <c r="AN146" s="729"/>
      <c r="AO146" s="729"/>
      <c r="AP146" s="729"/>
      <c r="AQ146" s="729"/>
      <c r="AR146" s="134"/>
      <c r="AT146" s="134"/>
      <c r="AU146" s="134"/>
      <c r="AY146" s="277"/>
      <c r="BE146" s="308"/>
      <c r="BF146" s="308"/>
      <c r="BG146" s="308"/>
      <c r="BH146" s="308"/>
      <c r="BI146" s="308"/>
      <c r="BJ146" s="277"/>
      <c r="BK146" s="308"/>
      <c r="BL146" s="277"/>
      <c r="BM146" s="134"/>
    </row>
    <row r="147" spans="2:65" s="2" customFormat="1" ht="31.2" customHeight="1">
      <c r="B147" s="301"/>
      <c r="C147" s="292"/>
      <c r="D147" s="120" t="s">
        <v>71</v>
      </c>
      <c r="E147" s="129" t="s">
        <v>1338</v>
      </c>
      <c r="F147" s="129" t="s">
        <v>1339</v>
      </c>
      <c r="G147" s="292"/>
      <c r="H147" s="292"/>
      <c r="I147" s="299"/>
      <c r="J147" s="300">
        <f>SUM(J148)</f>
        <v>0</v>
      </c>
      <c r="K147" s="292"/>
      <c r="L147" s="152"/>
      <c r="M147" s="736"/>
      <c r="N147" s="737"/>
      <c r="O147" s="729"/>
      <c r="P147" s="757"/>
      <c r="Q147" s="757"/>
      <c r="R147" s="757"/>
      <c r="S147" s="757"/>
      <c r="T147" s="757"/>
      <c r="U147" s="729"/>
      <c r="V147" s="729"/>
      <c r="W147" s="729"/>
      <c r="X147" s="729"/>
      <c r="Y147" s="729"/>
      <c r="Z147" s="729"/>
      <c r="AA147" s="729"/>
      <c r="AB147" s="729"/>
      <c r="AC147" s="729"/>
      <c r="AD147" s="729"/>
      <c r="AE147" s="729"/>
      <c r="AF147" s="729"/>
      <c r="AG147" s="729"/>
      <c r="AH147" s="729"/>
      <c r="AI147" s="729"/>
      <c r="AJ147" s="729"/>
      <c r="AK147" s="729"/>
      <c r="AL147" s="729"/>
      <c r="AM147" s="729"/>
      <c r="AN147" s="729"/>
      <c r="AO147" s="729"/>
      <c r="AP147" s="729"/>
      <c r="AQ147" s="729"/>
      <c r="AR147" s="134"/>
      <c r="AT147" s="134"/>
      <c r="AU147" s="134"/>
      <c r="AY147" s="277"/>
      <c r="BE147" s="308"/>
      <c r="BF147" s="308"/>
      <c r="BG147" s="308"/>
      <c r="BH147" s="308"/>
      <c r="BI147" s="308"/>
      <c r="BJ147" s="277"/>
      <c r="BK147" s="308"/>
      <c r="BL147" s="277"/>
      <c r="BM147" s="134"/>
    </row>
    <row r="148" spans="2:65" s="2" customFormat="1" ht="24.25" customHeight="1">
      <c r="B148" s="301"/>
      <c r="C148" s="145" t="s">
        <v>143</v>
      </c>
      <c r="D148" s="145"/>
      <c r="E148" s="549" t="s">
        <v>1340</v>
      </c>
      <c r="F148" s="147" t="s">
        <v>1341</v>
      </c>
      <c r="G148" s="148" t="s">
        <v>158</v>
      </c>
      <c r="H148" s="149">
        <v>50</v>
      </c>
      <c r="I148" s="150"/>
      <c r="J148" s="151">
        <f t="shared" si="0"/>
        <v>0</v>
      </c>
      <c r="K148" s="147" t="s">
        <v>1</v>
      </c>
      <c r="L148" s="152"/>
      <c r="M148" s="736"/>
      <c r="N148" s="737"/>
      <c r="O148" s="729"/>
      <c r="P148" s="757"/>
      <c r="Q148" s="757"/>
      <c r="R148" s="757"/>
      <c r="S148" s="757"/>
      <c r="T148" s="757"/>
      <c r="U148" s="729"/>
      <c r="V148" s="729"/>
      <c r="W148" s="729"/>
      <c r="X148" s="729"/>
      <c r="Y148" s="729"/>
      <c r="Z148" s="729"/>
      <c r="AA148" s="729"/>
      <c r="AB148" s="729"/>
      <c r="AC148" s="729"/>
      <c r="AD148" s="729"/>
      <c r="AE148" s="729"/>
      <c r="AF148" s="729"/>
      <c r="AG148" s="729"/>
      <c r="AH148" s="729"/>
      <c r="AI148" s="729"/>
      <c r="AJ148" s="729"/>
      <c r="AK148" s="729"/>
      <c r="AL148" s="729"/>
      <c r="AM148" s="729"/>
      <c r="AN148" s="729"/>
      <c r="AO148" s="729"/>
      <c r="AP148" s="729"/>
      <c r="AQ148" s="729"/>
      <c r="AR148" s="134"/>
      <c r="AT148" s="134"/>
      <c r="AU148" s="134"/>
      <c r="AY148" s="277"/>
      <c r="BE148" s="308"/>
      <c r="BF148" s="308"/>
      <c r="BG148" s="308"/>
      <c r="BH148" s="308"/>
      <c r="BI148" s="308"/>
      <c r="BJ148" s="277"/>
      <c r="BK148" s="308"/>
      <c r="BL148" s="277"/>
      <c r="BM148" s="134"/>
    </row>
    <row r="149" spans="2:65" s="2" customFormat="1" ht="16.5" customHeight="1">
      <c r="B149" s="301"/>
      <c r="C149" s="10"/>
      <c r="D149" s="137" t="s">
        <v>131</v>
      </c>
      <c r="E149" s="550" t="s">
        <v>1</v>
      </c>
      <c r="F149" s="139" t="s">
        <v>1342</v>
      </c>
      <c r="G149" s="10"/>
      <c r="H149" s="140"/>
      <c r="I149" s="860"/>
      <c r="J149" s="10"/>
      <c r="K149" s="10"/>
      <c r="L149" s="152"/>
      <c r="M149" s="736"/>
      <c r="N149" s="737"/>
      <c r="O149" s="729"/>
      <c r="P149" s="757"/>
      <c r="Q149" s="757"/>
      <c r="R149" s="757"/>
      <c r="S149" s="757"/>
      <c r="T149" s="757"/>
      <c r="U149" s="729"/>
      <c r="V149" s="729"/>
      <c r="W149" s="729"/>
      <c r="X149" s="729"/>
      <c r="Y149" s="729"/>
      <c r="Z149" s="729"/>
      <c r="AA149" s="729"/>
      <c r="AB149" s="729"/>
      <c r="AC149" s="729"/>
      <c r="AD149" s="729"/>
      <c r="AE149" s="729"/>
      <c r="AF149" s="729"/>
      <c r="AG149" s="729"/>
      <c r="AH149" s="729"/>
      <c r="AI149" s="729"/>
      <c r="AJ149" s="729"/>
      <c r="AK149" s="729"/>
      <c r="AL149" s="729"/>
      <c r="AM149" s="729"/>
      <c r="AN149" s="729"/>
      <c r="AO149" s="729"/>
      <c r="AP149" s="729"/>
      <c r="AQ149" s="729"/>
      <c r="AR149" s="134"/>
      <c r="AT149" s="134"/>
      <c r="AU149" s="134"/>
      <c r="AY149" s="277"/>
      <c r="BE149" s="308"/>
      <c r="BF149" s="308"/>
      <c r="BG149" s="308"/>
      <c r="BH149" s="308"/>
      <c r="BI149" s="308"/>
      <c r="BJ149" s="277"/>
      <c r="BK149" s="308"/>
      <c r="BL149" s="277"/>
      <c r="BM149" s="134"/>
    </row>
    <row r="150" spans="2:65" s="2" customFormat="1" ht="16.5" customHeight="1">
      <c r="B150" s="301"/>
      <c r="C150" s="292"/>
      <c r="D150" s="120" t="s">
        <v>71</v>
      </c>
      <c r="E150" s="129" t="s">
        <v>1343</v>
      </c>
      <c r="F150" s="129" t="s">
        <v>1344</v>
      </c>
      <c r="G150" s="292"/>
      <c r="H150" s="292"/>
      <c r="I150" s="299"/>
      <c r="J150" s="300">
        <f>SUM(J151)</f>
        <v>0</v>
      </c>
      <c r="K150" s="292"/>
      <c r="L150" s="152"/>
      <c r="M150" s="736"/>
      <c r="N150" s="737"/>
      <c r="O150" s="729"/>
      <c r="P150" s="757"/>
      <c r="Q150" s="757"/>
      <c r="R150" s="757"/>
      <c r="S150" s="757"/>
      <c r="T150" s="757"/>
      <c r="U150" s="729"/>
      <c r="V150" s="729"/>
      <c r="W150" s="729"/>
      <c r="X150" s="729"/>
      <c r="Y150" s="729"/>
      <c r="Z150" s="729"/>
      <c r="AA150" s="729"/>
      <c r="AB150" s="729"/>
      <c r="AC150" s="729"/>
      <c r="AD150" s="729"/>
      <c r="AE150" s="729"/>
      <c r="AF150" s="729"/>
      <c r="AG150" s="729"/>
      <c r="AH150" s="729"/>
      <c r="AI150" s="729"/>
      <c r="AJ150" s="729"/>
      <c r="AK150" s="729"/>
      <c r="AL150" s="729"/>
      <c r="AM150" s="729"/>
      <c r="AN150" s="729"/>
      <c r="AO150" s="729"/>
      <c r="AP150" s="729"/>
      <c r="AQ150" s="729"/>
      <c r="AR150" s="134"/>
      <c r="AT150" s="134"/>
      <c r="AU150" s="134"/>
      <c r="AY150" s="277"/>
      <c r="BE150" s="308"/>
      <c r="BF150" s="308"/>
      <c r="BG150" s="308"/>
      <c r="BH150" s="308"/>
      <c r="BI150" s="308"/>
      <c r="BJ150" s="277"/>
      <c r="BK150" s="308"/>
      <c r="BL150" s="277"/>
      <c r="BM150" s="134"/>
    </row>
    <row r="151" spans="2:65" s="2" customFormat="1" ht="27" customHeight="1">
      <c r="B151" s="301"/>
      <c r="C151" s="145" t="s">
        <v>144</v>
      </c>
      <c r="D151" s="145"/>
      <c r="E151" s="549" t="s">
        <v>1345</v>
      </c>
      <c r="F151" s="147" t="s">
        <v>1346</v>
      </c>
      <c r="G151" s="148" t="s">
        <v>1347</v>
      </c>
      <c r="H151" s="149">
        <v>1</v>
      </c>
      <c r="I151" s="150"/>
      <c r="J151" s="151">
        <f t="shared" si="0"/>
        <v>0</v>
      </c>
      <c r="K151" s="147" t="s">
        <v>1</v>
      </c>
      <c r="L151" s="152"/>
      <c r="M151" s="736"/>
      <c r="N151" s="737"/>
      <c r="O151" s="729"/>
      <c r="P151" s="757"/>
      <c r="Q151" s="757"/>
      <c r="R151" s="757"/>
      <c r="S151" s="757"/>
      <c r="T151" s="757"/>
      <c r="U151" s="729"/>
      <c r="V151" s="729"/>
      <c r="W151" s="729"/>
      <c r="X151" s="729"/>
      <c r="Y151" s="729"/>
      <c r="Z151" s="729"/>
      <c r="AA151" s="729"/>
      <c r="AB151" s="729"/>
      <c r="AC151" s="729"/>
      <c r="AD151" s="729"/>
      <c r="AE151" s="729"/>
      <c r="AF151" s="729"/>
      <c r="AG151" s="729"/>
      <c r="AH151" s="729"/>
      <c r="AI151" s="729"/>
      <c r="AJ151" s="729"/>
      <c r="AK151" s="729"/>
      <c r="AL151" s="729"/>
      <c r="AM151" s="729"/>
      <c r="AN151" s="729"/>
      <c r="AO151" s="729"/>
      <c r="AP151" s="729"/>
      <c r="AQ151" s="729"/>
      <c r="AR151" s="134"/>
      <c r="AT151" s="134"/>
      <c r="AU151" s="134"/>
      <c r="AY151" s="277"/>
      <c r="BE151" s="308"/>
      <c r="BF151" s="308"/>
      <c r="BG151" s="308"/>
      <c r="BH151" s="308"/>
      <c r="BI151" s="308"/>
      <c r="BJ151" s="277"/>
      <c r="BK151" s="308"/>
      <c r="BL151" s="277"/>
      <c r="BM151" s="134"/>
    </row>
    <row r="152" spans="2:65" s="2" customFormat="1" ht="27" customHeight="1">
      <c r="B152" s="301"/>
      <c r="C152" s="292"/>
      <c r="D152" s="120" t="s">
        <v>71</v>
      </c>
      <c r="E152" s="129" t="s">
        <v>1348</v>
      </c>
      <c r="F152" s="129" t="s">
        <v>108</v>
      </c>
      <c r="G152" s="292"/>
      <c r="H152" s="292"/>
      <c r="I152" s="299"/>
      <c r="J152" s="300">
        <f>SUM(J153:J156)</f>
        <v>0</v>
      </c>
      <c r="K152" s="292"/>
      <c r="L152" s="152"/>
      <c r="M152" s="736"/>
      <c r="N152" s="737"/>
      <c r="O152" s="729"/>
      <c r="P152" s="757"/>
      <c r="Q152" s="757"/>
      <c r="R152" s="757"/>
      <c r="S152" s="757"/>
      <c r="T152" s="757"/>
      <c r="U152" s="729"/>
      <c r="V152" s="729"/>
      <c r="W152" s="729"/>
      <c r="X152" s="729"/>
      <c r="Y152" s="729"/>
      <c r="Z152" s="729"/>
      <c r="AA152" s="729"/>
      <c r="AB152" s="729"/>
      <c r="AC152" s="729"/>
      <c r="AD152" s="729"/>
      <c r="AE152" s="729"/>
      <c r="AF152" s="729"/>
      <c r="AG152" s="729"/>
      <c r="AH152" s="729"/>
      <c r="AI152" s="729"/>
      <c r="AJ152" s="729"/>
      <c r="AK152" s="729"/>
      <c r="AL152" s="729"/>
      <c r="AM152" s="729"/>
      <c r="AN152" s="729"/>
      <c r="AO152" s="729"/>
      <c r="AP152" s="729"/>
      <c r="AQ152" s="729"/>
      <c r="AR152" s="134"/>
      <c r="AT152" s="134"/>
      <c r="AU152" s="134"/>
      <c r="AY152" s="277"/>
      <c r="BE152" s="308"/>
      <c r="BF152" s="308"/>
      <c r="BG152" s="308"/>
      <c r="BH152" s="308"/>
      <c r="BI152" s="308"/>
      <c r="BJ152" s="277"/>
      <c r="BK152" s="308"/>
      <c r="BL152" s="277"/>
      <c r="BM152" s="134"/>
    </row>
    <row r="153" spans="2:65" s="2" customFormat="1" ht="35.5" customHeight="1">
      <c r="B153" s="301"/>
      <c r="C153" s="648" t="s">
        <v>145</v>
      </c>
      <c r="D153" s="145"/>
      <c r="E153" s="549" t="s">
        <v>1349</v>
      </c>
      <c r="F153" s="147" t="s">
        <v>2119</v>
      </c>
      <c r="G153" s="148" t="s">
        <v>1347</v>
      </c>
      <c r="H153" s="149">
        <v>1</v>
      </c>
      <c r="I153" s="150"/>
      <c r="J153" s="151">
        <f t="shared" si="0"/>
        <v>0</v>
      </c>
      <c r="K153" s="147" t="s">
        <v>1</v>
      </c>
      <c r="L153" s="152"/>
      <c r="M153" s="736"/>
      <c r="N153" s="737"/>
      <c r="O153" s="729"/>
      <c r="P153" s="757"/>
      <c r="Q153" s="757"/>
      <c r="R153" s="757"/>
      <c r="S153" s="757"/>
      <c r="T153" s="757"/>
      <c r="U153" s="729"/>
      <c r="V153" s="729"/>
      <c r="W153" s="729"/>
      <c r="X153" s="729"/>
      <c r="Y153" s="729"/>
      <c r="Z153" s="729"/>
      <c r="AA153" s="729"/>
      <c r="AB153" s="729"/>
      <c r="AC153" s="729"/>
      <c r="AD153" s="729"/>
      <c r="AE153" s="729"/>
      <c r="AF153" s="729"/>
      <c r="AG153" s="729"/>
      <c r="AH153" s="729"/>
      <c r="AI153" s="729"/>
      <c r="AJ153" s="729"/>
      <c r="AK153" s="729"/>
      <c r="AL153" s="729"/>
      <c r="AM153" s="729"/>
      <c r="AN153" s="729"/>
      <c r="AO153" s="729"/>
      <c r="AP153" s="729"/>
      <c r="AQ153" s="729"/>
      <c r="AR153" s="134"/>
      <c r="AT153" s="134"/>
      <c r="AU153" s="134"/>
      <c r="AY153" s="277"/>
      <c r="BE153" s="308"/>
      <c r="BF153" s="308"/>
      <c r="BG153" s="308"/>
      <c r="BH153" s="308"/>
      <c r="BI153" s="308"/>
      <c r="BJ153" s="277"/>
      <c r="BK153" s="308"/>
      <c r="BL153" s="277"/>
      <c r="BM153" s="134"/>
    </row>
    <row r="154" spans="2:65" s="2" customFormat="1" ht="26.7" customHeight="1">
      <c r="B154" s="301"/>
      <c r="C154" s="648" t="s">
        <v>146</v>
      </c>
      <c r="D154" s="145"/>
      <c r="E154" s="549" t="s">
        <v>1350</v>
      </c>
      <c r="F154" s="147" t="s">
        <v>1351</v>
      </c>
      <c r="G154" s="148" t="s">
        <v>1347</v>
      </c>
      <c r="H154" s="149">
        <v>1</v>
      </c>
      <c r="I154" s="150"/>
      <c r="J154" s="151">
        <f t="shared" si="0"/>
        <v>0</v>
      </c>
      <c r="K154" s="147" t="s">
        <v>1</v>
      </c>
      <c r="L154" s="152"/>
      <c r="M154" s="736"/>
      <c r="N154" s="737"/>
      <c r="O154" s="729"/>
      <c r="P154" s="757"/>
      <c r="Q154" s="757"/>
      <c r="R154" s="757"/>
      <c r="S154" s="757"/>
      <c r="T154" s="757"/>
      <c r="U154" s="729"/>
      <c r="V154" s="729"/>
      <c r="W154" s="729"/>
      <c r="X154" s="729"/>
      <c r="Y154" s="729"/>
      <c r="Z154" s="729"/>
      <c r="AA154" s="729"/>
      <c r="AB154" s="729"/>
      <c r="AC154" s="729"/>
      <c r="AD154" s="729"/>
      <c r="AE154" s="729"/>
      <c r="AF154" s="729"/>
      <c r="AG154" s="729"/>
      <c r="AH154" s="729"/>
      <c r="AI154" s="729"/>
      <c r="AJ154" s="729"/>
      <c r="AK154" s="729"/>
      <c r="AL154" s="729"/>
      <c r="AM154" s="729"/>
      <c r="AN154" s="729"/>
      <c r="AO154" s="729"/>
      <c r="AP154" s="729"/>
      <c r="AQ154" s="729"/>
      <c r="AR154" s="134"/>
      <c r="AT154" s="134"/>
      <c r="AU154" s="134"/>
      <c r="AY154" s="277"/>
      <c r="BE154" s="308"/>
      <c r="BF154" s="308"/>
      <c r="BG154" s="308"/>
      <c r="BH154" s="308"/>
      <c r="BI154" s="308"/>
      <c r="BJ154" s="277"/>
      <c r="BK154" s="308"/>
      <c r="BL154" s="277"/>
      <c r="BM154" s="134"/>
    </row>
    <row r="155" spans="2:65" s="2" customFormat="1" ht="30" customHeight="1">
      <c r="B155" s="301"/>
      <c r="C155" s="648" t="s">
        <v>147</v>
      </c>
      <c r="D155" s="145"/>
      <c r="E155" s="549" t="s">
        <v>1352</v>
      </c>
      <c r="F155" s="147" t="s">
        <v>1353</v>
      </c>
      <c r="G155" s="148" t="s">
        <v>1347</v>
      </c>
      <c r="H155" s="149">
        <v>1</v>
      </c>
      <c r="I155" s="150"/>
      <c r="J155" s="151">
        <f t="shared" si="0"/>
        <v>0</v>
      </c>
      <c r="K155" s="147" t="s">
        <v>1</v>
      </c>
      <c r="L155" s="152"/>
      <c r="M155" s="736"/>
      <c r="N155" s="737"/>
      <c r="O155" s="729"/>
      <c r="P155" s="757"/>
      <c r="Q155" s="757"/>
      <c r="R155" s="757"/>
      <c r="S155" s="757"/>
      <c r="T155" s="757"/>
      <c r="U155" s="729"/>
      <c r="V155" s="729"/>
      <c r="W155" s="729"/>
      <c r="X155" s="729"/>
      <c r="Y155" s="729"/>
      <c r="Z155" s="729"/>
      <c r="AA155" s="729"/>
      <c r="AB155" s="729"/>
      <c r="AC155" s="729"/>
      <c r="AD155" s="729"/>
      <c r="AE155" s="729"/>
      <c r="AF155" s="729"/>
      <c r="AG155" s="729"/>
      <c r="AH155" s="729"/>
      <c r="AI155" s="729"/>
      <c r="AJ155" s="729"/>
      <c r="AK155" s="729"/>
      <c r="AL155" s="729"/>
      <c r="AM155" s="729"/>
      <c r="AN155" s="729"/>
      <c r="AO155" s="729"/>
      <c r="AP155" s="729"/>
      <c r="AQ155" s="729"/>
      <c r="AR155" s="134"/>
      <c r="AT155" s="134"/>
      <c r="AU155" s="134"/>
      <c r="AY155" s="277"/>
      <c r="BE155" s="308"/>
      <c r="BF155" s="308"/>
      <c r="BG155" s="308"/>
      <c r="BH155" s="308"/>
      <c r="BI155" s="308"/>
      <c r="BJ155" s="277"/>
      <c r="BK155" s="308"/>
      <c r="BL155" s="277"/>
      <c r="BM155" s="134"/>
    </row>
    <row r="156" spans="2:65" s="2" customFormat="1" ht="28.95" customHeight="1">
      <c r="B156" s="301"/>
      <c r="C156" s="648" t="s">
        <v>7</v>
      </c>
      <c r="D156" s="145"/>
      <c r="E156" s="549" t="s">
        <v>1354</v>
      </c>
      <c r="F156" s="147" t="s">
        <v>1355</v>
      </c>
      <c r="G156" s="148" t="s">
        <v>1347</v>
      </c>
      <c r="H156" s="149">
        <v>1</v>
      </c>
      <c r="I156" s="150"/>
      <c r="J156" s="151">
        <f t="shared" si="0"/>
        <v>0</v>
      </c>
      <c r="K156" s="147" t="s">
        <v>1</v>
      </c>
      <c r="L156" s="152"/>
      <c r="M156" s="736"/>
      <c r="N156" s="737"/>
      <c r="O156" s="729"/>
      <c r="P156" s="757"/>
      <c r="Q156" s="757"/>
      <c r="R156" s="757"/>
      <c r="S156" s="757"/>
      <c r="T156" s="757"/>
      <c r="U156" s="729"/>
      <c r="V156" s="729"/>
      <c r="W156" s="729"/>
      <c r="X156" s="729"/>
      <c r="Y156" s="729"/>
      <c r="Z156" s="729"/>
      <c r="AA156" s="729"/>
      <c r="AB156" s="729"/>
      <c r="AC156" s="729"/>
      <c r="AD156" s="729"/>
      <c r="AE156" s="729"/>
      <c r="AF156" s="729"/>
      <c r="AG156" s="729"/>
      <c r="AH156" s="729"/>
      <c r="AI156" s="729"/>
      <c r="AJ156" s="729"/>
      <c r="AK156" s="729"/>
      <c r="AL156" s="729"/>
      <c r="AM156" s="729"/>
      <c r="AN156" s="729"/>
      <c r="AO156" s="729"/>
      <c r="AP156" s="729"/>
      <c r="AQ156" s="729"/>
      <c r="AR156" s="134"/>
      <c r="AT156" s="134"/>
      <c r="AU156" s="134"/>
      <c r="AY156" s="277"/>
      <c r="BE156" s="308"/>
      <c r="BF156" s="308"/>
      <c r="BG156" s="308"/>
      <c r="BH156" s="308"/>
      <c r="BI156" s="308"/>
      <c r="BJ156" s="277"/>
      <c r="BK156" s="308"/>
      <c r="BL156" s="277"/>
      <c r="BM156" s="134"/>
    </row>
    <row r="157" spans="2:65" s="2" customFormat="1" ht="7" customHeight="1">
      <c r="B157" s="283"/>
      <c r="C157" s="284"/>
      <c r="D157" s="284"/>
      <c r="E157" s="284"/>
      <c r="F157" s="284"/>
      <c r="G157" s="284"/>
      <c r="H157" s="284"/>
      <c r="I157" s="865"/>
      <c r="J157" s="284"/>
      <c r="K157" s="284"/>
      <c r="L157" s="34"/>
      <c r="M157" s="729"/>
      <c r="N157" s="729"/>
      <c r="O157" s="729"/>
      <c r="P157" s="729"/>
      <c r="Q157" s="729"/>
      <c r="R157" s="729"/>
      <c r="S157" s="729"/>
      <c r="T157" s="729"/>
      <c r="U157" s="729"/>
      <c r="V157" s="729"/>
      <c r="W157" s="729"/>
      <c r="X157" s="729"/>
      <c r="Y157" s="729"/>
      <c r="Z157" s="729"/>
      <c r="AA157" s="729"/>
      <c r="AB157" s="729"/>
      <c r="AC157" s="729"/>
      <c r="AD157" s="729"/>
      <c r="AE157" s="729"/>
      <c r="AF157" s="729"/>
      <c r="AG157" s="729"/>
      <c r="AH157" s="729"/>
      <c r="AI157" s="729"/>
      <c r="AJ157" s="729"/>
      <c r="AK157" s="729"/>
      <c r="AL157" s="729"/>
      <c r="AM157" s="729"/>
      <c r="AN157" s="729"/>
      <c r="AO157" s="729"/>
      <c r="AP157" s="729"/>
      <c r="AQ157" s="729"/>
    </row>
  </sheetData>
  <sheetProtection algorithmName="SHA-512" hashValue="vQukt4IQi7E5tJPPFvr4SKsTydCtpruIUVtmEHqB+4KwavCKw0YzdFm39aMBH78vlqJ1+VzN/7QuwTkPxOaBmg==" saltValue="rO6eAkrf0nB08HpqCN+4RA==" spinCount="100000" sheet="1" objects="1" scenarios="1" selectLockedCells="1"/>
  <autoFilter ref="C120:K156" xr:uid="{00000000-0009-0000-0000-00000B000000}"/>
  <mergeCells count="9">
    <mergeCell ref="E87:H87"/>
    <mergeCell ref="E111:H111"/>
    <mergeCell ref="E113:H113"/>
    <mergeCell ref="L2:V2"/>
    <mergeCell ref="E7:H7"/>
    <mergeCell ref="E9:H9"/>
    <mergeCell ref="E18:H18"/>
    <mergeCell ref="E27:H27"/>
    <mergeCell ref="E85:H85"/>
  </mergeCells>
  <phoneticPr fontId="0" type="noConversion"/>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BC176"/>
  <sheetViews>
    <sheetView showGridLines="0" topLeftCell="A80" zoomScaleNormal="100" workbookViewId="0">
      <selection activeCell="I122" sqref="I122"/>
    </sheetView>
  </sheetViews>
  <sheetFormatPr defaultColWidth="9.1796875" defaultRowHeight="10.3"/>
  <cols>
    <col min="1" max="1" width="8.36328125" style="187" customWidth="1"/>
    <col min="2" max="2" width="1.1796875" style="187" customWidth="1"/>
    <col min="3" max="3" width="4.1796875" style="187" customWidth="1"/>
    <col min="4" max="4" width="4.36328125" style="187" customWidth="1"/>
    <col min="5" max="5" width="17.1796875" style="187" customWidth="1"/>
    <col min="6" max="6" width="50.81640625" style="187" customWidth="1"/>
    <col min="7" max="7" width="7.453125" style="187" customWidth="1"/>
    <col min="8" max="8" width="14" style="187" customWidth="1"/>
    <col min="9" max="9" width="15.81640625" style="845" customWidth="1"/>
    <col min="10" max="11" width="22.36328125" style="187" customWidth="1"/>
    <col min="12" max="12" width="12.6328125" style="187" customWidth="1"/>
    <col min="13" max="13" width="16.36328125" style="187" customWidth="1"/>
    <col min="14" max="14" width="12.36328125" style="187" customWidth="1"/>
    <col min="15" max="15" width="15" style="187" customWidth="1"/>
    <col min="16" max="16" width="11" style="187" customWidth="1"/>
    <col min="17" max="17" width="15" style="187" customWidth="1"/>
    <col min="18" max="18" width="16.36328125" style="187" customWidth="1"/>
    <col min="19" max="19" width="11" style="187" customWidth="1"/>
    <col min="20" max="20" width="15" style="187" customWidth="1"/>
    <col min="21" max="21" width="16.36328125" style="187" customWidth="1"/>
    <col min="22" max="16384" width="9.1796875" style="187"/>
  </cols>
  <sheetData>
    <row r="2" spans="1:36" ht="37" customHeight="1">
      <c r="L2" s="276" t="s">
        <v>5</v>
      </c>
      <c r="AJ2" s="12" t="s">
        <v>84</v>
      </c>
    </row>
    <row r="3" spans="1:36" ht="7" customHeight="1">
      <c r="B3" s="13"/>
      <c r="C3" s="14"/>
      <c r="D3" s="14"/>
      <c r="E3" s="14"/>
      <c r="F3" s="14"/>
      <c r="G3" s="14"/>
      <c r="H3" s="14"/>
      <c r="I3" s="846"/>
      <c r="J3" s="14"/>
      <c r="K3" s="14"/>
      <c r="L3" s="15"/>
      <c r="AJ3" s="12" t="s">
        <v>78</v>
      </c>
    </row>
    <row r="4" spans="1:36" ht="25" customHeight="1">
      <c r="B4" s="15"/>
      <c r="D4" s="16" t="s">
        <v>110</v>
      </c>
      <c r="L4" s="15"/>
      <c r="AJ4" s="12" t="s">
        <v>3</v>
      </c>
    </row>
    <row r="5" spans="1:36" ht="7" customHeight="1">
      <c r="B5" s="15"/>
      <c r="L5" s="15"/>
    </row>
    <row r="6" spans="1:36" ht="12" customHeight="1">
      <c r="B6" s="15"/>
      <c r="D6" s="194" t="s">
        <v>16</v>
      </c>
      <c r="L6" s="15"/>
    </row>
    <row r="7" spans="1:36" ht="16.5" customHeight="1">
      <c r="B7" s="15"/>
      <c r="E7" s="940" t="s">
        <v>4078</v>
      </c>
      <c r="F7" s="941"/>
      <c r="G7" s="941"/>
      <c r="H7" s="941"/>
      <c r="L7" s="15"/>
    </row>
    <row r="8" spans="1:36" s="2" customFormat="1" ht="12" customHeight="1">
      <c r="A8" s="193"/>
      <c r="B8" s="26"/>
      <c r="C8" s="193"/>
      <c r="D8" s="194" t="s">
        <v>111</v>
      </c>
      <c r="E8" s="193"/>
      <c r="F8" s="193"/>
      <c r="G8" s="193"/>
      <c r="H8" s="193"/>
      <c r="I8" s="135"/>
      <c r="J8" s="193"/>
      <c r="K8" s="193"/>
      <c r="L8" s="34"/>
      <c r="M8" s="193"/>
      <c r="N8" s="193"/>
      <c r="O8" s="193"/>
      <c r="P8" s="193"/>
      <c r="Q8" s="193"/>
      <c r="R8" s="193"/>
      <c r="S8" s="193"/>
      <c r="T8" s="193"/>
      <c r="U8" s="193"/>
    </row>
    <row r="9" spans="1:36" s="2" customFormat="1" ht="16.5" customHeight="1">
      <c r="A9" s="193"/>
      <c r="B9" s="26"/>
      <c r="C9" s="193"/>
      <c r="D9" s="193"/>
      <c r="E9" s="911" t="s">
        <v>7011</v>
      </c>
      <c r="F9" s="942"/>
      <c r="G9" s="942"/>
      <c r="H9" s="942"/>
      <c r="I9" s="135"/>
      <c r="J9" s="193"/>
      <c r="K9" s="193"/>
      <c r="L9" s="34"/>
      <c r="M9" s="193"/>
      <c r="N9" s="193"/>
      <c r="O9" s="193"/>
      <c r="P9" s="193"/>
      <c r="Q9" s="193"/>
      <c r="R9" s="193"/>
      <c r="S9" s="193"/>
      <c r="T9" s="193"/>
      <c r="U9" s="193"/>
    </row>
    <row r="10" spans="1:36" s="2" customFormat="1">
      <c r="A10" s="193"/>
      <c r="B10" s="26"/>
      <c r="C10" s="193"/>
      <c r="D10" s="193"/>
      <c r="E10" s="193"/>
      <c r="F10" s="193"/>
      <c r="G10" s="193"/>
      <c r="H10" s="193"/>
      <c r="I10" s="135"/>
      <c r="J10" s="193"/>
      <c r="K10" s="193"/>
      <c r="L10" s="34"/>
      <c r="M10" s="193"/>
      <c r="N10" s="193"/>
      <c r="O10" s="193"/>
      <c r="P10" s="193"/>
      <c r="Q10" s="193"/>
      <c r="R10" s="193"/>
      <c r="S10" s="193"/>
      <c r="T10" s="193"/>
      <c r="U10" s="193"/>
    </row>
    <row r="11" spans="1:36" s="2" customFormat="1" ht="12" customHeight="1">
      <c r="A11" s="193"/>
      <c r="B11" s="26"/>
      <c r="C11" s="193"/>
      <c r="D11" s="194" t="s">
        <v>17</v>
      </c>
      <c r="E11" s="193"/>
      <c r="F11" s="186" t="s">
        <v>1</v>
      </c>
      <c r="G11" s="193"/>
      <c r="H11" s="193"/>
      <c r="I11" s="847" t="s">
        <v>18</v>
      </c>
      <c r="J11" s="186" t="s">
        <v>1</v>
      </c>
      <c r="K11" s="193"/>
      <c r="L11" s="34"/>
      <c r="M11" s="193"/>
      <c r="N11" s="193"/>
      <c r="O11" s="193"/>
      <c r="P11" s="193"/>
      <c r="Q11" s="193"/>
      <c r="R11" s="193"/>
      <c r="S11" s="193"/>
      <c r="T11" s="193"/>
      <c r="U11" s="193"/>
    </row>
    <row r="12" spans="1:36" s="2" customFormat="1" ht="12" customHeight="1">
      <c r="A12" s="193"/>
      <c r="B12" s="26"/>
      <c r="C12" s="193"/>
      <c r="D12" s="194" t="s">
        <v>19</v>
      </c>
      <c r="E12" s="193"/>
      <c r="F12" s="791" t="s">
        <v>2933</v>
      </c>
      <c r="G12" s="193"/>
      <c r="H12" s="193"/>
      <c r="I12" s="847" t="s">
        <v>20</v>
      </c>
      <c r="J12" s="789">
        <f>'Rekapitulace stavby'!AN8</f>
        <v>44757</v>
      </c>
      <c r="K12" s="193"/>
      <c r="L12" s="34"/>
      <c r="M12" s="193"/>
      <c r="N12" s="193"/>
      <c r="O12" s="193"/>
      <c r="P12" s="193"/>
      <c r="Q12" s="193"/>
      <c r="R12" s="193"/>
      <c r="S12" s="193"/>
      <c r="T12" s="193"/>
      <c r="U12" s="193"/>
    </row>
    <row r="13" spans="1:36" s="2" customFormat="1" ht="10.95" customHeight="1">
      <c r="A13" s="193"/>
      <c r="B13" s="26"/>
      <c r="C13" s="193"/>
      <c r="D13" s="193"/>
      <c r="E13" s="193"/>
      <c r="F13" s="193"/>
      <c r="G13" s="193"/>
      <c r="H13" s="193"/>
      <c r="I13" s="135"/>
      <c r="J13" s="789"/>
      <c r="K13" s="193"/>
      <c r="L13" s="34"/>
      <c r="M13" s="193"/>
      <c r="N13" s="193"/>
      <c r="O13" s="193"/>
      <c r="P13" s="193"/>
      <c r="Q13" s="193"/>
      <c r="R13" s="193"/>
      <c r="S13" s="193"/>
      <c r="T13" s="193"/>
      <c r="U13" s="193"/>
    </row>
    <row r="14" spans="1:36" s="2" customFormat="1" ht="12" customHeight="1">
      <c r="A14" s="193"/>
      <c r="B14" s="26"/>
      <c r="C14" s="193"/>
      <c r="D14" s="194" t="s">
        <v>21</v>
      </c>
      <c r="E14" s="193"/>
      <c r="F14" s="193"/>
      <c r="G14" s="193"/>
      <c r="H14" s="193"/>
      <c r="I14" s="847" t="s">
        <v>22</v>
      </c>
      <c r="J14" s="789" t="str">
        <f>'Rekapitulace stavby'!AN10</f>
        <v/>
      </c>
      <c r="K14" s="193"/>
      <c r="L14" s="34"/>
      <c r="M14" s="193"/>
      <c r="N14" s="193"/>
      <c r="O14" s="193"/>
      <c r="P14" s="193"/>
      <c r="Q14" s="193"/>
      <c r="R14" s="193"/>
      <c r="S14" s="193"/>
      <c r="T14" s="193"/>
      <c r="U14" s="193"/>
    </row>
    <row r="15" spans="1:36" s="2" customFormat="1" ht="18" customHeight="1">
      <c r="A15" s="193"/>
      <c r="B15" s="26"/>
      <c r="C15" s="193"/>
      <c r="D15" s="193"/>
      <c r="E15" s="186" t="s">
        <v>2932</v>
      </c>
      <c r="F15" s="193"/>
      <c r="G15" s="193"/>
      <c r="H15" s="193"/>
      <c r="I15" s="847" t="s">
        <v>23</v>
      </c>
      <c r="J15" s="789" t="str">
        <f>'Rekapitulace stavby'!AN11</f>
        <v/>
      </c>
      <c r="K15" s="193"/>
      <c r="L15" s="34"/>
      <c r="M15" s="193"/>
      <c r="N15" s="193"/>
      <c r="O15" s="193"/>
      <c r="P15" s="193"/>
      <c r="Q15" s="193"/>
      <c r="R15" s="193"/>
      <c r="S15" s="193"/>
      <c r="T15" s="193"/>
      <c r="U15" s="193"/>
    </row>
    <row r="16" spans="1:36" s="2" customFormat="1" ht="7" customHeight="1">
      <c r="A16" s="193"/>
      <c r="B16" s="26"/>
      <c r="C16" s="193"/>
      <c r="D16" s="193"/>
      <c r="E16" s="193"/>
      <c r="F16" s="193"/>
      <c r="G16" s="193"/>
      <c r="H16" s="193"/>
      <c r="I16" s="135"/>
      <c r="J16" s="789"/>
      <c r="K16" s="193"/>
      <c r="L16" s="34"/>
      <c r="M16" s="193"/>
      <c r="N16" s="193"/>
      <c r="O16" s="193"/>
      <c r="P16" s="193"/>
      <c r="Q16" s="193"/>
      <c r="R16" s="193"/>
      <c r="S16" s="193"/>
      <c r="T16" s="193"/>
      <c r="U16" s="193"/>
    </row>
    <row r="17" spans="1:21" s="2" customFormat="1" ht="12" customHeight="1">
      <c r="A17" s="193"/>
      <c r="B17" s="26"/>
      <c r="C17" s="193"/>
      <c r="D17" s="194" t="s">
        <v>24</v>
      </c>
      <c r="E17" s="193"/>
      <c r="F17" s="193"/>
      <c r="G17" s="193"/>
      <c r="H17" s="193"/>
      <c r="I17" s="847" t="s">
        <v>22</v>
      </c>
      <c r="J17" s="792" t="str">
        <f>'Rekapitulace stavby'!AN13</f>
        <v>Vyplň údaj</v>
      </c>
      <c r="K17" s="193"/>
      <c r="L17" s="34"/>
      <c r="M17" s="193"/>
      <c r="N17" s="193"/>
      <c r="O17" s="193"/>
      <c r="P17" s="193"/>
      <c r="Q17" s="193"/>
      <c r="R17" s="193"/>
      <c r="S17" s="193"/>
      <c r="T17" s="193"/>
      <c r="U17" s="193"/>
    </row>
    <row r="18" spans="1:21" s="2" customFormat="1" ht="18" customHeight="1">
      <c r="A18" s="193"/>
      <c r="B18" s="26"/>
      <c r="C18" s="193"/>
      <c r="D18" s="193"/>
      <c r="E18" s="901" t="str">
        <f>'Rekapitulace stavby'!E14</f>
        <v>Vyplň údaj</v>
      </c>
      <c r="F18" s="896"/>
      <c r="G18" s="896"/>
      <c r="H18" s="896"/>
      <c r="I18" s="847" t="s">
        <v>23</v>
      </c>
      <c r="J18" s="792" t="str">
        <f>'Rekapitulace stavby'!AN14</f>
        <v>Vyplň údaj</v>
      </c>
      <c r="K18" s="193"/>
      <c r="L18" s="34"/>
      <c r="M18" s="193"/>
      <c r="N18" s="193"/>
      <c r="O18" s="193"/>
      <c r="P18" s="193"/>
      <c r="Q18" s="193"/>
      <c r="R18" s="193"/>
      <c r="S18" s="193"/>
      <c r="T18" s="193"/>
      <c r="U18" s="193"/>
    </row>
    <row r="19" spans="1:21" s="2" customFormat="1" ht="7" customHeight="1">
      <c r="A19" s="193"/>
      <c r="B19" s="26"/>
      <c r="C19" s="193"/>
      <c r="D19" s="193"/>
      <c r="E19" s="193"/>
      <c r="F19" s="193"/>
      <c r="G19" s="193"/>
      <c r="H19" s="193"/>
      <c r="I19" s="135"/>
      <c r="J19" s="193"/>
      <c r="K19" s="193"/>
      <c r="L19" s="34"/>
      <c r="M19" s="193"/>
      <c r="N19" s="193"/>
      <c r="O19" s="193"/>
      <c r="P19" s="193"/>
      <c r="Q19" s="193"/>
      <c r="R19" s="193"/>
      <c r="S19" s="193"/>
      <c r="T19" s="193"/>
      <c r="U19" s="193"/>
    </row>
    <row r="20" spans="1:21" s="2" customFormat="1" ht="12" customHeight="1">
      <c r="A20" s="193"/>
      <c r="B20" s="26"/>
      <c r="C20" s="193"/>
      <c r="D20" s="194" t="s">
        <v>26</v>
      </c>
      <c r="E20" s="193"/>
      <c r="F20" s="193"/>
      <c r="G20" s="193"/>
      <c r="H20" s="193"/>
      <c r="I20" s="847" t="s">
        <v>22</v>
      </c>
      <c r="J20" s="186"/>
      <c r="K20" s="193"/>
      <c r="L20" s="34"/>
      <c r="M20" s="193"/>
      <c r="N20" s="193"/>
      <c r="O20" s="193"/>
      <c r="P20" s="193"/>
      <c r="Q20" s="193"/>
      <c r="R20" s="193"/>
      <c r="S20" s="193"/>
      <c r="T20" s="193"/>
      <c r="U20" s="193"/>
    </row>
    <row r="21" spans="1:21" s="2" customFormat="1" ht="18" customHeight="1">
      <c r="A21" s="193"/>
      <c r="B21" s="26"/>
      <c r="C21" s="193"/>
      <c r="D21" s="193"/>
      <c r="E21" s="791" t="s">
        <v>27</v>
      </c>
      <c r="F21" s="193"/>
      <c r="G21" s="193"/>
      <c r="H21" s="193"/>
      <c r="I21" s="847" t="s">
        <v>23</v>
      </c>
      <c r="J21" s="186"/>
      <c r="K21" s="193"/>
      <c r="L21" s="34"/>
      <c r="M21" s="193"/>
      <c r="N21" s="193"/>
      <c r="O21" s="193"/>
      <c r="P21" s="193"/>
      <c r="Q21" s="193"/>
      <c r="R21" s="193"/>
      <c r="S21" s="193"/>
      <c r="T21" s="193"/>
      <c r="U21" s="193"/>
    </row>
    <row r="22" spans="1:21" s="2" customFormat="1" ht="7" customHeight="1">
      <c r="A22" s="193"/>
      <c r="B22" s="26"/>
      <c r="C22" s="193"/>
      <c r="D22" s="193"/>
      <c r="E22" s="193"/>
      <c r="F22" s="193"/>
      <c r="G22" s="193"/>
      <c r="H22" s="193"/>
      <c r="I22" s="135"/>
      <c r="J22" s="193"/>
      <c r="K22" s="193"/>
      <c r="L22" s="34"/>
      <c r="M22" s="193"/>
      <c r="N22" s="193"/>
      <c r="O22" s="193"/>
      <c r="P22" s="193"/>
      <c r="Q22" s="193"/>
      <c r="R22" s="193"/>
      <c r="S22" s="193"/>
      <c r="T22" s="193"/>
      <c r="U22" s="193"/>
    </row>
    <row r="23" spans="1:21" s="2" customFormat="1" ht="12" customHeight="1">
      <c r="A23" s="193"/>
      <c r="B23" s="26"/>
      <c r="C23" s="193"/>
      <c r="D23" s="194" t="s">
        <v>29</v>
      </c>
      <c r="E23" s="193"/>
      <c r="F23" s="193"/>
      <c r="G23" s="193"/>
      <c r="H23" s="193"/>
      <c r="I23" s="847" t="s">
        <v>22</v>
      </c>
      <c r="J23" s="186"/>
      <c r="K23" s="193"/>
      <c r="L23" s="34"/>
      <c r="M23" s="193"/>
      <c r="N23" s="193"/>
      <c r="O23" s="193"/>
      <c r="P23" s="193"/>
      <c r="Q23" s="193"/>
      <c r="R23" s="193"/>
      <c r="S23" s="193"/>
      <c r="T23" s="193"/>
      <c r="U23" s="193"/>
    </row>
    <row r="24" spans="1:21" s="2" customFormat="1" ht="18" customHeight="1">
      <c r="A24" s="193"/>
      <c r="B24" s="26"/>
      <c r="C24" s="193"/>
      <c r="D24" s="193"/>
      <c r="E24" s="186"/>
      <c r="F24" s="193"/>
      <c r="G24" s="193"/>
      <c r="H24" s="193"/>
      <c r="I24" s="847" t="s">
        <v>23</v>
      </c>
      <c r="J24" s="186"/>
      <c r="K24" s="193"/>
      <c r="L24" s="34"/>
      <c r="M24" s="193"/>
      <c r="N24" s="193"/>
      <c r="O24" s="193"/>
      <c r="P24" s="193"/>
      <c r="Q24" s="193"/>
      <c r="R24" s="193"/>
      <c r="S24" s="193"/>
      <c r="T24" s="193"/>
      <c r="U24" s="193"/>
    </row>
    <row r="25" spans="1:21" s="2" customFormat="1" ht="7" customHeight="1">
      <c r="A25" s="193"/>
      <c r="B25" s="26"/>
      <c r="C25" s="193"/>
      <c r="D25" s="193"/>
      <c r="E25" s="193"/>
      <c r="F25" s="193"/>
      <c r="G25" s="193"/>
      <c r="H25" s="193"/>
      <c r="I25" s="135"/>
      <c r="J25" s="193"/>
      <c r="K25" s="193"/>
      <c r="L25" s="34"/>
      <c r="M25" s="193"/>
      <c r="N25" s="193"/>
      <c r="O25" s="193"/>
      <c r="P25" s="193"/>
      <c r="Q25" s="193"/>
      <c r="R25" s="193"/>
      <c r="S25" s="193"/>
      <c r="T25" s="193"/>
      <c r="U25" s="193"/>
    </row>
    <row r="26" spans="1:21" s="2" customFormat="1" ht="12" customHeight="1">
      <c r="A26" s="193"/>
      <c r="B26" s="26"/>
      <c r="C26" s="193"/>
      <c r="D26" s="194" t="s">
        <v>31</v>
      </c>
      <c r="E26" s="193"/>
      <c r="F26" s="193"/>
      <c r="G26" s="193"/>
      <c r="H26" s="193"/>
      <c r="I26" s="135"/>
      <c r="J26" s="193"/>
      <c r="K26" s="193"/>
      <c r="L26" s="34"/>
      <c r="M26" s="193"/>
      <c r="N26" s="193"/>
      <c r="O26" s="193"/>
      <c r="P26" s="193"/>
      <c r="Q26" s="193"/>
      <c r="R26" s="193"/>
      <c r="S26" s="193"/>
      <c r="T26" s="193"/>
      <c r="U26" s="193"/>
    </row>
    <row r="27" spans="1:21" s="5" customFormat="1" ht="16.5" customHeight="1">
      <c r="A27" s="85"/>
      <c r="B27" s="86"/>
      <c r="C27" s="85"/>
      <c r="D27" s="85"/>
      <c r="E27" s="903" t="s">
        <v>1</v>
      </c>
      <c r="F27" s="903"/>
      <c r="G27" s="903"/>
      <c r="H27" s="903"/>
      <c r="I27" s="848"/>
      <c r="J27" s="85"/>
      <c r="K27" s="85"/>
      <c r="L27" s="87"/>
      <c r="M27" s="85"/>
      <c r="N27" s="85"/>
      <c r="O27" s="85"/>
      <c r="P27" s="85"/>
      <c r="Q27" s="85"/>
      <c r="R27" s="85"/>
      <c r="S27" s="85"/>
      <c r="T27" s="85"/>
      <c r="U27" s="85"/>
    </row>
    <row r="28" spans="1:21" s="2" customFormat="1" ht="7" customHeight="1">
      <c r="A28" s="193"/>
      <c r="B28" s="26"/>
      <c r="C28" s="193"/>
      <c r="D28" s="193"/>
      <c r="E28" s="193"/>
      <c r="F28" s="193"/>
      <c r="G28" s="193"/>
      <c r="H28" s="193"/>
      <c r="I28" s="135"/>
      <c r="J28" s="193"/>
      <c r="K28" s="193"/>
      <c r="L28" s="34"/>
      <c r="M28" s="193"/>
      <c r="N28" s="193"/>
      <c r="O28" s="193"/>
      <c r="P28" s="193"/>
      <c r="Q28" s="193"/>
      <c r="R28" s="193"/>
      <c r="S28" s="193"/>
      <c r="T28" s="193"/>
      <c r="U28" s="193"/>
    </row>
    <row r="29" spans="1:21" s="2" customFormat="1" ht="7" customHeight="1">
      <c r="A29" s="193"/>
      <c r="B29" s="26"/>
      <c r="C29" s="193"/>
      <c r="D29" s="58"/>
      <c r="E29" s="58"/>
      <c r="F29" s="58"/>
      <c r="G29" s="58"/>
      <c r="H29" s="58"/>
      <c r="I29" s="849"/>
      <c r="J29" s="58"/>
      <c r="K29" s="58"/>
      <c r="L29" s="34"/>
      <c r="M29" s="193"/>
      <c r="N29" s="193"/>
      <c r="O29" s="193"/>
      <c r="P29" s="193"/>
      <c r="Q29" s="193"/>
      <c r="R29" s="193"/>
      <c r="S29" s="193"/>
      <c r="T29" s="193"/>
      <c r="U29" s="193"/>
    </row>
    <row r="30" spans="1:21" s="2" customFormat="1" ht="25.4" customHeight="1">
      <c r="A30" s="193"/>
      <c r="B30" s="26"/>
      <c r="C30" s="193"/>
      <c r="D30" s="88" t="s">
        <v>32</v>
      </c>
      <c r="E30" s="193"/>
      <c r="F30" s="193"/>
      <c r="G30" s="193"/>
      <c r="H30" s="193"/>
      <c r="I30" s="135"/>
      <c r="J30" s="192">
        <f>ROUND(J119, 0)</f>
        <v>0</v>
      </c>
      <c r="K30" s="193"/>
      <c r="L30" s="34"/>
      <c r="M30" s="193"/>
      <c r="N30" s="193"/>
      <c r="O30" s="193"/>
      <c r="P30" s="193"/>
      <c r="Q30" s="193"/>
      <c r="R30" s="193"/>
      <c r="S30" s="193"/>
      <c r="T30" s="193"/>
      <c r="U30" s="193"/>
    </row>
    <row r="31" spans="1:21" s="2" customFormat="1" ht="7" customHeight="1">
      <c r="A31" s="193"/>
      <c r="B31" s="26"/>
      <c r="C31" s="193"/>
      <c r="D31" s="58"/>
      <c r="E31" s="58"/>
      <c r="F31" s="58"/>
      <c r="G31" s="58"/>
      <c r="H31" s="58"/>
      <c r="I31" s="849"/>
      <c r="J31" s="58"/>
      <c r="K31" s="58"/>
      <c r="L31" s="34"/>
      <c r="M31" s="193"/>
      <c r="N31" s="193"/>
      <c r="O31" s="193"/>
      <c r="P31" s="193"/>
      <c r="Q31" s="193"/>
      <c r="R31" s="193"/>
      <c r="S31" s="193"/>
      <c r="T31" s="193"/>
      <c r="U31" s="193"/>
    </row>
    <row r="32" spans="1:21" s="2" customFormat="1" ht="14.5" customHeight="1">
      <c r="A32" s="193"/>
      <c r="B32" s="26"/>
      <c r="C32" s="193"/>
      <c r="D32" s="193"/>
      <c r="E32" s="193"/>
      <c r="F32" s="190" t="s">
        <v>34</v>
      </c>
      <c r="G32" s="193"/>
      <c r="H32" s="193"/>
      <c r="I32" s="850" t="s">
        <v>33</v>
      </c>
      <c r="J32" s="190" t="s">
        <v>35</v>
      </c>
      <c r="K32" s="193"/>
      <c r="L32" s="34"/>
      <c r="M32" s="193"/>
      <c r="N32" s="193"/>
      <c r="O32" s="193"/>
      <c r="P32" s="193"/>
      <c r="Q32" s="193"/>
      <c r="R32" s="193"/>
      <c r="S32" s="193"/>
      <c r="T32" s="193"/>
      <c r="U32" s="193"/>
    </row>
    <row r="33" spans="1:21" s="2" customFormat="1" ht="14.5" customHeight="1">
      <c r="A33" s="193"/>
      <c r="B33" s="26"/>
      <c r="C33" s="193"/>
      <c r="D33" s="89" t="s">
        <v>36</v>
      </c>
      <c r="E33" s="194" t="s">
        <v>37</v>
      </c>
      <c r="F33" s="90">
        <f>J30</f>
        <v>0</v>
      </c>
      <c r="G33" s="193"/>
      <c r="H33" s="193"/>
      <c r="I33" s="850">
        <v>0.21</v>
      </c>
      <c r="J33" s="90">
        <f>ROUND((F33*I33),  0)</f>
        <v>0</v>
      </c>
      <c r="K33" s="193"/>
      <c r="L33" s="34"/>
      <c r="M33" s="193"/>
      <c r="N33" s="193"/>
      <c r="O33" s="193"/>
      <c r="P33" s="193"/>
      <c r="Q33" s="193"/>
      <c r="R33" s="193"/>
      <c r="S33" s="193"/>
      <c r="T33" s="193"/>
      <c r="U33" s="193"/>
    </row>
    <row r="34" spans="1:21" s="2" customFormat="1" ht="14.5" customHeight="1">
      <c r="A34" s="193"/>
      <c r="B34" s="26"/>
      <c r="C34" s="193"/>
      <c r="D34" s="193"/>
      <c r="E34" s="194" t="s">
        <v>38</v>
      </c>
      <c r="F34" s="90">
        <v>0</v>
      </c>
      <c r="G34" s="193"/>
      <c r="H34" s="193"/>
      <c r="I34" s="850">
        <v>0.15</v>
      </c>
      <c r="J34" s="90">
        <f>ROUND((F34*I34),  0)</f>
        <v>0</v>
      </c>
      <c r="K34" s="193"/>
      <c r="L34" s="34"/>
      <c r="M34" s="193"/>
      <c r="N34" s="193"/>
      <c r="O34" s="193"/>
      <c r="P34" s="193"/>
      <c r="Q34" s="193"/>
      <c r="R34" s="193"/>
      <c r="S34" s="193"/>
      <c r="T34" s="193"/>
      <c r="U34" s="193"/>
    </row>
    <row r="35" spans="1:21" s="2" customFormat="1" ht="14.5" hidden="1" customHeight="1">
      <c r="A35" s="193"/>
      <c r="B35" s="26"/>
      <c r="C35" s="193"/>
      <c r="D35" s="193"/>
      <c r="E35" s="194" t="s">
        <v>39</v>
      </c>
      <c r="F35" s="90" t="e">
        <f>ROUND((SUM(AW119:AW175)),  0)</f>
        <v>#REF!</v>
      </c>
      <c r="G35" s="193"/>
      <c r="H35" s="193"/>
      <c r="I35" s="850">
        <v>0.21</v>
      </c>
      <c r="J35" s="90">
        <f>0</f>
        <v>0</v>
      </c>
      <c r="K35" s="193"/>
      <c r="L35" s="34"/>
      <c r="M35" s="193"/>
      <c r="N35" s="193"/>
      <c r="O35" s="193"/>
      <c r="P35" s="193"/>
      <c r="Q35" s="193"/>
      <c r="R35" s="193"/>
      <c r="S35" s="193"/>
      <c r="T35" s="193"/>
      <c r="U35" s="193"/>
    </row>
    <row r="36" spans="1:21" s="2" customFormat="1" ht="14.5" hidden="1" customHeight="1">
      <c r="A36" s="193"/>
      <c r="B36" s="26"/>
      <c r="C36" s="193"/>
      <c r="D36" s="193"/>
      <c r="E36" s="194" t="s">
        <v>40</v>
      </c>
      <c r="F36" s="90" t="e">
        <f>ROUND((SUM(AX119:AX175)),  0)</f>
        <v>#REF!</v>
      </c>
      <c r="G36" s="193"/>
      <c r="H36" s="193"/>
      <c r="I36" s="850">
        <v>0.15</v>
      </c>
      <c r="J36" s="90">
        <f>0</f>
        <v>0</v>
      </c>
      <c r="K36" s="193"/>
      <c r="L36" s="34"/>
      <c r="M36" s="193"/>
      <c r="N36" s="193"/>
      <c r="O36" s="193"/>
      <c r="P36" s="193"/>
      <c r="Q36" s="193"/>
      <c r="R36" s="193"/>
      <c r="S36" s="193"/>
      <c r="T36" s="193"/>
      <c r="U36" s="193"/>
    </row>
    <row r="37" spans="1:21" s="2" customFormat="1" ht="14.5" hidden="1" customHeight="1">
      <c r="A37" s="193"/>
      <c r="B37" s="26"/>
      <c r="C37" s="193"/>
      <c r="D37" s="193"/>
      <c r="E37" s="194" t="s">
        <v>41</v>
      </c>
      <c r="F37" s="90" t="e">
        <f>ROUND((SUM(AY119:AY175)),  0)</f>
        <v>#REF!</v>
      </c>
      <c r="G37" s="193"/>
      <c r="H37" s="193"/>
      <c r="I37" s="850">
        <v>0</v>
      </c>
      <c r="J37" s="90">
        <f>0</f>
        <v>0</v>
      </c>
      <c r="K37" s="193"/>
      <c r="L37" s="34"/>
      <c r="M37" s="193"/>
      <c r="N37" s="193"/>
      <c r="O37" s="193"/>
      <c r="P37" s="193"/>
      <c r="Q37" s="193"/>
      <c r="R37" s="193"/>
      <c r="S37" s="193"/>
      <c r="T37" s="193"/>
      <c r="U37" s="193"/>
    </row>
    <row r="38" spans="1:21" s="2" customFormat="1" ht="7" customHeight="1">
      <c r="A38" s="193"/>
      <c r="B38" s="26"/>
      <c r="C38" s="193"/>
      <c r="D38" s="193"/>
      <c r="E38" s="193"/>
      <c r="F38" s="193"/>
      <c r="G38" s="193"/>
      <c r="H38" s="193"/>
      <c r="I38" s="135"/>
      <c r="J38" s="193"/>
      <c r="K38" s="193"/>
      <c r="L38" s="34"/>
      <c r="M38" s="193"/>
      <c r="N38" s="193"/>
      <c r="O38" s="193"/>
      <c r="P38" s="193"/>
      <c r="Q38" s="193"/>
      <c r="R38" s="193"/>
      <c r="S38" s="193"/>
      <c r="T38" s="193"/>
      <c r="U38" s="193"/>
    </row>
    <row r="39" spans="1:21" s="2" customFormat="1" ht="25.4" customHeight="1">
      <c r="A39" s="193"/>
      <c r="B39" s="26"/>
      <c r="C39" s="92"/>
      <c r="D39" s="93" t="s">
        <v>42</v>
      </c>
      <c r="E39" s="52"/>
      <c r="F39" s="52"/>
      <c r="G39" s="94" t="s">
        <v>43</v>
      </c>
      <c r="H39" s="95" t="s">
        <v>44</v>
      </c>
      <c r="I39" s="851"/>
      <c r="J39" s="96">
        <f>SUM(J30:J37)</f>
        <v>0</v>
      </c>
      <c r="K39" s="97"/>
      <c r="L39" s="34"/>
      <c r="M39" s="193"/>
      <c r="N39" s="193"/>
      <c r="O39" s="193"/>
      <c r="P39" s="193"/>
      <c r="Q39" s="193"/>
      <c r="R39" s="193"/>
      <c r="S39" s="193"/>
      <c r="T39" s="193"/>
      <c r="U39" s="193"/>
    </row>
    <row r="40" spans="1:21" s="2" customFormat="1" ht="14.5" customHeight="1">
      <c r="A40" s="193"/>
      <c r="B40" s="26"/>
      <c r="C40" s="193"/>
      <c r="D40" s="193"/>
      <c r="E40" s="193"/>
      <c r="F40" s="193"/>
      <c r="G40" s="193"/>
      <c r="H40" s="193"/>
      <c r="I40" s="135"/>
      <c r="J40" s="193"/>
      <c r="K40" s="193"/>
      <c r="L40" s="34"/>
      <c r="M40" s="193"/>
      <c r="N40" s="193"/>
      <c r="O40" s="193"/>
      <c r="P40" s="193"/>
      <c r="Q40" s="193"/>
      <c r="R40" s="193"/>
      <c r="S40" s="193"/>
      <c r="T40" s="193"/>
      <c r="U40" s="193"/>
    </row>
    <row r="41" spans="1:21" ht="14.5" customHeight="1">
      <c r="B41" s="15"/>
      <c r="L41" s="15"/>
    </row>
    <row r="42" spans="1:21" ht="14.5" customHeight="1">
      <c r="B42" s="15"/>
      <c r="L42" s="15"/>
    </row>
    <row r="43" spans="1:21" ht="14.5" customHeight="1">
      <c r="B43" s="15"/>
      <c r="L43" s="15"/>
    </row>
    <row r="44" spans="1:21" ht="14.5" customHeight="1">
      <c r="B44" s="15"/>
      <c r="L44" s="15"/>
    </row>
    <row r="45" spans="1:21" ht="14.5" customHeight="1">
      <c r="B45" s="15"/>
      <c r="L45" s="15"/>
    </row>
    <row r="46" spans="1:21" ht="14.5" customHeight="1">
      <c r="B46" s="15"/>
      <c r="L46" s="15"/>
    </row>
    <row r="47" spans="1:21" ht="14.5" customHeight="1">
      <c r="B47" s="15"/>
      <c r="L47" s="15"/>
    </row>
    <row r="48" spans="1:21" ht="14.5" customHeight="1">
      <c r="B48" s="15"/>
      <c r="L48" s="15"/>
    </row>
    <row r="49" spans="1:21" ht="14.5" customHeight="1">
      <c r="B49" s="15"/>
      <c r="L49" s="15"/>
    </row>
    <row r="50" spans="1:21" s="2" customFormat="1" ht="14.5" customHeight="1">
      <c r="B50" s="34"/>
      <c r="D50" s="35" t="s">
        <v>45</v>
      </c>
      <c r="E50" s="36"/>
      <c r="F50" s="36"/>
      <c r="G50" s="35" t="s">
        <v>46</v>
      </c>
      <c r="H50" s="36"/>
      <c r="I50" s="852"/>
      <c r="J50" s="36"/>
      <c r="K50" s="36"/>
      <c r="L50" s="34"/>
    </row>
    <row r="51" spans="1:21">
      <c r="B51" s="15"/>
      <c r="L51" s="15"/>
    </row>
    <row r="52" spans="1:21">
      <c r="B52" s="15"/>
      <c r="L52" s="15"/>
    </row>
    <row r="53" spans="1:21">
      <c r="B53" s="15"/>
      <c r="L53" s="15"/>
    </row>
    <row r="54" spans="1:21">
      <c r="B54" s="15"/>
      <c r="L54" s="15"/>
    </row>
    <row r="55" spans="1:21">
      <c r="B55" s="15"/>
      <c r="L55" s="15"/>
    </row>
    <row r="56" spans="1:21">
      <c r="B56" s="15"/>
      <c r="L56" s="15"/>
    </row>
    <row r="57" spans="1:21">
      <c r="B57" s="15"/>
      <c r="L57" s="15"/>
    </row>
    <row r="58" spans="1:21">
      <c r="B58" s="15"/>
      <c r="L58" s="15"/>
    </row>
    <row r="59" spans="1:21">
      <c r="B59" s="15"/>
      <c r="L59" s="15"/>
    </row>
    <row r="60" spans="1:21">
      <c r="B60" s="15"/>
      <c r="L60" s="15"/>
    </row>
    <row r="61" spans="1:21" s="2" customFormat="1" ht="12.45">
      <c r="A61" s="193"/>
      <c r="B61" s="26"/>
      <c r="C61" s="193"/>
      <c r="D61" s="37" t="s">
        <v>47</v>
      </c>
      <c r="E61" s="189"/>
      <c r="F61" s="98" t="s">
        <v>48</v>
      </c>
      <c r="G61" s="37" t="s">
        <v>47</v>
      </c>
      <c r="H61" s="189"/>
      <c r="I61" s="853"/>
      <c r="J61" s="99" t="s">
        <v>48</v>
      </c>
      <c r="K61" s="189"/>
      <c r="L61" s="34"/>
      <c r="M61" s="193"/>
      <c r="N61" s="193"/>
      <c r="O61" s="193"/>
      <c r="P61" s="193"/>
      <c r="Q61" s="193"/>
      <c r="R61" s="193"/>
      <c r="S61" s="193"/>
      <c r="T61" s="193"/>
      <c r="U61" s="193"/>
    </row>
    <row r="62" spans="1:21">
      <c r="B62" s="15"/>
      <c r="L62" s="15"/>
    </row>
    <row r="63" spans="1:21">
      <c r="B63" s="15"/>
      <c r="L63" s="15"/>
    </row>
    <row r="64" spans="1:21">
      <c r="B64" s="15"/>
      <c r="L64" s="15"/>
    </row>
    <row r="65" spans="1:21" s="2" customFormat="1" ht="12.45">
      <c r="A65" s="193"/>
      <c r="B65" s="26"/>
      <c r="C65" s="193"/>
      <c r="D65" s="35" t="s">
        <v>49</v>
      </c>
      <c r="E65" s="38"/>
      <c r="F65" s="38"/>
      <c r="G65" s="35" t="s">
        <v>50</v>
      </c>
      <c r="H65" s="38"/>
      <c r="I65" s="854"/>
      <c r="J65" s="38"/>
      <c r="K65" s="38"/>
      <c r="L65" s="34"/>
      <c r="M65" s="193"/>
      <c r="N65" s="193"/>
      <c r="O65" s="193"/>
      <c r="P65" s="193"/>
      <c r="Q65" s="193"/>
      <c r="R65" s="193"/>
      <c r="S65" s="193"/>
      <c r="T65" s="193"/>
      <c r="U65" s="193"/>
    </row>
    <row r="66" spans="1:21">
      <c r="B66" s="15"/>
      <c r="L66" s="15"/>
    </row>
    <row r="67" spans="1:21">
      <c r="B67" s="15"/>
      <c r="L67" s="15"/>
    </row>
    <row r="68" spans="1:21">
      <c r="B68" s="15"/>
      <c r="L68" s="15"/>
    </row>
    <row r="69" spans="1:21">
      <c r="B69" s="15"/>
      <c r="L69" s="15"/>
    </row>
    <row r="70" spans="1:21">
      <c r="B70" s="15"/>
      <c r="L70" s="15"/>
    </row>
    <row r="71" spans="1:21">
      <c r="B71" s="15"/>
      <c r="L71" s="15"/>
    </row>
    <row r="72" spans="1:21">
      <c r="B72" s="15"/>
      <c r="L72" s="15"/>
    </row>
    <row r="73" spans="1:21">
      <c r="B73" s="15"/>
      <c r="L73" s="15"/>
    </row>
    <row r="74" spans="1:21">
      <c r="B74" s="15"/>
      <c r="L74" s="15"/>
    </row>
    <row r="75" spans="1:21">
      <c r="B75" s="15"/>
      <c r="L75" s="15"/>
    </row>
    <row r="76" spans="1:21" s="2" customFormat="1" ht="12.45">
      <c r="A76" s="193"/>
      <c r="B76" s="26"/>
      <c r="C76" s="193"/>
      <c r="D76" s="37" t="s">
        <v>47</v>
      </c>
      <c r="E76" s="189"/>
      <c r="F76" s="98" t="s">
        <v>48</v>
      </c>
      <c r="G76" s="37" t="s">
        <v>47</v>
      </c>
      <c r="H76" s="189"/>
      <c r="I76" s="853"/>
      <c r="J76" s="99" t="s">
        <v>48</v>
      </c>
      <c r="K76" s="189"/>
      <c r="L76" s="34"/>
      <c r="M76" s="193"/>
      <c r="N76" s="193"/>
      <c r="O76" s="193"/>
      <c r="P76" s="193"/>
      <c r="Q76" s="193"/>
      <c r="R76" s="193"/>
      <c r="S76" s="193"/>
      <c r="T76" s="193"/>
      <c r="U76" s="193"/>
    </row>
    <row r="77" spans="1:21" s="2" customFormat="1" ht="14.5" customHeight="1">
      <c r="A77" s="193"/>
      <c r="B77" s="39"/>
      <c r="C77" s="40"/>
      <c r="D77" s="40"/>
      <c r="E77" s="40"/>
      <c r="F77" s="40"/>
      <c r="G77" s="40"/>
      <c r="H77" s="40"/>
      <c r="I77" s="855"/>
      <c r="J77" s="40"/>
      <c r="K77" s="40"/>
      <c r="L77" s="34"/>
      <c r="M77" s="193"/>
      <c r="N77" s="193"/>
      <c r="O77" s="193"/>
      <c r="P77" s="193"/>
      <c r="Q77" s="193"/>
      <c r="R77" s="193"/>
      <c r="S77" s="193"/>
      <c r="T77" s="193"/>
      <c r="U77" s="193"/>
    </row>
    <row r="81" spans="1:37" s="2" customFormat="1" ht="7" customHeight="1">
      <c r="A81" s="193"/>
      <c r="B81" s="41"/>
      <c r="C81" s="42"/>
      <c r="D81" s="42"/>
      <c r="E81" s="42"/>
      <c r="F81" s="42"/>
      <c r="G81" s="42"/>
      <c r="H81" s="42"/>
      <c r="I81" s="856"/>
      <c r="J81" s="42"/>
      <c r="K81" s="42"/>
      <c r="L81" s="34"/>
      <c r="M81" s="193"/>
      <c r="N81" s="193"/>
      <c r="O81" s="193"/>
      <c r="P81" s="193"/>
      <c r="Q81" s="193"/>
      <c r="R81" s="193"/>
      <c r="S81" s="193"/>
      <c r="T81" s="193"/>
      <c r="U81" s="193"/>
    </row>
    <row r="82" spans="1:37" s="2" customFormat="1" ht="25" customHeight="1">
      <c r="A82" s="193"/>
      <c r="B82" s="26"/>
      <c r="C82" s="16" t="s">
        <v>112</v>
      </c>
      <c r="D82" s="193"/>
      <c r="E82" s="193"/>
      <c r="F82" s="193"/>
      <c r="G82" s="193"/>
      <c r="H82" s="193"/>
      <c r="I82" s="135"/>
      <c r="J82" s="193"/>
      <c r="K82" s="193"/>
      <c r="L82" s="34"/>
      <c r="M82" s="193"/>
      <c r="N82" s="193"/>
      <c r="O82" s="193"/>
      <c r="P82" s="193"/>
      <c r="Q82" s="193"/>
      <c r="R82" s="193"/>
      <c r="S82" s="193"/>
      <c r="T82" s="193"/>
      <c r="U82" s="193"/>
    </row>
    <row r="83" spans="1:37" s="2" customFormat="1" ht="7" customHeight="1">
      <c r="A83" s="193"/>
      <c r="B83" s="26"/>
      <c r="C83" s="193"/>
      <c r="D83" s="193"/>
      <c r="E83" s="193"/>
      <c r="F83" s="193"/>
      <c r="G83" s="193"/>
      <c r="H83" s="193"/>
      <c r="I83" s="135"/>
      <c r="J83" s="193"/>
      <c r="K83" s="193"/>
      <c r="L83" s="34"/>
      <c r="M83" s="193"/>
      <c r="N83" s="193"/>
      <c r="O83" s="193"/>
      <c r="P83" s="193"/>
      <c r="Q83" s="193"/>
      <c r="R83" s="193"/>
      <c r="S83" s="193"/>
      <c r="T83" s="193"/>
      <c r="U83" s="193"/>
    </row>
    <row r="84" spans="1:37" s="2" customFormat="1" ht="12" customHeight="1">
      <c r="A84" s="193"/>
      <c r="B84" s="26"/>
      <c r="C84" s="194" t="s">
        <v>16</v>
      </c>
      <c r="D84" s="193"/>
      <c r="E84" s="193"/>
      <c r="F84" s="193"/>
      <c r="G84" s="193"/>
      <c r="H84" s="193"/>
      <c r="I84" s="135"/>
      <c r="J84" s="193"/>
      <c r="K84" s="193"/>
      <c r="L84" s="34"/>
      <c r="M84" s="193"/>
      <c r="N84" s="193"/>
      <c r="O84" s="193"/>
      <c r="P84" s="193"/>
      <c r="Q84" s="193"/>
      <c r="R84" s="193"/>
      <c r="S84" s="193"/>
      <c r="T84" s="193"/>
      <c r="U84" s="193"/>
    </row>
    <row r="85" spans="1:37" s="2" customFormat="1" ht="16.5" customHeight="1">
      <c r="A85" s="193"/>
      <c r="B85" s="26"/>
      <c r="C85" s="193"/>
      <c r="D85" s="193"/>
      <c r="E85" s="940" t="str">
        <f>E7</f>
        <v>Přístavba a rekonstrukce sportovní haly Chrudim, I.etapa</v>
      </c>
      <c r="F85" s="941"/>
      <c r="G85" s="941"/>
      <c r="H85" s="941"/>
      <c r="I85" s="135"/>
      <c r="J85" s="193"/>
      <c r="K85" s="193"/>
      <c r="L85" s="34"/>
      <c r="M85" s="193"/>
      <c r="N85" s="193"/>
      <c r="O85" s="193"/>
      <c r="P85" s="193"/>
      <c r="Q85" s="193"/>
      <c r="R85" s="193"/>
      <c r="S85" s="193"/>
      <c r="T85" s="193"/>
      <c r="U85" s="193"/>
    </row>
    <row r="86" spans="1:37" s="2" customFormat="1" ht="12" customHeight="1">
      <c r="A86" s="193"/>
      <c r="B86" s="26"/>
      <c r="C86" s="194" t="s">
        <v>111</v>
      </c>
      <c r="D86" s="193"/>
      <c r="E86" s="193"/>
      <c r="F86" s="193"/>
      <c r="G86" s="193"/>
      <c r="H86" s="193"/>
      <c r="I86" s="135"/>
      <c r="J86" s="193"/>
      <c r="K86" s="193"/>
      <c r="L86" s="34"/>
      <c r="M86" s="193"/>
      <c r="N86" s="193"/>
      <c r="O86" s="193"/>
      <c r="P86" s="193"/>
      <c r="Q86" s="193"/>
      <c r="R86" s="193"/>
      <c r="S86" s="193"/>
      <c r="T86" s="193"/>
      <c r="U86" s="193"/>
    </row>
    <row r="87" spans="1:37" s="2" customFormat="1" ht="16.5" customHeight="1">
      <c r="A87" s="193"/>
      <c r="B87" s="26"/>
      <c r="C87" s="193"/>
      <c r="D87" s="193"/>
      <c r="E87" s="911" t="str">
        <f>E9</f>
        <v xml:space="preserve">51 - Areálový rozvod splaškové kanalizace </v>
      </c>
      <c r="F87" s="942"/>
      <c r="G87" s="942"/>
      <c r="H87" s="942"/>
      <c r="I87" s="135"/>
      <c r="J87" s="193"/>
      <c r="K87" s="193"/>
      <c r="L87" s="34"/>
      <c r="M87" s="193"/>
      <c r="N87" s="193"/>
      <c r="O87" s="193"/>
      <c r="P87" s="193"/>
      <c r="Q87" s="193"/>
      <c r="R87" s="193"/>
      <c r="S87" s="193"/>
      <c r="T87" s="193"/>
      <c r="U87" s="193"/>
    </row>
    <row r="88" spans="1:37" s="2" customFormat="1" ht="7" customHeight="1">
      <c r="A88" s="193"/>
      <c r="B88" s="26"/>
      <c r="C88" s="193"/>
      <c r="D88" s="193"/>
      <c r="E88" s="193"/>
      <c r="F88" s="193"/>
      <c r="G88" s="193"/>
      <c r="H88" s="193"/>
      <c r="I88" s="135"/>
      <c r="J88" s="193"/>
      <c r="K88" s="193"/>
      <c r="L88" s="34"/>
      <c r="M88" s="193"/>
      <c r="N88" s="193"/>
      <c r="O88" s="193"/>
      <c r="P88" s="193"/>
      <c r="Q88" s="193"/>
      <c r="R88" s="193"/>
      <c r="S88" s="193"/>
      <c r="T88" s="193"/>
      <c r="U88" s="193"/>
    </row>
    <row r="89" spans="1:37" s="2" customFormat="1" ht="12" customHeight="1">
      <c r="A89" s="193"/>
      <c r="B89" s="26"/>
      <c r="C89" s="194" t="s">
        <v>19</v>
      </c>
      <c r="D89" s="193"/>
      <c r="E89" s="193"/>
      <c r="F89" s="186" t="str">
        <f>F12</f>
        <v>Chrudim</v>
      </c>
      <c r="G89" s="193"/>
      <c r="H89" s="193"/>
      <c r="I89" s="847" t="s">
        <v>20</v>
      </c>
      <c r="J89" s="191">
        <f>IF(J12="","",J12)</f>
        <v>44757</v>
      </c>
      <c r="K89" s="193"/>
      <c r="L89" s="34"/>
      <c r="M89" s="193"/>
      <c r="N89" s="193"/>
      <c r="O89" s="193"/>
      <c r="P89" s="193"/>
      <c r="Q89" s="193"/>
      <c r="R89" s="193"/>
      <c r="S89" s="193"/>
      <c r="T89" s="193"/>
      <c r="U89" s="193"/>
    </row>
    <row r="90" spans="1:37" s="2" customFormat="1" ht="7" customHeight="1">
      <c r="A90" s="193"/>
      <c r="B90" s="26"/>
      <c r="C90" s="193"/>
      <c r="D90" s="193"/>
      <c r="E90" s="193"/>
      <c r="F90" s="193"/>
      <c r="G90" s="193"/>
      <c r="H90" s="193"/>
      <c r="I90" s="135"/>
      <c r="J90" s="193"/>
      <c r="K90" s="193"/>
      <c r="L90" s="34"/>
      <c r="M90" s="193"/>
      <c r="N90" s="193"/>
      <c r="O90" s="193"/>
      <c r="P90" s="193"/>
      <c r="Q90" s="193"/>
      <c r="R90" s="193"/>
      <c r="S90" s="193"/>
      <c r="T90" s="193"/>
      <c r="U90" s="193"/>
    </row>
    <row r="91" spans="1:37" s="2" customFormat="1" ht="25.75" customHeight="1">
      <c r="A91" s="193"/>
      <c r="B91" s="26"/>
      <c r="C91" s="194" t="s">
        <v>21</v>
      </c>
      <c r="D91" s="193"/>
      <c r="E91" s="193"/>
      <c r="F91" s="186" t="str">
        <f>E15</f>
        <v xml:space="preserve">Město Chrudim, Resselovo nám.77, Chrudim </v>
      </c>
      <c r="G91" s="193"/>
      <c r="H91" s="193"/>
      <c r="I91" s="847" t="s">
        <v>26</v>
      </c>
      <c r="J91" s="188" t="str">
        <f>E21</f>
        <v>Projekce CZ s.r.o., Tovární 290, Chrudim</v>
      </c>
      <c r="K91" s="193"/>
      <c r="L91" s="34"/>
      <c r="M91" s="193"/>
      <c r="N91" s="193"/>
      <c r="O91" s="193"/>
      <c r="P91" s="193"/>
      <c r="Q91" s="193"/>
      <c r="R91" s="193"/>
      <c r="S91" s="193"/>
      <c r="T91" s="193"/>
      <c r="U91" s="193"/>
    </row>
    <row r="92" spans="1:37" s="2" customFormat="1" ht="15.25" customHeight="1">
      <c r="A92" s="193"/>
      <c r="B92" s="26"/>
      <c r="C92" s="194" t="s">
        <v>24</v>
      </c>
      <c r="D92" s="193"/>
      <c r="E92" s="193"/>
      <c r="F92" s="186" t="str">
        <f>IF(E18="","",E18)</f>
        <v>Vyplň údaj</v>
      </c>
      <c r="G92" s="193"/>
      <c r="H92" s="193"/>
      <c r="I92" s="847" t="s">
        <v>29</v>
      </c>
      <c r="J92" s="188">
        <f>E24</f>
        <v>0</v>
      </c>
      <c r="K92" s="193"/>
      <c r="L92" s="34"/>
      <c r="M92" s="193"/>
      <c r="N92" s="193"/>
      <c r="O92" s="193"/>
      <c r="P92" s="193"/>
      <c r="Q92" s="193"/>
      <c r="R92" s="193"/>
      <c r="S92" s="193"/>
      <c r="T92" s="193"/>
      <c r="U92" s="193"/>
    </row>
    <row r="93" spans="1:37" s="2" customFormat="1" ht="10.4" customHeight="1">
      <c r="A93" s="193"/>
      <c r="B93" s="26"/>
      <c r="C93" s="193"/>
      <c r="D93" s="193"/>
      <c r="E93" s="193"/>
      <c r="F93" s="193"/>
      <c r="G93" s="193"/>
      <c r="H93" s="193"/>
      <c r="I93" s="135"/>
      <c r="J93" s="193"/>
      <c r="K93" s="193"/>
      <c r="L93" s="34"/>
      <c r="M93" s="193"/>
      <c r="N93" s="193"/>
      <c r="O93" s="193"/>
      <c r="P93" s="193"/>
      <c r="Q93" s="193"/>
      <c r="R93" s="193"/>
      <c r="S93" s="193"/>
      <c r="T93" s="193"/>
      <c r="U93" s="193"/>
    </row>
    <row r="94" spans="1:37" s="2" customFormat="1" ht="29.25" customHeight="1">
      <c r="A94" s="193"/>
      <c r="B94" s="26"/>
      <c r="C94" s="100" t="s">
        <v>113</v>
      </c>
      <c r="D94" s="92"/>
      <c r="E94" s="92"/>
      <c r="F94" s="92"/>
      <c r="G94" s="92"/>
      <c r="H94" s="92"/>
      <c r="I94" s="857"/>
      <c r="J94" s="101" t="s">
        <v>114</v>
      </c>
      <c r="K94" s="92"/>
      <c r="L94" s="34"/>
      <c r="M94" s="193"/>
      <c r="N94" s="193"/>
      <c r="O94" s="193"/>
      <c r="P94" s="193"/>
      <c r="Q94" s="193"/>
      <c r="R94" s="193"/>
      <c r="S94" s="193"/>
      <c r="T94" s="193"/>
      <c r="U94" s="193"/>
    </row>
    <row r="95" spans="1:37" s="2" customFormat="1" ht="10.4" customHeight="1">
      <c r="A95" s="193"/>
      <c r="B95" s="26"/>
      <c r="C95" s="193"/>
      <c r="D95" s="193"/>
      <c r="E95" s="193"/>
      <c r="F95" s="193"/>
      <c r="G95" s="193"/>
      <c r="H95" s="193"/>
      <c r="I95" s="135"/>
      <c r="J95" s="193"/>
      <c r="K95" s="193"/>
      <c r="L95" s="34"/>
      <c r="M95" s="193"/>
      <c r="N95" s="193"/>
      <c r="O95" s="193"/>
      <c r="P95" s="193"/>
      <c r="Q95" s="193"/>
      <c r="R95" s="193"/>
      <c r="S95" s="193"/>
      <c r="T95" s="193"/>
      <c r="U95" s="193"/>
    </row>
    <row r="96" spans="1:37" s="2" customFormat="1" ht="22.95" customHeight="1">
      <c r="A96" s="193"/>
      <c r="B96" s="26"/>
      <c r="C96" s="102" t="s">
        <v>115</v>
      </c>
      <c r="D96" s="193"/>
      <c r="E96" s="193"/>
      <c r="F96" s="193"/>
      <c r="G96" s="193"/>
      <c r="H96" s="193"/>
      <c r="I96" s="135"/>
      <c r="J96" s="192">
        <f>J119</f>
        <v>0</v>
      </c>
      <c r="K96" s="193"/>
      <c r="L96" s="34"/>
      <c r="M96" s="193"/>
      <c r="N96" s="193"/>
      <c r="O96" s="193"/>
      <c r="P96" s="193"/>
      <c r="Q96" s="193"/>
      <c r="R96" s="193"/>
      <c r="S96" s="193"/>
      <c r="T96" s="193"/>
      <c r="U96" s="193"/>
      <c r="AK96" s="12" t="s">
        <v>116</v>
      </c>
    </row>
    <row r="97" spans="1:21" s="6" customFormat="1" ht="25" customHeight="1">
      <c r="B97" s="103"/>
      <c r="D97" s="104" t="s">
        <v>248</v>
      </c>
      <c r="E97" s="105"/>
      <c r="F97" s="105"/>
      <c r="G97" s="105"/>
      <c r="H97" s="105"/>
      <c r="I97" s="106"/>
      <c r="J97" s="106">
        <f>J120</f>
        <v>0</v>
      </c>
      <c r="L97" s="103"/>
    </row>
    <row r="98" spans="1:21" s="185" customFormat="1" ht="19.95" customHeight="1">
      <c r="B98" s="107"/>
      <c r="D98" s="108" t="s">
        <v>250</v>
      </c>
      <c r="E98" s="109"/>
      <c r="F98" s="109"/>
      <c r="G98" s="109"/>
      <c r="H98" s="109"/>
      <c r="I98" s="110"/>
      <c r="J98" s="110">
        <f>J121</f>
        <v>0</v>
      </c>
      <c r="L98" s="107"/>
    </row>
    <row r="99" spans="1:21" s="185" customFormat="1" ht="19.95" customHeight="1">
      <c r="B99" s="107"/>
      <c r="D99" s="108" t="s">
        <v>251</v>
      </c>
      <c r="E99" s="109"/>
      <c r="F99" s="109"/>
      <c r="G99" s="109"/>
      <c r="H99" s="109"/>
      <c r="I99" s="110"/>
      <c r="J99" s="110">
        <f>J143</f>
        <v>0</v>
      </c>
      <c r="L99" s="107"/>
    </row>
    <row r="100" spans="1:21" s="185" customFormat="1" ht="19.95" customHeight="1">
      <c r="B100" s="107"/>
      <c r="D100" s="108" t="s">
        <v>253</v>
      </c>
      <c r="E100" s="109"/>
      <c r="F100" s="109"/>
      <c r="G100" s="109"/>
      <c r="H100" s="109"/>
      <c r="I100" s="110"/>
      <c r="J100" s="110">
        <f>J152</f>
        <v>0</v>
      </c>
      <c r="L100" s="107"/>
    </row>
    <row r="101" spans="1:21" s="2" customFormat="1" ht="7" customHeight="1">
      <c r="A101" s="193"/>
      <c r="B101" s="39"/>
      <c r="C101" s="40"/>
      <c r="D101" s="40"/>
      <c r="E101" s="40"/>
      <c r="F101" s="40"/>
      <c r="G101" s="40"/>
      <c r="H101" s="40"/>
      <c r="I101" s="855"/>
      <c r="J101" s="40"/>
      <c r="K101" s="40"/>
      <c r="L101" s="34"/>
      <c r="M101" s="193"/>
      <c r="N101" s="193"/>
      <c r="O101" s="193"/>
      <c r="P101" s="193"/>
      <c r="Q101" s="193"/>
      <c r="R101" s="193"/>
      <c r="S101" s="193"/>
      <c r="T101" s="193"/>
      <c r="U101" s="193"/>
    </row>
    <row r="105" spans="1:21" s="2" customFormat="1" ht="7" customHeight="1">
      <c r="A105" s="193"/>
      <c r="B105" s="41"/>
      <c r="C105" s="42"/>
      <c r="D105" s="42"/>
      <c r="E105" s="42"/>
      <c r="F105" s="42"/>
      <c r="G105" s="42"/>
      <c r="H105" s="42"/>
      <c r="I105" s="856"/>
      <c r="J105" s="42"/>
      <c r="K105" s="42"/>
      <c r="L105" s="34"/>
      <c r="M105" s="193"/>
      <c r="N105" s="193"/>
      <c r="O105" s="193"/>
      <c r="P105" s="193"/>
      <c r="Q105" s="193"/>
      <c r="R105" s="193"/>
      <c r="S105" s="193"/>
      <c r="T105" s="193"/>
      <c r="U105" s="193"/>
    </row>
    <row r="106" spans="1:21" s="2" customFormat="1" ht="25" customHeight="1">
      <c r="A106" s="193"/>
      <c r="B106" s="26"/>
      <c r="C106" s="16" t="s">
        <v>117</v>
      </c>
      <c r="D106" s="193"/>
      <c r="E106" s="193"/>
      <c r="F106" s="193"/>
      <c r="G106" s="193"/>
      <c r="H106" s="193"/>
      <c r="I106" s="135"/>
      <c r="J106" s="193"/>
      <c r="K106" s="193"/>
      <c r="L106" s="34"/>
      <c r="M106" s="193"/>
      <c r="N106" s="193"/>
      <c r="O106" s="193"/>
      <c r="P106" s="193"/>
      <c r="Q106" s="193"/>
      <c r="R106" s="193"/>
      <c r="S106" s="193"/>
      <c r="T106" s="193"/>
      <c r="U106" s="193"/>
    </row>
    <row r="107" spans="1:21" s="2" customFormat="1" ht="7" customHeight="1">
      <c r="A107" s="193"/>
      <c r="B107" s="26"/>
      <c r="C107" s="193"/>
      <c r="D107" s="193"/>
      <c r="E107" s="193"/>
      <c r="F107" s="193"/>
      <c r="G107" s="193"/>
      <c r="H107" s="193"/>
      <c r="I107" s="135"/>
      <c r="J107" s="193"/>
      <c r="K107" s="193"/>
      <c r="L107" s="34"/>
      <c r="M107" s="193"/>
      <c r="N107" s="193"/>
      <c r="O107" s="193"/>
      <c r="P107" s="193"/>
      <c r="Q107" s="193"/>
      <c r="R107" s="193"/>
      <c r="S107" s="193"/>
      <c r="T107" s="193"/>
      <c r="U107" s="193"/>
    </row>
    <row r="108" spans="1:21" s="2" customFormat="1" ht="12" customHeight="1">
      <c r="A108" s="193"/>
      <c r="B108" s="26"/>
      <c r="C108" s="194" t="s">
        <v>16</v>
      </c>
      <c r="D108" s="193"/>
      <c r="E108" s="193"/>
      <c r="F108" s="193"/>
      <c r="G108" s="193"/>
      <c r="H108" s="193"/>
      <c r="I108" s="135"/>
      <c r="J108" s="193"/>
      <c r="K108" s="193"/>
      <c r="L108" s="34"/>
      <c r="M108" s="193"/>
      <c r="N108" s="193"/>
      <c r="O108" s="193"/>
      <c r="P108" s="193"/>
      <c r="Q108" s="193"/>
      <c r="R108" s="193"/>
      <c r="S108" s="193"/>
      <c r="T108" s="193"/>
      <c r="U108" s="193"/>
    </row>
    <row r="109" spans="1:21" s="2" customFormat="1" ht="16.5" customHeight="1">
      <c r="A109" s="193"/>
      <c r="B109" s="26"/>
      <c r="C109" s="193"/>
      <c r="D109" s="193"/>
      <c r="E109" s="940"/>
      <c r="F109" s="941"/>
      <c r="G109" s="941"/>
      <c r="H109" s="941"/>
      <c r="I109" s="135"/>
      <c r="J109" s="193"/>
      <c r="K109" s="193"/>
      <c r="L109" s="34"/>
      <c r="M109" s="193"/>
      <c r="N109" s="193"/>
      <c r="O109" s="193"/>
      <c r="P109" s="193"/>
      <c r="Q109" s="193"/>
      <c r="R109" s="193"/>
      <c r="S109" s="193"/>
      <c r="T109" s="193"/>
      <c r="U109" s="193"/>
    </row>
    <row r="110" spans="1:21" s="2" customFormat="1" ht="12" customHeight="1">
      <c r="A110" s="193"/>
      <c r="B110" s="26"/>
      <c r="C110" s="194" t="s">
        <v>111</v>
      </c>
      <c r="D110" s="193"/>
      <c r="E110" s="193"/>
      <c r="F110" s="193"/>
      <c r="G110" s="193"/>
      <c r="H110" s="193"/>
      <c r="I110" s="135"/>
      <c r="J110" s="193"/>
      <c r="K110" s="193"/>
      <c r="L110" s="34"/>
      <c r="M110" s="193"/>
      <c r="N110" s="193"/>
      <c r="O110" s="193"/>
      <c r="P110" s="193"/>
      <c r="Q110" s="193"/>
      <c r="R110" s="193"/>
      <c r="S110" s="193"/>
      <c r="T110" s="193"/>
      <c r="U110" s="193"/>
    </row>
    <row r="111" spans="1:21" s="2" customFormat="1" ht="16.5" customHeight="1">
      <c r="A111" s="193"/>
      <c r="B111" s="26"/>
      <c r="C111" s="193"/>
      <c r="D111" s="193"/>
      <c r="E111" s="911" t="str">
        <f>E9</f>
        <v xml:space="preserve">51 - Areálový rozvod splaškové kanalizace </v>
      </c>
      <c r="F111" s="942"/>
      <c r="G111" s="942"/>
      <c r="H111" s="942"/>
      <c r="I111" s="135"/>
      <c r="J111" s="193"/>
      <c r="K111" s="193"/>
      <c r="L111" s="34"/>
      <c r="M111" s="193"/>
      <c r="N111" s="193"/>
      <c r="O111" s="193"/>
      <c r="P111" s="193"/>
      <c r="Q111" s="193"/>
      <c r="R111" s="193"/>
      <c r="S111" s="193"/>
      <c r="T111" s="193"/>
      <c r="U111" s="193"/>
    </row>
    <row r="112" spans="1:21" s="2" customFormat="1" ht="7" customHeight="1">
      <c r="A112" s="193"/>
      <c r="B112" s="26"/>
      <c r="C112" s="193"/>
      <c r="D112" s="193"/>
      <c r="E112" s="193"/>
      <c r="F112" s="193"/>
      <c r="G112" s="193"/>
      <c r="H112" s="193"/>
      <c r="I112" s="135"/>
      <c r="J112" s="193"/>
      <c r="K112" s="193"/>
      <c r="L112" s="34"/>
      <c r="M112" s="193"/>
      <c r="N112" s="193"/>
      <c r="O112" s="193"/>
      <c r="P112" s="193"/>
      <c r="Q112" s="193"/>
      <c r="R112" s="193"/>
      <c r="S112" s="193"/>
      <c r="T112" s="193"/>
      <c r="U112" s="193"/>
    </row>
    <row r="113" spans="1:55" s="2" customFormat="1" ht="12" customHeight="1">
      <c r="A113" s="193"/>
      <c r="B113" s="26"/>
      <c r="C113" s="194" t="s">
        <v>19</v>
      </c>
      <c r="D113" s="193"/>
      <c r="E113" s="193"/>
      <c r="F113" s="186" t="str">
        <f>F12</f>
        <v>Chrudim</v>
      </c>
      <c r="G113" s="193"/>
      <c r="H113" s="193"/>
      <c r="I113" s="847" t="s">
        <v>20</v>
      </c>
      <c r="J113" s="191">
        <f>IF(J12="","",J12)</f>
        <v>44757</v>
      </c>
      <c r="K113" s="193"/>
      <c r="L113" s="34"/>
      <c r="M113" s="193"/>
      <c r="N113" s="193"/>
      <c r="O113" s="193"/>
      <c r="P113" s="193"/>
      <c r="Q113" s="193"/>
      <c r="R113" s="193"/>
      <c r="S113" s="193"/>
      <c r="T113" s="193"/>
      <c r="U113" s="193"/>
    </row>
    <row r="114" spans="1:55" s="2" customFormat="1" ht="7" customHeight="1">
      <c r="A114" s="193"/>
      <c r="B114" s="26"/>
      <c r="C114" s="193"/>
      <c r="D114" s="193"/>
      <c r="E114" s="193"/>
      <c r="F114" s="193"/>
      <c r="G114" s="193"/>
      <c r="H114" s="193"/>
      <c r="I114" s="135"/>
      <c r="J114" s="193"/>
      <c r="K114" s="193"/>
      <c r="L114" s="34"/>
      <c r="M114" s="193"/>
      <c r="N114" s="193"/>
      <c r="O114" s="193"/>
      <c r="P114" s="193"/>
      <c r="Q114" s="193"/>
      <c r="R114" s="193"/>
      <c r="S114" s="193"/>
      <c r="T114" s="193"/>
      <c r="U114" s="193"/>
    </row>
    <row r="115" spans="1:55" s="2" customFormat="1" ht="25.75" customHeight="1">
      <c r="A115" s="193"/>
      <c r="B115" s="26"/>
      <c r="C115" s="194" t="s">
        <v>21</v>
      </c>
      <c r="D115" s="193"/>
      <c r="E115" s="193"/>
      <c r="F115" s="186" t="str">
        <f>E15</f>
        <v xml:space="preserve">Město Chrudim, Resselovo nám.77, Chrudim </v>
      </c>
      <c r="G115" s="193"/>
      <c r="H115" s="193"/>
      <c r="I115" s="847" t="s">
        <v>26</v>
      </c>
      <c r="J115" s="188" t="str">
        <f>E21</f>
        <v>Projekce CZ s.r.o., Tovární 290, Chrudim</v>
      </c>
      <c r="K115" s="193"/>
      <c r="L115" s="34"/>
      <c r="M115" s="193"/>
      <c r="N115" s="193"/>
      <c r="O115" s="193"/>
      <c r="P115" s="193"/>
      <c r="Q115" s="193"/>
      <c r="R115" s="193"/>
      <c r="S115" s="193"/>
      <c r="T115" s="193"/>
      <c r="U115" s="193"/>
    </row>
    <row r="116" spans="1:55" s="2" customFormat="1" ht="15.25" customHeight="1">
      <c r="A116" s="193"/>
      <c r="B116" s="26"/>
      <c r="C116" s="194" t="s">
        <v>24</v>
      </c>
      <c r="D116" s="193"/>
      <c r="E116" s="193"/>
      <c r="F116" s="186" t="str">
        <f>IF(E18="","",E18)</f>
        <v>Vyplň údaj</v>
      </c>
      <c r="G116" s="193"/>
      <c r="H116" s="193"/>
      <c r="I116" s="847" t="s">
        <v>29</v>
      </c>
      <c r="J116" s="188">
        <f>E24</f>
        <v>0</v>
      </c>
      <c r="K116" s="193"/>
      <c r="L116" s="34"/>
      <c r="M116" s="193"/>
      <c r="N116" s="193"/>
      <c r="O116" s="193"/>
      <c r="P116" s="193"/>
      <c r="Q116" s="193"/>
      <c r="R116" s="193"/>
      <c r="S116" s="193"/>
      <c r="T116" s="193"/>
      <c r="U116" s="193"/>
    </row>
    <row r="117" spans="1:55" s="2" customFormat="1" ht="10.4" customHeight="1">
      <c r="A117" s="193"/>
      <c r="B117" s="26"/>
      <c r="C117" s="193"/>
      <c r="D117" s="193"/>
      <c r="E117" s="193"/>
      <c r="F117" s="193"/>
      <c r="G117" s="193"/>
      <c r="H117" s="193"/>
      <c r="I117" s="135"/>
      <c r="J117" s="193"/>
      <c r="K117" s="193"/>
      <c r="L117" s="34"/>
      <c r="M117" s="193"/>
      <c r="N117" s="193"/>
      <c r="O117" s="193"/>
      <c r="P117" s="193"/>
      <c r="Q117" s="193"/>
      <c r="R117" s="193"/>
      <c r="S117" s="193"/>
      <c r="T117" s="193"/>
      <c r="U117" s="193"/>
    </row>
    <row r="118" spans="1:55" s="8" customFormat="1" ht="29.25" customHeight="1">
      <c r="A118" s="111"/>
      <c r="B118" s="112"/>
      <c r="C118" s="113" t="s">
        <v>118</v>
      </c>
      <c r="D118" s="114" t="s">
        <v>57</v>
      </c>
      <c r="E118" s="114" t="s">
        <v>53</v>
      </c>
      <c r="F118" s="114" t="s">
        <v>54</v>
      </c>
      <c r="G118" s="114" t="s">
        <v>119</v>
      </c>
      <c r="H118" s="114" t="s">
        <v>120</v>
      </c>
      <c r="I118" s="858" t="s">
        <v>121</v>
      </c>
      <c r="J118" s="114" t="s">
        <v>114</v>
      </c>
      <c r="K118" s="115" t="s">
        <v>122</v>
      </c>
      <c r="L118" s="116"/>
      <c r="M118" s="111"/>
      <c r="N118" s="111"/>
      <c r="O118" s="111"/>
      <c r="P118" s="111"/>
      <c r="Q118" s="111"/>
      <c r="R118" s="111"/>
      <c r="S118" s="111"/>
      <c r="T118" s="111"/>
      <c r="U118" s="111"/>
    </row>
    <row r="119" spans="1:55" s="2" customFormat="1" ht="22.95" customHeight="1">
      <c r="A119" s="193"/>
      <c r="B119" s="26"/>
      <c r="C119" s="61" t="s">
        <v>129</v>
      </c>
      <c r="D119" s="193"/>
      <c r="E119" s="193"/>
      <c r="F119" s="193"/>
      <c r="G119" s="193"/>
      <c r="H119" s="193"/>
      <c r="I119" s="135"/>
      <c r="J119" s="117">
        <f>J120</f>
        <v>0</v>
      </c>
      <c r="K119" s="193"/>
      <c r="L119" s="26"/>
      <c r="M119" s="193"/>
      <c r="N119" s="193"/>
      <c r="O119" s="193"/>
      <c r="P119" s="193"/>
      <c r="Q119" s="193"/>
      <c r="R119" s="193"/>
      <c r="S119" s="193"/>
      <c r="T119" s="193"/>
      <c r="U119" s="193"/>
      <c r="AJ119" s="12" t="s">
        <v>71</v>
      </c>
      <c r="AK119" s="12" t="s">
        <v>116</v>
      </c>
      <c r="BA119" s="118" t="e">
        <f>BA120</f>
        <v>#REF!</v>
      </c>
    </row>
    <row r="120" spans="1:55" s="9" customFormat="1" ht="25.95" customHeight="1">
      <c r="B120" s="119"/>
      <c r="D120" s="120" t="s">
        <v>71</v>
      </c>
      <c r="E120" s="121" t="s">
        <v>167</v>
      </c>
      <c r="F120" s="121" t="s">
        <v>211</v>
      </c>
      <c r="I120" s="859"/>
      <c r="J120" s="123">
        <f>SUM(J98:J100)</f>
        <v>0</v>
      </c>
      <c r="L120" s="119"/>
      <c r="AH120" s="120" t="s">
        <v>8</v>
      </c>
      <c r="AJ120" s="127" t="s">
        <v>71</v>
      </c>
      <c r="AK120" s="127" t="s">
        <v>72</v>
      </c>
      <c r="AO120" s="120" t="s">
        <v>130</v>
      </c>
      <c r="BA120" s="128" t="e">
        <f>BA121+#REF!+#REF!+#REF!+#REF!+#REF!+#REF!</f>
        <v>#REF!</v>
      </c>
    </row>
    <row r="121" spans="1:55" s="9" customFormat="1" ht="22.95" customHeight="1">
      <c r="B121" s="119"/>
      <c r="D121" s="120" t="s">
        <v>71</v>
      </c>
      <c r="E121" s="129" t="s">
        <v>170</v>
      </c>
      <c r="F121" s="129" t="s">
        <v>249</v>
      </c>
      <c r="I121" s="859"/>
      <c r="J121" s="130">
        <f>SUM(J122:J140)</f>
        <v>0</v>
      </c>
      <c r="L121" s="119"/>
      <c r="AH121" s="120" t="s">
        <v>8</v>
      </c>
      <c r="AJ121" s="127" t="s">
        <v>71</v>
      </c>
      <c r="AK121" s="127" t="s">
        <v>8</v>
      </c>
      <c r="AO121" s="120" t="s">
        <v>130</v>
      </c>
      <c r="BA121" s="128">
        <f>SUM(BA122:BA145)</f>
        <v>0</v>
      </c>
    </row>
    <row r="122" spans="1:55" s="2" customFormat="1" ht="24" customHeight="1">
      <c r="A122" s="193"/>
      <c r="B122" s="131"/>
      <c r="C122" s="145" t="s">
        <v>8</v>
      </c>
      <c r="D122" s="145"/>
      <c r="E122" s="146"/>
      <c r="F122" s="147" t="s">
        <v>222</v>
      </c>
      <c r="G122" s="148" t="s">
        <v>212</v>
      </c>
      <c r="H122" s="149">
        <v>36</v>
      </c>
      <c r="I122" s="150"/>
      <c r="J122" s="151">
        <f>ROUND(I122*H122,0)</f>
        <v>0</v>
      </c>
      <c r="K122" s="147" t="s">
        <v>1</v>
      </c>
      <c r="L122" s="152"/>
      <c r="M122" s="193"/>
      <c r="N122" s="193"/>
      <c r="O122" s="193"/>
      <c r="P122" s="193"/>
      <c r="Q122" s="193"/>
      <c r="R122" s="193"/>
      <c r="S122" s="193"/>
      <c r="T122" s="193"/>
      <c r="U122" s="193"/>
      <c r="AH122" s="134" t="s">
        <v>135</v>
      </c>
      <c r="AJ122" s="134" t="s">
        <v>164</v>
      </c>
      <c r="AK122" s="134" t="s">
        <v>78</v>
      </c>
      <c r="AO122" s="12" t="s">
        <v>130</v>
      </c>
      <c r="AU122" s="135" t="e">
        <f>IF(#REF!="základní",J122,0)</f>
        <v>#REF!</v>
      </c>
      <c r="AV122" s="135" t="e">
        <f>IF(#REF!="snížená",J122,0)</f>
        <v>#REF!</v>
      </c>
      <c r="AW122" s="135" t="e">
        <f>IF(#REF!="zákl. přenesená",J122,0)</f>
        <v>#REF!</v>
      </c>
      <c r="AX122" s="135" t="e">
        <f>IF(#REF!="sníž. přenesená",J122,0)</f>
        <v>#REF!</v>
      </c>
      <c r="AY122" s="135" t="e">
        <f>IF(#REF!="nulová",J122,0)</f>
        <v>#REF!</v>
      </c>
      <c r="AZ122" s="12" t="s">
        <v>8</v>
      </c>
      <c r="BA122" s="135">
        <f>ROUND(I122*H122,0)</f>
        <v>0</v>
      </c>
      <c r="BB122" s="12" t="s">
        <v>103</v>
      </c>
      <c r="BC122" s="134" t="s">
        <v>78</v>
      </c>
    </row>
    <row r="123" spans="1:55" s="10" customFormat="1" ht="13.2" customHeight="1">
      <c r="B123" s="136"/>
      <c r="D123" s="137" t="s">
        <v>131</v>
      </c>
      <c r="E123" s="138" t="s">
        <v>1</v>
      </c>
      <c r="F123" s="592" t="s">
        <v>254</v>
      </c>
      <c r="H123" s="140">
        <v>36</v>
      </c>
      <c r="I123" s="860"/>
      <c r="L123" s="136"/>
      <c r="AJ123" s="138" t="s">
        <v>131</v>
      </c>
      <c r="AK123" s="138" t="s">
        <v>78</v>
      </c>
      <c r="AL123" s="10" t="s">
        <v>78</v>
      </c>
      <c r="AM123" s="10" t="s">
        <v>28</v>
      </c>
      <c r="AN123" s="10" t="s">
        <v>8</v>
      </c>
      <c r="AO123" s="138" t="s">
        <v>130</v>
      </c>
    </row>
    <row r="124" spans="1:55" s="2" customFormat="1" ht="24" customHeight="1">
      <c r="A124" s="193"/>
      <c r="B124" s="131"/>
      <c r="C124" s="145" t="s">
        <v>78</v>
      </c>
      <c r="D124" s="145"/>
      <c r="E124" s="146"/>
      <c r="F124" s="156" t="s">
        <v>221</v>
      </c>
      <c r="G124" s="148" t="s">
        <v>212</v>
      </c>
      <c r="H124" s="149">
        <v>2</v>
      </c>
      <c r="I124" s="150"/>
      <c r="J124" s="151">
        <f>ROUND(I124*H124,0)</f>
        <v>0</v>
      </c>
      <c r="K124" s="147" t="s">
        <v>1</v>
      </c>
      <c r="L124" s="152"/>
      <c r="M124" s="193"/>
      <c r="N124" s="193"/>
      <c r="O124" s="193"/>
      <c r="P124" s="193"/>
      <c r="Q124" s="193"/>
      <c r="R124" s="193"/>
      <c r="S124" s="193"/>
      <c r="T124" s="193"/>
      <c r="U124" s="193"/>
      <c r="AH124" s="134" t="s">
        <v>135</v>
      </c>
      <c r="AJ124" s="134" t="s">
        <v>164</v>
      </c>
      <c r="AK124" s="134" t="s">
        <v>78</v>
      </c>
      <c r="AO124" s="12" t="s">
        <v>130</v>
      </c>
      <c r="AU124" s="135" t="e">
        <f>IF(#REF!="základní",J124,0)</f>
        <v>#REF!</v>
      </c>
      <c r="AV124" s="135" t="e">
        <f>IF(#REF!="snížená",J124,0)</f>
        <v>#REF!</v>
      </c>
      <c r="AW124" s="135" t="e">
        <f>IF(#REF!="zákl. přenesená",J124,0)</f>
        <v>#REF!</v>
      </c>
      <c r="AX124" s="135" t="e">
        <f>IF(#REF!="sníž. přenesená",J124,0)</f>
        <v>#REF!</v>
      </c>
      <c r="AY124" s="135" t="e">
        <f>IF(#REF!="nulová",J124,0)</f>
        <v>#REF!</v>
      </c>
      <c r="AZ124" s="12" t="s">
        <v>8</v>
      </c>
      <c r="BA124" s="135">
        <f>ROUND(I124*H124,0)</f>
        <v>0</v>
      </c>
      <c r="BB124" s="12" t="s">
        <v>103</v>
      </c>
      <c r="BC124" s="134" t="s">
        <v>103</v>
      </c>
    </row>
    <row r="125" spans="1:55" s="10" customFormat="1" ht="14.5" customHeight="1">
      <c r="B125" s="136"/>
      <c r="D125" s="137" t="s">
        <v>131</v>
      </c>
      <c r="E125" s="138" t="s">
        <v>1</v>
      </c>
      <c r="F125" s="155" t="s">
        <v>255</v>
      </c>
      <c r="H125" s="140">
        <v>2</v>
      </c>
      <c r="I125" s="860"/>
      <c r="L125" s="136"/>
      <c r="AJ125" s="138" t="s">
        <v>131</v>
      </c>
      <c r="AK125" s="138" t="s">
        <v>78</v>
      </c>
      <c r="AL125" s="10" t="s">
        <v>78</v>
      </c>
      <c r="AM125" s="10" t="s">
        <v>28</v>
      </c>
      <c r="AN125" s="10" t="s">
        <v>8</v>
      </c>
      <c r="AO125" s="138" t="s">
        <v>130</v>
      </c>
    </row>
    <row r="126" spans="1:55" s="2" customFormat="1" ht="24" customHeight="1">
      <c r="A126" s="193"/>
      <c r="B126" s="131"/>
      <c r="C126" s="145" t="s">
        <v>132</v>
      </c>
      <c r="D126" s="145"/>
      <c r="E126" s="146"/>
      <c r="F126" s="156" t="s">
        <v>220</v>
      </c>
      <c r="G126" s="148" t="s">
        <v>270</v>
      </c>
      <c r="H126" s="149">
        <v>10</v>
      </c>
      <c r="I126" s="150"/>
      <c r="J126" s="151">
        <f>ROUND(I126*H126,0)</f>
        <v>0</v>
      </c>
      <c r="K126" s="147" t="s">
        <v>1</v>
      </c>
      <c r="L126" s="152"/>
      <c r="M126" s="193"/>
      <c r="N126" s="193"/>
      <c r="O126" s="193"/>
      <c r="P126" s="193"/>
      <c r="Q126" s="193"/>
      <c r="R126" s="193"/>
      <c r="S126" s="193"/>
      <c r="T126" s="193"/>
      <c r="U126" s="193"/>
      <c r="AH126" s="134" t="s">
        <v>135</v>
      </c>
      <c r="AJ126" s="134" t="s">
        <v>164</v>
      </c>
      <c r="AK126" s="134" t="s">
        <v>78</v>
      </c>
      <c r="AO126" s="12" t="s">
        <v>130</v>
      </c>
      <c r="AU126" s="135" t="e">
        <f>IF(#REF!="základní",J126,0)</f>
        <v>#REF!</v>
      </c>
      <c r="AV126" s="135" t="e">
        <f>IF(#REF!="snížená",J126,0)</f>
        <v>#REF!</v>
      </c>
      <c r="AW126" s="135" t="e">
        <f>IF(#REF!="zákl. přenesená",J126,0)</f>
        <v>#REF!</v>
      </c>
      <c r="AX126" s="135" t="e">
        <f>IF(#REF!="sníž. přenesená",J126,0)</f>
        <v>#REF!</v>
      </c>
      <c r="AY126" s="135" t="e">
        <f>IF(#REF!="nulová",J126,0)</f>
        <v>#REF!</v>
      </c>
      <c r="AZ126" s="12" t="s">
        <v>8</v>
      </c>
      <c r="BA126" s="135">
        <f>ROUND(I126*H126,0)</f>
        <v>0</v>
      </c>
      <c r="BB126" s="12" t="s">
        <v>103</v>
      </c>
      <c r="BC126" s="134" t="s">
        <v>107</v>
      </c>
    </row>
    <row r="127" spans="1:55" s="10" customFormat="1" ht="15" customHeight="1">
      <c r="B127" s="136"/>
      <c r="D127" s="137" t="s">
        <v>131</v>
      </c>
      <c r="E127" s="138" t="s">
        <v>1</v>
      </c>
      <c r="F127" s="155" t="s">
        <v>256</v>
      </c>
      <c r="H127" s="140">
        <v>10</v>
      </c>
      <c r="I127" s="860"/>
      <c r="L127" s="136"/>
      <c r="AJ127" s="138" t="s">
        <v>131</v>
      </c>
      <c r="AK127" s="138" t="s">
        <v>78</v>
      </c>
      <c r="AL127" s="10" t="s">
        <v>78</v>
      </c>
      <c r="AM127" s="10" t="s">
        <v>28</v>
      </c>
      <c r="AN127" s="10" t="s">
        <v>8</v>
      </c>
      <c r="AO127" s="138" t="s">
        <v>130</v>
      </c>
    </row>
    <row r="128" spans="1:55" s="2" customFormat="1" ht="24" customHeight="1">
      <c r="A128" s="193"/>
      <c r="B128" s="131"/>
      <c r="C128" s="145" t="s">
        <v>103</v>
      </c>
      <c r="D128" s="145"/>
      <c r="E128" s="146"/>
      <c r="F128" s="156" t="s">
        <v>219</v>
      </c>
      <c r="G128" s="148" t="s">
        <v>270</v>
      </c>
      <c r="H128" s="149">
        <v>10</v>
      </c>
      <c r="I128" s="150"/>
      <c r="J128" s="151">
        <f>ROUND(I128*H128,0)</f>
        <v>0</v>
      </c>
      <c r="K128" s="147" t="s">
        <v>1</v>
      </c>
      <c r="L128" s="152"/>
      <c r="M128" s="193"/>
      <c r="N128" s="193"/>
      <c r="O128" s="193"/>
      <c r="P128" s="193"/>
      <c r="Q128" s="193"/>
      <c r="R128" s="193"/>
      <c r="S128" s="193"/>
      <c r="T128" s="193"/>
      <c r="U128" s="193"/>
      <c r="AH128" s="134" t="s">
        <v>135</v>
      </c>
      <c r="AJ128" s="134" t="s">
        <v>164</v>
      </c>
      <c r="AK128" s="134" t="s">
        <v>78</v>
      </c>
      <c r="AO128" s="12" t="s">
        <v>130</v>
      </c>
      <c r="AU128" s="135" t="e">
        <f>IF(#REF!="základní",J128,0)</f>
        <v>#REF!</v>
      </c>
      <c r="AV128" s="135" t="e">
        <f>IF(#REF!="snížená",J128,0)</f>
        <v>#REF!</v>
      </c>
      <c r="AW128" s="135" t="e">
        <f>IF(#REF!="zákl. přenesená",J128,0)</f>
        <v>#REF!</v>
      </c>
      <c r="AX128" s="135" t="e">
        <f>IF(#REF!="sníž. přenesená",J128,0)</f>
        <v>#REF!</v>
      </c>
      <c r="AY128" s="135" t="e">
        <f>IF(#REF!="nulová",J128,0)</f>
        <v>#REF!</v>
      </c>
      <c r="AZ128" s="12" t="s">
        <v>8</v>
      </c>
      <c r="BA128" s="135">
        <f>ROUND(I128*H128,0)</f>
        <v>0</v>
      </c>
      <c r="BB128" s="12" t="s">
        <v>103</v>
      </c>
      <c r="BC128" s="134" t="s">
        <v>135</v>
      </c>
    </row>
    <row r="129" spans="1:55" s="10" customFormat="1" ht="14.5" customHeight="1">
      <c r="B129" s="136"/>
      <c r="D129" s="137" t="s">
        <v>131</v>
      </c>
      <c r="E129" s="138" t="s">
        <v>1</v>
      </c>
      <c r="F129" s="155" t="s">
        <v>257</v>
      </c>
      <c r="H129" s="140">
        <v>10</v>
      </c>
      <c r="I129" s="860"/>
      <c r="L129" s="136"/>
      <c r="AJ129" s="138" t="s">
        <v>131</v>
      </c>
      <c r="AK129" s="138" t="s">
        <v>78</v>
      </c>
      <c r="AL129" s="10" t="s">
        <v>78</v>
      </c>
      <c r="AM129" s="10" t="s">
        <v>28</v>
      </c>
      <c r="AN129" s="10" t="s">
        <v>8</v>
      </c>
      <c r="AO129" s="138" t="s">
        <v>130</v>
      </c>
    </row>
    <row r="130" spans="1:55" s="2" customFormat="1" ht="27" customHeight="1">
      <c r="A130" s="193"/>
      <c r="B130" s="131"/>
      <c r="C130" s="145" t="s">
        <v>133</v>
      </c>
      <c r="D130" s="145"/>
      <c r="E130" s="146"/>
      <c r="F130" s="156" t="s">
        <v>218</v>
      </c>
      <c r="G130" s="148" t="s">
        <v>212</v>
      </c>
      <c r="H130" s="149">
        <v>36</v>
      </c>
      <c r="I130" s="150"/>
      <c r="J130" s="151">
        <f>ROUND(I130*H130,0)</f>
        <v>0</v>
      </c>
      <c r="K130" s="147" t="s">
        <v>1</v>
      </c>
      <c r="L130" s="152"/>
      <c r="M130" s="193"/>
      <c r="N130" s="193"/>
      <c r="O130" s="193"/>
      <c r="P130" s="193"/>
      <c r="Q130" s="193"/>
      <c r="R130" s="193"/>
      <c r="S130" s="193"/>
      <c r="T130" s="193"/>
      <c r="U130" s="193"/>
      <c r="AH130" s="134" t="s">
        <v>135</v>
      </c>
      <c r="AJ130" s="134" t="s">
        <v>164</v>
      </c>
      <c r="AK130" s="134" t="s">
        <v>78</v>
      </c>
      <c r="AO130" s="12" t="s">
        <v>130</v>
      </c>
      <c r="AU130" s="135" t="e">
        <f>IF(#REF!="základní",J130,0)</f>
        <v>#REF!</v>
      </c>
      <c r="AV130" s="135" t="e">
        <f>IF(#REF!="snížená",J130,0)</f>
        <v>#REF!</v>
      </c>
      <c r="AW130" s="135" t="e">
        <f>IF(#REF!="zákl. přenesená",J130,0)</f>
        <v>#REF!</v>
      </c>
      <c r="AX130" s="135" t="e">
        <f>IF(#REF!="sníž. přenesená",J130,0)</f>
        <v>#REF!</v>
      </c>
      <c r="AY130" s="135" t="e">
        <f>IF(#REF!="nulová",J130,0)</f>
        <v>#REF!</v>
      </c>
      <c r="AZ130" s="12" t="s">
        <v>8</v>
      </c>
      <c r="BA130" s="135">
        <f>ROUND(I130*H130,0)</f>
        <v>0</v>
      </c>
      <c r="BB130" s="12" t="s">
        <v>103</v>
      </c>
      <c r="BC130" s="134" t="s">
        <v>137</v>
      </c>
    </row>
    <row r="131" spans="1:55" s="10" customFormat="1" ht="15.65" customHeight="1">
      <c r="B131" s="136"/>
      <c r="D131" s="137" t="s">
        <v>131</v>
      </c>
      <c r="E131" s="138" t="s">
        <v>1</v>
      </c>
      <c r="F131" s="155" t="s">
        <v>258</v>
      </c>
      <c r="H131" s="140">
        <v>36</v>
      </c>
      <c r="I131" s="860"/>
      <c r="L131" s="136"/>
      <c r="AJ131" s="138" t="s">
        <v>131</v>
      </c>
      <c r="AK131" s="138" t="s">
        <v>78</v>
      </c>
      <c r="AL131" s="10" t="s">
        <v>78</v>
      </c>
      <c r="AM131" s="10" t="s">
        <v>28</v>
      </c>
      <c r="AN131" s="10" t="s">
        <v>8</v>
      </c>
      <c r="AO131" s="138" t="s">
        <v>130</v>
      </c>
    </row>
    <row r="132" spans="1:55" s="2" customFormat="1" ht="24.25" customHeight="1">
      <c r="A132" s="193"/>
      <c r="B132" s="131"/>
      <c r="C132" s="145" t="s">
        <v>107</v>
      </c>
      <c r="D132" s="145"/>
      <c r="E132" s="146"/>
      <c r="F132" s="156" t="s">
        <v>217</v>
      </c>
      <c r="G132" s="148" t="s">
        <v>212</v>
      </c>
      <c r="H132" s="149">
        <v>36</v>
      </c>
      <c r="I132" s="150"/>
      <c r="J132" s="151">
        <f>ROUND(I132*H132,0)</f>
        <v>0</v>
      </c>
      <c r="K132" s="147" t="s">
        <v>1</v>
      </c>
      <c r="L132" s="152"/>
      <c r="M132" s="193"/>
      <c r="N132" s="193"/>
      <c r="O132" s="193"/>
      <c r="P132" s="193"/>
      <c r="Q132" s="193"/>
      <c r="R132" s="193"/>
      <c r="S132" s="193"/>
      <c r="T132" s="193"/>
      <c r="U132" s="193"/>
      <c r="AH132" s="134" t="s">
        <v>135</v>
      </c>
      <c r="AJ132" s="134" t="s">
        <v>164</v>
      </c>
      <c r="AK132" s="134" t="s">
        <v>78</v>
      </c>
      <c r="AO132" s="12" t="s">
        <v>130</v>
      </c>
      <c r="AU132" s="135" t="e">
        <f>IF(#REF!="základní",J132,0)</f>
        <v>#REF!</v>
      </c>
      <c r="AV132" s="135" t="e">
        <f>IF(#REF!="snížená",J132,0)</f>
        <v>#REF!</v>
      </c>
      <c r="AW132" s="135" t="e">
        <f>IF(#REF!="zákl. přenesená",J132,0)</f>
        <v>#REF!</v>
      </c>
      <c r="AX132" s="135" t="e">
        <f>IF(#REF!="sníž. přenesená",J132,0)</f>
        <v>#REF!</v>
      </c>
      <c r="AY132" s="135" t="e">
        <f>IF(#REF!="nulová",J132,0)</f>
        <v>#REF!</v>
      </c>
      <c r="AZ132" s="12" t="s">
        <v>8</v>
      </c>
      <c r="BA132" s="135">
        <f>ROUND(I132*H132,0)</f>
        <v>0</v>
      </c>
      <c r="BB132" s="12" t="s">
        <v>103</v>
      </c>
      <c r="BC132" s="134" t="s">
        <v>140</v>
      </c>
    </row>
    <row r="133" spans="1:55" s="10" customFormat="1" ht="15.65" customHeight="1">
      <c r="B133" s="136"/>
      <c r="D133" s="137" t="s">
        <v>131</v>
      </c>
      <c r="E133" s="138" t="s">
        <v>1</v>
      </c>
      <c r="F133" s="155" t="s">
        <v>254</v>
      </c>
      <c r="H133" s="140">
        <v>36</v>
      </c>
      <c r="I133" s="860"/>
      <c r="L133" s="136"/>
      <c r="AJ133" s="138" t="s">
        <v>131</v>
      </c>
      <c r="AK133" s="138" t="s">
        <v>78</v>
      </c>
      <c r="AL133" s="10" t="s">
        <v>78</v>
      </c>
      <c r="AM133" s="10" t="s">
        <v>28</v>
      </c>
      <c r="AN133" s="10" t="s">
        <v>8</v>
      </c>
      <c r="AO133" s="138" t="s">
        <v>130</v>
      </c>
    </row>
    <row r="134" spans="1:55" s="2" customFormat="1" ht="24.25" customHeight="1">
      <c r="A134" s="193"/>
      <c r="B134" s="131"/>
      <c r="C134" s="145" t="s">
        <v>134</v>
      </c>
      <c r="D134" s="145"/>
      <c r="E134" s="146"/>
      <c r="F134" s="156" t="s">
        <v>216</v>
      </c>
      <c r="G134" s="148" t="s">
        <v>212</v>
      </c>
      <c r="H134" s="149">
        <v>13.44</v>
      </c>
      <c r="I134" s="150"/>
      <c r="J134" s="151">
        <f>ROUND(I134*H134,0)</f>
        <v>0</v>
      </c>
      <c r="K134" s="147" t="s">
        <v>1</v>
      </c>
      <c r="L134" s="152"/>
      <c r="M134" s="193"/>
      <c r="N134" s="193"/>
      <c r="O134" s="193"/>
      <c r="P134" s="193"/>
      <c r="Q134" s="193"/>
      <c r="R134" s="193"/>
      <c r="S134" s="193"/>
      <c r="T134" s="193"/>
      <c r="U134" s="193"/>
      <c r="AH134" s="134" t="s">
        <v>135</v>
      </c>
      <c r="AJ134" s="134" t="s">
        <v>164</v>
      </c>
      <c r="AK134" s="134" t="s">
        <v>78</v>
      </c>
      <c r="AO134" s="12" t="s">
        <v>130</v>
      </c>
      <c r="AU134" s="135" t="e">
        <f>IF(#REF!="základní",J134,0)</f>
        <v>#REF!</v>
      </c>
      <c r="AV134" s="135" t="e">
        <f>IF(#REF!="snížená",J134,0)</f>
        <v>#REF!</v>
      </c>
      <c r="AW134" s="135" t="e">
        <f>IF(#REF!="zákl. přenesená",J134,0)</f>
        <v>#REF!</v>
      </c>
      <c r="AX134" s="135" t="e">
        <f>IF(#REF!="sníž. přenesená",J134,0)</f>
        <v>#REF!</v>
      </c>
      <c r="AY134" s="135" t="e">
        <f>IF(#REF!="nulová",J134,0)</f>
        <v>#REF!</v>
      </c>
      <c r="AZ134" s="12" t="s">
        <v>8</v>
      </c>
      <c r="BA134" s="135">
        <f>ROUND(I134*H134,0)</f>
        <v>0</v>
      </c>
      <c r="BB134" s="12" t="s">
        <v>103</v>
      </c>
      <c r="BC134" s="134" t="s">
        <v>142</v>
      </c>
    </row>
    <row r="135" spans="1:55" s="10" customFormat="1">
      <c r="B135" s="136"/>
      <c r="D135" s="137" t="s">
        <v>131</v>
      </c>
      <c r="E135" s="138" t="s">
        <v>1</v>
      </c>
      <c r="F135" s="155" t="s">
        <v>259</v>
      </c>
      <c r="H135" s="140">
        <v>13.44</v>
      </c>
      <c r="I135" s="860"/>
      <c r="L135" s="136"/>
      <c r="AJ135" s="138" t="s">
        <v>131</v>
      </c>
      <c r="AK135" s="138" t="s">
        <v>78</v>
      </c>
      <c r="AL135" s="10" t="s">
        <v>78</v>
      </c>
      <c r="AM135" s="10" t="s">
        <v>28</v>
      </c>
      <c r="AN135" s="10" t="s">
        <v>8</v>
      </c>
      <c r="AO135" s="138" t="s">
        <v>130</v>
      </c>
    </row>
    <row r="136" spans="1:55" s="2" customFormat="1" ht="24" customHeight="1">
      <c r="A136" s="193"/>
      <c r="B136" s="131"/>
      <c r="C136" s="145">
        <v>8</v>
      </c>
      <c r="D136" s="145"/>
      <c r="E136" s="146"/>
      <c r="F136" s="147" t="s">
        <v>215</v>
      </c>
      <c r="G136" s="148" t="s">
        <v>212</v>
      </c>
      <c r="H136" s="149">
        <v>13.44</v>
      </c>
      <c r="I136" s="150"/>
      <c r="J136" s="151">
        <f>ROUND(I136*H136,0)</f>
        <v>0</v>
      </c>
      <c r="K136" s="147" t="s">
        <v>1</v>
      </c>
      <c r="L136" s="152"/>
      <c r="M136" s="193"/>
      <c r="N136" s="193"/>
      <c r="O136" s="193"/>
      <c r="P136" s="193"/>
      <c r="Q136" s="193"/>
      <c r="R136" s="193"/>
      <c r="S136" s="193"/>
      <c r="T136" s="193"/>
      <c r="U136" s="193"/>
      <c r="AH136" s="134" t="s">
        <v>135</v>
      </c>
      <c r="AJ136" s="134" t="s">
        <v>164</v>
      </c>
      <c r="AK136" s="134" t="s">
        <v>78</v>
      </c>
      <c r="AO136" s="12" t="s">
        <v>130</v>
      </c>
      <c r="AU136" s="135" t="e">
        <f>IF(#REF!="základní",J136,0)</f>
        <v>#REF!</v>
      </c>
      <c r="AV136" s="135" t="e">
        <f>IF(#REF!="snížená",J136,0)</f>
        <v>#REF!</v>
      </c>
      <c r="AW136" s="135" t="e">
        <f>IF(#REF!="zákl. přenesená",J136,0)</f>
        <v>#REF!</v>
      </c>
      <c r="AX136" s="135" t="e">
        <f>IF(#REF!="sníž. přenesená",J136,0)</f>
        <v>#REF!</v>
      </c>
      <c r="AY136" s="135" t="e">
        <f>IF(#REF!="nulová",J136,0)</f>
        <v>#REF!</v>
      </c>
      <c r="AZ136" s="12" t="s">
        <v>8</v>
      </c>
      <c r="BA136" s="135">
        <f>ROUND(I136*H136,0)</f>
        <v>0</v>
      </c>
      <c r="BB136" s="12" t="s">
        <v>103</v>
      </c>
      <c r="BC136" s="134" t="s">
        <v>145</v>
      </c>
    </row>
    <row r="137" spans="1:55" s="10" customFormat="1" ht="13.95" customHeight="1">
      <c r="B137" s="136"/>
      <c r="D137" s="137" t="s">
        <v>131</v>
      </c>
      <c r="E137" s="138" t="s">
        <v>1</v>
      </c>
      <c r="F137" s="155" t="s">
        <v>260</v>
      </c>
      <c r="H137" s="140">
        <v>13.44</v>
      </c>
      <c r="I137" s="860"/>
      <c r="L137" s="136"/>
      <c r="AJ137" s="138" t="s">
        <v>131</v>
      </c>
      <c r="AK137" s="138" t="s">
        <v>78</v>
      </c>
      <c r="AL137" s="10" t="s">
        <v>78</v>
      </c>
      <c r="AM137" s="10" t="s">
        <v>28</v>
      </c>
      <c r="AN137" s="10" t="s">
        <v>8</v>
      </c>
      <c r="AO137" s="138" t="s">
        <v>130</v>
      </c>
    </row>
    <row r="138" spans="1:55" s="2" customFormat="1" ht="24" customHeight="1">
      <c r="A138" s="193"/>
      <c r="B138" s="131"/>
      <c r="C138" s="145">
        <v>9</v>
      </c>
      <c r="D138" s="145"/>
      <c r="E138" s="146"/>
      <c r="F138" s="156" t="s">
        <v>214</v>
      </c>
      <c r="G138" s="148" t="s">
        <v>212</v>
      </c>
      <c r="H138" s="149">
        <v>22.56</v>
      </c>
      <c r="I138" s="150"/>
      <c r="J138" s="151">
        <f>ROUND(I138*H138,0)</f>
        <v>0</v>
      </c>
      <c r="K138" s="147" t="s">
        <v>1</v>
      </c>
      <c r="L138" s="152"/>
      <c r="M138" s="193"/>
      <c r="N138" s="193"/>
      <c r="O138" s="193"/>
      <c r="P138" s="193"/>
      <c r="Q138" s="193"/>
      <c r="R138" s="193"/>
      <c r="S138" s="193"/>
      <c r="T138" s="193"/>
      <c r="U138" s="193"/>
      <c r="AH138" s="134" t="s">
        <v>135</v>
      </c>
      <c r="AJ138" s="134" t="s">
        <v>164</v>
      </c>
      <c r="AK138" s="134" t="s">
        <v>78</v>
      </c>
      <c r="AO138" s="12" t="s">
        <v>130</v>
      </c>
      <c r="AU138" s="135" t="e">
        <f>IF(#REF!="základní",J138,0)</f>
        <v>#REF!</v>
      </c>
      <c r="AV138" s="135" t="e">
        <f>IF(#REF!="snížená",J138,0)</f>
        <v>#REF!</v>
      </c>
      <c r="AW138" s="135" t="e">
        <f>IF(#REF!="zákl. přenesená",J138,0)</f>
        <v>#REF!</v>
      </c>
      <c r="AX138" s="135" t="e">
        <f>IF(#REF!="sníž. přenesená",J138,0)</f>
        <v>#REF!</v>
      </c>
      <c r="AY138" s="135" t="e">
        <f>IF(#REF!="nulová",J138,0)</f>
        <v>#REF!</v>
      </c>
      <c r="AZ138" s="12" t="s">
        <v>8</v>
      </c>
      <c r="BA138" s="135">
        <f>ROUND(I138*H138,0)</f>
        <v>0</v>
      </c>
      <c r="BB138" s="12" t="s">
        <v>103</v>
      </c>
      <c r="BC138" s="134" t="s">
        <v>147</v>
      </c>
    </row>
    <row r="139" spans="1:55" s="10" customFormat="1" ht="13.95" customHeight="1">
      <c r="B139" s="136"/>
      <c r="D139" s="137" t="s">
        <v>131</v>
      </c>
      <c r="E139" s="138" t="s">
        <v>1</v>
      </c>
      <c r="F139" s="155" t="s">
        <v>261</v>
      </c>
      <c r="H139" s="140">
        <v>22.56</v>
      </c>
      <c r="I139" s="860"/>
      <c r="L139" s="136"/>
      <c r="AJ139" s="138" t="s">
        <v>131</v>
      </c>
      <c r="AK139" s="138" t="s">
        <v>78</v>
      </c>
      <c r="AL139" s="10" t="s">
        <v>78</v>
      </c>
      <c r="AM139" s="10" t="s">
        <v>28</v>
      </c>
      <c r="AN139" s="10" t="s">
        <v>8</v>
      </c>
      <c r="AO139" s="138" t="s">
        <v>130</v>
      </c>
    </row>
    <row r="140" spans="1:55" s="2" customFormat="1" ht="24.65" customHeight="1">
      <c r="A140" s="193"/>
      <c r="B140" s="131"/>
      <c r="C140" s="145">
        <v>10</v>
      </c>
      <c r="D140" s="145"/>
      <c r="E140" s="146"/>
      <c r="F140" s="156" t="s">
        <v>213</v>
      </c>
      <c r="G140" s="148" t="s">
        <v>212</v>
      </c>
      <c r="H140" s="149">
        <v>10.24</v>
      </c>
      <c r="I140" s="150"/>
      <c r="J140" s="151">
        <f>ROUND(I140*H140,0)</f>
        <v>0</v>
      </c>
      <c r="K140" s="147" t="s">
        <v>1</v>
      </c>
      <c r="L140" s="152"/>
      <c r="M140" s="193"/>
      <c r="N140" s="193"/>
      <c r="O140" s="193"/>
      <c r="P140" s="193"/>
      <c r="Q140" s="193"/>
      <c r="R140" s="193"/>
      <c r="S140" s="193"/>
      <c r="T140" s="193"/>
      <c r="U140" s="193"/>
      <c r="AH140" s="134" t="s">
        <v>135</v>
      </c>
      <c r="AJ140" s="134" t="s">
        <v>164</v>
      </c>
      <c r="AK140" s="134" t="s">
        <v>78</v>
      </c>
      <c r="AO140" s="12" t="s">
        <v>130</v>
      </c>
      <c r="AU140" s="135" t="e">
        <f>IF(#REF!="základní",J140,0)</f>
        <v>#REF!</v>
      </c>
      <c r="AV140" s="135" t="e">
        <f>IF(#REF!="snížená",J140,0)</f>
        <v>#REF!</v>
      </c>
      <c r="AW140" s="135" t="e">
        <f>IF(#REF!="zákl. přenesená",J140,0)</f>
        <v>#REF!</v>
      </c>
      <c r="AX140" s="135" t="e">
        <f>IF(#REF!="sníž. přenesená",J140,0)</f>
        <v>#REF!</v>
      </c>
      <c r="AY140" s="135" t="e">
        <f>IF(#REF!="nulová",J140,0)</f>
        <v>#REF!</v>
      </c>
      <c r="AZ140" s="12" t="s">
        <v>8</v>
      </c>
      <c r="BA140" s="135">
        <f>ROUND(I140*H140,0)</f>
        <v>0</v>
      </c>
      <c r="BB140" s="12" t="s">
        <v>103</v>
      </c>
      <c r="BC140" s="134" t="s">
        <v>148</v>
      </c>
    </row>
    <row r="141" spans="1:55" s="10" customFormat="1" ht="15" customHeight="1">
      <c r="B141" s="136"/>
      <c r="D141" s="137" t="s">
        <v>131</v>
      </c>
      <c r="E141" s="138"/>
      <c r="F141" s="155" t="s">
        <v>262</v>
      </c>
      <c r="H141" s="140">
        <v>10.24</v>
      </c>
      <c r="I141" s="860"/>
      <c r="L141" s="136"/>
      <c r="AJ141" s="138" t="s">
        <v>131</v>
      </c>
      <c r="AK141" s="138" t="s">
        <v>78</v>
      </c>
      <c r="AL141" s="10" t="s">
        <v>78</v>
      </c>
      <c r="AM141" s="10" t="s">
        <v>28</v>
      </c>
      <c r="AN141" s="10" t="s">
        <v>8</v>
      </c>
      <c r="AO141" s="138" t="s">
        <v>130</v>
      </c>
    </row>
    <row r="142" spans="1:55" s="10" customFormat="1" ht="15" customHeight="1">
      <c r="B142" s="136"/>
      <c r="D142" s="137"/>
      <c r="E142" s="129"/>
      <c r="F142" s="129"/>
      <c r="H142" s="140"/>
      <c r="I142" s="860"/>
      <c r="L142" s="136"/>
      <c r="AJ142" s="138"/>
      <c r="AK142" s="138"/>
      <c r="AO142" s="138"/>
    </row>
    <row r="143" spans="1:55" s="10" customFormat="1" ht="12.45">
      <c r="B143" s="136"/>
      <c r="C143" s="205"/>
      <c r="D143" s="120" t="s">
        <v>71</v>
      </c>
      <c r="E143" s="129" t="s">
        <v>172</v>
      </c>
      <c r="F143" s="129" t="s">
        <v>223</v>
      </c>
      <c r="G143" s="208"/>
      <c r="H143" s="209"/>
      <c r="I143" s="212"/>
      <c r="J143" s="130">
        <f>SUM(J144:J150)</f>
        <v>0</v>
      </c>
      <c r="K143" s="211"/>
      <c r="L143" s="136"/>
      <c r="AJ143" s="138"/>
      <c r="AK143" s="138"/>
      <c r="AO143" s="138"/>
    </row>
    <row r="144" spans="1:55" s="2" customFormat="1" ht="24" customHeight="1">
      <c r="A144" s="193"/>
      <c r="B144" s="131"/>
      <c r="C144" s="145">
        <v>11</v>
      </c>
      <c r="D144" s="145"/>
      <c r="E144" s="146"/>
      <c r="F144" s="156" t="s">
        <v>224</v>
      </c>
      <c r="G144" s="148" t="s">
        <v>212</v>
      </c>
      <c r="H144" s="149">
        <v>3.4</v>
      </c>
      <c r="I144" s="150"/>
      <c r="J144" s="151">
        <f>ROUND(I144*H144,0)</f>
        <v>0</v>
      </c>
      <c r="K144" s="147" t="s">
        <v>1</v>
      </c>
      <c r="L144" s="152"/>
      <c r="M144" s="193"/>
      <c r="N144" s="193"/>
      <c r="O144" s="193"/>
      <c r="P144" s="193"/>
      <c r="Q144" s="193"/>
      <c r="R144" s="193"/>
      <c r="S144" s="193"/>
      <c r="T144" s="193"/>
      <c r="U144" s="193"/>
      <c r="AH144" s="134" t="s">
        <v>135</v>
      </c>
      <c r="AJ144" s="134" t="s">
        <v>164</v>
      </c>
      <c r="AK144" s="134" t="s">
        <v>78</v>
      </c>
      <c r="AO144" s="12" t="s">
        <v>130</v>
      </c>
      <c r="AU144" s="135" t="e">
        <f>IF(#REF!="základní",J144,0)</f>
        <v>#REF!</v>
      </c>
      <c r="AV144" s="135" t="e">
        <f>IF(#REF!="snížená",J144,0)</f>
        <v>#REF!</v>
      </c>
      <c r="AW144" s="135" t="e">
        <f>IF(#REF!="zákl. přenesená",J144,0)</f>
        <v>#REF!</v>
      </c>
      <c r="AX144" s="135" t="e">
        <f>IF(#REF!="sníž. přenesená",J144,0)</f>
        <v>#REF!</v>
      </c>
      <c r="AY144" s="135" t="e">
        <f>IF(#REF!="nulová",J144,0)</f>
        <v>#REF!</v>
      </c>
      <c r="AZ144" s="12" t="s">
        <v>8</v>
      </c>
      <c r="BA144" s="135">
        <f>ROUND(I144*H144,0)</f>
        <v>0</v>
      </c>
      <c r="BB144" s="12" t="s">
        <v>103</v>
      </c>
      <c r="BC144" s="134" t="s">
        <v>150</v>
      </c>
    </row>
    <row r="145" spans="1:55" s="10" customFormat="1" ht="15" customHeight="1">
      <c r="B145" s="136"/>
      <c r="D145" s="137" t="s">
        <v>131</v>
      </c>
      <c r="E145" s="138" t="s">
        <v>1</v>
      </c>
      <c r="F145" s="155" t="s">
        <v>263</v>
      </c>
      <c r="H145" s="140">
        <v>3.4</v>
      </c>
      <c r="I145" s="860"/>
      <c r="L145" s="136"/>
      <c r="AJ145" s="138" t="s">
        <v>131</v>
      </c>
      <c r="AK145" s="138" t="s">
        <v>78</v>
      </c>
      <c r="AL145" s="10" t="s">
        <v>78</v>
      </c>
      <c r="AM145" s="10" t="s">
        <v>28</v>
      </c>
      <c r="AN145" s="10" t="s">
        <v>8</v>
      </c>
      <c r="AO145" s="138" t="s">
        <v>130</v>
      </c>
    </row>
    <row r="146" spans="1:55" s="2" customFormat="1" ht="24" customHeight="1">
      <c r="A146" s="193"/>
      <c r="B146" s="131"/>
      <c r="C146" s="145">
        <v>12</v>
      </c>
      <c r="D146" s="145"/>
      <c r="E146" s="146"/>
      <c r="F146" s="156" t="s">
        <v>225</v>
      </c>
      <c r="G146" s="148" t="s">
        <v>212</v>
      </c>
      <c r="H146" s="149">
        <v>0.8</v>
      </c>
      <c r="I146" s="150"/>
      <c r="J146" s="151">
        <f>ROUND(I146*H146,0)</f>
        <v>0</v>
      </c>
      <c r="K146" s="147" t="s">
        <v>1</v>
      </c>
      <c r="L146" s="152"/>
      <c r="M146" s="193"/>
      <c r="N146" s="193"/>
      <c r="O146" s="193"/>
      <c r="P146" s="193"/>
      <c r="Q146" s="193"/>
      <c r="R146" s="193"/>
      <c r="S146" s="193"/>
      <c r="T146" s="193"/>
      <c r="U146" s="193"/>
      <c r="AH146" s="134" t="s">
        <v>135</v>
      </c>
      <c r="AJ146" s="134" t="s">
        <v>164</v>
      </c>
      <c r="AK146" s="134" t="s">
        <v>78</v>
      </c>
      <c r="AO146" s="12" t="s">
        <v>130</v>
      </c>
      <c r="AU146" s="135" t="e">
        <f>IF(#REF!="základní",J146,0)</f>
        <v>#REF!</v>
      </c>
      <c r="AV146" s="135" t="e">
        <f>IF(#REF!="snížená",J146,0)</f>
        <v>#REF!</v>
      </c>
      <c r="AW146" s="135" t="e">
        <f>IF(#REF!="zákl. přenesená",J146,0)</f>
        <v>#REF!</v>
      </c>
      <c r="AX146" s="135" t="e">
        <f>IF(#REF!="sníž. přenesená",J146,0)</f>
        <v>#REF!</v>
      </c>
      <c r="AY146" s="135" t="e">
        <f>IF(#REF!="nulová",J146,0)</f>
        <v>#REF!</v>
      </c>
      <c r="AZ146" s="12" t="s">
        <v>8</v>
      </c>
      <c r="BA146" s="135">
        <f>ROUND(I146*H146,0)</f>
        <v>0</v>
      </c>
      <c r="BB146" s="12" t="s">
        <v>103</v>
      </c>
      <c r="BC146" s="134" t="s">
        <v>148</v>
      </c>
    </row>
    <row r="147" spans="1:55" s="10" customFormat="1" ht="14.5" customHeight="1">
      <c r="B147" s="136"/>
      <c r="D147" s="137" t="s">
        <v>131</v>
      </c>
      <c r="E147" s="138"/>
      <c r="F147" s="155" t="s">
        <v>264</v>
      </c>
      <c r="H147" s="140">
        <v>0.8</v>
      </c>
      <c r="I147" s="860"/>
      <c r="L147" s="136"/>
      <c r="AJ147" s="138" t="s">
        <v>131</v>
      </c>
      <c r="AK147" s="138" t="s">
        <v>78</v>
      </c>
      <c r="AL147" s="10" t="s">
        <v>78</v>
      </c>
      <c r="AM147" s="10" t="s">
        <v>28</v>
      </c>
      <c r="AN147" s="10" t="s">
        <v>8</v>
      </c>
      <c r="AO147" s="138" t="s">
        <v>130</v>
      </c>
    </row>
    <row r="148" spans="1:55" s="2" customFormat="1" ht="24" customHeight="1">
      <c r="A148" s="193"/>
      <c r="B148" s="131"/>
      <c r="C148" s="145">
        <v>13</v>
      </c>
      <c r="D148" s="145"/>
      <c r="E148" s="146"/>
      <c r="F148" s="156" t="s">
        <v>226</v>
      </c>
      <c r="G148" s="148" t="s">
        <v>212</v>
      </c>
      <c r="H148" s="149">
        <v>0.4</v>
      </c>
      <c r="I148" s="150"/>
      <c r="J148" s="151">
        <f>ROUND(I148*H148,0)</f>
        <v>0</v>
      </c>
      <c r="K148" s="147" t="s">
        <v>1</v>
      </c>
      <c r="L148" s="152"/>
      <c r="M148" s="193"/>
      <c r="N148" s="193"/>
      <c r="O148" s="193"/>
      <c r="P148" s="193"/>
      <c r="Q148" s="193"/>
      <c r="R148" s="193"/>
      <c r="S148" s="193"/>
      <c r="T148" s="193"/>
      <c r="U148" s="193"/>
      <c r="AH148" s="134" t="s">
        <v>135</v>
      </c>
      <c r="AJ148" s="134" t="s">
        <v>164</v>
      </c>
      <c r="AK148" s="134" t="s">
        <v>78</v>
      </c>
      <c r="AO148" s="12" t="s">
        <v>130</v>
      </c>
      <c r="AU148" s="135" t="e">
        <f>IF(#REF!="základní",J148,0)</f>
        <v>#REF!</v>
      </c>
      <c r="AV148" s="135" t="e">
        <f>IF(#REF!="snížená",J148,0)</f>
        <v>#REF!</v>
      </c>
      <c r="AW148" s="135" t="e">
        <f>IF(#REF!="zákl. přenesená",J148,0)</f>
        <v>#REF!</v>
      </c>
      <c r="AX148" s="135" t="e">
        <f>IF(#REF!="sníž. přenesená",J148,0)</f>
        <v>#REF!</v>
      </c>
      <c r="AY148" s="135" t="e">
        <f>IF(#REF!="nulová",J148,0)</f>
        <v>#REF!</v>
      </c>
      <c r="AZ148" s="12" t="s">
        <v>8</v>
      </c>
      <c r="BA148" s="135">
        <f>ROUND(I148*H148,0)</f>
        <v>0</v>
      </c>
      <c r="BB148" s="12" t="s">
        <v>103</v>
      </c>
      <c r="BC148" s="134" t="s">
        <v>150</v>
      </c>
    </row>
    <row r="149" spans="1:55" s="10" customFormat="1" ht="15" customHeight="1">
      <c r="B149" s="136"/>
      <c r="D149" s="137" t="s">
        <v>131</v>
      </c>
      <c r="E149" s="138" t="s">
        <v>1</v>
      </c>
      <c r="F149" s="155" t="s">
        <v>265</v>
      </c>
      <c r="H149" s="140">
        <v>0.4</v>
      </c>
      <c r="I149" s="860"/>
      <c r="L149" s="136"/>
      <c r="AJ149" s="138" t="s">
        <v>131</v>
      </c>
      <c r="AK149" s="138" t="s">
        <v>78</v>
      </c>
      <c r="AL149" s="10" t="s">
        <v>78</v>
      </c>
      <c r="AM149" s="10" t="s">
        <v>28</v>
      </c>
      <c r="AN149" s="10" t="s">
        <v>8</v>
      </c>
      <c r="AO149" s="138" t="s">
        <v>130</v>
      </c>
    </row>
    <row r="150" spans="1:55" s="10" customFormat="1" ht="23.5" customHeight="1">
      <c r="B150" s="136"/>
      <c r="C150" s="167">
        <v>14</v>
      </c>
      <c r="D150" s="167"/>
      <c r="E150" s="157"/>
      <c r="F150" s="169" t="s">
        <v>227</v>
      </c>
      <c r="G150" s="163" t="s">
        <v>212</v>
      </c>
      <c r="H150" s="164">
        <v>1.6</v>
      </c>
      <c r="I150" s="159"/>
      <c r="J150" s="172">
        <f>ROUND(I150*H150,0)</f>
        <v>0</v>
      </c>
      <c r="K150" s="158" t="s">
        <v>1</v>
      </c>
      <c r="L150" s="136"/>
      <c r="AJ150" s="138"/>
      <c r="AK150" s="138"/>
      <c r="AO150" s="138"/>
    </row>
    <row r="151" spans="1:55" s="10" customFormat="1" ht="14.5" customHeight="1">
      <c r="B151" s="136"/>
      <c r="C151" s="165"/>
      <c r="D151" s="168" t="s">
        <v>131</v>
      </c>
      <c r="E151" s="161" t="s">
        <v>1</v>
      </c>
      <c r="F151" s="170" t="s">
        <v>266</v>
      </c>
      <c r="G151" s="165"/>
      <c r="H151" s="166">
        <v>1.6</v>
      </c>
      <c r="I151" s="326"/>
      <c r="J151" s="165"/>
      <c r="K151" s="160"/>
      <c r="L151" s="136"/>
      <c r="AJ151" s="138"/>
      <c r="AK151" s="138"/>
      <c r="AO151" s="138"/>
    </row>
    <row r="152" spans="1:55" s="9" customFormat="1" ht="22.95" customHeight="1">
      <c r="B152" s="119"/>
      <c r="C152" s="129"/>
      <c r="D152" s="120" t="s">
        <v>71</v>
      </c>
      <c r="E152" s="129" t="s">
        <v>173</v>
      </c>
      <c r="F152" s="129" t="s">
        <v>252</v>
      </c>
      <c r="I152" s="859"/>
      <c r="J152" s="130">
        <f>SUM(J153:J175)</f>
        <v>0</v>
      </c>
      <c r="L152" s="119"/>
      <c r="AH152" s="120" t="s">
        <v>8</v>
      </c>
      <c r="AJ152" s="127" t="s">
        <v>71</v>
      </c>
      <c r="AK152" s="127" t="s">
        <v>8</v>
      </c>
      <c r="AO152" s="120" t="s">
        <v>130</v>
      </c>
      <c r="BA152" s="128">
        <f>SUM(BA153:BA163)</f>
        <v>0</v>
      </c>
    </row>
    <row r="153" spans="1:55" s="10" customFormat="1" ht="46.3">
      <c r="B153" s="136"/>
      <c r="C153" s="167">
        <v>15</v>
      </c>
      <c r="D153" s="167"/>
      <c r="E153" s="157"/>
      <c r="F153" s="171" t="s">
        <v>247</v>
      </c>
      <c r="G153" s="163" t="s">
        <v>228</v>
      </c>
      <c r="H153" s="164">
        <v>1</v>
      </c>
      <c r="I153" s="159"/>
      <c r="J153" s="172">
        <f>ROUND(I153*H153,0)</f>
        <v>0</v>
      </c>
      <c r="K153" s="158" t="s">
        <v>1</v>
      </c>
      <c r="L153" s="136"/>
      <c r="AJ153" s="138"/>
      <c r="AK153" s="138"/>
      <c r="AO153" s="138"/>
    </row>
    <row r="154" spans="1:55" s="10" customFormat="1">
      <c r="B154" s="136"/>
      <c r="C154" s="165"/>
      <c r="D154" s="168" t="s">
        <v>131</v>
      </c>
      <c r="E154" s="161" t="s">
        <v>1</v>
      </c>
      <c r="F154" s="170" t="s">
        <v>2068</v>
      </c>
      <c r="G154" s="165"/>
      <c r="H154" s="166"/>
      <c r="I154" s="326"/>
      <c r="J154" s="165"/>
      <c r="K154" s="160"/>
      <c r="L154" s="136"/>
      <c r="AJ154" s="138"/>
      <c r="AK154" s="138"/>
      <c r="AO154" s="138"/>
    </row>
    <row r="155" spans="1:55" s="10" customFormat="1" ht="24" customHeight="1">
      <c r="B155" s="136"/>
      <c r="C155" s="167">
        <v>16</v>
      </c>
      <c r="D155" s="167"/>
      <c r="E155" s="157"/>
      <c r="F155" s="171" t="s">
        <v>246</v>
      </c>
      <c r="G155" s="163" t="s">
        <v>138</v>
      </c>
      <c r="H155" s="164">
        <v>20</v>
      </c>
      <c r="I155" s="159"/>
      <c r="J155" s="172">
        <f>ROUND(I155*H155,0)</f>
        <v>0</v>
      </c>
      <c r="K155" s="158" t="s">
        <v>1</v>
      </c>
      <c r="L155" s="136"/>
      <c r="AJ155" s="138"/>
      <c r="AK155" s="138"/>
      <c r="AO155" s="138"/>
    </row>
    <row r="156" spans="1:55" s="10" customFormat="1" ht="36" customHeight="1">
      <c r="B156" s="136"/>
      <c r="C156" s="167">
        <v>17</v>
      </c>
      <c r="D156" s="167"/>
      <c r="E156" s="157"/>
      <c r="F156" s="171" t="s">
        <v>245</v>
      </c>
      <c r="G156" s="163" t="s">
        <v>158</v>
      </c>
      <c r="H156" s="164">
        <v>54</v>
      </c>
      <c r="I156" s="159"/>
      <c r="J156" s="172">
        <f t="shared" ref="J156:J158" si="0">ROUND(I156*H156,0)</f>
        <v>0</v>
      </c>
      <c r="K156" s="158" t="s">
        <v>1</v>
      </c>
      <c r="L156" s="136"/>
      <c r="AJ156" s="138"/>
      <c r="AK156" s="138"/>
      <c r="AO156" s="138"/>
    </row>
    <row r="157" spans="1:55" s="10" customFormat="1" ht="15" customHeight="1">
      <c r="B157" s="136"/>
      <c r="C157" s="165"/>
      <c r="D157" s="168" t="s">
        <v>131</v>
      </c>
      <c r="E157" s="161" t="s">
        <v>1</v>
      </c>
      <c r="F157" s="170" t="s">
        <v>267</v>
      </c>
      <c r="G157" s="165"/>
      <c r="H157" s="166">
        <v>54</v>
      </c>
      <c r="I157" s="326"/>
      <c r="J157" s="165"/>
      <c r="K157" s="160"/>
      <c r="L157" s="136"/>
      <c r="AJ157" s="138"/>
      <c r="AK157" s="138"/>
      <c r="AO157" s="138"/>
    </row>
    <row r="158" spans="1:55" s="10" customFormat="1" ht="24" customHeight="1">
      <c r="B158" s="136"/>
      <c r="C158" s="167">
        <v>18</v>
      </c>
      <c r="D158" s="167"/>
      <c r="E158" s="157"/>
      <c r="F158" s="171" t="s">
        <v>244</v>
      </c>
      <c r="G158" s="163" t="s">
        <v>158</v>
      </c>
      <c r="H158" s="164">
        <v>54</v>
      </c>
      <c r="I158" s="159"/>
      <c r="J158" s="172">
        <f t="shared" si="0"/>
        <v>0</v>
      </c>
      <c r="K158" s="158" t="s">
        <v>1</v>
      </c>
      <c r="L158" s="136"/>
      <c r="AJ158" s="138"/>
      <c r="AK158" s="138"/>
      <c r="AO158" s="138"/>
    </row>
    <row r="159" spans="1:55" s="10" customFormat="1" ht="15" customHeight="1">
      <c r="B159" s="136"/>
      <c r="C159" s="165"/>
      <c r="D159" s="168" t="s">
        <v>131</v>
      </c>
      <c r="E159" s="161" t="s">
        <v>1</v>
      </c>
      <c r="F159" s="170" t="s">
        <v>267</v>
      </c>
      <c r="G159" s="165"/>
      <c r="H159" s="166">
        <v>54</v>
      </c>
      <c r="I159" s="326"/>
      <c r="J159" s="165"/>
      <c r="K159" s="160"/>
      <c r="L159" s="136"/>
      <c r="AJ159" s="138"/>
      <c r="AK159" s="138"/>
      <c r="AO159" s="138"/>
    </row>
    <row r="160" spans="1:55" s="10" customFormat="1" ht="29.5" customHeight="1">
      <c r="B160" s="136"/>
      <c r="C160" s="167">
        <v>19</v>
      </c>
      <c r="D160" s="167"/>
      <c r="E160" s="157"/>
      <c r="F160" s="171" t="s">
        <v>243</v>
      </c>
      <c r="G160" s="163" t="s">
        <v>169</v>
      </c>
      <c r="H160" s="164">
        <v>2</v>
      </c>
      <c r="I160" s="159"/>
      <c r="J160" s="172">
        <f t="shared" ref="J160:J165" si="1">ROUND(I160*H160,0)</f>
        <v>0</v>
      </c>
      <c r="K160" s="158" t="s">
        <v>1</v>
      </c>
      <c r="L160" s="136"/>
      <c r="AJ160" s="138"/>
      <c r="AK160" s="138"/>
      <c r="AO160" s="138"/>
    </row>
    <row r="161" spans="1:55" s="10" customFormat="1" ht="24" customHeight="1">
      <c r="B161" s="136"/>
      <c r="C161" s="167">
        <v>20</v>
      </c>
      <c r="D161" s="167"/>
      <c r="E161" s="157"/>
      <c r="F161" s="171" t="s">
        <v>242</v>
      </c>
      <c r="G161" s="163" t="s">
        <v>169</v>
      </c>
      <c r="H161" s="164">
        <v>2</v>
      </c>
      <c r="I161" s="159"/>
      <c r="J161" s="172">
        <f t="shared" si="1"/>
        <v>0</v>
      </c>
      <c r="K161" s="158" t="s">
        <v>1</v>
      </c>
      <c r="L161" s="136"/>
      <c r="AJ161" s="138"/>
      <c r="AK161" s="138"/>
      <c r="AO161" s="138"/>
    </row>
    <row r="162" spans="1:55" s="10" customFormat="1" ht="33.65" customHeight="1">
      <c r="B162" s="136"/>
      <c r="C162" s="167">
        <v>21</v>
      </c>
      <c r="D162" s="167"/>
      <c r="E162" s="157"/>
      <c r="F162" s="169" t="s">
        <v>241</v>
      </c>
      <c r="G162" s="163" t="s">
        <v>169</v>
      </c>
      <c r="H162" s="164">
        <v>2</v>
      </c>
      <c r="I162" s="159"/>
      <c r="J162" s="172">
        <f t="shared" si="1"/>
        <v>0</v>
      </c>
      <c r="K162" s="158" t="s">
        <v>1</v>
      </c>
      <c r="L162" s="136"/>
      <c r="AJ162" s="138"/>
      <c r="AK162" s="138"/>
      <c r="AO162" s="138"/>
    </row>
    <row r="163" spans="1:55" s="10" customFormat="1" ht="24" customHeight="1">
      <c r="B163" s="136"/>
      <c r="C163" s="167">
        <v>22</v>
      </c>
      <c r="D163" s="167"/>
      <c r="E163" s="157"/>
      <c r="F163" s="171" t="s">
        <v>2067</v>
      </c>
      <c r="G163" s="163" t="s">
        <v>169</v>
      </c>
      <c r="H163" s="164">
        <v>2</v>
      </c>
      <c r="I163" s="159"/>
      <c r="J163" s="172">
        <f t="shared" si="1"/>
        <v>0</v>
      </c>
      <c r="K163" s="158" t="s">
        <v>1</v>
      </c>
      <c r="L163" s="136"/>
      <c r="AJ163" s="138"/>
      <c r="AK163" s="138"/>
      <c r="AO163" s="138"/>
    </row>
    <row r="164" spans="1:55" s="10" customFormat="1" ht="24" customHeight="1">
      <c r="B164" s="136"/>
      <c r="C164" s="167">
        <v>23</v>
      </c>
      <c r="D164" s="167"/>
      <c r="E164" s="157"/>
      <c r="F164" s="171" t="s">
        <v>240</v>
      </c>
      <c r="G164" s="163" t="s">
        <v>169</v>
      </c>
      <c r="H164" s="164">
        <v>2</v>
      </c>
      <c r="I164" s="159"/>
      <c r="J164" s="172">
        <f t="shared" si="1"/>
        <v>0</v>
      </c>
      <c r="K164" s="158" t="s">
        <v>1</v>
      </c>
      <c r="L164" s="136"/>
      <c r="AJ164" s="138"/>
      <c r="AK164" s="138"/>
      <c r="AO164" s="138"/>
    </row>
    <row r="165" spans="1:55" s="10" customFormat="1" ht="24" customHeight="1">
      <c r="B165" s="136"/>
      <c r="C165" s="167">
        <v>24</v>
      </c>
      <c r="D165" s="167"/>
      <c r="E165" s="157"/>
      <c r="F165" s="171" t="s">
        <v>239</v>
      </c>
      <c r="G165" s="163" t="s">
        <v>169</v>
      </c>
      <c r="H165" s="164">
        <v>2</v>
      </c>
      <c r="I165" s="159"/>
      <c r="J165" s="172">
        <f t="shared" si="1"/>
        <v>0</v>
      </c>
      <c r="K165" s="158" t="s">
        <v>1</v>
      </c>
      <c r="L165" s="136"/>
      <c r="AJ165" s="138"/>
      <c r="AK165" s="138"/>
      <c r="AO165" s="138"/>
    </row>
    <row r="166" spans="1:55" s="10" customFormat="1" ht="24" customHeight="1">
      <c r="B166" s="136"/>
      <c r="C166" s="167">
        <v>25</v>
      </c>
      <c r="D166" s="167"/>
      <c r="E166" s="157"/>
      <c r="F166" s="171" t="s">
        <v>238</v>
      </c>
      <c r="G166" s="163" t="s">
        <v>169</v>
      </c>
      <c r="H166" s="164">
        <v>2</v>
      </c>
      <c r="I166" s="159"/>
      <c r="J166" s="172">
        <f t="shared" ref="J166:J169" si="2">ROUND(I166*H166,0)</f>
        <v>0</v>
      </c>
      <c r="K166" s="158"/>
      <c r="L166" s="136"/>
      <c r="AJ166" s="138"/>
      <c r="AK166" s="138"/>
      <c r="AO166" s="138"/>
    </row>
    <row r="167" spans="1:55" s="10" customFormat="1" ht="24" customHeight="1">
      <c r="B167" s="136"/>
      <c r="C167" s="167">
        <v>26</v>
      </c>
      <c r="D167" s="167"/>
      <c r="E167" s="157"/>
      <c r="F167" s="171" t="s">
        <v>237</v>
      </c>
      <c r="G167" s="163" t="s">
        <v>169</v>
      </c>
      <c r="H167" s="164">
        <v>4</v>
      </c>
      <c r="I167" s="159"/>
      <c r="J167" s="172">
        <f t="shared" si="2"/>
        <v>0</v>
      </c>
      <c r="K167" s="158"/>
      <c r="L167" s="136"/>
      <c r="AJ167" s="138"/>
      <c r="AK167" s="138"/>
      <c r="AO167" s="138"/>
    </row>
    <row r="168" spans="1:55" s="10" customFormat="1" ht="24" customHeight="1">
      <c r="B168" s="136"/>
      <c r="C168" s="167">
        <v>27</v>
      </c>
      <c r="D168" s="167"/>
      <c r="E168" s="157"/>
      <c r="F168" s="169" t="s">
        <v>236</v>
      </c>
      <c r="G168" s="163" t="s">
        <v>169</v>
      </c>
      <c r="H168" s="164">
        <v>2</v>
      </c>
      <c r="I168" s="159"/>
      <c r="J168" s="172">
        <f t="shared" si="2"/>
        <v>0</v>
      </c>
      <c r="K168" s="158"/>
      <c r="L168" s="136"/>
      <c r="AJ168" s="138"/>
      <c r="AK168" s="138"/>
      <c r="AO168" s="138"/>
    </row>
    <row r="169" spans="1:55" s="10" customFormat="1" ht="24" customHeight="1">
      <c r="B169" s="136"/>
      <c r="C169" s="167">
        <v>28</v>
      </c>
      <c r="D169" s="167"/>
      <c r="E169" s="157"/>
      <c r="F169" s="171" t="s">
        <v>235</v>
      </c>
      <c r="G169" s="163" t="s">
        <v>169</v>
      </c>
      <c r="H169" s="164">
        <v>2</v>
      </c>
      <c r="I169" s="159"/>
      <c r="J169" s="172">
        <f t="shared" si="2"/>
        <v>0</v>
      </c>
      <c r="K169" s="158"/>
      <c r="L169" s="136"/>
      <c r="AJ169" s="138"/>
      <c r="AK169" s="138"/>
      <c r="AO169" s="138"/>
    </row>
    <row r="170" spans="1:55" s="2" customFormat="1" ht="24" customHeight="1">
      <c r="A170" s="193"/>
      <c r="B170" s="131"/>
      <c r="C170" s="145">
        <v>29</v>
      </c>
      <c r="D170" s="145"/>
      <c r="E170" s="146"/>
      <c r="F170" s="147" t="s">
        <v>234</v>
      </c>
      <c r="G170" s="148" t="s">
        <v>169</v>
      </c>
      <c r="H170" s="149">
        <v>1</v>
      </c>
      <c r="I170" s="150"/>
      <c r="J170" s="151">
        <f t="shared" ref="J170:J175" si="3">ROUND(I170*H170,0)</f>
        <v>0</v>
      </c>
      <c r="K170" s="147" t="s">
        <v>1</v>
      </c>
      <c r="L170" s="152"/>
      <c r="M170" s="193"/>
      <c r="N170" s="193"/>
      <c r="O170" s="193"/>
      <c r="P170" s="193"/>
      <c r="Q170" s="193"/>
      <c r="R170" s="193"/>
      <c r="S170" s="193"/>
      <c r="T170" s="193"/>
      <c r="U170" s="193"/>
      <c r="AH170" s="134" t="s">
        <v>135</v>
      </c>
      <c r="AJ170" s="134" t="s">
        <v>164</v>
      </c>
      <c r="AK170" s="134" t="s">
        <v>78</v>
      </c>
      <c r="AO170" s="12" t="s">
        <v>130</v>
      </c>
      <c r="AU170" s="135" t="e">
        <f>IF(#REF!="základní",J170,0)</f>
        <v>#REF!</v>
      </c>
      <c r="AV170" s="135" t="e">
        <f>IF(#REF!="snížená",J170,0)</f>
        <v>#REF!</v>
      </c>
      <c r="AW170" s="135" t="e">
        <f>IF(#REF!="zákl. přenesená",J170,0)</f>
        <v>#REF!</v>
      </c>
      <c r="AX170" s="135" t="e">
        <f>IF(#REF!="sníž. přenesená",J170,0)</f>
        <v>#REF!</v>
      </c>
      <c r="AY170" s="135" t="e">
        <f>IF(#REF!="nulová",J170,0)</f>
        <v>#REF!</v>
      </c>
      <c r="AZ170" s="12" t="s">
        <v>8</v>
      </c>
      <c r="BA170" s="135">
        <f t="shared" ref="BA170:BA175" si="4">ROUND(I170*H170,0)</f>
        <v>0</v>
      </c>
      <c r="BB170" s="12" t="s">
        <v>103</v>
      </c>
      <c r="BC170" s="134" t="s">
        <v>151</v>
      </c>
    </row>
    <row r="171" spans="1:55" s="2" customFormat="1" ht="24" customHeight="1">
      <c r="A171" s="193"/>
      <c r="B171" s="131"/>
      <c r="C171" s="145">
        <v>30</v>
      </c>
      <c r="D171" s="145"/>
      <c r="E171" s="146"/>
      <c r="F171" s="147" t="s">
        <v>233</v>
      </c>
      <c r="G171" s="148" t="s">
        <v>169</v>
      </c>
      <c r="H171" s="149">
        <v>2</v>
      </c>
      <c r="I171" s="150"/>
      <c r="J171" s="151">
        <f t="shared" si="3"/>
        <v>0</v>
      </c>
      <c r="K171" s="147" t="s">
        <v>1</v>
      </c>
      <c r="L171" s="152"/>
      <c r="M171" s="193"/>
      <c r="N171" s="193"/>
      <c r="O171" s="193"/>
      <c r="P171" s="193"/>
      <c r="Q171" s="193"/>
      <c r="R171" s="193"/>
      <c r="S171" s="193"/>
      <c r="T171" s="193"/>
      <c r="U171" s="193"/>
      <c r="AH171" s="134" t="s">
        <v>135</v>
      </c>
      <c r="AJ171" s="134" t="s">
        <v>164</v>
      </c>
      <c r="AK171" s="134" t="s">
        <v>78</v>
      </c>
      <c r="AO171" s="12" t="s">
        <v>130</v>
      </c>
      <c r="AU171" s="135" t="e">
        <f>IF(#REF!="základní",J171,0)</f>
        <v>#REF!</v>
      </c>
      <c r="AV171" s="135" t="e">
        <f>IF(#REF!="snížená",J171,0)</f>
        <v>#REF!</v>
      </c>
      <c r="AW171" s="135" t="e">
        <f>IF(#REF!="zákl. přenesená",J171,0)</f>
        <v>#REF!</v>
      </c>
      <c r="AX171" s="135" t="e">
        <f>IF(#REF!="sníž. přenesená",J171,0)</f>
        <v>#REF!</v>
      </c>
      <c r="AY171" s="135" t="e">
        <f>IF(#REF!="nulová",J171,0)</f>
        <v>#REF!</v>
      </c>
      <c r="AZ171" s="12" t="s">
        <v>8</v>
      </c>
      <c r="BA171" s="135">
        <f t="shared" si="4"/>
        <v>0</v>
      </c>
      <c r="BB171" s="12" t="s">
        <v>103</v>
      </c>
      <c r="BC171" s="134" t="s">
        <v>153</v>
      </c>
    </row>
    <row r="172" spans="1:55" s="2" customFormat="1" ht="24" customHeight="1">
      <c r="A172" s="193"/>
      <c r="B172" s="131"/>
      <c r="C172" s="145">
        <v>31</v>
      </c>
      <c r="D172" s="145"/>
      <c r="E172" s="146"/>
      <c r="F172" s="147" t="s">
        <v>232</v>
      </c>
      <c r="G172" s="148" t="s">
        <v>169</v>
      </c>
      <c r="H172" s="149">
        <v>2</v>
      </c>
      <c r="I172" s="150"/>
      <c r="J172" s="151">
        <f t="shared" si="3"/>
        <v>0</v>
      </c>
      <c r="K172" s="147" t="s">
        <v>1</v>
      </c>
      <c r="L172" s="152"/>
      <c r="M172" s="193"/>
      <c r="N172" s="193"/>
      <c r="O172" s="193"/>
      <c r="P172" s="193"/>
      <c r="Q172" s="193"/>
      <c r="R172" s="193"/>
      <c r="S172" s="193"/>
      <c r="T172" s="193"/>
      <c r="U172" s="193"/>
      <c r="AH172" s="134" t="s">
        <v>135</v>
      </c>
      <c r="AJ172" s="134" t="s">
        <v>164</v>
      </c>
      <c r="AK172" s="134" t="s">
        <v>78</v>
      </c>
      <c r="AO172" s="12" t="s">
        <v>130</v>
      </c>
      <c r="AU172" s="135" t="e">
        <f>IF(#REF!="základní",J172,0)</f>
        <v>#REF!</v>
      </c>
      <c r="AV172" s="135" t="e">
        <f>IF(#REF!="snížená",J172,0)</f>
        <v>#REF!</v>
      </c>
      <c r="AW172" s="135" t="e">
        <f>IF(#REF!="zákl. přenesená",J172,0)</f>
        <v>#REF!</v>
      </c>
      <c r="AX172" s="135" t="e">
        <f>IF(#REF!="sníž. přenesená",J172,0)</f>
        <v>#REF!</v>
      </c>
      <c r="AY172" s="135" t="e">
        <f>IF(#REF!="nulová",J172,0)</f>
        <v>#REF!</v>
      </c>
      <c r="AZ172" s="12" t="s">
        <v>8</v>
      </c>
      <c r="BA172" s="135">
        <f t="shared" si="4"/>
        <v>0</v>
      </c>
      <c r="BB172" s="12" t="s">
        <v>103</v>
      </c>
      <c r="BC172" s="134" t="s">
        <v>155</v>
      </c>
    </row>
    <row r="173" spans="1:55" s="2" customFormat="1" ht="24" customHeight="1">
      <c r="A173" s="193"/>
      <c r="B173" s="131"/>
      <c r="C173" s="145">
        <v>32</v>
      </c>
      <c r="D173" s="145"/>
      <c r="E173" s="146"/>
      <c r="F173" s="147" t="s">
        <v>231</v>
      </c>
      <c r="G173" s="148" t="s">
        <v>158</v>
      </c>
      <c r="H173" s="149">
        <v>45</v>
      </c>
      <c r="I173" s="150"/>
      <c r="J173" s="151">
        <f t="shared" si="3"/>
        <v>0</v>
      </c>
      <c r="K173" s="147" t="s">
        <v>1</v>
      </c>
      <c r="L173" s="152"/>
      <c r="M173" s="193"/>
      <c r="N173" s="193"/>
      <c r="O173" s="193"/>
      <c r="P173" s="193"/>
      <c r="Q173" s="193"/>
      <c r="R173" s="193"/>
      <c r="S173" s="193"/>
      <c r="T173" s="193"/>
      <c r="U173" s="193"/>
      <c r="AH173" s="134" t="s">
        <v>135</v>
      </c>
      <c r="AJ173" s="134" t="s">
        <v>164</v>
      </c>
      <c r="AK173" s="134" t="s">
        <v>78</v>
      </c>
      <c r="AO173" s="12" t="s">
        <v>130</v>
      </c>
      <c r="AU173" s="135" t="e">
        <f>IF(#REF!="základní",J173,0)</f>
        <v>#REF!</v>
      </c>
      <c r="AV173" s="135" t="e">
        <f>IF(#REF!="snížená",J173,0)</f>
        <v>#REF!</v>
      </c>
      <c r="AW173" s="135" t="e">
        <f>IF(#REF!="zákl. přenesená",J173,0)</f>
        <v>#REF!</v>
      </c>
      <c r="AX173" s="135" t="e">
        <f>IF(#REF!="sníž. přenesená",J173,0)</f>
        <v>#REF!</v>
      </c>
      <c r="AY173" s="135" t="e">
        <f>IF(#REF!="nulová",J173,0)</f>
        <v>#REF!</v>
      </c>
      <c r="AZ173" s="12" t="s">
        <v>8</v>
      </c>
      <c r="BA173" s="135">
        <f t="shared" si="4"/>
        <v>0</v>
      </c>
      <c r="BB173" s="12" t="s">
        <v>103</v>
      </c>
      <c r="BC173" s="134" t="s">
        <v>99</v>
      </c>
    </row>
    <row r="174" spans="1:55" s="2" customFormat="1" ht="24.25" customHeight="1">
      <c r="A174" s="193"/>
      <c r="B174" s="131"/>
      <c r="C174" s="145">
        <v>33</v>
      </c>
      <c r="D174" s="145"/>
      <c r="E174" s="146"/>
      <c r="F174" s="147" t="s">
        <v>230</v>
      </c>
      <c r="G174" s="148" t="s">
        <v>158</v>
      </c>
      <c r="H174" s="149">
        <v>45</v>
      </c>
      <c r="I174" s="150"/>
      <c r="J174" s="151">
        <f t="shared" si="3"/>
        <v>0</v>
      </c>
      <c r="K174" s="147" t="s">
        <v>1</v>
      </c>
      <c r="L174" s="152"/>
      <c r="M174" s="193"/>
      <c r="N174" s="193"/>
      <c r="O174" s="193"/>
      <c r="P174" s="193"/>
      <c r="Q174" s="193"/>
      <c r="R174" s="193"/>
      <c r="S174" s="193"/>
      <c r="T174" s="193"/>
      <c r="U174" s="193"/>
      <c r="AH174" s="134" t="s">
        <v>135</v>
      </c>
      <c r="AJ174" s="134" t="s">
        <v>164</v>
      </c>
      <c r="AK174" s="134" t="s">
        <v>78</v>
      </c>
      <c r="AO174" s="12" t="s">
        <v>130</v>
      </c>
      <c r="AU174" s="135" t="e">
        <f>IF(#REF!="základní",J174,0)</f>
        <v>#REF!</v>
      </c>
      <c r="AV174" s="135" t="e">
        <f>IF(#REF!="snížená",J174,0)</f>
        <v>#REF!</v>
      </c>
      <c r="AW174" s="135" t="e">
        <f>IF(#REF!="zákl. přenesená",J174,0)</f>
        <v>#REF!</v>
      </c>
      <c r="AX174" s="135" t="e">
        <f>IF(#REF!="sníž. přenesená",J174,0)</f>
        <v>#REF!</v>
      </c>
      <c r="AY174" s="135" t="e">
        <f>IF(#REF!="nulová",J174,0)</f>
        <v>#REF!</v>
      </c>
      <c r="AZ174" s="12" t="s">
        <v>8</v>
      </c>
      <c r="BA174" s="135">
        <f t="shared" si="4"/>
        <v>0</v>
      </c>
      <c r="BB174" s="12" t="s">
        <v>103</v>
      </c>
      <c r="BC174" s="134" t="s">
        <v>160</v>
      </c>
    </row>
    <row r="175" spans="1:55" s="2" customFormat="1" ht="33" customHeight="1">
      <c r="A175" s="193"/>
      <c r="B175" s="131"/>
      <c r="C175" s="145">
        <v>34</v>
      </c>
      <c r="D175" s="145"/>
      <c r="E175" s="146"/>
      <c r="F175" s="147" t="s">
        <v>229</v>
      </c>
      <c r="G175" s="148" t="s">
        <v>158</v>
      </c>
      <c r="H175" s="149">
        <v>45</v>
      </c>
      <c r="I175" s="150"/>
      <c r="J175" s="151">
        <f t="shared" si="3"/>
        <v>0</v>
      </c>
      <c r="K175" s="147" t="s">
        <v>1</v>
      </c>
      <c r="L175" s="152"/>
      <c r="M175" s="193"/>
      <c r="N175" s="193"/>
      <c r="O175" s="193"/>
      <c r="P175" s="193"/>
      <c r="Q175" s="193"/>
      <c r="R175" s="193"/>
      <c r="S175" s="193"/>
      <c r="T175" s="193"/>
      <c r="U175" s="193"/>
      <c r="AH175" s="134" t="s">
        <v>135</v>
      </c>
      <c r="AJ175" s="134" t="s">
        <v>164</v>
      </c>
      <c r="AK175" s="134" t="s">
        <v>78</v>
      </c>
      <c r="AO175" s="12" t="s">
        <v>130</v>
      </c>
      <c r="AU175" s="135" t="e">
        <f>IF(#REF!="základní",J175,0)</f>
        <v>#REF!</v>
      </c>
      <c r="AV175" s="135" t="e">
        <f>IF(#REF!="snížená",J175,0)</f>
        <v>#REF!</v>
      </c>
      <c r="AW175" s="135" t="e">
        <f>IF(#REF!="zákl. přenesená",J175,0)</f>
        <v>#REF!</v>
      </c>
      <c r="AX175" s="135" t="e">
        <f>IF(#REF!="sníž. přenesená",J175,0)</f>
        <v>#REF!</v>
      </c>
      <c r="AY175" s="135" t="e">
        <f>IF(#REF!="nulová",J175,0)</f>
        <v>#REF!</v>
      </c>
      <c r="AZ175" s="12" t="s">
        <v>8</v>
      </c>
      <c r="BA175" s="135">
        <f t="shared" si="4"/>
        <v>0</v>
      </c>
      <c r="BB175" s="12" t="s">
        <v>103</v>
      </c>
      <c r="BC175" s="134" t="s">
        <v>161</v>
      </c>
    </row>
    <row r="176" spans="1:55" s="2" customFormat="1" ht="7" customHeight="1">
      <c r="A176" s="193"/>
      <c r="B176" s="39"/>
      <c r="C176" s="40"/>
      <c r="D176" s="40"/>
      <c r="E176" s="40"/>
      <c r="F176" s="40"/>
      <c r="G176" s="40"/>
      <c r="H176" s="40"/>
      <c r="I176" s="855"/>
      <c r="J176" s="40"/>
      <c r="K176" s="40"/>
      <c r="L176" s="26"/>
      <c r="M176" s="193"/>
      <c r="N176" s="193"/>
      <c r="O176" s="193"/>
      <c r="P176" s="193"/>
      <c r="Q176" s="193"/>
      <c r="R176" s="193"/>
      <c r="S176" s="193"/>
      <c r="T176" s="193"/>
      <c r="U176" s="193"/>
    </row>
  </sheetData>
  <sheetProtection algorithmName="SHA-512" hashValue="To+uEXQXH9aOsFAMBWgbIgz3uplZ512GDNCKvQjgJboZLSJb+D4joANw0R/MscQpAN+LjvVWkkpvTuXob/hq3A==" saltValue="5v8nmkNwb27V59s7Ql7ktw==" spinCount="100000" sheet="1" objects="1" scenarios="1" selectLockedCells="1"/>
  <autoFilter ref="C118:K175" xr:uid="{00000000-0009-0000-0000-000003000000}"/>
  <mergeCells count="8">
    <mergeCell ref="E87:H87"/>
    <mergeCell ref="E109:H109"/>
    <mergeCell ref="E111:H111"/>
    <mergeCell ref="E7:H7"/>
    <mergeCell ref="E9:H9"/>
    <mergeCell ref="E18:H18"/>
    <mergeCell ref="E27:H27"/>
    <mergeCell ref="E85:H85"/>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M929"/>
  <sheetViews>
    <sheetView showGridLines="0" topLeftCell="A117" zoomScaleNormal="100" workbookViewId="0">
      <selection activeCell="I123" sqref="I123"/>
    </sheetView>
  </sheetViews>
  <sheetFormatPr defaultColWidth="9.1796875" defaultRowHeight="10.3"/>
  <cols>
    <col min="1" max="1" width="8.36328125" style="196" customWidth="1"/>
    <col min="2" max="2" width="1.1796875" style="196" customWidth="1"/>
    <col min="3" max="3" width="4.1796875" style="196" customWidth="1"/>
    <col min="4" max="4" width="4.36328125" style="196" customWidth="1"/>
    <col min="5" max="5" width="17.1796875" style="196" customWidth="1"/>
    <col min="6" max="6" width="50.81640625" style="196" customWidth="1"/>
    <col min="7" max="7" width="7.453125" style="196" customWidth="1"/>
    <col min="8" max="8" width="14" style="196" customWidth="1"/>
    <col min="9" max="9" width="15.81640625" style="845" customWidth="1"/>
    <col min="10" max="11" width="22.36328125" style="196" customWidth="1"/>
    <col min="12" max="12" width="9.36328125" style="196" customWidth="1"/>
    <col min="13" max="13" width="14.81640625" style="727" customWidth="1"/>
    <col min="14" max="14" width="9.1796875" style="727" customWidth="1"/>
    <col min="15" max="20" width="14.1796875" style="727" customWidth="1"/>
    <col min="21" max="21" width="3.81640625" style="727" customWidth="1"/>
    <col min="22" max="22" width="12.36328125" style="727" customWidth="1"/>
    <col min="23" max="23" width="16.36328125" style="727" customWidth="1"/>
    <col min="24" max="24" width="12.36328125" style="727" customWidth="1"/>
    <col min="25" max="25" width="15" style="727" customWidth="1"/>
    <col min="26" max="26" width="11" style="727" customWidth="1"/>
    <col min="27" max="27" width="15" style="727" customWidth="1"/>
    <col min="28" max="28" width="16.36328125" style="727" customWidth="1"/>
    <col min="29" max="29" width="11" style="727" customWidth="1"/>
    <col min="30" max="30" width="15" style="727" customWidth="1"/>
    <col min="31" max="31" width="16.36328125" style="727" customWidth="1"/>
    <col min="32" max="52" width="9.1796875" style="727"/>
    <col min="53" max="16384" width="9.1796875" style="196"/>
  </cols>
  <sheetData>
    <row r="1" spans="1:52">
      <c r="K1" s="674"/>
      <c r="L1" s="674"/>
    </row>
    <row r="2" spans="1:52" ht="37" customHeight="1">
      <c r="K2" s="674"/>
      <c r="L2" s="943"/>
      <c r="M2" s="944"/>
      <c r="N2" s="944"/>
      <c r="O2" s="944"/>
      <c r="P2" s="944"/>
      <c r="Q2" s="944"/>
      <c r="R2" s="944"/>
      <c r="S2" s="944"/>
      <c r="T2" s="944"/>
      <c r="U2" s="944"/>
      <c r="V2" s="944"/>
      <c r="AT2" s="760"/>
    </row>
    <row r="3" spans="1:52" ht="7" customHeight="1">
      <c r="B3" s="13"/>
      <c r="C3" s="14"/>
      <c r="D3" s="14"/>
      <c r="E3" s="14"/>
      <c r="F3" s="14"/>
      <c r="G3" s="14"/>
      <c r="H3" s="14"/>
      <c r="I3" s="846"/>
      <c r="J3" s="14"/>
      <c r="K3" s="776"/>
      <c r="L3" s="15"/>
      <c r="AT3" s="760"/>
    </row>
    <row r="4" spans="1:52" ht="25" customHeight="1">
      <c r="B4" s="15"/>
      <c r="D4" s="16" t="s">
        <v>110</v>
      </c>
      <c r="L4" s="15"/>
      <c r="M4" s="728"/>
      <c r="AT4" s="760"/>
    </row>
    <row r="5" spans="1:52" ht="7" customHeight="1">
      <c r="B5" s="15"/>
      <c r="L5" s="15"/>
    </row>
    <row r="6" spans="1:52" ht="12" customHeight="1">
      <c r="B6" s="15"/>
      <c r="D6" s="204" t="s">
        <v>16</v>
      </c>
      <c r="L6" s="15"/>
    </row>
    <row r="7" spans="1:52" ht="16.5" customHeight="1">
      <c r="B7" s="15"/>
      <c r="E7" s="940" t="s">
        <v>4078</v>
      </c>
      <c r="F7" s="941"/>
      <c r="G7" s="941"/>
      <c r="H7" s="941"/>
      <c r="L7" s="15"/>
    </row>
    <row r="8" spans="1:52" s="2" customFormat="1" ht="12" customHeight="1">
      <c r="A8" s="203"/>
      <c r="B8" s="26"/>
      <c r="C8" s="203"/>
      <c r="D8" s="204" t="s">
        <v>111</v>
      </c>
      <c r="E8" s="203"/>
      <c r="F8" s="203"/>
      <c r="G8" s="203"/>
      <c r="H8" s="203"/>
      <c r="I8" s="135"/>
      <c r="J8" s="203"/>
      <c r="K8" s="203"/>
      <c r="L8" s="34"/>
      <c r="M8" s="729"/>
      <c r="N8" s="729"/>
      <c r="O8" s="729"/>
      <c r="P8" s="729"/>
      <c r="Q8" s="729"/>
      <c r="R8" s="729"/>
      <c r="S8" s="734"/>
      <c r="T8" s="734"/>
      <c r="U8" s="734"/>
      <c r="V8" s="734"/>
      <c r="W8" s="734"/>
      <c r="X8" s="734"/>
      <c r="Y8" s="734"/>
      <c r="Z8" s="734"/>
      <c r="AA8" s="734"/>
      <c r="AB8" s="734"/>
      <c r="AC8" s="734"/>
      <c r="AD8" s="734"/>
      <c r="AE8" s="734"/>
      <c r="AF8" s="729"/>
      <c r="AG8" s="729"/>
      <c r="AH8" s="729"/>
      <c r="AI8" s="729"/>
      <c r="AJ8" s="729"/>
      <c r="AK8" s="729"/>
      <c r="AL8" s="729"/>
      <c r="AM8" s="729"/>
      <c r="AN8" s="729"/>
      <c r="AO8" s="729"/>
      <c r="AP8" s="729"/>
      <c r="AQ8" s="729"/>
      <c r="AR8" s="729"/>
      <c r="AS8" s="729"/>
      <c r="AT8" s="729"/>
      <c r="AU8" s="729"/>
      <c r="AV8" s="729"/>
      <c r="AW8" s="729"/>
      <c r="AX8" s="729"/>
      <c r="AY8" s="729"/>
      <c r="AZ8" s="729"/>
    </row>
    <row r="9" spans="1:52" s="2" customFormat="1" ht="16.5" customHeight="1">
      <c r="A9" s="203"/>
      <c r="B9" s="26"/>
      <c r="C9" s="203"/>
      <c r="D9" s="203"/>
      <c r="E9" s="911" t="s">
        <v>7012</v>
      </c>
      <c r="F9" s="942"/>
      <c r="G9" s="942"/>
      <c r="H9" s="942"/>
      <c r="I9" s="135"/>
      <c r="J9" s="203"/>
      <c r="K9" s="203"/>
      <c r="L9" s="34"/>
      <c r="M9" s="729"/>
      <c r="N9" s="729"/>
      <c r="O9" s="729"/>
      <c r="P9" s="729"/>
      <c r="Q9" s="729"/>
      <c r="R9" s="729"/>
      <c r="S9" s="734"/>
      <c r="T9" s="734"/>
      <c r="U9" s="734"/>
      <c r="V9" s="734"/>
      <c r="W9" s="734"/>
      <c r="X9" s="734"/>
      <c r="Y9" s="734"/>
      <c r="Z9" s="734"/>
      <c r="AA9" s="734"/>
      <c r="AB9" s="734"/>
      <c r="AC9" s="734"/>
      <c r="AD9" s="734"/>
      <c r="AE9" s="734"/>
      <c r="AF9" s="729"/>
      <c r="AG9" s="729"/>
      <c r="AH9" s="729"/>
      <c r="AI9" s="729"/>
      <c r="AJ9" s="729"/>
      <c r="AK9" s="729"/>
      <c r="AL9" s="729"/>
      <c r="AM9" s="729"/>
      <c r="AN9" s="729"/>
      <c r="AO9" s="729"/>
      <c r="AP9" s="729"/>
      <c r="AQ9" s="729"/>
      <c r="AR9" s="729"/>
      <c r="AS9" s="729"/>
      <c r="AT9" s="729"/>
      <c r="AU9" s="729"/>
      <c r="AV9" s="729"/>
      <c r="AW9" s="729"/>
      <c r="AX9" s="729"/>
      <c r="AY9" s="729"/>
      <c r="AZ9" s="729"/>
    </row>
    <row r="10" spans="1:52" s="2" customFormat="1">
      <c r="A10" s="203"/>
      <c r="B10" s="26"/>
      <c r="C10" s="203"/>
      <c r="D10" s="203"/>
      <c r="E10" s="203"/>
      <c r="F10" s="203"/>
      <c r="G10" s="203"/>
      <c r="H10" s="203"/>
      <c r="I10" s="135"/>
      <c r="J10" s="203"/>
      <c r="K10" s="203"/>
      <c r="L10" s="34"/>
      <c r="M10" s="729"/>
      <c r="N10" s="729"/>
      <c r="O10" s="729"/>
      <c r="P10" s="729"/>
      <c r="Q10" s="729"/>
      <c r="R10" s="729"/>
      <c r="S10" s="734"/>
      <c r="T10" s="734"/>
      <c r="U10" s="734"/>
      <c r="V10" s="734"/>
      <c r="W10" s="734"/>
      <c r="X10" s="734"/>
      <c r="Y10" s="734"/>
      <c r="Z10" s="734"/>
      <c r="AA10" s="734"/>
      <c r="AB10" s="734"/>
      <c r="AC10" s="734"/>
      <c r="AD10" s="734"/>
      <c r="AE10" s="734"/>
      <c r="AF10" s="729"/>
      <c r="AG10" s="729"/>
      <c r="AH10" s="729"/>
      <c r="AI10" s="729"/>
      <c r="AJ10" s="729"/>
      <c r="AK10" s="729"/>
      <c r="AL10" s="729"/>
      <c r="AM10" s="729"/>
      <c r="AN10" s="729"/>
      <c r="AO10" s="729"/>
      <c r="AP10" s="729"/>
      <c r="AQ10" s="729"/>
      <c r="AR10" s="729"/>
      <c r="AS10" s="729"/>
      <c r="AT10" s="729"/>
      <c r="AU10" s="729"/>
      <c r="AV10" s="729"/>
      <c r="AW10" s="729"/>
      <c r="AX10" s="729"/>
      <c r="AY10" s="729"/>
      <c r="AZ10" s="729"/>
    </row>
    <row r="11" spans="1:52" s="2" customFormat="1" ht="12" customHeight="1">
      <c r="A11" s="203"/>
      <c r="B11" s="26"/>
      <c r="C11" s="203"/>
      <c r="D11" s="204" t="s">
        <v>17</v>
      </c>
      <c r="E11" s="203"/>
      <c r="F11" s="199" t="s">
        <v>1</v>
      </c>
      <c r="G11" s="203"/>
      <c r="H11" s="203"/>
      <c r="I11" s="847" t="s">
        <v>18</v>
      </c>
      <c r="J11" s="199" t="s">
        <v>1</v>
      </c>
      <c r="K11" s="203"/>
      <c r="L11" s="34"/>
      <c r="M11" s="729"/>
      <c r="N11" s="729"/>
      <c r="O11" s="729"/>
      <c r="P11" s="729"/>
      <c r="Q11" s="729"/>
      <c r="R11" s="729"/>
      <c r="S11" s="734"/>
      <c r="T11" s="734"/>
      <c r="U11" s="734"/>
      <c r="V11" s="734"/>
      <c r="W11" s="734"/>
      <c r="X11" s="734"/>
      <c r="Y11" s="734"/>
      <c r="Z11" s="734"/>
      <c r="AA11" s="734"/>
      <c r="AB11" s="734"/>
      <c r="AC11" s="734"/>
      <c r="AD11" s="734"/>
      <c r="AE11" s="734"/>
      <c r="AF11" s="729"/>
      <c r="AG11" s="729"/>
      <c r="AH11" s="729"/>
      <c r="AI11" s="729"/>
      <c r="AJ11" s="729"/>
      <c r="AK11" s="729"/>
      <c r="AL11" s="729"/>
      <c r="AM11" s="729"/>
      <c r="AN11" s="729"/>
      <c r="AO11" s="729"/>
      <c r="AP11" s="729"/>
      <c r="AQ11" s="729"/>
      <c r="AR11" s="729"/>
      <c r="AS11" s="729"/>
      <c r="AT11" s="729"/>
      <c r="AU11" s="729"/>
      <c r="AV11" s="729"/>
      <c r="AW11" s="729"/>
      <c r="AX11" s="729"/>
      <c r="AY11" s="729"/>
      <c r="AZ11" s="729"/>
    </row>
    <row r="12" spans="1:52" s="2" customFormat="1" ht="12" customHeight="1">
      <c r="A12" s="203"/>
      <c r="B12" s="26"/>
      <c r="C12" s="203"/>
      <c r="D12" s="204" t="s">
        <v>19</v>
      </c>
      <c r="E12" s="203"/>
      <c r="F12" s="791" t="s">
        <v>2933</v>
      </c>
      <c r="G12" s="203"/>
      <c r="H12" s="203"/>
      <c r="I12" s="847" t="s">
        <v>20</v>
      </c>
      <c r="J12" s="789">
        <f>'Rekapitulace stavby'!AN8</f>
        <v>44757</v>
      </c>
      <c r="K12" s="203"/>
      <c r="L12" s="34"/>
      <c r="M12" s="729"/>
      <c r="N12" s="729"/>
      <c r="O12" s="729"/>
      <c r="P12" s="729"/>
      <c r="Q12" s="729"/>
      <c r="R12" s="729"/>
      <c r="S12" s="734"/>
      <c r="T12" s="734"/>
      <c r="U12" s="734"/>
      <c r="V12" s="734"/>
      <c r="W12" s="734"/>
      <c r="X12" s="734"/>
      <c r="Y12" s="734"/>
      <c r="Z12" s="734"/>
      <c r="AA12" s="734"/>
      <c r="AB12" s="734"/>
      <c r="AC12" s="734"/>
      <c r="AD12" s="734"/>
      <c r="AE12" s="734"/>
      <c r="AF12" s="729"/>
      <c r="AG12" s="729"/>
      <c r="AH12" s="729"/>
      <c r="AI12" s="729"/>
      <c r="AJ12" s="729"/>
      <c r="AK12" s="729"/>
      <c r="AL12" s="729"/>
      <c r="AM12" s="729"/>
      <c r="AN12" s="729"/>
      <c r="AO12" s="729"/>
      <c r="AP12" s="729"/>
      <c r="AQ12" s="729"/>
      <c r="AR12" s="729"/>
      <c r="AS12" s="729"/>
      <c r="AT12" s="729"/>
      <c r="AU12" s="729"/>
      <c r="AV12" s="729"/>
      <c r="AW12" s="729"/>
      <c r="AX12" s="729"/>
      <c r="AY12" s="729"/>
      <c r="AZ12" s="729"/>
    </row>
    <row r="13" spans="1:52" s="2" customFormat="1" ht="10.95" customHeight="1">
      <c r="A13" s="203"/>
      <c r="B13" s="26"/>
      <c r="C13" s="203"/>
      <c r="D13" s="203"/>
      <c r="E13" s="203"/>
      <c r="F13" s="203"/>
      <c r="G13" s="203"/>
      <c r="H13" s="203"/>
      <c r="I13" s="135"/>
      <c r="J13" s="203"/>
      <c r="K13" s="203"/>
      <c r="L13" s="34"/>
      <c r="M13" s="729"/>
      <c r="N13" s="729"/>
      <c r="O13" s="729"/>
      <c r="P13" s="729"/>
      <c r="Q13" s="729"/>
      <c r="R13" s="729"/>
      <c r="S13" s="734"/>
      <c r="T13" s="734"/>
      <c r="U13" s="734"/>
      <c r="V13" s="734"/>
      <c r="W13" s="734"/>
      <c r="X13" s="734"/>
      <c r="Y13" s="734"/>
      <c r="Z13" s="734"/>
      <c r="AA13" s="734"/>
      <c r="AB13" s="734"/>
      <c r="AC13" s="734"/>
      <c r="AD13" s="734"/>
      <c r="AE13" s="734"/>
      <c r="AF13" s="729"/>
      <c r="AG13" s="729"/>
      <c r="AH13" s="729"/>
      <c r="AI13" s="729"/>
      <c r="AJ13" s="729"/>
      <c r="AK13" s="729"/>
      <c r="AL13" s="729"/>
      <c r="AM13" s="729"/>
      <c r="AN13" s="729"/>
      <c r="AO13" s="729"/>
      <c r="AP13" s="729"/>
      <c r="AQ13" s="729"/>
      <c r="AR13" s="729"/>
      <c r="AS13" s="729"/>
      <c r="AT13" s="729"/>
      <c r="AU13" s="729"/>
      <c r="AV13" s="729"/>
      <c r="AW13" s="729"/>
      <c r="AX13" s="729"/>
      <c r="AY13" s="729"/>
      <c r="AZ13" s="729"/>
    </row>
    <row r="14" spans="1:52" s="2" customFormat="1" ht="12" customHeight="1">
      <c r="A14" s="203"/>
      <c r="B14" s="26"/>
      <c r="C14" s="203"/>
      <c r="D14" s="204" t="s">
        <v>21</v>
      </c>
      <c r="E14" s="203"/>
      <c r="F14" s="203"/>
      <c r="G14" s="203"/>
      <c r="H14" s="203"/>
      <c r="I14" s="847" t="s">
        <v>22</v>
      </c>
      <c r="J14" s="199"/>
      <c r="K14" s="203"/>
      <c r="L14" s="34"/>
      <c r="M14" s="729"/>
      <c r="N14" s="729"/>
      <c r="O14" s="729"/>
      <c r="P14" s="729"/>
      <c r="Q14" s="729"/>
      <c r="R14" s="729"/>
      <c r="S14" s="734"/>
      <c r="T14" s="734"/>
      <c r="U14" s="734"/>
      <c r="V14" s="734"/>
      <c r="W14" s="734"/>
      <c r="X14" s="734"/>
      <c r="Y14" s="734"/>
      <c r="Z14" s="734"/>
      <c r="AA14" s="734"/>
      <c r="AB14" s="734"/>
      <c r="AC14" s="734"/>
      <c r="AD14" s="734"/>
      <c r="AE14" s="734"/>
      <c r="AF14" s="729"/>
      <c r="AG14" s="729"/>
      <c r="AH14" s="729"/>
      <c r="AI14" s="729"/>
      <c r="AJ14" s="729"/>
      <c r="AK14" s="729"/>
      <c r="AL14" s="729"/>
      <c r="AM14" s="729"/>
      <c r="AN14" s="729"/>
      <c r="AO14" s="729"/>
      <c r="AP14" s="729"/>
      <c r="AQ14" s="729"/>
      <c r="AR14" s="729"/>
      <c r="AS14" s="729"/>
      <c r="AT14" s="729"/>
      <c r="AU14" s="729"/>
      <c r="AV14" s="729"/>
      <c r="AW14" s="729"/>
      <c r="AX14" s="729"/>
      <c r="AY14" s="729"/>
      <c r="AZ14" s="729"/>
    </row>
    <row r="15" spans="1:52" s="2" customFormat="1" ht="18" customHeight="1">
      <c r="A15" s="203"/>
      <c r="B15" s="26"/>
      <c r="C15" s="203"/>
      <c r="D15" s="203"/>
      <c r="E15" s="199" t="s">
        <v>2932</v>
      </c>
      <c r="F15" s="203"/>
      <c r="G15" s="203"/>
      <c r="H15" s="203"/>
      <c r="I15" s="847" t="s">
        <v>23</v>
      </c>
      <c r="J15" s="199"/>
      <c r="K15" s="203"/>
      <c r="L15" s="34"/>
      <c r="M15" s="729"/>
      <c r="N15" s="729"/>
      <c r="O15" s="729"/>
      <c r="P15" s="729"/>
      <c r="Q15" s="729"/>
      <c r="R15" s="729"/>
      <c r="S15" s="734"/>
      <c r="T15" s="734"/>
      <c r="U15" s="734"/>
      <c r="V15" s="734"/>
      <c r="W15" s="734"/>
      <c r="X15" s="734"/>
      <c r="Y15" s="734"/>
      <c r="Z15" s="734"/>
      <c r="AA15" s="734"/>
      <c r="AB15" s="734"/>
      <c r="AC15" s="734"/>
      <c r="AD15" s="734"/>
      <c r="AE15" s="734"/>
      <c r="AF15" s="729"/>
      <c r="AG15" s="729"/>
      <c r="AH15" s="729"/>
      <c r="AI15" s="729"/>
      <c r="AJ15" s="729"/>
      <c r="AK15" s="729"/>
      <c r="AL15" s="729"/>
      <c r="AM15" s="729"/>
      <c r="AN15" s="729"/>
      <c r="AO15" s="729"/>
      <c r="AP15" s="729"/>
      <c r="AQ15" s="729"/>
      <c r="AR15" s="729"/>
      <c r="AS15" s="729"/>
      <c r="AT15" s="729"/>
      <c r="AU15" s="729"/>
      <c r="AV15" s="729"/>
      <c r="AW15" s="729"/>
      <c r="AX15" s="729"/>
      <c r="AY15" s="729"/>
      <c r="AZ15" s="729"/>
    </row>
    <row r="16" spans="1:52" s="2" customFormat="1" ht="7" customHeight="1">
      <c r="A16" s="203"/>
      <c r="B16" s="26"/>
      <c r="C16" s="203"/>
      <c r="D16" s="203"/>
      <c r="E16" s="203"/>
      <c r="F16" s="203"/>
      <c r="G16" s="203"/>
      <c r="H16" s="203"/>
      <c r="I16" s="135"/>
      <c r="J16" s="203"/>
      <c r="K16" s="203"/>
      <c r="L16" s="34"/>
      <c r="M16" s="729"/>
      <c r="N16" s="729"/>
      <c r="O16" s="729"/>
      <c r="P16" s="729"/>
      <c r="Q16" s="729"/>
      <c r="R16" s="729"/>
      <c r="S16" s="734"/>
      <c r="T16" s="734"/>
      <c r="U16" s="734"/>
      <c r="V16" s="734"/>
      <c r="W16" s="734"/>
      <c r="X16" s="734"/>
      <c r="Y16" s="734"/>
      <c r="Z16" s="734"/>
      <c r="AA16" s="734"/>
      <c r="AB16" s="734"/>
      <c r="AC16" s="734"/>
      <c r="AD16" s="734"/>
      <c r="AE16" s="734"/>
      <c r="AF16" s="729"/>
      <c r="AG16" s="729"/>
      <c r="AH16" s="729"/>
      <c r="AI16" s="729"/>
      <c r="AJ16" s="729"/>
      <c r="AK16" s="729"/>
      <c r="AL16" s="729"/>
      <c r="AM16" s="729"/>
      <c r="AN16" s="729"/>
      <c r="AO16" s="729"/>
      <c r="AP16" s="729"/>
      <c r="AQ16" s="729"/>
      <c r="AR16" s="729"/>
      <c r="AS16" s="729"/>
      <c r="AT16" s="729"/>
      <c r="AU16" s="729"/>
      <c r="AV16" s="729"/>
      <c r="AW16" s="729"/>
      <c r="AX16" s="729"/>
      <c r="AY16" s="729"/>
      <c r="AZ16" s="729"/>
    </row>
    <row r="17" spans="1:52" s="2" customFormat="1" ht="12" customHeight="1">
      <c r="A17" s="203"/>
      <c r="B17" s="26"/>
      <c r="C17" s="203"/>
      <c r="D17" s="204" t="s">
        <v>24</v>
      </c>
      <c r="E17" s="203"/>
      <c r="F17" s="203"/>
      <c r="G17" s="203"/>
      <c r="H17" s="203"/>
      <c r="I17" s="847" t="s">
        <v>22</v>
      </c>
      <c r="J17" s="792" t="str">
        <f>'Rekapitulace stavby'!AN13</f>
        <v>Vyplň údaj</v>
      </c>
      <c r="K17" s="203"/>
      <c r="L17" s="34"/>
      <c r="M17" s="729"/>
      <c r="N17" s="729"/>
      <c r="O17" s="729"/>
      <c r="P17" s="729"/>
      <c r="Q17" s="729"/>
      <c r="R17" s="729"/>
      <c r="S17" s="734"/>
      <c r="T17" s="734"/>
      <c r="U17" s="734"/>
      <c r="V17" s="734"/>
      <c r="W17" s="734"/>
      <c r="X17" s="734"/>
      <c r="Y17" s="734"/>
      <c r="Z17" s="734"/>
      <c r="AA17" s="734"/>
      <c r="AB17" s="734"/>
      <c r="AC17" s="734"/>
      <c r="AD17" s="734"/>
      <c r="AE17" s="734"/>
      <c r="AF17" s="729"/>
      <c r="AG17" s="729"/>
      <c r="AH17" s="729"/>
      <c r="AI17" s="729"/>
      <c r="AJ17" s="729"/>
      <c r="AK17" s="729"/>
      <c r="AL17" s="729"/>
      <c r="AM17" s="729"/>
      <c r="AN17" s="729"/>
      <c r="AO17" s="729"/>
      <c r="AP17" s="729"/>
      <c r="AQ17" s="729"/>
      <c r="AR17" s="729"/>
      <c r="AS17" s="729"/>
      <c r="AT17" s="729"/>
      <c r="AU17" s="729"/>
      <c r="AV17" s="729"/>
      <c r="AW17" s="729"/>
      <c r="AX17" s="729"/>
      <c r="AY17" s="729"/>
      <c r="AZ17" s="729"/>
    </row>
    <row r="18" spans="1:52" s="2" customFormat="1" ht="18" customHeight="1">
      <c r="A18" s="203"/>
      <c r="B18" s="26"/>
      <c r="C18" s="203"/>
      <c r="D18" s="203"/>
      <c r="E18" s="901" t="str">
        <f>'Rekapitulace stavby'!E14</f>
        <v>Vyplň údaj</v>
      </c>
      <c r="F18" s="896"/>
      <c r="G18" s="896"/>
      <c r="H18" s="896"/>
      <c r="I18" s="847" t="s">
        <v>23</v>
      </c>
      <c r="J18" s="792" t="str">
        <f>'Rekapitulace stavby'!AN14</f>
        <v>Vyplň údaj</v>
      </c>
      <c r="K18" s="203"/>
      <c r="L18" s="34"/>
      <c r="M18" s="729"/>
      <c r="N18" s="729"/>
      <c r="O18" s="729"/>
      <c r="P18" s="729"/>
      <c r="Q18" s="729"/>
      <c r="R18" s="729"/>
      <c r="S18" s="734"/>
      <c r="T18" s="734"/>
      <c r="U18" s="734"/>
      <c r="V18" s="734"/>
      <c r="W18" s="734"/>
      <c r="X18" s="734"/>
      <c r="Y18" s="734"/>
      <c r="Z18" s="734"/>
      <c r="AA18" s="734"/>
      <c r="AB18" s="734"/>
      <c r="AC18" s="734"/>
      <c r="AD18" s="734"/>
      <c r="AE18" s="734"/>
      <c r="AF18" s="729"/>
      <c r="AG18" s="729"/>
      <c r="AH18" s="729"/>
      <c r="AI18" s="729"/>
      <c r="AJ18" s="729"/>
      <c r="AK18" s="729"/>
      <c r="AL18" s="729"/>
      <c r="AM18" s="729"/>
      <c r="AN18" s="729"/>
      <c r="AO18" s="729"/>
      <c r="AP18" s="729"/>
      <c r="AQ18" s="729"/>
      <c r="AR18" s="729"/>
      <c r="AS18" s="729"/>
      <c r="AT18" s="729"/>
      <c r="AU18" s="729"/>
      <c r="AV18" s="729"/>
      <c r="AW18" s="729"/>
      <c r="AX18" s="729"/>
      <c r="AY18" s="729"/>
      <c r="AZ18" s="729"/>
    </row>
    <row r="19" spans="1:52" s="2" customFormat="1" ht="7" customHeight="1">
      <c r="A19" s="203"/>
      <c r="B19" s="26"/>
      <c r="C19" s="203"/>
      <c r="D19" s="203"/>
      <c r="E19" s="203"/>
      <c r="F19" s="203"/>
      <c r="G19" s="203"/>
      <c r="H19" s="203"/>
      <c r="I19" s="135"/>
      <c r="J19" s="203"/>
      <c r="K19" s="203"/>
      <c r="L19" s="34"/>
      <c r="M19" s="729"/>
      <c r="N19" s="729"/>
      <c r="O19" s="729"/>
      <c r="P19" s="729"/>
      <c r="Q19" s="729"/>
      <c r="R19" s="729"/>
      <c r="S19" s="734"/>
      <c r="T19" s="734"/>
      <c r="U19" s="734"/>
      <c r="V19" s="734"/>
      <c r="W19" s="734"/>
      <c r="X19" s="734"/>
      <c r="Y19" s="734"/>
      <c r="Z19" s="734"/>
      <c r="AA19" s="734"/>
      <c r="AB19" s="734"/>
      <c r="AC19" s="734"/>
      <c r="AD19" s="734"/>
      <c r="AE19" s="734"/>
      <c r="AF19" s="729"/>
      <c r="AG19" s="729"/>
      <c r="AH19" s="729"/>
      <c r="AI19" s="729"/>
      <c r="AJ19" s="729"/>
      <c r="AK19" s="729"/>
      <c r="AL19" s="729"/>
      <c r="AM19" s="729"/>
      <c r="AN19" s="729"/>
      <c r="AO19" s="729"/>
      <c r="AP19" s="729"/>
      <c r="AQ19" s="729"/>
      <c r="AR19" s="729"/>
      <c r="AS19" s="729"/>
      <c r="AT19" s="729"/>
      <c r="AU19" s="729"/>
      <c r="AV19" s="729"/>
      <c r="AW19" s="729"/>
      <c r="AX19" s="729"/>
      <c r="AY19" s="729"/>
      <c r="AZ19" s="729"/>
    </row>
    <row r="20" spans="1:52" s="2" customFormat="1" ht="12" customHeight="1">
      <c r="A20" s="203"/>
      <c r="B20" s="26"/>
      <c r="C20" s="203"/>
      <c r="D20" s="204" t="s">
        <v>26</v>
      </c>
      <c r="E20" s="203"/>
      <c r="F20" s="203"/>
      <c r="G20" s="203"/>
      <c r="H20" s="203"/>
      <c r="I20" s="847" t="s">
        <v>22</v>
      </c>
      <c r="J20" s="199"/>
      <c r="K20" s="203"/>
      <c r="L20" s="34"/>
      <c r="M20" s="729"/>
      <c r="N20" s="729"/>
      <c r="O20" s="729"/>
      <c r="P20" s="729"/>
      <c r="Q20" s="729"/>
      <c r="R20" s="729"/>
      <c r="S20" s="734"/>
      <c r="T20" s="734"/>
      <c r="U20" s="734"/>
      <c r="V20" s="734"/>
      <c r="W20" s="734"/>
      <c r="X20" s="734"/>
      <c r="Y20" s="734"/>
      <c r="Z20" s="734"/>
      <c r="AA20" s="734"/>
      <c r="AB20" s="734"/>
      <c r="AC20" s="734"/>
      <c r="AD20" s="734"/>
      <c r="AE20" s="734"/>
      <c r="AF20" s="729"/>
      <c r="AG20" s="729"/>
      <c r="AH20" s="729"/>
      <c r="AI20" s="729"/>
      <c r="AJ20" s="729"/>
      <c r="AK20" s="729"/>
      <c r="AL20" s="729"/>
      <c r="AM20" s="729"/>
      <c r="AN20" s="729"/>
      <c r="AO20" s="729"/>
      <c r="AP20" s="729"/>
      <c r="AQ20" s="729"/>
      <c r="AR20" s="729"/>
      <c r="AS20" s="729"/>
      <c r="AT20" s="729"/>
      <c r="AU20" s="729"/>
      <c r="AV20" s="729"/>
      <c r="AW20" s="729"/>
      <c r="AX20" s="729"/>
      <c r="AY20" s="729"/>
      <c r="AZ20" s="729"/>
    </row>
    <row r="21" spans="1:52" s="2" customFormat="1" ht="18" customHeight="1">
      <c r="A21" s="203"/>
      <c r="B21" s="26"/>
      <c r="C21" s="203"/>
      <c r="D21" s="203"/>
      <c r="E21" s="199" t="s">
        <v>27</v>
      </c>
      <c r="F21" s="203"/>
      <c r="G21" s="203"/>
      <c r="H21" s="203"/>
      <c r="I21" s="847" t="s">
        <v>23</v>
      </c>
      <c r="J21" s="199"/>
      <c r="K21" s="203"/>
      <c r="L21" s="34"/>
      <c r="M21" s="729"/>
      <c r="N21" s="729"/>
      <c r="O21" s="729"/>
      <c r="P21" s="729"/>
      <c r="Q21" s="729"/>
      <c r="R21" s="729"/>
      <c r="S21" s="734"/>
      <c r="T21" s="734"/>
      <c r="U21" s="734"/>
      <c r="V21" s="734"/>
      <c r="W21" s="734"/>
      <c r="X21" s="734"/>
      <c r="Y21" s="734"/>
      <c r="Z21" s="734"/>
      <c r="AA21" s="734"/>
      <c r="AB21" s="734"/>
      <c r="AC21" s="734"/>
      <c r="AD21" s="734"/>
      <c r="AE21" s="734"/>
      <c r="AF21" s="729"/>
      <c r="AG21" s="729"/>
      <c r="AH21" s="729"/>
      <c r="AI21" s="729"/>
      <c r="AJ21" s="729"/>
      <c r="AK21" s="729"/>
      <c r="AL21" s="729"/>
      <c r="AM21" s="729"/>
      <c r="AN21" s="729"/>
      <c r="AO21" s="729"/>
      <c r="AP21" s="729"/>
      <c r="AQ21" s="729"/>
      <c r="AR21" s="729"/>
      <c r="AS21" s="729"/>
      <c r="AT21" s="729"/>
      <c r="AU21" s="729"/>
      <c r="AV21" s="729"/>
      <c r="AW21" s="729"/>
      <c r="AX21" s="729"/>
      <c r="AY21" s="729"/>
      <c r="AZ21" s="729"/>
    </row>
    <row r="22" spans="1:52" s="2" customFormat="1" ht="7" customHeight="1">
      <c r="A22" s="203"/>
      <c r="B22" s="26"/>
      <c r="C22" s="203"/>
      <c r="D22" s="203"/>
      <c r="E22" s="203"/>
      <c r="F22" s="203"/>
      <c r="G22" s="203"/>
      <c r="H22" s="203"/>
      <c r="I22" s="135"/>
      <c r="J22" s="203"/>
      <c r="K22" s="203"/>
      <c r="L22" s="34"/>
      <c r="M22" s="729"/>
      <c r="N22" s="729"/>
      <c r="O22" s="729"/>
      <c r="P22" s="729"/>
      <c r="Q22" s="729"/>
      <c r="R22" s="729"/>
      <c r="S22" s="734"/>
      <c r="T22" s="734"/>
      <c r="U22" s="734"/>
      <c r="V22" s="734"/>
      <c r="W22" s="734"/>
      <c r="X22" s="734"/>
      <c r="Y22" s="734"/>
      <c r="Z22" s="734"/>
      <c r="AA22" s="734"/>
      <c r="AB22" s="734"/>
      <c r="AC22" s="734"/>
      <c r="AD22" s="734"/>
      <c r="AE22" s="734"/>
      <c r="AF22" s="729"/>
      <c r="AG22" s="729"/>
      <c r="AH22" s="729"/>
      <c r="AI22" s="729"/>
      <c r="AJ22" s="729"/>
      <c r="AK22" s="729"/>
      <c r="AL22" s="729"/>
      <c r="AM22" s="729"/>
      <c r="AN22" s="729"/>
      <c r="AO22" s="729"/>
      <c r="AP22" s="729"/>
      <c r="AQ22" s="729"/>
      <c r="AR22" s="729"/>
      <c r="AS22" s="729"/>
      <c r="AT22" s="729"/>
      <c r="AU22" s="729"/>
      <c r="AV22" s="729"/>
      <c r="AW22" s="729"/>
      <c r="AX22" s="729"/>
      <c r="AY22" s="729"/>
      <c r="AZ22" s="729"/>
    </row>
    <row r="23" spans="1:52" s="2" customFormat="1" ht="12" customHeight="1">
      <c r="A23" s="203"/>
      <c r="B23" s="26"/>
      <c r="C23" s="203"/>
      <c r="D23" s="204" t="s">
        <v>29</v>
      </c>
      <c r="E23" s="203"/>
      <c r="F23" s="203"/>
      <c r="G23" s="203"/>
      <c r="H23" s="203"/>
      <c r="I23" s="847" t="s">
        <v>22</v>
      </c>
      <c r="J23" s="199"/>
      <c r="K23" s="203"/>
      <c r="L23" s="34"/>
      <c r="M23" s="729"/>
      <c r="N23" s="729"/>
      <c r="O23" s="729"/>
      <c r="P23" s="729"/>
      <c r="Q23" s="729"/>
      <c r="R23" s="729"/>
      <c r="S23" s="734"/>
      <c r="T23" s="734"/>
      <c r="U23" s="734"/>
      <c r="V23" s="734"/>
      <c r="W23" s="734"/>
      <c r="X23" s="734"/>
      <c r="Y23" s="734"/>
      <c r="Z23" s="734"/>
      <c r="AA23" s="734"/>
      <c r="AB23" s="734"/>
      <c r="AC23" s="734"/>
      <c r="AD23" s="734"/>
      <c r="AE23" s="734"/>
      <c r="AF23" s="729"/>
      <c r="AG23" s="729"/>
      <c r="AH23" s="729"/>
      <c r="AI23" s="729"/>
      <c r="AJ23" s="729"/>
      <c r="AK23" s="729"/>
      <c r="AL23" s="729"/>
      <c r="AM23" s="729"/>
      <c r="AN23" s="729"/>
      <c r="AO23" s="729"/>
      <c r="AP23" s="729"/>
      <c r="AQ23" s="729"/>
      <c r="AR23" s="729"/>
      <c r="AS23" s="729"/>
      <c r="AT23" s="729"/>
      <c r="AU23" s="729"/>
      <c r="AV23" s="729"/>
      <c r="AW23" s="729"/>
      <c r="AX23" s="729"/>
      <c r="AY23" s="729"/>
      <c r="AZ23" s="729"/>
    </row>
    <row r="24" spans="1:52" s="2" customFormat="1" ht="18" customHeight="1">
      <c r="A24" s="203"/>
      <c r="B24" s="26"/>
      <c r="C24" s="203"/>
      <c r="D24" s="203"/>
      <c r="E24" s="199"/>
      <c r="F24" s="203"/>
      <c r="G24" s="203"/>
      <c r="H24" s="203"/>
      <c r="I24" s="847" t="s">
        <v>23</v>
      </c>
      <c r="J24" s="199"/>
      <c r="K24" s="203"/>
      <c r="L24" s="34"/>
      <c r="M24" s="729"/>
      <c r="N24" s="729"/>
      <c r="O24" s="729"/>
      <c r="P24" s="729"/>
      <c r="Q24" s="729"/>
      <c r="R24" s="729"/>
      <c r="S24" s="734"/>
      <c r="T24" s="734"/>
      <c r="U24" s="734"/>
      <c r="V24" s="734"/>
      <c r="W24" s="734"/>
      <c r="X24" s="734"/>
      <c r="Y24" s="734"/>
      <c r="Z24" s="734"/>
      <c r="AA24" s="734"/>
      <c r="AB24" s="734"/>
      <c r="AC24" s="734"/>
      <c r="AD24" s="734"/>
      <c r="AE24" s="734"/>
      <c r="AF24" s="729"/>
      <c r="AG24" s="729"/>
      <c r="AH24" s="729"/>
      <c r="AI24" s="729"/>
      <c r="AJ24" s="729"/>
      <c r="AK24" s="729"/>
      <c r="AL24" s="729"/>
      <c r="AM24" s="729"/>
      <c r="AN24" s="729"/>
      <c r="AO24" s="729"/>
      <c r="AP24" s="729"/>
      <c r="AQ24" s="729"/>
      <c r="AR24" s="729"/>
      <c r="AS24" s="729"/>
      <c r="AT24" s="729"/>
      <c r="AU24" s="729"/>
      <c r="AV24" s="729"/>
      <c r="AW24" s="729"/>
      <c r="AX24" s="729"/>
      <c r="AY24" s="729"/>
      <c r="AZ24" s="729"/>
    </row>
    <row r="25" spans="1:52" s="2" customFormat="1" ht="7" customHeight="1">
      <c r="A25" s="203"/>
      <c r="B25" s="26"/>
      <c r="C25" s="203"/>
      <c r="D25" s="203"/>
      <c r="E25" s="203"/>
      <c r="F25" s="203"/>
      <c r="G25" s="203"/>
      <c r="H25" s="203"/>
      <c r="I25" s="135"/>
      <c r="J25" s="203"/>
      <c r="K25" s="203"/>
      <c r="L25" s="34"/>
      <c r="M25" s="729"/>
      <c r="N25" s="729"/>
      <c r="O25" s="729"/>
      <c r="P25" s="729"/>
      <c r="Q25" s="729"/>
      <c r="R25" s="729"/>
      <c r="S25" s="734"/>
      <c r="T25" s="734"/>
      <c r="U25" s="734"/>
      <c r="V25" s="734"/>
      <c r="W25" s="734"/>
      <c r="X25" s="734"/>
      <c r="Y25" s="734"/>
      <c r="Z25" s="734"/>
      <c r="AA25" s="734"/>
      <c r="AB25" s="734"/>
      <c r="AC25" s="734"/>
      <c r="AD25" s="734"/>
      <c r="AE25" s="734"/>
      <c r="AF25" s="729"/>
      <c r="AG25" s="729"/>
      <c r="AH25" s="729"/>
      <c r="AI25" s="729"/>
      <c r="AJ25" s="729"/>
      <c r="AK25" s="729"/>
      <c r="AL25" s="729"/>
      <c r="AM25" s="729"/>
      <c r="AN25" s="729"/>
      <c r="AO25" s="729"/>
      <c r="AP25" s="729"/>
      <c r="AQ25" s="729"/>
      <c r="AR25" s="729"/>
      <c r="AS25" s="729"/>
      <c r="AT25" s="729"/>
      <c r="AU25" s="729"/>
      <c r="AV25" s="729"/>
      <c r="AW25" s="729"/>
      <c r="AX25" s="729"/>
      <c r="AY25" s="729"/>
      <c r="AZ25" s="729"/>
    </row>
    <row r="26" spans="1:52" s="2" customFormat="1" ht="12" customHeight="1">
      <c r="A26" s="203"/>
      <c r="B26" s="26"/>
      <c r="C26" s="203"/>
      <c r="D26" s="204" t="s">
        <v>31</v>
      </c>
      <c r="E26" s="203"/>
      <c r="F26" s="203"/>
      <c r="G26" s="203"/>
      <c r="H26" s="203"/>
      <c r="I26" s="135"/>
      <c r="J26" s="203"/>
      <c r="K26" s="203"/>
      <c r="L26" s="34"/>
      <c r="M26" s="729"/>
      <c r="N26" s="729"/>
      <c r="O26" s="729"/>
      <c r="P26" s="729"/>
      <c r="Q26" s="729"/>
      <c r="R26" s="729"/>
      <c r="S26" s="734"/>
      <c r="T26" s="734"/>
      <c r="U26" s="734"/>
      <c r="V26" s="734"/>
      <c r="W26" s="734"/>
      <c r="X26" s="734"/>
      <c r="Y26" s="734"/>
      <c r="Z26" s="734"/>
      <c r="AA26" s="734"/>
      <c r="AB26" s="734"/>
      <c r="AC26" s="734"/>
      <c r="AD26" s="734"/>
      <c r="AE26" s="734"/>
      <c r="AF26" s="729"/>
      <c r="AG26" s="729"/>
      <c r="AH26" s="729"/>
      <c r="AI26" s="729"/>
      <c r="AJ26" s="729"/>
      <c r="AK26" s="729"/>
      <c r="AL26" s="729"/>
      <c r="AM26" s="729"/>
      <c r="AN26" s="729"/>
      <c r="AO26" s="729"/>
      <c r="AP26" s="729"/>
      <c r="AQ26" s="729"/>
      <c r="AR26" s="729"/>
      <c r="AS26" s="729"/>
      <c r="AT26" s="729"/>
      <c r="AU26" s="729"/>
      <c r="AV26" s="729"/>
      <c r="AW26" s="729"/>
      <c r="AX26" s="729"/>
      <c r="AY26" s="729"/>
      <c r="AZ26" s="729"/>
    </row>
    <row r="27" spans="1:52" s="5" customFormat="1" ht="16.5" customHeight="1">
      <c r="A27" s="85"/>
      <c r="B27" s="86"/>
      <c r="C27" s="85"/>
      <c r="D27" s="85"/>
      <c r="E27" s="903" t="s">
        <v>1</v>
      </c>
      <c r="F27" s="903"/>
      <c r="G27" s="903"/>
      <c r="H27" s="903"/>
      <c r="I27" s="848"/>
      <c r="J27" s="85"/>
      <c r="K27" s="85"/>
      <c r="L27" s="87"/>
      <c r="M27" s="730"/>
      <c r="N27" s="730"/>
      <c r="O27" s="730"/>
      <c r="P27" s="730"/>
      <c r="Q27" s="730"/>
      <c r="R27" s="730"/>
      <c r="S27" s="761"/>
      <c r="T27" s="761"/>
      <c r="U27" s="761"/>
      <c r="V27" s="761"/>
      <c r="W27" s="761"/>
      <c r="X27" s="761"/>
      <c r="Y27" s="761"/>
      <c r="Z27" s="761"/>
      <c r="AA27" s="761"/>
      <c r="AB27" s="761"/>
      <c r="AC27" s="761"/>
      <c r="AD27" s="761"/>
      <c r="AE27" s="761"/>
      <c r="AF27" s="730"/>
      <c r="AG27" s="730"/>
      <c r="AH27" s="730"/>
      <c r="AI27" s="730"/>
      <c r="AJ27" s="730"/>
      <c r="AK27" s="730"/>
      <c r="AL27" s="730"/>
      <c r="AM27" s="730"/>
      <c r="AN27" s="730"/>
      <c r="AO27" s="730"/>
      <c r="AP27" s="730"/>
      <c r="AQ27" s="730"/>
      <c r="AR27" s="730"/>
      <c r="AS27" s="730"/>
      <c r="AT27" s="730"/>
      <c r="AU27" s="730"/>
      <c r="AV27" s="730"/>
      <c r="AW27" s="730"/>
      <c r="AX27" s="730"/>
      <c r="AY27" s="730"/>
      <c r="AZ27" s="730"/>
    </row>
    <row r="28" spans="1:52" s="2" customFormat="1" ht="7" customHeight="1">
      <c r="A28" s="203"/>
      <c r="B28" s="26"/>
      <c r="C28" s="203"/>
      <c r="D28" s="203"/>
      <c r="E28" s="203"/>
      <c r="F28" s="203"/>
      <c r="G28" s="203"/>
      <c r="H28" s="203"/>
      <c r="I28" s="135"/>
      <c r="J28" s="203"/>
      <c r="K28" s="203"/>
      <c r="L28" s="34"/>
      <c r="M28" s="729"/>
      <c r="N28" s="729"/>
      <c r="O28" s="729"/>
      <c r="P28" s="729"/>
      <c r="Q28" s="729"/>
      <c r="R28" s="729"/>
      <c r="S28" s="734"/>
      <c r="T28" s="734"/>
      <c r="U28" s="734"/>
      <c r="V28" s="734"/>
      <c r="W28" s="734"/>
      <c r="X28" s="734"/>
      <c r="Y28" s="734"/>
      <c r="Z28" s="734"/>
      <c r="AA28" s="734"/>
      <c r="AB28" s="734"/>
      <c r="AC28" s="734"/>
      <c r="AD28" s="734"/>
      <c r="AE28" s="734"/>
      <c r="AF28" s="729"/>
      <c r="AG28" s="729"/>
      <c r="AH28" s="729"/>
      <c r="AI28" s="729"/>
      <c r="AJ28" s="729"/>
      <c r="AK28" s="729"/>
      <c r="AL28" s="729"/>
      <c r="AM28" s="729"/>
      <c r="AN28" s="729"/>
      <c r="AO28" s="729"/>
      <c r="AP28" s="729"/>
      <c r="AQ28" s="729"/>
      <c r="AR28" s="729"/>
      <c r="AS28" s="729"/>
      <c r="AT28" s="729"/>
      <c r="AU28" s="729"/>
      <c r="AV28" s="729"/>
      <c r="AW28" s="729"/>
      <c r="AX28" s="729"/>
      <c r="AY28" s="729"/>
      <c r="AZ28" s="729"/>
    </row>
    <row r="29" spans="1:52" s="2" customFormat="1" ht="7" customHeight="1">
      <c r="A29" s="203"/>
      <c r="B29" s="26"/>
      <c r="C29" s="203"/>
      <c r="D29" s="58"/>
      <c r="E29" s="58"/>
      <c r="F29" s="58"/>
      <c r="G29" s="58"/>
      <c r="H29" s="58"/>
      <c r="I29" s="849"/>
      <c r="J29" s="58"/>
      <c r="K29" s="58"/>
      <c r="L29" s="34"/>
      <c r="M29" s="729"/>
      <c r="N29" s="729"/>
      <c r="O29" s="729"/>
      <c r="P29" s="729"/>
      <c r="Q29" s="729"/>
      <c r="R29" s="729"/>
      <c r="S29" s="734"/>
      <c r="T29" s="734"/>
      <c r="U29" s="734"/>
      <c r="V29" s="734"/>
      <c r="W29" s="734"/>
      <c r="X29" s="734"/>
      <c r="Y29" s="734"/>
      <c r="Z29" s="734"/>
      <c r="AA29" s="734"/>
      <c r="AB29" s="734"/>
      <c r="AC29" s="734"/>
      <c r="AD29" s="734"/>
      <c r="AE29" s="734"/>
      <c r="AF29" s="729"/>
      <c r="AG29" s="729"/>
      <c r="AH29" s="729"/>
      <c r="AI29" s="729"/>
      <c r="AJ29" s="729"/>
      <c r="AK29" s="729"/>
      <c r="AL29" s="729"/>
      <c r="AM29" s="729"/>
      <c r="AN29" s="729"/>
      <c r="AO29" s="729"/>
      <c r="AP29" s="729"/>
      <c r="AQ29" s="729"/>
      <c r="AR29" s="729"/>
      <c r="AS29" s="729"/>
      <c r="AT29" s="729"/>
      <c r="AU29" s="729"/>
      <c r="AV29" s="729"/>
      <c r="AW29" s="729"/>
      <c r="AX29" s="729"/>
      <c r="AY29" s="729"/>
      <c r="AZ29" s="729"/>
    </row>
    <row r="30" spans="1:52" s="2" customFormat="1" ht="25.4" customHeight="1">
      <c r="A30" s="203"/>
      <c r="B30" s="26"/>
      <c r="C30" s="203"/>
      <c r="D30" s="88" t="s">
        <v>32</v>
      </c>
      <c r="E30" s="203"/>
      <c r="F30" s="203"/>
      <c r="G30" s="203"/>
      <c r="H30" s="203"/>
      <c r="I30" s="135"/>
      <c r="J30" s="195">
        <f>ROUND(J120, 0)</f>
        <v>0</v>
      </c>
      <c r="K30" s="203"/>
      <c r="L30" s="34"/>
      <c r="M30" s="729"/>
      <c r="N30" s="729"/>
      <c r="O30" s="729"/>
      <c r="P30" s="729"/>
      <c r="Q30" s="729"/>
      <c r="R30" s="729"/>
      <c r="S30" s="734"/>
      <c r="T30" s="734"/>
      <c r="U30" s="734"/>
      <c r="V30" s="734"/>
      <c r="W30" s="734"/>
      <c r="X30" s="734"/>
      <c r="Y30" s="734"/>
      <c r="Z30" s="734"/>
      <c r="AA30" s="734"/>
      <c r="AB30" s="734"/>
      <c r="AC30" s="734"/>
      <c r="AD30" s="734"/>
      <c r="AE30" s="734"/>
      <c r="AF30" s="729"/>
      <c r="AG30" s="729"/>
      <c r="AH30" s="729"/>
      <c r="AI30" s="729"/>
      <c r="AJ30" s="729"/>
      <c r="AK30" s="729"/>
      <c r="AL30" s="729"/>
      <c r="AM30" s="729"/>
      <c r="AN30" s="729"/>
      <c r="AO30" s="729"/>
      <c r="AP30" s="729"/>
      <c r="AQ30" s="729"/>
      <c r="AR30" s="729"/>
      <c r="AS30" s="729"/>
      <c r="AT30" s="729"/>
      <c r="AU30" s="729"/>
      <c r="AV30" s="729"/>
      <c r="AW30" s="729"/>
      <c r="AX30" s="729"/>
      <c r="AY30" s="729"/>
      <c r="AZ30" s="729"/>
    </row>
    <row r="31" spans="1:52" s="2" customFormat="1" ht="7" customHeight="1">
      <c r="A31" s="203"/>
      <c r="B31" s="26"/>
      <c r="C31" s="203"/>
      <c r="D31" s="58"/>
      <c r="E31" s="58"/>
      <c r="F31" s="58"/>
      <c r="G31" s="58"/>
      <c r="H31" s="58"/>
      <c r="I31" s="849"/>
      <c r="J31" s="58"/>
      <c r="K31" s="58"/>
      <c r="L31" s="34"/>
      <c r="M31" s="729"/>
      <c r="N31" s="729"/>
      <c r="O31" s="729"/>
      <c r="P31" s="729"/>
      <c r="Q31" s="729"/>
      <c r="R31" s="729"/>
      <c r="S31" s="734"/>
      <c r="T31" s="734"/>
      <c r="U31" s="734"/>
      <c r="V31" s="734"/>
      <c r="W31" s="734"/>
      <c r="X31" s="734"/>
      <c r="Y31" s="734"/>
      <c r="Z31" s="734"/>
      <c r="AA31" s="734"/>
      <c r="AB31" s="734"/>
      <c r="AC31" s="734"/>
      <c r="AD31" s="734"/>
      <c r="AE31" s="734"/>
      <c r="AF31" s="729"/>
      <c r="AG31" s="729"/>
      <c r="AH31" s="729"/>
      <c r="AI31" s="729"/>
      <c r="AJ31" s="729"/>
      <c r="AK31" s="729"/>
      <c r="AL31" s="729"/>
      <c r="AM31" s="729"/>
      <c r="AN31" s="729"/>
      <c r="AO31" s="729"/>
      <c r="AP31" s="729"/>
      <c r="AQ31" s="729"/>
      <c r="AR31" s="729"/>
      <c r="AS31" s="729"/>
      <c r="AT31" s="729"/>
      <c r="AU31" s="729"/>
      <c r="AV31" s="729"/>
      <c r="AW31" s="729"/>
      <c r="AX31" s="729"/>
      <c r="AY31" s="729"/>
      <c r="AZ31" s="729"/>
    </row>
    <row r="32" spans="1:52" s="2" customFormat="1" ht="14.5" customHeight="1">
      <c r="A32" s="203"/>
      <c r="B32" s="26"/>
      <c r="C32" s="203"/>
      <c r="D32" s="203"/>
      <c r="E32" s="203"/>
      <c r="F32" s="202" t="s">
        <v>34</v>
      </c>
      <c r="G32" s="203"/>
      <c r="H32" s="203"/>
      <c r="I32" s="850" t="s">
        <v>33</v>
      </c>
      <c r="J32" s="202" t="s">
        <v>35</v>
      </c>
      <c r="K32" s="203"/>
      <c r="L32" s="34"/>
      <c r="M32" s="729"/>
      <c r="N32" s="729"/>
      <c r="O32" s="729"/>
      <c r="P32" s="729"/>
      <c r="Q32" s="729"/>
      <c r="R32" s="729"/>
      <c r="S32" s="734"/>
      <c r="T32" s="734"/>
      <c r="U32" s="734"/>
      <c r="V32" s="734"/>
      <c r="W32" s="734"/>
      <c r="X32" s="734"/>
      <c r="Y32" s="734"/>
      <c r="Z32" s="734"/>
      <c r="AA32" s="734"/>
      <c r="AB32" s="734"/>
      <c r="AC32" s="734"/>
      <c r="AD32" s="734"/>
      <c r="AE32" s="734"/>
      <c r="AF32" s="729"/>
      <c r="AG32" s="729"/>
      <c r="AH32" s="729"/>
      <c r="AI32" s="729"/>
      <c r="AJ32" s="729"/>
      <c r="AK32" s="729"/>
      <c r="AL32" s="729"/>
      <c r="AM32" s="729"/>
      <c r="AN32" s="729"/>
      <c r="AO32" s="729"/>
      <c r="AP32" s="729"/>
      <c r="AQ32" s="729"/>
      <c r="AR32" s="729"/>
      <c r="AS32" s="729"/>
      <c r="AT32" s="729"/>
      <c r="AU32" s="729"/>
      <c r="AV32" s="729"/>
      <c r="AW32" s="729"/>
      <c r="AX32" s="729"/>
      <c r="AY32" s="729"/>
      <c r="AZ32" s="729"/>
    </row>
    <row r="33" spans="1:52" s="2" customFormat="1" ht="14.5" customHeight="1">
      <c r="A33" s="203"/>
      <c r="B33" s="26"/>
      <c r="C33" s="203"/>
      <c r="D33" s="89" t="s">
        <v>36</v>
      </c>
      <c r="E33" s="204" t="s">
        <v>37</v>
      </c>
      <c r="F33" s="90">
        <f>J30</f>
        <v>0</v>
      </c>
      <c r="G33" s="203"/>
      <c r="H33" s="203"/>
      <c r="I33" s="850">
        <v>0.21</v>
      </c>
      <c r="J33" s="90">
        <f>ROUND((F33*I33),  0)</f>
        <v>0</v>
      </c>
      <c r="K33" s="203"/>
      <c r="L33" s="34"/>
      <c r="M33" s="729"/>
      <c r="N33" s="729"/>
      <c r="O33" s="729"/>
      <c r="P33" s="729"/>
      <c r="Q33" s="729"/>
      <c r="R33" s="729"/>
      <c r="S33" s="734"/>
      <c r="T33" s="734"/>
      <c r="U33" s="734"/>
      <c r="V33" s="734"/>
      <c r="W33" s="734"/>
      <c r="X33" s="734"/>
      <c r="Y33" s="734"/>
      <c r="Z33" s="734"/>
      <c r="AA33" s="734"/>
      <c r="AB33" s="734"/>
      <c r="AC33" s="734"/>
      <c r="AD33" s="734"/>
      <c r="AE33" s="734"/>
      <c r="AF33" s="729"/>
      <c r="AG33" s="729"/>
      <c r="AH33" s="729"/>
      <c r="AI33" s="729"/>
      <c r="AJ33" s="729"/>
      <c r="AK33" s="729"/>
      <c r="AL33" s="729"/>
      <c r="AM33" s="729"/>
      <c r="AN33" s="729"/>
      <c r="AO33" s="729"/>
      <c r="AP33" s="729"/>
      <c r="AQ33" s="729"/>
      <c r="AR33" s="729"/>
      <c r="AS33" s="729"/>
      <c r="AT33" s="729"/>
      <c r="AU33" s="729"/>
      <c r="AV33" s="729"/>
      <c r="AW33" s="729"/>
      <c r="AX33" s="729"/>
      <c r="AY33" s="729"/>
      <c r="AZ33" s="729"/>
    </row>
    <row r="34" spans="1:52" s="2" customFormat="1" ht="14.5" customHeight="1">
      <c r="A34" s="203"/>
      <c r="B34" s="26"/>
      <c r="C34" s="203"/>
      <c r="D34" s="203"/>
      <c r="E34" s="204" t="s">
        <v>38</v>
      </c>
      <c r="F34" s="90">
        <v>0</v>
      </c>
      <c r="G34" s="203"/>
      <c r="H34" s="203"/>
      <c r="I34" s="850">
        <v>0.15</v>
      </c>
      <c r="J34" s="90">
        <f>ROUND((F34*I34),  0)</f>
        <v>0</v>
      </c>
      <c r="K34" s="203"/>
      <c r="L34" s="34"/>
      <c r="M34" s="729"/>
      <c r="N34" s="729"/>
      <c r="O34" s="729"/>
      <c r="P34" s="729"/>
      <c r="Q34" s="729"/>
      <c r="R34" s="729"/>
      <c r="S34" s="734"/>
      <c r="T34" s="734"/>
      <c r="U34" s="734"/>
      <c r="V34" s="734"/>
      <c r="W34" s="734"/>
      <c r="X34" s="734"/>
      <c r="Y34" s="734"/>
      <c r="Z34" s="734"/>
      <c r="AA34" s="734"/>
      <c r="AB34" s="734"/>
      <c r="AC34" s="734"/>
      <c r="AD34" s="734"/>
      <c r="AE34" s="734"/>
      <c r="AF34" s="729"/>
      <c r="AG34" s="729"/>
      <c r="AH34" s="729"/>
      <c r="AI34" s="729"/>
      <c r="AJ34" s="729"/>
      <c r="AK34" s="729"/>
      <c r="AL34" s="729"/>
      <c r="AM34" s="729"/>
      <c r="AN34" s="729"/>
      <c r="AO34" s="729"/>
      <c r="AP34" s="729"/>
      <c r="AQ34" s="729"/>
      <c r="AR34" s="729"/>
      <c r="AS34" s="729"/>
      <c r="AT34" s="729"/>
      <c r="AU34" s="729"/>
      <c r="AV34" s="729"/>
      <c r="AW34" s="729"/>
      <c r="AX34" s="729"/>
      <c r="AY34" s="729"/>
      <c r="AZ34" s="729"/>
    </row>
    <row r="35" spans="1:52" s="2" customFormat="1" ht="14.5" hidden="1" customHeight="1">
      <c r="A35" s="203"/>
      <c r="B35" s="26"/>
      <c r="C35" s="203"/>
      <c r="D35" s="203"/>
      <c r="E35" s="204" t="s">
        <v>39</v>
      </c>
      <c r="F35" s="90">
        <f>ROUND((SUM(BG120:BG176)),  0)</f>
        <v>0</v>
      </c>
      <c r="G35" s="203"/>
      <c r="H35" s="203"/>
      <c r="I35" s="850">
        <v>0.21</v>
      </c>
      <c r="J35" s="90">
        <f>0</f>
        <v>0</v>
      </c>
      <c r="K35" s="203"/>
      <c r="L35" s="34"/>
      <c r="M35" s="729"/>
      <c r="N35" s="729"/>
      <c r="O35" s="729"/>
      <c r="P35" s="729"/>
      <c r="Q35" s="729"/>
      <c r="R35" s="729"/>
      <c r="S35" s="734"/>
      <c r="T35" s="734"/>
      <c r="U35" s="734"/>
      <c r="V35" s="734"/>
      <c r="W35" s="734"/>
      <c r="X35" s="734"/>
      <c r="Y35" s="734"/>
      <c r="Z35" s="734"/>
      <c r="AA35" s="734"/>
      <c r="AB35" s="734"/>
      <c r="AC35" s="734"/>
      <c r="AD35" s="734"/>
      <c r="AE35" s="734"/>
      <c r="AF35" s="729"/>
      <c r="AG35" s="729"/>
      <c r="AH35" s="729"/>
      <c r="AI35" s="729"/>
      <c r="AJ35" s="729"/>
      <c r="AK35" s="729"/>
      <c r="AL35" s="729"/>
      <c r="AM35" s="729"/>
      <c r="AN35" s="729"/>
      <c r="AO35" s="729"/>
      <c r="AP35" s="729"/>
      <c r="AQ35" s="729"/>
      <c r="AR35" s="729"/>
      <c r="AS35" s="729"/>
      <c r="AT35" s="729"/>
      <c r="AU35" s="729"/>
      <c r="AV35" s="729"/>
      <c r="AW35" s="729"/>
      <c r="AX35" s="729"/>
      <c r="AY35" s="729"/>
      <c r="AZ35" s="729"/>
    </row>
    <row r="36" spans="1:52" s="2" customFormat="1" ht="14.5" hidden="1" customHeight="1">
      <c r="A36" s="203"/>
      <c r="B36" s="26"/>
      <c r="C36" s="203"/>
      <c r="D36" s="203"/>
      <c r="E36" s="204" t="s">
        <v>40</v>
      </c>
      <c r="F36" s="90">
        <f>ROUND((SUM(BH120:BH176)),  0)</f>
        <v>0</v>
      </c>
      <c r="G36" s="203"/>
      <c r="H36" s="203"/>
      <c r="I36" s="850">
        <v>0.15</v>
      </c>
      <c r="J36" s="90">
        <f>0</f>
        <v>0</v>
      </c>
      <c r="K36" s="203"/>
      <c r="L36" s="34"/>
      <c r="M36" s="729"/>
      <c r="N36" s="729"/>
      <c r="O36" s="729"/>
      <c r="P36" s="729"/>
      <c r="Q36" s="729"/>
      <c r="R36" s="729"/>
      <c r="S36" s="734"/>
      <c r="T36" s="734"/>
      <c r="U36" s="734"/>
      <c r="V36" s="734"/>
      <c r="W36" s="734"/>
      <c r="X36" s="734"/>
      <c r="Y36" s="734"/>
      <c r="Z36" s="734"/>
      <c r="AA36" s="734"/>
      <c r="AB36" s="734"/>
      <c r="AC36" s="734"/>
      <c r="AD36" s="734"/>
      <c r="AE36" s="734"/>
      <c r="AF36" s="729"/>
      <c r="AG36" s="729"/>
      <c r="AH36" s="729"/>
      <c r="AI36" s="729"/>
      <c r="AJ36" s="729"/>
      <c r="AK36" s="729"/>
      <c r="AL36" s="729"/>
      <c r="AM36" s="729"/>
      <c r="AN36" s="729"/>
      <c r="AO36" s="729"/>
      <c r="AP36" s="729"/>
      <c r="AQ36" s="729"/>
      <c r="AR36" s="729"/>
      <c r="AS36" s="729"/>
      <c r="AT36" s="729"/>
      <c r="AU36" s="729"/>
      <c r="AV36" s="729"/>
      <c r="AW36" s="729"/>
      <c r="AX36" s="729"/>
      <c r="AY36" s="729"/>
      <c r="AZ36" s="729"/>
    </row>
    <row r="37" spans="1:52" s="2" customFormat="1" ht="14.5" hidden="1" customHeight="1">
      <c r="A37" s="203"/>
      <c r="B37" s="26"/>
      <c r="C37" s="203"/>
      <c r="D37" s="203"/>
      <c r="E37" s="204" t="s">
        <v>41</v>
      </c>
      <c r="F37" s="90">
        <f>ROUND((SUM(BI120:BI176)),  0)</f>
        <v>0</v>
      </c>
      <c r="G37" s="203"/>
      <c r="H37" s="203"/>
      <c r="I37" s="850">
        <v>0</v>
      </c>
      <c r="J37" s="90">
        <f>0</f>
        <v>0</v>
      </c>
      <c r="K37" s="203"/>
      <c r="L37" s="34"/>
      <c r="M37" s="729"/>
      <c r="N37" s="729"/>
      <c r="O37" s="729"/>
      <c r="P37" s="729"/>
      <c r="Q37" s="729"/>
      <c r="R37" s="729"/>
      <c r="S37" s="734"/>
      <c r="T37" s="734"/>
      <c r="U37" s="734"/>
      <c r="V37" s="734"/>
      <c r="W37" s="734"/>
      <c r="X37" s="734"/>
      <c r="Y37" s="734"/>
      <c r="Z37" s="734"/>
      <c r="AA37" s="734"/>
      <c r="AB37" s="734"/>
      <c r="AC37" s="734"/>
      <c r="AD37" s="734"/>
      <c r="AE37" s="734"/>
      <c r="AF37" s="729"/>
      <c r="AG37" s="729"/>
      <c r="AH37" s="729"/>
      <c r="AI37" s="729"/>
      <c r="AJ37" s="729"/>
      <c r="AK37" s="729"/>
      <c r="AL37" s="729"/>
      <c r="AM37" s="729"/>
      <c r="AN37" s="729"/>
      <c r="AO37" s="729"/>
      <c r="AP37" s="729"/>
      <c r="AQ37" s="729"/>
      <c r="AR37" s="729"/>
      <c r="AS37" s="729"/>
      <c r="AT37" s="729"/>
      <c r="AU37" s="729"/>
      <c r="AV37" s="729"/>
      <c r="AW37" s="729"/>
      <c r="AX37" s="729"/>
      <c r="AY37" s="729"/>
      <c r="AZ37" s="729"/>
    </row>
    <row r="38" spans="1:52" s="2" customFormat="1" ht="7" customHeight="1">
      <c r="A38" s="203"/>
      <c r="B38" s="26"/>
      <c r="C38" s="203"/>
      <c r="D38" s="203"/>
      <c r="E38" s="203"/>
      <c r="F38" s="203"/>
      <c r="G38" s="203"/>
      <c r="H38" s="203"/>
      <c r="I38" s="135"/>
      <c r="J38" s="203"/>
      <c r="K38" s="203"/>
      <c r="L38" s="34"/>
      <c r="M38" s="729"/>
      <c r="N38" s="729"/>
      <c r="O38" s="729"/>
      <c r="P38" s="729"/>
      <c r="Q38" s="729"/>
      <c r="R38" s="729"/>
      <c r="S38" s="734"/>
      <c r="T38" s="734"/>
      <c r="U38" s="734"/>
      <c r="V38" s="734"/>
      <c r="W38" s="734"/>
      <c r="X38" s="734"/>
      <c r="Y38" s="734"/>
      <c r="Z38" s="734"/>
      <c r="AA38" s="734"/>
      <c r="AB38" s="734"/>
      <c r="AC38" s="734"/>
      <c r="AD38" s="734"/>
      <c r="AE38" s="734"/>
      <c r="AF38" s="729"/>
      <c r="AG38" s="729"/>
      <c r="AH38" s="729"/>
      <c r="AI38" s="729"/>
      <c r="AJ38" s="729"/>
      <c r="AK38" s="729"/>
      <c r="AL38" s="729"/>
      <c r="AM38" s="729"/>
      <c r="AN38" s="729"/>
      <c r="AO38" s="729"/>
      <c r="AP38" s="729"/>
      <c r="AQ38" s="729"/>
      <c r="AR38" s="729"/>
      <c r="AS38" s="729"/>
      <c r="AT38" s="729"/>
      <c r="AU38" s="729"/>
      <c r="AV38" s="729"/>
      <c r="AW38" s="729"/>
      <c r="AX38" s="729"/>
      <c r="AY38" s="729"/>
      <c r="AZ38" s="729"/>
    </row>
    <row r="39" spans="1:52" s="2" customFormat="1" ht="25.4" customHeight="1">
      <c r="A39" s="203"/>
      <c r="B39" s="26"/>
      <c r="C39" s="92"/>
      <c r="D39" s="93" t="s">
        <v>42</v>
      </c>
      <c r="E39" s="52"/>
      <c r="F39" s="52"/>
      <c r="G39" s="94" t="s">
        <v>43</v>
      </c>
      <c r="H39" s="95" t="s">
        <v>44</v>
      </c>
      <c r="I39" s="851"/>
      <c r="J39" s="96">
        <f>SUM(J30:J37)</f>
        <v>0</v>
      </c>
      <c r="K39" s="97"/>
      <c r="L39" s="34"/>
      <c r="M39" s="729"/>
      <c r="N39" s="729"/>
      <c r="O39" s="729"/>
      <c r="P39" s="729"/>
      <c r="Q39" s="729"/>
      <c r="R39" s="729"/>
      <c r="S39" s="734"/>
      <c r="T39" s="734"/>
      <c r="U39" s="734"/>
      <c r="V39" s="734"/>
      <c r="W39" s="734"/>
      <c r="X39" s="734"/>
      <c r="Y39" s="734"/>
      <c r="Z39" s="734"/>
      <c r="AA39" s="734"/>
      <c r="AB39" s="734"/>
      <c r="AC39" s="734"/>
      <c r="AD39" s="734"/>
      <c r="AE39" s="734"/>
      <c r="AF39" s="729"/>
      <c r="AG39" s="729"/>
      <c r="AH39" s="729"/>
      <c r="AI39" s="729"/>
      <c r="AJ39" s="729"/>
      <c r="AK39" s="729"/>
      <c r="AL39" s="729"/>
      <c r="AM39" s="729"/>
      <c r="AN39" s="729"/>
      <c r="AO39" s="729"/>
      <c r="AP39" s="729"/>
      <c r="AQ39" s="729"/>
      <c r="AR39" s="729"/>
      <c r="AS39" s="729"/>
      <c r="AT39" s="729"/>
      <c r="AU39" s="729"/>
      <c r="AV39" s="729"/>
      <c r="AW39" s="729"/>
      <c r="AX39" s="729"/>
      <c r="AY39" s="729"/>
      <c r="AZ39" s="729"/>
    </row>
    <row r="40" spans="1:52" s="2" customFormat="1" ht="14.5" customHeight="1">
      <c r="A40" s="203"/>
      <c r="B40" s="26"/>
      <c r="C40" s="203"/>
      <c r="D40" s="203"/>
      <c r="E40" s="203"/>
      <c r="F40" s="203"/>
      <c r="G40" s="203"/>
      <c r="H40" s="203"/>
      <c r="I40" s="135"/>
      <c r="J40" s="203"/>
      <c r="K40" s="203"/>
      <c r="L40" s="34"/>
      <c r="M40" s="729"/>
      <c r="N40" s="729"/>
      <c r="O40" s="729"/>
      <c r="P40" s="729"/>
      <c r="Q40" s="729"/>
      <c r="R40" s="729"/>
      <c r="S40" s="734"/>
      <c r="T40" s="734"/>
      <c r="U40" s="734"/>
      <c r="V40" s="734"/>
      <c r="W40" s="734"/>
      <c r="X40" s="734"/>
      <c r="Y40" s="734"/>
      <c r="Z40" s="734"/>
      <c r="AA40" s="734"/>
      <c r="AB40" s="734"/>
      <c r="AC40" s="734"/>
      <c r="AD40" s="734"/>
      <c r="AE40" s="734"/>
      <c r="AF40" s="729"/>
      <c r="AG40" s="729"/>
      <c r="AH40" s="729"/>
      <c r="AI40" s="729"/>
      <c r="AJ40" s="729"/>
      <c r="AK40" s="729"/>
      <c r="AL40" s="729"/>
      <c r="AM40" s="729"/>
      <c r="AN40" s="729"/>
      <c r="AO40" s="729"/>
      <c r="AP40" s="729"/>
      <c r="AQ40" s="729"/>
      <c r="AR40" s="729"/>
      <c r="AS40" s="729"/>
      <c r="AT40" s="729"/>
      <c r="AU40" s="729"/>
      <c r="AV40" s="729"/>
      <c r="AW40" s="729"/>
      <c r="AX40" s="729"/>
      <c r="AY40" s="729"/>
      <c r="AZ40" s="729"/>
    </row>
    <row r="41" spans="1:52" ht="14.5" customHeight="1">
      <c r="B41" s="15"/>
      <c r="L41" s="15"/>
    </row>
    <row r="42" spans="1:52" ht="14.5" customHeight="1">
      <c r="B42" s="15"/>
      <c r="L42" s="15"/>
    </row>
    <row r="43" spans="1:52" ht="14.5" customHeight="1">
      <c r="B43" s="15"/>
      <c r="L43" s="15"/>
    </row>
    <row r="44" spans="1:52" ht="14.5" customHeight="1">
      <c r="B44" s="15"/>
      <c r="L44" s="15"/>
    </row>
    <row r="45" spans="1:52" ht="14.5" customHeight="1">
      <c r="B45" s="15"/>
      <c r="L45" s="15"/>
    </row>
    <row r="46" spans="1:52" ht="14.5" customHeight="1">
      <c r="B46" s="15"/>
      <c r="L46" s="15"/>
    </row>
    <row r="47" spans="1:52" ht="14.5" customHeight="1">
      <c r="B47" s="15"/>
      <c r="L47" s="15"/>
    </row>
    <row r="48" spans="1:52" ht="14.5" customHeight="1">
      <c r="B48" s="15"/>
      <c r="L48" s="15"/>
    </row>
    <row r="49" spans="1:52" ht="14.5" customHeight="1">
      <c r="B49" s="15"/>
      <c r="L49" s="15"/>
    </row>
    <row r="50" spans="1:52" s="2" customFormat="1" ht="14.5" customHeight="1">
      <c r="B50" s="34"/>
      <c r="D50" s="35" t="s">
        <v>45</v>
      </c>
      <c r="E50" s="36"/>
      <c r="F50" s="36"/>
      <c r="G50" s="35" t="s">
        <v>46</v>
      </c>
      <c r="H50" s="36"/>
      <c r="I50" s="852"/>
      <c r="J50" s="36"/>
      <c r="K50" s="36"/>
      <c r="L50" s="34"/>
      <c r="M50" s="729"/>
      <c r="N50" s="729"/>
      <c r="O50" s="729"/>
      <c r="P50" s="729"/>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729"/>
      <c r="AP50" s="729"/>
      <c r="AQ50" s="729"/>
      <c r="AR50" s="729"/>
      <c r="AS50" s="729"/>
      <c r="AT50" s="729"/>
      <c r="AU50" s="729"/>
      <c r="AV50" s="729"/>
      <c r="AW50" s="729"/>
      <c r="AX50" s="729"/>
      <c r="AY50" s="729"/>
      <c r="AZ50" s="729"/>
    </row>
    <row r="51" spans="1:52">
      <c r="B51" s="15"/>
      <c r="L51" s="15"/>
    </row>
    <row r="52" spans="1:52">
      <c r="B52" s="15"/>
      <c r="L52" s="15"/>
    </row>
    <row r="53" spans="1:52">
      <c r="B53" s="15"/>
      <c r="L53" s="15"/>
    </row>
    <row r="54" spans="1:52">
      <c r="B54" s="15"/>
      <c r="L54" s="15"/>
    </row>
    <row r="55" spans="1:52">
      <c r="B55" s="15"/>
      <c r="L55" s="15"/>
    </row>
    <row r="56" spans="1:52">
      <c r="B56" s="15"/>
      <c r="L56" s="15"/>
    </row>
    <row r="57" spans="1:52">
      <c r="B57" s="15"/>
      <c r="L57" s="15"/>
    </row>
    <row r="58" spans="1:52">
      <c r="B58" s="15"/>
      <c r="L58" s="15"/>
    </row>
    <row r="59" spans="1:52">
      <c r="B59" s="15"/>
      <c r="L59" s="15"/>
    </row>
    <row r="60" spans="1:52">
      <c r="B60" s="15"/>
      <c r="L60" s="15"/>
    </row>
    <row r="61" spans="1:52" s="2" customFormat="1" ht="12.45">
      <c r="A61" s="203"/>
      <c r="B61" s="26"/>
      <c r="C61" s="203"/>
      <c r="D61" s="37" t="s">
        <v>47</v>
      </c>
      <c r="E61" s="201"/>
      <c r="F61" s="98" t="s">
        <v>48</v>
      </c>
      <c r="G61" s="37" t="s">
        <v>47</v>
      </c>
      <c r="H61" s="201"/>
      <c r="I61" s="853"/>
      <c r="J61" s="99" t="s">
        <v>48</v>
      </c>
      <c r="K61" s="201"/>
      <c r="L61" s="34"/>
      <c r="M61" s="729"/>
      <c r="N61" s="729"/>
      <c r="O61" s="729"/>
      <c r="P61" s="729"/>
      <c r="Q61" s="729"/>
      <c r="R61" s="729"/>
      <c r="S61" s="734"/>
      <c r="T61" s="734"/>
      <c r="U61" s="734"/>
      <c r="V61" s="734"/>
      <c r="W61" s="734"/>
      <c r="X61" s="734"/>
      <c r="Y61" s="734"/>
      <c r="Z61" s="734"/>
      <c r="AA61" s="734"/>
      <c r="AB61" s="734"/>
      <c r="AC61" s="734"/>
      <c r="AD61" s="734"/>
      <c r="AE61" s="734"/>
      <c r="AF61" s="729"/>
      <c r="AG61" s="729"/>
      <c r="AH61" s="729"/>
      <c r="AI61" s="729"/>
      <c r="AJ61" s="729"/>
      <c r="AK61" s="729"/>
      <c r="AL61" s="729"/>
      <c r="AM61" s="729"/>
      <c r="AN61" s="729"/>
      <c r="AO61" s="729"/>
      <c r="AP61" s="729"/>
      <c r="AQ61" s="729"/>
      <c r="AR61" s="729"/>
      <c r="AS61" s="729"/>
      <c r="AT61" s="729"/>
      <c r="AU61" s="729"/>
      <c r="AV61" s="729"/>
      <c r="AW61" s="729"/>
      <c r="AX61" s="729"/>
      <c r="AY61" s="729"/>
      <c r="AZ61" s="729"/>
    </row>
    <row r="62" spans="1:52">
      <c r="B62" s="15"/>
      <c r="L62" s="15"/>
    </row>
    <row r="63" spans="1:52">
      <c r="B63" s="15"/>
      <c r="L63" s="15"/>
    </row>
    <row r="64" spans="1:52">
      <c r="B64" s="15"/>
      <c r="L64" s="15"/>
    </row>
    <row r="65" spans="1:52" s="2" customFormat="1" ht="12.45">
      <c r="A65" s="203"/>
      <c r="B65" s="26"/>
      <c r="C65" s="203"/>
      <c r="D65" s="35" t="s">
        <v>49</v>
      </c>
      <c r="E65" s="38"/>
      <c r="F65" s="38"/>
      <c r="G65" s="35" t="s">
        <v>50</v>
      </c>
      <c r="H65" s="38"/>
      <c r="I65" s="854"/>
      <c r="J65" s="38"/>
      <c r="K65" s="38"/>
      <c r="L65" s="34"/>
      <c r="M65" s="729"/>
      <c r="N65" s="729"/>
      <c r="O65" s="729"/>
      <c r="P65" s="729"/>
      <c r="Q65" s="729"/>
      <c r="R65" s="729"/>
      <c r="S65" s="734"/>
      <c r="T65" s="734"/>
      <c r="U65" s="734"/>
      <c r="V65" s="734"/>
      <c r="W65" s="734"/>
      <c r="X65" s="734"/>
      <c r="Y65" s="734"/>
      <c r="Z65" s="734"/>
      <c r="AA65" s="734"/>
      <c r="AB65" s="734"/>
      <c r="AC65" s="734"/>
      <c r="AD65" s="734"/>
      <c r="AE65" s="734"/>
      <c r="AF65" s="729"/>
      <c r="AG65" s="729"/>
      <c r="AH65" s="729"/>
      <c r="AI65" s="729"/>
      <c r="AJ65" s="729"/>
      <c r="AK65" s="729"/>
      <c r="AL65" s="729"/>
      <c r="AM65" s="729"/>
      <c r="AN65" s="729"/>
      <c r="AO65" s="729"/>
      <c r="AP65" s="729"/>
      <c r="AQ65" s="729"/>
      <c r="AR65" s="729"/>
      <c r="AS65" s="729"/>
      <c r="AT65" s="729"/>
      <c r="AU65" s="729"/>
      <c r="AV65" s="729"/>
      <c r="AW65" s="729"/>
      <c r="AX65" s="729"/>
      <c r="AY65" s="729"/>
      <c r="AZ65" s="729"/>
    </row>
    <row r="66" spans="1:52">
      <c r="B66" s="15"/>
      <c r="L66" s="15"/>
    </row>
    <row r="67" spans="1:52">
      <c r="B67" s="15"/>
      <c r="L67" s="15"/>
    </row>
    <row r="68" spans="1:52">
      <c r="B68" s="15"/>
      <c r="L68" s="15"/>
    </row>
    <row r="69" spans="1:52">
      <c r="B69" s="15"/>
      <c r="L69" s="15"/>
    </row>
    <row r="70" spans="1:52">
      <c r="B70" s="15"/>
      <c r="L70" s="15"/>
    </row>
    <row r="71" spans="1:52">
      <c r="B71" s="15"/>
      <c r="L71" s="15"/>
    </row>
    <row r="72" spans="1:52">
      <c r="B72" s="15"/>
      <c r="L72" s="15"/>
    </row>
    <row r="73" spans="1:52">
      <c r="B73" s="15"/>
      <c r="L73" s="15"/>
    </row>
    <row r="74" spans="1:52">
      <c r="B74" s="15"/>
      <c r="L74" s="15"/>
    </row>
    <row r="75" spans="1:52">
      <c r="B75" s="15"/>
      <c r="L75" s="15"/>
    </row>
    <row r="76" spans="1:52" s="2" customFormat="1" ht="12.45">
      <c r="A76" s="203"/>
      <c r="B76" s="26"/>
      <c r="C76" s="203"/>
      <c r="D76" s="37" t="s">
        <v>47</v>
      </c>
      <c r="E76" s="201"/>
      <c r="F76" s="98" t="s">
        <v>48</v>
      </c>
      <c r="G76" s="37" t="s">
        <v>47</v>
      </c>
      <c r="H76" s="201"/>
      <c r="I76" s="853"/>
      <c r="J76" s="99" t="s">
        <v>48</v>
      </c>
      <c r="K76" s="201"/>
      <c r="L76" s="34"/>
      <c r="M76" s="729"/>
      <c r="N76" s="729"/>
      <c r="O76" s="729"/>
      <c r="P76" s="729"/>
      <c r="Q76" s="729"/>
      <c r="R76" s="729"/>
      <c r="S76" s="734"/>
      <c r="T76" s="734"/>
      <c r="U76" s="734"/>
      <c r="V76" s="734"/>
      <c r="W76" s="734"/>
      <c r="X76" s="734"/>
      <c r="Y76" s="734"/>
      <c r="Z76" s="734"/>
      <c r="AA76" s="734"/>
      <c r="AB76" s="734"/>
      <c r="AC76" s="734"/>
      <c r="AD76" s="734"/>
      <c r="AE76" s="734"/>
      <c r="AF76" s="729"/>
      <c r="AG76" s="729"/>
      <c r="AH76" s="729"/>
      <c r="AI76" s="729"/>
      <c r="AJ76" s="729"/>
      <c r="AK76" s="729"/>
      <c r="AL76" s="729"/>
      <c r="AM76" s="729"/>
      <c r="AN76" s="729"/>
      <c r="AO76" s="729"/>
      <c r="AP76" s="729"/>
      <c r="AQ76" s="729"/>
      <c r="AR76" s="729"/>
      <c r="AS76" s="729"/>
      <c r="AT76" s="729"/>
      <c r="AU76" s="729"/>
      <c r="AV76" s="729"/>
      <c r="AW76" s="729"/>
      <c r="AX76" s="729"/>
      <c r="AY76" s="729"/>
      <c r="AZ76" s="729"/>
    </row>
    <row r="77" spans="1:52" s="2" customFormat="1" ht="14.5" customHeight="1">
      <c r="A77" s="203"/>
      <c r="B77" s="39"/>
      <c r="C77" s="40"/>
      <c r="D77" s="40"/>
      <c r="E77" s="40"/>
      <c r="F77" s="40"/>
      <c r="G77" s="40"/>
      <c r="H77" s="40"/>
      <c r="I77" s="855"/>
      <c r="J77" s="40"/>
      <c r="K77" s="774"/>
      <c r="L77" s="34"/>
      <c r="M77" s="729"/>
      <c r="N77" s="729"/>
      <c r="O77" s="729"/>
      <c r="P77" s="729"/>
      <c r="Q77" s="729"/>
      <c r="R77" s="729"/>
      <c r="S77" s="734"/>
      <c r="T77" s="734"/>
      <c r="U77" s="734"/>
      <c r="V77" s="734"/>
      <c r="W77" s="734"/>
      <c r="X77" s="734"/>
      <c r="Y77" s="734"/>
      <c r="Z77" s="734"/>
      <c r="AA77" s="734"/>
      <c r="AB77" s="734"/>
      <c r="AC77" s="734"/>
      <c r="AD77" s="734"/>
      <c r="AE77" s="734"/>
      <c r="AF77" s="729"/>
      <c r="AG77" s="729"/>
      <c r="AH77" s="729"/>
      <c r="AI77" s="729"/>
      <c r="AJ77" s="729"/>
      <c r="AK77" s="729"/>
      <c r="AL77" s="729"/>
      <c r="AM77" s="729"/>
      <c r="AN77" s="729"/>
      <c r="AO77" s="729"/>
      <c r="AP77" s="729"/>
      <c r="AQ77" s="729"/>
      <c r="AR77" s="729"/>
      <c r="AS77" s="729"/>
      <c r="AT77" s="729"/>
      <c r="AU77" s="729"/>
      <c r="AV77" s="729"/>
      <c r="AW77" s="729"/>
      <c r="AX77" s="729"/>
      <c r="AY77" s="729"/>
      <c r="AZ77" s="729"/>
    </row>
    <row r="78" spans="1:52">
      <c r="K78" s="674"/>
      <c r="L78" s="674"/>
    </row>
    <row r="79" spans="1:52">
      <c r="K79" s="674"/>
      <c r="L79" s="674"/>
    </row>
    <row r="80" spans="1:52">
      <c r="K80" s="674"/>
      <c r="L80" s="674"/>
    </row>
    <row r="81" spans="1:52" s="2" customFormat="1" ht="7" customHeight="1">
      <c r="A81" s="203"/>
      <c r="B81" s="41"/>
      <c r="C81" s="42"/>
      <c r="D81" s="42"/>
      <c r="E81" s="42"/>
      <c r="F81" s="42"/>
      <c r="G81" s="42"/>
      <c r="H81" s="42"/>
      <c r="I81" s="856"/>
      <c r="J81" s="42"/>
      <c r="K81" s="775"/>
      <c r="L81" s="34"/>
      <c r="M81" s="729"/>
      <c r="N81" s="729"/>
      <c r="O81" s="729"/>
      <c r="P81" s="729"/>
      <c r="Q81" s="729"/>
      <c r="R81" s="729"/>
      <c r="S81" s="734"/>
      <c r="T81" s="734"/>
      <c r="U81" s="734"/>
      <c r="V81" s="734"/>
      <c r="W81" s="734"/>
      <c r="X81" s="734"/>
      <c r="Y81" s="734"/>
      <c r="Z81" s="734"/>
      <c r="AA81" s="734"/>
      <c r="AB81" s="734"/>
      <c r="AC81" s="734"/>
      <c r="AD81" s="734"/>
      <c r="AE81" s="734"/>
      <c r="AF81" s="729"/>
      <c r="AG81" s="729"/>
      <c r="AH81" s="729"/>
      <c r="AI81" s="729"/>
      <c r="AJ81" s="729"/>
      <c r="AK81" s="729"/>
      <c r="AL81" s="729"/>
      <c r="AM81" s="729"/>
      <c r="AN81" s="729"/>
      <c r="AO81" s="729"/>
      <c r="AP81" s="729"/>
      <c r="AQ81" s="729"/>
      <c r="AR81" s="729"/>
      <c r="AS81" s="729"/>
      <c r="AT81" s="729"/>
      <c r="AU81" s="729"/>
      <c r="AV81" s="729"/>
      <c r="AW81" s="729"/>
      <c r="AX81" s="729"/>
      <c r="AY81" s="729"/>
      <c r="AZ81" s="729"/>
    </row>
    <row r="82" spans="1:52" s="2" customFormat="1" ht="25" customHeight="1">
      <c r="A82" s="203"/>
      <c r="B82" s="26"/>
      <c r="C82" s="16" t="s">
        <v>112</v>
      </c>
      <c r="D82" s="203"/>
      <c r="E82" s="203"/>
      <c r="F82" s="203"/>
      <c r="G82" s="203"/>
      <c r="H82" s="203"/>
      <c r="I82" s="135"/>
      <c r="J82" s="203"/>
      <c r="K82" s="203"/>
      <c r="L82" s="34"/>
      <c r="M82" s="729"/>
      <c r="N82" s="729"/>
      <c r="O82" s="729"/>
      <c r="P82" s="729"/>
      <c r="Q82" s="729"/>
      <c r="R82" s="729"/>
      <c r="S82" s="734"/>
      <c r="T82" s="734"/>
      <c r="U82" s="734"/>
      <c r="V82" s="734"/>
      <c r="W82" s="734"/>
      <c r="X82" s="734"/>
      <c r="Y82" s="734"/>
      <c r="Z82" s="734"/>
      <c r="AA82" s="734"/>
      <c r="AB82" s="734"/>
      <c r="AC82" s="734"/>
      <c r="AD82" s="734"/>
      <c r="AE82" s="734"/>
      <c r="AF82" s="729"/>
      <c r="AG82" s="729"/>
      <c r="AH82" s="729"/>
      <c r="AI82" s="729"/>
      <c r="AJ82" s="729"/>
      <c r="AK82" s="729"/>
      <c r="AL82" s="729"/>
      <c r="AM82" s="729"/>
      <c r="AN82" s="729"/>
      <c r="AO82" s="729"/>
      <c r="AP82" s="729"/>
      <c r="AQ82" s="729"/>
      <c r="AR82" s="729"/>
      <c r="AS82" s="729"/>
      <c r="AT82" s="729"/>
      <c r="AU82" s="729"/>
      <c r="AV82" s="729"/>
      <c r="AW82" s="729"/>
      <c r="AX82" s="729"/>
      <c r="AY82" s="729"/>
      <c r="AZ82" s="729"/>
    </row>
    <row r="83" spans="1:52" s="2" customFormat="1" ht="7" customHeight="1">
      <c r="A83" s="203"/>
      <c r="B83" s="26"/>
      <c r="C83" s="203"/>
      <c r="D83" s="203"/>
      <c r="E83" s="203"/>
      <c r="F83" s="203"/>
      <c r="G83" s="203"/>
      <c r="H83" s="203"/>
      <c r="I83" s="135"/>
      <c r="J83" s="203"/>
      <c r="K83" s="203"/>
      <c r="L83" s="34"/>
      <c r="M83" s="729"/>
      <c r="N83" s="729"/>
      <c r="O83" s="729"/>
      <c r="P83" s="729"/>
      <c r="Q83" s="729"/>
      <c r="R83" s="729"/>
      <c r="S83" s="734"/>
      <c r="T83" s="734"/>
      <c r="U83" s="734"/>
      <c r="V83" s="734"/>
      <c r="W83" s="734"/>
      <c r="X83" s="734"/>
      <c r="Y83" s="734"/>
      <c r="Z83" s="734"/>
      <c r="AA83" s="734"/>
      <c r="AB83" s="734"/>
      <c r="AC83" s="734"/>
      <c r="AD83" s="734"/>
      <c r="AE83" s="734"/>
      <c r="AF83" s="729"/>
      <c r="AG83" s="729"/>
      <c r="AH83" s="729"/>
      <c r="AI83" s="729"/>
      <c r="AJ83" s="729"/>
      <c r="AK83" s="729"/>
      <c r="AL83" s="729"/>
      <c r="AM83" s="729"/>
      <c r="AN83" s="729"/>
      <c r="AO83" s="729"/>
      <c r="AP83" s="729"/>
      <c r="AQ83" s="729"/>
      <c r="AR83" s="729"/>
      <c r="AS83" s="729"/>
      <c r="AT83" s="729"/>
      <c r="AU83" s="729"/>
      <c r="AV83" s="729"/>
      <c r="AW83" s="729"/>
      <c r="AX83" s="729"/>
      <c r="AY83" s="729"/>
      <c r="AZ83" s="729"/>
    </row>
    <row r="84" spans="1:52" s="2" customFormat="1" ht="12" customHeight="1">
      <c r="A84" s="203"/>
      <c r="B84" s="26"/>
      <c r="C84" s="204" t="s">
        <v>16</v>
      </c>
      <c r="D84" s="203"/>
      <c r="E84" s="203"/>
      <c r="F84" s="203"/>
      <c r="G84" s="203"/>
      <c r="H84" s="203"/>
      <c r="I84" s="135"/>
      <c r="J84" s="203"/>
      <c r="K84" s="203"/>
      <c r="L84" s="34"/>
      <c r="M84" s="729"/>
      <c r="N84" s="729"/>
      <c r="O84" s="729"/>
      <c r="P84" s="729"/>
      <c r="Q84" s="729"/>
      <c r="R84" s="729"/>
      <c r="S84" s="734"/>
      <c r="T84" s="734"/>
      <c r="U84" s="734"/>
      <c r="V84" s="734"/>
      <c r="W84" s="734"/>
      <c r="X84" s="734"/>
      <c r="Y84" s="734"/>
      <c r="Z84" s="734"/>
      <c r="AA84" s="734"/>
      <c r="AB84" s="734"/>
      <c r="AC84" s="734"/>
      <c r="AD84" s="734"/>
      <c r="AE84" s="734"/>
      <c r="AF84" s="729"/>
      <c r="AG84" s="729"/>
      <c r="AH84" s="729"/>
      <c r="AI84" s="729"/>
      <c r="AJ84" s="729"/>
      <c r="AK84" s="729"/>
      <c r="AL84" s="729"/>
      <c r="AM84" s="729"/>
      <c r="AN84" s="729"/>
      <c r="AO84" s="729"/>
      <c r="AP84" s="729"/>
      <c r="AQ84" s="729"/>
      <c r="AR84" s="729"/>
      <c r="AS84" s="729"/>
      <c r="AT84" s="729"/>
      <c r="AU84" s="729"/>
      <c r="AV84" s="729"/>
      <c r="AW84" s="729"/>
      <c r="AX84" s="729"/>
      <c r="AY84" s="729"/>
      <c r="AZ84" s="729"/>
    </row>
    <row r="85" spans="1:52" s="2" customFormat="1" ht="16.5" customHeight="1">
      <c r="A85" s="203"/>
      <c r="B85" s="26"/>
      <c r="C85" s="203"/>
      <c r="D85" s="203"/>
      <c r="E85" s="940" t="str">
        <f>E7</f>
        <v>Přístavba a rekonstrukce sportovní haly Chrudim, I.etapa</v>
      </c>
      <c r="F85" s="941"/>
      <c r="G85" s="941"/>
      <c r="H85" s="941"/>
      <c r="I85" s="135"/>
      <c r="J85" s="203"/>
      <c r="K85" s="203"/>
      <c r="L85" s="34"/>
      <c r="M85" s="729"/>
      <c r="N85" s="729"/>
      <c r="O85" s="729"/>
      <c r="P85" s="729"/>
      <c r="Q85" s="729"/>
      <c r="R85" s="729"/>
      <c r="S85" s="734"/>
      <c r="T85" s="734"/>
      <c r="U85" s="734"/>
      <c r="V85" s="734"/>
      <c r="W85" s="734"/>
      <c r="X85" s="734"/>
      <c r="Y85" s="734"/>
      <c r="Z85" s="734"/>
      <c r="AA85" s="734"/>
      <c r="AB85" s="734"/>
      <c r="AC85" s="734"/>
      <c r="AD85" s="734"/>
      <c r="AE85" s="734"/>
      <c r="AF85" s="729"/>
      <c r="AG85" s="729"/>
      <c r="AH85" s="729"/>
      <c r="AI85" s="729"/>
      <c r="AJ85" s="729"/>
      <c r="AK85" s="729"/>
      <c r="AL85" s="729"/>
      <c r="AM85" s="729"/>
      <c r="AN85" s="729"/>
      <c r="AO85" s="729"/>
      <c r="AP85" s="729"/>
      <c r="AQ85" s="729"/>
      <c r="AR85" s="729"/>
      <c r="AS85" s="729"/>
      <c r="AT85" s="729"/>
      <c r="AU85" s="729"/>
      <c r="AV85" s="729"/>
      <c r="AW85" s="729"/>
      <c r="AX85" s="729"/>
      <c r="AY85" s="729"/>
      <c r="AZ85" s="729"/>
    </row>
    <row r="86" spans="1:52" s="2" customFormat="1" ht="12" customHeight="1">
      <c r="A86" s="203"/>
      <c r="B86" s="26"/>
      <c r="C86" s="204" t="s">
        <v>111</v>
      </c>
      <c r="D86" s="203"/>
      <c r="E86" s="203"/>
      <c r="F86" s="203"/>
      <c r="G86" s="203"/>
      <c r="H86" s="203"/>
      <c r="I86" s="135"/>
      <c r="J86" s="203"/>
      <c r="K86" s="203"/>
      <c r="L86" s="34"/>
      <c r="M86" s="729"/>
      <c r="N86" s="729"/>
      <c r="O86" s="729"/>
      <c r="P86" s="729"/>
      <c r="Q86" s="729"/>
      <c r="R86" s="729"/>
      <c r="S86" s="734"/>
      <c r="T86" s="734"/>
      <c r="U86" s="734"/>
      <c r="V86" s="734"/>
      <c r="W86" s="734"/>
      <c r="X86" s="734"/>
      <c r="Y86" s="734"/>
      <c r="Z86" s="734"/>
      <c r="AA86" s="734"/>
      <c r="AB86" s="734"/>
      <c r="AC86" s="734"/>
      <c r="AD86" s="734"/>
      <c r="AE86" s="734"/>
      <c r="AF86" s="729"/>
      <c r="AG86" s="729"/>
      <c r="AH86" s="729"/>
      <c r="AI86" s="729"/>
      <c r="AJ86" s="729"/>
      <c r="AK86" s="729"/>
      <c r="AL86" s="729"/>
      <c r="AM86" s="729"/>
      <c r="AN86" s="729"/>
      <c r="AO86" s="729"/>
      <c r="AP86" s="729"/>
      <c r="AQ86" s="729"/>
      <c r="AR86" s="729"/>
      <c r="AS86" s="729"/>
      <c r="AT86" s="729"/>
      <c r="AU86" s="729"/>
      <c r="AV86" s="729"/>
      <c r="AW86" s="729"/>
      <c r="AX86" s="729"/>
      <c r="AY86" s="729"/>
      <c r="AZ86" s="729"/>
    </row>
    <row r="87" spans="1:52" s="2" customFormat="1" ht="16.5" customHeight="1">
      <c r="A87" s="203"/>
      <c r="B87" s="26"/>
      <c r="C87" s="203"/>
      <c r="D87" s="203"/>
      <c r="E87" s="911" t="str">
        <f>E9</f>
        <v xml:space="preserve">52 - Areálový rozvod dešťové kanalizace  </v>
      </c>
      <c r="F87" s="942"/>
      <c r="G87" s="942"/>
      <c r="H87" s="942"/>
      <c r="I87" s="135"/>
      <c r="J87" s="203"/>
      <c r="K87" s="203"/>
      <c r="L87" s="34"/>
      <c r="M87" s="729"/>
      <c r="N87" s="729"/>
      <c r="O87" s="729"/>
      <c r="P87" s="729"/>
      <c r="Q87" s="729"/>
      <c r="R87" s="729"/>
      <c r="S87" s="734"/>
      <c r="T87" s="734"/>
      <c r="U87" s="734"/>
      <c r="V87" s="734"/>
      <c r="W87" s="734"/>
      <c r="X87" s="734"/>
      <c r="Y87" s="734"/>
      <c r="Z87" s="734"/>
      <c r="AA87" s="734"/>
      <c r="AB87" s="734"/>
      <c r="AC87" s="734"/>
      <c r="AD87" s="734"/>
      <c r="AE87" s="734"/>
      <c r="AF87" s="729"/>
      <c r="AG87" s="729"/>
      <c r="AH87" s="729"/>
      <c r="AI87" s="729"/>
      <c r="AJ87" s="729"/>
      <c r="AK87" s="729"/>
      <c r="AL87" s="729"/>
      <c r="AM87" s="729"/>
      <c r="AN87" s="729"/>
      <c r="AO87" s="729"/>
      <c r="AP87" s="729"/>
      <c r="AQ87" s="729"/>
      <c r="AR87" s="729"/>
      <c r="AS87" s="729"/>
      <c r="AT87" s="729"/>
      <c r="AU87" s="729"/>
      <c r="AV87" s="729"/>
      <c r="AW87" s="729"/>
      <c r="AX87" s="729"/>
      <c r="AY87" s="729"/>
      <c r="AZ87" s="729"/>
    </row>
    <row r="88" spans="1:52" s="2" customFormat="1" ht="7" customHeight="1">
      <c r="A88" s="203"/>
      <c r="B88" s="26"/>
      <c r="C88" s="203"/>
      <c r="D88" s="203"/>
      <c r="E88" s="203"/>
      <c r="F88" s="203"/>
      <c r="G88" s="203"/>
      <c r="H88" s="203"/>
      <c r="I88" s="135"/>
      <c r="J88" s="203"/>
      <c r="K88" s="203"/>
      <c r="L88" s="34"/>
      <c r="M88" s="729"/>
      <c r="N88" s="729"/>
      <c r="O88" s="729"/>
      <c r="P88" s="729"/>
      <c r="Q88" s="729"/>
      <c r="R88" s="729"/>
      <c r="S88" s="734"/>
      <c r="T88" s="734"/>
      <c r="U88" s="734"/>
      <c r="V88" s="734"/>
      <c r="W88" s="734"/>
      <c r="X88" s="734"/>
      <c r="Y88" s="734"/>
      <c r="Z88" s="734"/>
      <c r="AA88" s="734"/>
      <c r="AB88" s="734"/>
      <c r="AC88" s="734"/>
      <c r="AD88" s="734"/>
      <c r="AE88" s="734"/>
      <c r="AF88" s="729"/>
      <c r="AG88" s="729"/>
      <c r="AH88" s="729"/>
      <c r="AI88" s="729"/>
      <c r="AJ88" s="729"/>
      <c r="AK88" s="729"/>
      <c r="AL88" s="729"/>
      <c r="AM88" s="729"/>
      <c r="AN88" s="729"/>
      <c r="AO88" s="729"/>
      <c r="AP88" s="729"/>
      <c r="AQ88" s="729"/>
      <c r="AR88" s="729"/>
      <c r="AS88" s="729"/>
      <c r="AT88" s="729"/>
      <c r="AU88" s="729"/>
      <c r="AV88" s="729"/>
      <c r="AW88" s="729"/>
      <c r="AX88" s="729"/>
      <c r="AY88" s="729"/>
      <c r="AZ88" s="729"/>
    </row>
    <row r="89" spans="1:52" s="2" customFormat="1" ht="12" customHeight="1">
      <c r="A89" s="203"/>
      <c r="B89" s="26"/>
      <c r="C89" s="204" t="s">
        <v>19</v>
      </c>
      <c r="D89" s="203"/>
      <c r="E89" s="203"/>
      <c r="F89" s="199" t="str">
        <f>F12</f>
        <v>Chrudim</v>
      </c>
      <c r="G89" s="203"/>
      <c r="H89" s="203"/>
      <c r="I89" s="847" t="s">
        <v>20</v>
      </c>
      <c r="J89" s="198">
        <f>IF(J12="","",J12)</f>
        <v>44757</v>
      </c>
      <c r="K89" s="203"/>
      <c r="L89" s="34"/>
      <c r="M89" s="729"/>
      <c r="N89" s="729"/>
      <c r="O89" s="729"/>
      <c r="P89" s="729"/>
      <c r="Q89" s="729"/>
      <c r="R89" s="729"/>
      <c r="S89" s="734"/>
      <c r="T89" s="734"/>
      <c r="U89" s="734"/>
      <c r="V89" s="734"/>
      <c r="W89" s="734"/>
      <c r="X89" s="734"/>
      <c r="Y89" s="734"/>
      <c r="Z89" s="734"/>
      <c r="AA89" s="734"/>
      <c r="AB89" s="734"/>
      <c r="AC89" s="734"/>
      <c r="AD89" s="734"/>
      <c r="AE89" s="734"/>
      <c r="AF89" s="729"/>
      <c r="AG89" s="729"/>
      <c r="AH89" s="729"/>
      <c r="AI89" s="729"/>
      <c r="AJ89" s="729"/>
      <c r="AK89" s="729"/>
      <c r="AL89" s="729"/>
      <c r="AM89" s="729"/>
      <c r="AN89" s="729"/>
      <c r="AO89" s="729"/>
      <c r="AP89" s="729"/>
      <c r="AQ89" s="729"/>
      <c r="AR89" s="729"/>
      <c r="AS89" s="729"/>
      <c r="AT89" s="729"/>
      <c r="AU89" s="729"/>
      <c r="AV89" s="729"/>
      <c r="AW89" s="729"/>
      <c r="AX89" s="729"/>
      <c r="AY89" s="729"/>
      <c r="AZ89" s="729"/>
    </row>
    <row r="90" spans="1:52" s="2" customFormat="1" ht="7" customHeight="1">
      <c r="A90" s="203"/>
      <c r="B90" s="26"/>
      <c r="C90" s="203"/>
      <c r="D90" s="203"/>
      <c r="E90" s="203"/>
      <c r="F90" s="203"/>
      <c r="G90" s="203"/>
      <c r="H90" s="203"/>
      <c r="I90" s="135"/>
      <c r="J90" s="203"/>
      <c r="K90" s="203"/>
      <c r="L90" s="34"/>
      <c r="M90" s="729"/>
      <c r="N90" s="729"/>
      <c r="O90" s="729"/>
      <c r="P90" s="729"/>
      <c r="Q90" s="729"/>
      <c r="R90" s="729"/>
      <c r="S90" s="734"/>
      <c r="T90" s="734"/>
      <c r="U90" s="734"/>
      <c r="V90" s="734"/>
      <c r="W90" s="734"/>
      <c r="X90" s="734"/>
      <c r="Y90" s="734"/>
      <c r="Z90" s="734"/>
      <c r="AA90" s="734"/>
      <c r="AB90" s="734"/>
      <c r="AC90" s="734"/>
      <c r="AD90" s="734"/>
      <c r="AE90" s="734"/>
      <c r="AF90" s="729"/>
      <c r="AG90" s="729"/>
      <c r="AH90" s="729"/>
      <c r="AI90" s="729"/>
      <c r="AJ90" s="729"/>
      <c r="AK90" s="729"/>
      <c r="AL90" s="729"/>
      <c r="AM90" s="729"/>
      <c r="AN90" s="729"/>
      <c r="AO90" s="729"/>
      <c r="AP90" s="729"/>
      <c r="AQ90" s="729"/>
      <c r="AR90" s="729"/>
      <c r="AS90" s="729"/>
      <c r="AT90" s="729"/>
      <c r="AU90" s="729"/>
      <c r="AV90" s="729"/>
      <c r="AW90" s="729"/>
      <c r="AX90" s="729"/>
      <c r="AY90" s="729"/>
      <c r="AZ90" s="729"/>
    </row>
    <row r="91" spans="1:52" s="2" customFormat="1" ht="25.75" customHeight="1">
      <c r="A91" s="203"/>
      <c r="B91" s="26"/>
      <c r="C91" s="204" t="s">
        <v>21</v>
      </c>
      <c r="D91" s="203"/>
      <c r="E91" s="203"/>
      <c r="F91" s="199" t="str">
        <f>E15</f>
        <v xml:space="preserve">Město Chrudim, Resselovo nám.77, Chrudim </v>
      </c>
      <c r="G91" s="203"/>
      <c r="H91" s="203"/>
      <c r="I91" s="847" t="s">
        <v>26</v>
      </c>
      <c r="J91" s="200" t="str">
        <f>E21</f>
        <v>Projekce CZ s.r.o., Tovární 290, Chrudim</v>
      </c>
      <c r="K91" s="203"/>
      <c r="L91" s="34"/>
      <c r="M91" s="729"/>
      <c r="N91" s="729"/>
      <c r="O91" s="729"/>
      <c r="P91" s="729"/>
      <c r="Q91" s="729"/>
      <c r="R91" s="729"/>
      <c r="S91" s="734"/>
      <c r="T91" s="734"/>
      <c r="U91" s="734"/>
      <c r="V91" s="734"/>
      <c r="W91" s="734"/>
      <c r="X91" s="734"/>
      <c r="Y91" s="734"/>
      <c r="Z91" s="734"/>
      <c r="AA91" s="734"/>
      <c r="AB91" s="734"/>
      <c r="AC91" s="734"/>
      <c r="AD91" s="734"/>
      <c r="AE91" s="734"/>
      <c r="AF91" s="729"/>
      <c r="AG91" s="729"/>
      <c r="AH91" s="729"/>
      <c r="AI91" s="729"/>
      <c r="AJ91" s="729"/>
      <c r="AK91" s="729"/>
      <c r="AL91" s="729"/>
      <c r="AM91" s="729"/>
      <c r="AN91" s="729"/>
      <c r="AO91" s="729"/>
      <c r="AP91" s="729"/>
      <c r="AQ91" s="729"/>
      <c r="AR91" s="729"/>
      <c r="AS91" s="729"/>
      <c r="AT91" s="729"/>
      <c r="AU91" s="729"/>
      <c r="AV91" s="729"/>
      <c r="AW91" s="729"/>
      <c r="AX91" s="729"/>
      <c r="AY91" s="729"/>
      <c r="AZ91" s="729"/>
    </row>
    <row r="92" spans="1:52" s="2" customFormat="1" ht="15.25" customHeight="1">
      <c r="A92" s="203"/>
      <c r="B92" s="26"/>
      <c r="C92" s="204" t="s">
        <v>24</v>
      </c>
      <c r="D92" s="203"/>
      <c r="E92" s="203"/>
      <c r="F92" s="199" t="str">
        <f>IF(E18="","",E18)</f>
        <v>Vyplň údaj</v>
      </c>
      <c r="G92" s="203"/>
      <c r="H92" s="203"/>
      <c r="I92" s="847" t="s">
        <v>29</v>
      </c>
      <c r="J92" s="200">
        <f>E24</f>
        <v>0</v>
      </c>
      <c r="K92" s="203"/>
      <c r="L92" s="34"/>
      <c r="M92" s="729"/>
      <c r="N92" s="729"/>
      <c r="O92" s="729"/>
      <c r="P92" s="729"/>
      <c r="Q92" s="729"/>
      <c r="R92" s="729"/>
      <c r="S92" s="734"/>
      <c r="T92" s="734"/>
      <c r="U92" s="734"/>
      <c r="V92" s="734"/>
      <c r="W92" s="734"/>
      <c r="X92" s="734"/>
      <c r="Y92" s="734"/>
      <c r="Z92" s="734"/>
      <c r="AA92" s="734"/>
      <c r="AB92" s="734"/>
      <c r="AC92" s="734"/>
      <c r="AD92" s="734"/>
      <c r="AE92" s="734"/>
      <c r="AF92" s="729"/>
      <c r="AG92" s="729"/>
      <c r="AH92" s="729"/>
      <c r="AI92" s="729"/>
      <c r="AJ92" s="729"/>
      <c r="AK92" s="729"/>
      <c r="AL92" s="729"/>
      <c r="AM92" s="729"/>
      <c r="AN92" s="729"/>
      <c r="AO92" s="729"/>
      <c r="AP92" s="729"/>
      <c r="AQ92" s="729"/>
      <c r="AR92" s="729"/>
      <c r="AS92" s="729"/>
      <c r="AT92" s="729"/>
      <c r="AU92" s="729"/>
      <c r="AV92" s="729"/>
      <c r="AW92" s="729"/>
      <c r="AX92" s="729"/>
      <c r="AY92" s="729"/>
      <c r="AZ92" s="729"/>
    </row>
    <row r="93" spans="1:52" s="2" customFormat="1" ht="10.4" customHeight="1">
      <c r="A93" s="203"/>
      <c r="B93" s="26"/>
      <c r="C93" s="203"/>
      <c r="D93" s="203"/>
      <c r="E93" s="203"/>
      <c r="F93" s="203"/>
      <c r="G93" s="203"/>
      <c r="H93" s="203"/>
      <c r="I93" s="135"/>
      <c r="J93" s="203"/>
      <c r="K93" s="203"/>
      <c r="L93" s="34"/>
      <c r="M93" s="729"/>
      <c r="N93" s="729"/>
      <c r="O93" s="729"/>
      <c r="P93" s="729"/>
      <c r="Q93" s="729"/>
      <c r="R93" s="729"/>
      <c r="S93" s="734"/>
      <c r="T93" s="734"/>
      <c r="U93" s="734"/>
      <c r="V93" s="734"/>
      <c r="W93" s="734"/>
      <c r="X93" s="734"/>
      <c r="Y93" s="734"/>
      <c r="Z93" s="734"/>
      <c r="AA93" s="734"/>
      <c r="AB93" s="734"/>
      <c r="AC93" s="734"/>
      <c r="AD93" s="734"/>
      <c r="AE93" s="734"/>
      <c r="AF93" s="729"/>
      <c r="AG93" s="729"/>
      <c r="AH93" s="729"/>
      <c r="AI93" s="729"/>
      <c r="AJ93" s="729"/>
      <c r="AK93" s="729"/>
      <c r="AL93" s="729"/>
      <c r="AM93" s="729"/>
      <c r="AN93" s="729"/>
      <c r="AO93" s="729"/>
      <c r="AP93" s="729"/>
      <c r="AQ93" s="729"/>
      <c r="AR93" s="729"/>
      <c r="AS93" s="729"/>
      <c r="AT93" s="729"/>
      <c r="AU93" s="729"/>
      <c r="AV93" s="729"/>
      <c r="AW93" s="729"/>
      <c r="AX93" s="729"/>
      <c r="AY93" s="729"/>
      <c r="AZ93" s="729"/>
    </row>
    <row r="94" spans="1:52" s="2" customFormat="1" ht="29.25" customHeight="1">
      <c r="A94" s="203"/>
      <c r="B94" s="26"/>
      <c r="C94" s="100" t="s">
        <v>113</v>
      </c>
      <c r="D94" s="92"/>
      <c r="E94" s="92"/>
      <c r="F94" s="92"/>
      <c r="G94" s="92"/>
      <c r="H94" s="92"/>
      <c r="I94" s="857"/>
      <c r="J94" s="101" t="s">
        <v>114</v>
      </c>
      <c r="K94" s="92"/>
      <c r="L94" s="34"/>
      <c r="M94" s="729"/>
      <c r="N94" s="729"/>
      <c r="O94" s="729"/>
      <c r="P94" s="729"/>
      <c r="Q94" s="729"/>
      <c r="R94" s="729"/>
      <c r="S94" s="734"/>
      <c r="T94" s="734"/>
      <c r="U94" s="734"/>
      <c r="V94" s="734"/>
      <c r="W94" s="734"/>
      <c r="X94" s="734"/>
      <c r="Y94" s="734"/>
      <c r="Z94" s="734"/>
      <c r="AA94" s="734"/>
      <c r="AB94" s="734"/>
      <c r="AC94" s="734"/>
      <c r="AD94" s="734"/>
      <c r="AE94" s="734"/>
      <c r="AF94" s="729"/>
      <c r="AG94" s="729"/>
      <c r="AH94" s="729"/>
      <c r="AI94" s="729"/>
      <c r="AJ94" s="729"/>
      <c r="AK94" s="729"/>
      <c r="AL94" s="729"/>
      <c r="AM94" s="729"/>
      <c r="AN94" s="729"/>
      <c r="AO94" s="729"/>
      <c r="AP94" s="729"/>
      <c r="AQ94" s="729"/>
      <c r="AR94" s="729"/>
      <c r="AS94" s="729"/>
      <c r="AT94" s="729"/>
      <c r="AU94" s="729"/>
      <c r="AV94" s="729"/>
      <c r="AW94" s="729"/>
      <c r="AX94" s="729"/>
      <c r="AY94" s="729"/>
      <c r="AZ94" s="729"/>
    </row>
    <row r="95" spans="1:52" s="2" customFormat="1" ht="10.4" customHeight="1">
      <c r="A95" s="203"/>
      <c r="B95" s="26"/>
      <c r="C95" s="203"/>
      <c r="D95" s="203"/>
      <c r="E95" s="203"/>
      <c r="F95" s="203"/>
      <c r="G95" s="203"/>
      <c r="H95" s="203"/>
      <c r="I95" s="135"/>
      <c r="J95" s="203"/>
      <c r="K95" s="203"/>
      <c r="L95" s="34"/>
      <c r="M95" s="729"/>
      <c r="N95" s="729"/>
      <c r="O95" s="729"/>
      <c r="P95" s="729"/>
      <c r="Q95" s="729"/>
      <c r="R95" s="729"/>
      <c r="S95" s="734"/>
      <c r="T95" s="734"/>
      <c r="U95" s="734"/>
      <c r="V95" s="734"/>
      <c r="W95" s="734"/>
      <c r="X95" s="734"/>
      <c r="Y95" s="734"/>
      <c r="Z95" s="734"/>
      <c r="AA95" s="734"/>
      <c r="AB95" s="734"/>
      <c r="AC95" s="734"/>
      <c r="AD95" s="734"/>
      <c r="AE95" s="734"/>
      <c r="AF95" s="729"/>
      <c r="AG95" s="729"/>
      <c r="AH95" s="729"/>
      <c r="AI95" s="729"/>
      <c r="AJ95" s="729"/>
      <c r="AK95" s="729"/>
      <c r="AL95" s="729"/>
      <c r="AM95" s="729"/>
      <c r="AN95" s="729"/>
      <c r="AO95" s="729"/>
      <c r="AP95" s="729"/>
      <c r="AQ95" s="729"/>
      <c r="AR95" s="729"/>
      <c r="AS95" s="729"/>
      <c r="AT95" s="729"/>
      <c r="AU95" s="729"/>
      <c r="AV95" s="729"/>
      <c r="AW95" s="729"/>
      <c r="AX95" s="729"/>
      <c r="AY95" s="729"/>
      <c r="AZ95" s="729"/>
    </row>
    <row r="96" spans="1:52" s="2" customFormat="1" ht="22.95" customHeight="1">
      <c r="A96" s="203"/>
      <c r="B96" s="26"/>
      <c r="C96" s="102" t="s">
        <v>115</v>
      </c>
      <c r="D96" s="203"/>
      <c r="E96" s="203"/>
      <c r="F96" s="203"/>
      <c r="G96" s="203"/>
      <c r="H96" s="203"/>
      <c r="I96" s="135"/>
      <c r="J96" s="195">
        <f>J120</f>
        <v>0</v>
      </c>
      <c r="K96" s="203"/>
      <c r="L96" s="34"/>
      <c r="M96" s="729"/>
      <c r="N96" s="729"/>
      <c r="O96" s="729"/>
      <c r="P96" s="729"/>
      <c r="Q96" s="729"/>
      <c r="R96" s="729"/>
      <c r="S96" s="734"/>
      <c r="T96" s="734"/>
      <c r="U96" s="734"/>
      <c r="V96" s="734"/>
      <c r="W96" s="734"/>
      <c r="X96" s="734"/>
      <c r="Y96" s="734"/>
      <c r="Z96" s="734"/>
      <c r="AA96" s="734"/>
      <c r="AB96" s="734"/>
      <c r="AC96" s="734"/>
      <c r="AD96" s="734"/>
      <c r="AE96" s="734"/>
      <c r="AF96" s="729"/>
      <c r="AG96" s="729"/>
      <c r="AH96" s="729"/>
      <c r="AI96" s="729"/>
      <c r="AJ96" s="729"/>
      <c r="AK96" s="729"/>
      <c r="AL96" s="729"/>
      <c r="AM96" s="729"/>
      <c r="AN96" s="729"/>
      <c r="AO96" s="729"/>
      <c r="AP96" s="729"/>
      <c r="AQ96" s="729"/>
      <c r="AR96" s="729"/>
      <c r="AS96" s="729"/>
      <c r="AT96" s="729"/>
      <c r="AU96" s="760"/>
      <c r="AV96" s="729"/>
      <c r="AW96" s="729"/>
      <c r="AX96" s="729"/>
      <c r="AY96" s="729"/>
      <c r="AZ96" s="729"/>
    </row>
    <row r="97" spans="1:52" s="6" customFormat="1" ht="25" customHeight="1">
      <c r="B97" s="103"/>
      <c r="D97" s="104" t="s">
        <v>2089</v>
      </c>
      <c r="E97" s="105"/>
      <c r="F97" s="105"/>
      <c r="G97" s="105"/>
      <c r="H97" s="105"/>
      <c r="I97" s="106"/>
      <c r="J97" s="106">
        <f>J121</f>
        <v>0</v>
      </c>
      <c r="L97" s="103"/>
      <c r="M97" s="731"/>
      <c r="N97" s="731"/>
      <c r="O97" s="731"/>
      <c r="P97" s="731"/>
      <c r="Q97" s="731"/>
      <c r="R97" s="731"/>
      <c r="S97" s="731"/>
      <c r="T97" s="731"/>
      <c r="U97" s="731"/>
      <c r="V97" s="731"/>
      <c r="W97" s="731"/>
      <c r="X97" s="731"/>
      <c r="Y97" s="731"/>
      <c r="Z97" s="731"/>
      <c r="AA97" s="731"/>
      <c r="AB97" s="731"/>
      <c r="AC97" s="731"/>
      <c r="AD97" s="731"/>
      <c r="AE97" s="731"/>
      <c r="AF97" s="731"/>
      <c r="AG97" s="731"/>
      <c r="AH97" s="731"/>
      <c r="AI97" s="731"/>
      <c r="AJ97" s="731"/>
      <c r="AK97" s="731"/>
      <c r="AL97" s="731"/>
      <c r="AM97" s="731"/>
      <c r="AN97" s="731"/>
      <c r="AO97" s="731"/>
      <c r="AP97" s="731"/>
      <c r="AQ97" s="731"/>
      <c r="AR97" s="731"/>
      <c r="AS97" s="731"/>
      <c r="AT97" s="731"/>
      <c r="AU97" s="731"/>
      <c r="AV97" s="731"/>
      <c r="AW97" s="731"/>
      <c r="AX97" s="731"/>
      <c r="AY97" s="731"/>
      <c r="AZ97" s="731"/>
    </row>
    <row r="98" spans="1:52" s="197" customFormat="1" ht="19.95" customHeight="1">
      <c r="B98" s="107"/>
      <c r="D98" s="108" t="s">
        <v>250</v>
      </c>
      <c r="E98" s="109"/>
      <c r="F98" s="109"/>
      <c r="G98" s="109"/>
      <c r="H98" s="109"/>
      <c r="I98" s="110"/>
      <c r="J98" s="110">
        <f>J122</f>
        <v>0</v>
      </c>
      <c r="L98" s="107"/>
      <c r="M98" s="732"/>
      <c r="N98" s="732"/>
      <c r="O98" s="732"/>
      <c r="P98" s="732"/>
      <c r="Q98" s="732"/>
      <c r="R98" s="732"/>
      <c r="S98" s="732"/>
      <c r="T98" s="732"/>
      <c r="U98" s="732"/>
      <c r="V98" s="732"/>
      <c r="W98" s="732"/>
      <c r="X98" s="732"/>
      <c r="Y98" s="732"/>
      <c r="Z98" s="732"/>
      <c r="AA98" s="732"/>
      <c r="AB98" s="732"/>
      <c r="AC98" s="732"/>
      <c r="AD98" s="732"/>
      <c r="AE98" s="732"/>
      <c r="AF98" s="732"/>
      <c r="AG98" s="732"/>
      <c r="AH98" s="732"/>
      <c r="AI98" s="732"/>
      <c r="AJ98" s="732"/>
      <c r="AK98" s="732"/>
      <c r="AL98" s="732"/>
      <c r="AM98" s="732"/>
      <c r="AN98" s="732"/>
      <c r="AO98" s="732"/>
      <c r="AP98" s="732"/>
      <c r="AQ98" s="732"/>
      <c r="AR98" s="732"/>
      <c r="AS98" s="732"/>
      <c r="AT98" s="732"/>
      <c r="AU98" s="732"/>
      <c r="AV98" s="732"/>
      <c r="AW98" s="732"/>
      <c r="AX98" s="732"/>
      <c r="AY98" s="732"/>
      <c r="AZ98" s="732"/>
    </row>
    <row r="99" spans="1:52" s="197" customFormat="1" ht="19.95" customHeight="1">
      <c r="B99" s="107"/>
      <c r="D99" s="108" t="s">
        <v>251</v>
      </c>
      <c r="E99" s="109"/>
      <c r="F99" s="109"/>
      <c r="G99" s="109"/>
      <c r="H99" s="109"/>
      <c r="I99" s="110"/>
      <c r="J99" s="110">
        <f>J146</f>
        <v>0</v>
      </c>
      <c r="L99" s="107"/>
      <c r="M99" s="732"/>
      <c r="N99" s="732"/>
      <c r="O99" s="732"/>
      <c r="P99" s="732"/>
      <c r="Q99" s="732"/>
      <c r="R99" s="732"/>
      <c r="S99" s="732"/>
      <c r="T99" s="732"/>
      <c r="U99" s="732"/>
      <c r="V99" s="732"/>
      <c r="W99" s="732"/>
      <c r="X99" s="732"/>
      <c r="Y99" s="732"/>
      <c r="Z99" s="732"/>
      <c r="AA99" s="732"/>
      <c r="AB99" s="732"/>
      <c r="AC99" s="732"/>
      <c r="AD99" s="732"/>
      <c r="AE99" s="732"/>
      <c r="AF99" s="732"/>
      <c r="AG99" s="732"/>
      <c r="AH99" s="732"/>
      <c r="AI99" s="732"/>
      <c r="AJ99" s="732"/>
      <c r="AK99" s="732"/>
      <c r="AL99" s="732"/>
      <c r="AM99" s="732"/>
      <c r="AN99" s="732"/>
      <c r="AO99" s="732"/>
      <c r="AP99" s="732"/>
      <c r="AQ99" s="732"/>
      <c r="AR99" s="732"/>
      <c r="AS99" s="732"/>
      <c r="AT99" s="732"/>
      <c r="AU99" s="732"/>
      <c r="AV99" s="732"/>
      <c r="AW99" s="732"/>
      <c r="AX99" s="732"/>
      <c r="AY99" s="732"/>
      <c r="AZ99" s="732"/>
    </row>
    <row r="100" spans="1:52" s="197" customFormat="1" ht="19.95" customHeight="1">
      <c r="B100" s="107"/>
      <c r="D100" s="108" t="s">
        <v>293</v>
      </c>
      <c r="E100" s="109"/>
      <c r="F100" s="109"/>
      <c r="G100" s="109"/>
      <c r="H100" s="109"/>
      <c r="I100" s="110"/>
      <c r="J100" s="110">
        <f>J155</f>
        <v>0</v>
      </c>
      <c r="L100" s="107"/>
      <c r="M100" s="732"/>
      <c r="N100" s="732"/>
      <c r="O100" s="732"/>
      <c r="P100" s="732"/>
      <c r="Q100" s="732"/>
      <c r="R100" s="732"/>
      <c r="S100" s="732"/>
      <c r="T100" s="732"/>
      <c r="U100" s="732"/>
      <c r="V100" s="732"/>
      <c r="W100" s="732"/>
      <c r="X100" s="732"/>
      <c r="Y100" s="732"/>
      <c r="Z100" s="732"/>
      <c r="AA100" s="732"/>
      <c r="AB100" s="732"/>
      <c r="AC100" s="732"/>
      <c r="AD100" s="732"/>
      <c r="AE100" s="732"/>
      <c r="AF100" s="732"/>
      <c r="AG100" s="732"/>
      <c r="AH100" s="732"/>
      <c r="AI100" s="732"/>
      <c r="AJ100" s="732"/>
      <c r="AK100" s="732"/>
      <c r="AL100" s="732"/>
      <c r="AM100" s="732"/>
      <c r="AN100" s="732"/>
      <c r="AO100" s="732"/>
      <c r="AP100" s="732"/>
      <c r="AQ100" s="732"/>
      <c r="AR100" s="732"/>
      <c r="AS100" s="732"/>
      <c r="AT100" s="732"/>
      <c r="AU100" s="732"/>
      <c r="AV100" s="732"/>
      <c r="AW100" s="732"/>
      <c r="AX100" s="732"/>
      <c r="AY100" s="732"/>
      <c r="AZ100" s="732"/>
    </row>
    <row r="101" spans="1:52" s="197" customFormat="1" ht="19.95" customHeight="1">
      <c r="B101" s="107"/>
      <c r="D101" s="181" t="s">
        <v>292</v>
      </c>
      <c r="E101" s="182"/>
      <c r="F101" s="182"/>
      <c r="G101" s="182"/>
      <c r="H101" s="182"/>
      <c r="I101" s="183"/>
      <c r="J101" s="183">
        <f>SUM(J160:J201)</f>
        <v>0</v>
      </c>
      <c r="L101" s="107"/>
      <c r="M101" s="732"/>
      <c r="N101" s="732"/>
      <c r="O101" s="732"/>
      <c r="P101" s="732"/>
      <c r="Q101" s="732"/>
      <c r="R101" s="732"/>
      <c r="S101" s="732"/>
      <c r="T101" s="732"/>
      <c r="U101" s="732"/>
      <c r="V101" s="732"/>
      <c r="W101" s="732"/>
      <c r="X101" s="732"/>
      <c r="Y101" s="732"/>
      <c r="Z101" s="732"/>
      <c r="AA101" s="732"/>
      <c r="AB101" s="732"/>
      <c r="AC101" s="732"/>
      <c r="AD101" s="732"/>
      <c r="AE101" s="732"/>
      <c r="AF101" s="732"/>
      <c r="AG101" s="732"/>
      <c r="AH101" s="732"/>
      <c r="AI101" s="732"/>
      <c r="AJ101" s="732"/>
      <c r="AK101" s="732"/>
      <c r="AL101" s="732"/>
      <c r="AM101" s="732"/>
      <c r="AN101" s="732"/>
      <c r="AO101" s="732"/>
      <c r="AP101" s="732"/>
      <c r="AQ101" s="732"/>
      <c r="AR101" s="732"/>
      <c r="AS101" s="732"/>
      <c r="AT101" s="732"/>
      <c r="AU101" s="732"/>
      <c r="AV101" s="732"/>
      <c r="AW101" s="732"/>
      <c r="AX101" s="732"/>
      <c r="AY101" s="732"/>
      <c r="AZ101" s="732"/>
    </row>
    <row r="102" spans="1:52" s="2" customFormat="1" ht="7" customHeight="1">
      <c r="A102" s="203"/>
      <c r="B102" s="39"/>
      <c r="C102" s="40"/>
      <c r="D102" s="40"/>
      <c r="E102" s="40"/>
      <c r="F102" s="40"/>
      <c r="G102" s="40"/>
      <c r="H102" s="40"/>
      <c r="I102" s="855"/>
      <c r="J102" s="40"/>
      <c r="K102" s="777"/>
      <c r="L102" s="34"/>
      <c r="M102" s="729"/>
      <c r="N102" s="729"/>
      <c r="O102" s="729"/>
      <c r="P102" s="729"/>
      <c r="Q102" s="729"/>
      <c r="R102" s="729"/>
      <c r="S102" s="734"/>
      <c r="T102" s="734"/>
      <c r="U102" s="734"/>
      <c r="V102" s="734"/>
      <c r="W102" s="734"/>
      <c r="X102" s="734"/>
      <c r="Y102" s="734"/>
      <c r="Z102" s="734"/>
      <c r="AA102" s="734"/>
      <c r="AB102" s="734"/>
      <c r="AC102" s="734"/>
      <c r="AD102" s="734"/>
      <c r="AE102" s="734"/>
      <c r="AF102" s="729"/>
      <c r="AG102" s="729"/>
      <c r="AH102" s="729"/>
      <c r="AI102" s="729"/>
      <c r="AJ102" s="729"/>
      <c r="AK102" s="729"/>
      <c r="AL102" s="729"/>
      <c r="AM102" s="729"/>
      <c r="AN102" s="729"/>
      <c r="AO102" s="729"/>
      <c r="AP102" s="729"/>
      <c r="AQ102" s="729"/>
      <c r="AR102" s="729"/>
      <c r="AS102" s="729"/>
      <c r="AT102" s="729"/>
      <c r="AU102" s="729"/>
      <c r="AV102" s="729"/>
      <c r="AW102" s="729"/>
      <c r="AX102" s="729"/>
      <c r="AY102" s="729"/>
      <c r="AZ102" s="729"/>
    </row>
    <row r="103" spans="1:52">
      <c r="K103" s="674"/>
      <c r="L103" s="674"/>
    </row>
    <row r="104" spans="1:52">
      <c r="K104" s="674"/>
      <c r="L104" s="674"/>
    </row>
    <row r="105" spans="1:52">
      <c r="K105" s="674"/>
      <c r="L105" s="674"/>
    </row>
    <row r="106" spans="1:52" s="2" customFormat="1" ht="7" customHeight="1">
      <c r="A106" s="203"/>
      <c r="B106" s="41"/>
      <c r="C106" s="42"/>
      <c r="D106" s="42"/>
      <c r="E106" s="42"/>
      <c r="F106" s="42"/>
      <c r="G106" s="42"/>
      <c r="H106" s="42"/>
      <c r="I106" s="856"/>
      <c r="J106" s="42"/>
      <c r="K106" s="778"/>
      <c r="L106" s="34"/>
      <c r="M106" s="729"/>
      <c r="N106" s="729"/>
      <c r="O106" s="729"/>
      <c r="P106" s="729"/>
      <c r="Q106" s="729"/>
      <c r="R106" s="729"/>
      <c r="S106" s="734"/>
      <c r="T106" s="734"/>
      <c r="U106" s="734"/>
      <c r="V106" s="734"/>
      <c r="W106" s="734"/>
      <c r="X106" s="734"/>
      <c r="Y106" s="734"/>
      <c r="Z106" s="734"/>
      <c r="AA106" s="734"/>
      <c r="AB106" s="734"/>
      <c r="AC106" s="734"/>
      <c r="AD106" s="734"/>
      <c r="AE106" s="734"/>
      <c r="AF106" s="729"/>
      <c r="AG106" s="729"/>
      <c r="AH106" s="729"/>
      <c r="AI106" s="729"/>
      <c r="AJ106" s="729"/>
      <c r="AK106" s="729"/>
      <c r="AL106" s="729"/>
      <c r="AM106" s="729"/>
      <c r="AN106" s="729"/>
      <c r="AO106" s="729"/>
      <c r="AP106" s="729"/>
      <c r="AQ106" s="729"/>
      <c r="AR106" s="729"/>
      <c r="AS106" s="729"/>
      <c r="AT106" s="729"/>
      <c r="AU106" s="729"/>
      <c r="AV106" s="729"/>
      <c r="AW106" s="729"/>
      <c r="AX106" s="729"/>
      <c r="AY106" s="729"/>
      <c r="AZ106" s="729"/>
    </row>
    <row r="107" spans="1:52" s="2" customFormat="1" ht="25" customHeight="1">
      <c r="A107" s="203"/>
      <c r="B107" s="26"/>
      <c r="C107" s="16" t="s">
        <v>117</v>
      </c>
      <c r="D107" s="203"/>
      <c r="E107" s="203"/>
      <c r="F107" s="203"/>
      <c r="G107" s="203"/>
      <c r="H107" s="203"/>
      <c r="I107" s="135"/>
      <c r="J107" s="203"/>
      <c r="K107" s="203"/>
      <c r="L107" s="34"/>
      <c r="M107" s="729"/>
      <c r="N107" s="729"/>
      <c r="O107" s="729"/>
      <c r="P107" s="729"/>
      <c r="Q107" s="729"/>
      <c r="R107" s="729"/>
      <c r="S107" s="734"/>
      <c r="T107" s="734"/>
      <c r="U107" s="734"/>
      <c r="V107" s="734"/>
      <c r="W107" s="734"/>
      <c r="X107" s="734"/>
      <c r="Y107" s="734"/>
      <c r="Z107" s="734"/>
      <c r="AA107" s="734"/>
      <c r="AB107" s="734"/>
      <c r="AC107" s="734"/>
      <c r="AD107" s="734"/>
      <c r="AE107" s="734"/>
      <c r="AF107" s="729"/>
      <c r="AG107" s="729"/>
      <c r="AH107" s="729"/>
      <c r="AI107" s="729"/>
      <c r="AJ107" s="729"/>
      <c r="AK107" s="729"/>
      <c r="AL107" s="729"/>
      <c r="AM107" s="729"/>
      <c r="AN107" s="729"/>
      <c r="AO107" s="729"/>
      <c r="AP107" s="729"/>
      <c r="AQ107" s="729"/>
      <c r="AR107" s="729"/>
      <c r="AS107" s="729"/>
      <c r="AT107" s="729"/>
      <c r="AU107" s="729"/>
      <c r="AV107" s="729"/>
      <c r="AW107" s="729"/>
      <c r="AX107" s="729"/>
      <c r="AY107" s="729"/>
      <c r="AZ107" s="729"/>
    </row>
    <row r="108" spans="1:52" s="2" customFormat="1" ht="7" customHeight="1">
      <c r="A108" s="203"/>
      <c r="B108" s="26"/>
      <c r="C108" s="203"/>
      <c r="D108" s="203"/>
      <c r="E108" s="203"/>
      <c r="F108" s="203"/>
      <c r="G108" s="203"/>
      <c r="H108" s="203"/>
      <c r="I108" s="135"/>
      <c r="J108" s="203"/>
      <c r="K108" s="203"/>
      <c r="L108" s="34"/>
      <c r="M108" s="729"/>
      <c r="N108" s="729"/>
      <c r="O108" s="729"/>
      <c r="P108" s="729"/>
      <c r="Q108" s="729"/>
      <c r="R108" s="729"/>
      <c r="S108" s="734"/>
      <c r="T108" s="734"/>
      <c r="U108" s="734"/>
      <c r="V108" s="734"/>
      <c r="W108" s="734"/>
      <c r="X108" s="734"/>
      <c r="Y108" s="734"/>
      <c r="Z108" s="734"/>
      <c r="AA108" s="734"/>
      <c r="AB108" s="734"/>
      <c r="AC108" s="734"/>
      <c r="AD108" s="734"/>
      <c r="AE108" s="734"/>
      <c r="AF108" s="729"/>
      <c r="AG108" s="729"/>
      <c r="AH108" s="729"/>
      <c r="AI108" s="729"/>
      <c r="AJ108" s="729"/>
      <c r="AK108" s="729"/>
      <c r="AL108" s="729"/>
      <c r="AM108" s="729"/>
      <c r="AN108" s="729"/>
      <c r="AO108" s="729"/>
      <c r="AP108" s="729"/>
      <c r="AQ108" s="729"/>
      <c r="AR108" s="729"/>
      <c r="AS108" s="729"/>
      <c r="AT108" s="729"/>
      <c r="AU108" s="729"/>
      <c r="AV108" s="729"/>
      <c r="AW108" s="729"/>
      <c r="AX108" s="729"/>
      <c r="AY108" s="729"/>
      <c r="AZ108" s="729"/>
    </row>
    <row r="109" spans="1:52" s="2" customFormat="1" ht="12" customHeight="1">
      <c r="A109" s="203"/>
      <c r="B109" s="26"/>
      <c r="C109" s="204" t="s">
        <v>16</v>
      </c>
      <c r="D109" s="203"/>
      <c r="E109" s="203"/>
      <c r="F109" s="203"/>
      <c r="G109" s="203"/>
      <c r="H109" s="203"/>
      <c r="I109" s="135"/>
      <c r="J109" s="203"/>
      <c r="K109" s="203"/>
      <c r="L109" s="34"/>
      <c r="M109" s="729"/>
      <c r="N109" s="729"/>
      <c r="O109" s="729"/>
      <c r="P109" s="729"/>
      <c r="Q109" s="729"/>
      <c r="R109" s="729"/>
      <c r="S109" s="734"/>
      <c r="T109" s="734"/>
      <c r="U109" s="734"/>
      <c r="V109" s="734"/>
      <c r="W109" s="734"/>
      <c r="X109" s="734"/>
      <c r="Y109" s="734"/>
      <c r="Z109" s="734"/>
      <c r="AA109" s="734"/>
      <c r="AB109" s="734"/>
      <c r="AC109" s="734"/>
      <c r="AD109" s="734"/>
      <c r="AE109" s="734"/>
      <c r="AF109" s="729"/>
      <c r="AG109" s="729"/>
      <c r="AH109" s="729"/>
      <c r="AI109" s="729"/>
      <c r="AJ109" s="729"/>
      <c r="AK109" s="729"/>
      <c r="AL109" s="729"/>
      <c r="AM109" s="729"/>
      <c r="AN109" s="729"/>
      <c r="AO109" s="729"/>
      <c r="AP109" s="729"/>
      <c r="AQ109" s="729"/>
      <c r="AR109" s="729"/>
      <c r="AS109" s="729"/>
      <c r="AT109" s="729"/>
      <c r="AU109" s="729"/>
      <c r="AV109" s="729"/>
      <c r="AW109" s="729"/>
      <c r="AX109" s="729"/>
      <c r="AY109" s="729"/>
      <c r="AZ109" s="729"/>
    </row>
    <row r="110" spans="1:52" s="2" customFormat="1" ht="16.5" customHeight="1">
      <c r="A110" s="203"/>
      <c r="B110" s="26"/>
      <c r="C110" s="203"/>
      <c r="D110" s="203"/>
      <c r="E110" s="940"/>
      <c r="F110" s="941"/>
      <c r="G110" s="941"/>
      <c r="H110" s="941"/>
      <c r="I110" s="135"/>
      <c r="J110" s="203"/>
      <c r="K110" s="203"/>
      <c r="L110" s="34"/>
      <c r="M110" s="729"/>
      <c r="N110" s="729"/>
      <c r="O110" s="729"/>
      <c r="P110" s="729"/>
      <c r="Q110" s="729"/>
      <c r="R110" s="729"/>
      <c r="S110" s="734"/>
      <c r="T110" s="734"/>
      <c r="U110" s="734"/>
      <c r="V110" s="734"/>
      <c r="W110" s="734"/>
      <c r="X110" s="734"/>
      <c r="Y110" s="734"/>
      <c r="Z110" s="734"/>
      <c r="AA110" s="734"/>
      <c r="AB110" s="734"/>
      <c r="AC110" s="734"/>
      <c r="AD110" s="734"/>
      <c r="AE110" s="734"/>
      <c r="AF110" s="729"/>
      <c r="AG110" s="729"/>
      <c r="AH110" s="729"/>
      <c r="AI110" s="729"/>
      <c r="AJ110" s="729"/>
      <c r="AK110" s="729"/>
      <c r="AL110" s="729"/>
      <c r="AM110" s="729"/>
      <c r="AN110" s="729"/>
      <c r="AO110" s="729"/>
      <c r="AP110" s="729"/>
      <c r="AQ110" s="729"/>
      <c r="AR110" s="729"/>
      <c r="AS110" s="729"/>
      <c r="AT110" s="729"/>
      <c r="AU110" s="729"/>
      <c r="AV110" s="729"/>
      <c r="AW110" s="729"/>
      <c r="AX110" s="729"/>
      <c r="AY110" s="729"/>
      <c r="AZ110" s="729"/>
    </row>
    <row r="111" spans="1:52" s="2" customFormat="1" ht="12" customHeight="1">
      <c r="A111" s="203"/>
      <c r="B111" s="26"/>
      <c r="C111" s="204" t="s">
        <v>111</v>
      </c>
      <c r="D111" s="203"/>
      <c r="E111" s="203"/>
      <c r="F111" s="203"/>
      <c r="G111" s="203"/>
      <c r="H111" s="203"/>
      <c r="I111" s="135"/>
      <c r="J111" s="203"/>
      <c r="K111" s="203"/>
      <c r="L111" s="34"/>
      <c r="M111" s="729"/>
      <c r="N111" s="729"/>
      <c r="O111" s="729"/>
      <c r="P111" s="729"/>
      <c r="Q111" s="729"/>
      <c r="R111" s="729"/>
      <c r="S111" s="734"/>
      <c r="T111" s="734"/>
      <c r="U111" s="734"/>
      <c r="V111" s="734"/>
      <c r="W111" s="734"/>
      <c r="X111" s="734"/>
      <c r="Y111" s="734"/>
      <c r="Z111" s="734"/>
      <c r="AA111" s="734"/>
      <c r="AB111" s="734"/>
      <c r="AC111" s="734"/>
      <c r="AD111" s="734"/>
      <c r="AE111" s="734"/>
      <c r="AF111" s="729"/>
      <c r="AG111" s="729"/>
      <c r="AH111" s="729"/>
      <c r="AI111" s="729"/>
      <c r="AJ111" s="729"/>
      <c r="AK111" s="729"/>
      <c r="AL111" s="729"/>
      <c r="AM111" s="729"/>
      <c r="AN111" s="729"/>
      <c r="AO111" s="729"/>
      <c r="AP111" s="729"/>
      <c r="AQ111" s="729"/>
      <c r="AR111" s="729"/>
      <c r="AS111" s="729"/>
      <c r="AT111" s="729"/>
      <c r="AU111" s="729"/>
      <c r="AV111" s="729"/>
      <c r="AW111" s="729"/>
      <c r="AX111" s="729"/>
      <c r="AY111" s="729"/>
      <c r="AZ111" s="729"/>
    </row>
    <row r="112" spans="1:52" s="2" customFormat="1" ht="16.5" customHeight="1">
      <c r="A112" s="203"/>
      <c r="B112" s="26"/>
      <c r="C112" s="203"/>
      <c r="D112" s="203"/>
      <c r="E112" s="911" t="str">
        <f>E9</f>
        <v xml:space="preserve">52 - Areálový rozvod dešťové kanalizace  </v>
      </c>
      <c r="F112" s="942"/>
      <c r="G112" s="942"/>
      <c r="H112" s="942"/>
      <c r="I112" s="135"/>
      <c r="J112" s="203"/>
      <c r="K112" s="203"/>
      <c r="L112" s="34"/>
      <c r="M112" s="729"/>
      <c r="N112" s="729"/>
      <c r="O112" s="729"/>
      <c r="P112" s="729"/>
      <c r="Q112" s="729"/>
      <c r="R112" s="729"/>
      <c r="S112" s="734"/>
      <c r="T112" s="734"/>
      <c r="U112" s="734"/>
      <c r="V112" s="734"/>
      <c r="W112" s="734"/>
      <c r="X112" s="734"/>
      <c r="Y112" s="734"/>
      <c r="Z112" s="734"/>
      <c r="AA112" s="734"/>
      <c r="AB112" s="734"/>
      <c r="AC112" s="734"/>
      <c r="AD112" s="734"/>
      <c r="AE112" s="734"/>
      <c r="AF112" s="729"/>
      <c r="AG112" s="729"/>
      <c r="AH112" s="729"/>
      <c r="AI112" s="729"/>
      <c r="AJ112" s="729"/>
      <c r="AK112" s="729"/>
      <c r="AL112" s="729"/>
      <c r="AM112" s="729"/>
      <c r="AN112" s="729"/>
      <c r="AO112" s="729"/>
      <c r="AP112" s="729"/>
      <c r="AQ112" s="729"/>
      <c r="AR112" s="729"/>
      <c r="AS112" s="729"/>
      <c r="AT112" s="729"/>
      <c r="AU112" s="729"/>
      <c r="AV112" s="729"/>
      <c r="AW112" s="729"/>
      <c r="AX112" s="729"/>
      <c r="AY112" s="729"/>
      <c r="AZ112" s="729"/>
    </row>
    <row r="113" spans="1:65" s="2" customFormat="1" ht="7" customHeight="1">
      <c r="A113" s="203"/>
      <c r="B113" s="26"/>
      <c r="C113" s="203"/>
      <c r="D113" s="203"/>
      <c r="E113" s="203"/>
      <c r="F113" s="203"/>
      <c r="G113" s="203"/>
      <c r="H113" s="203"/>
      <c r="I113" s="135"/>
      <c r="J113" s="203"/>
      <c r="K113" s="203"/>
      <c r="L113" s="34"/>
      <c r="M113" s="729"/>
      <c r="N113" s="729"/>
      <c r="O113" s="729"/>
      <c r="P113" s="729"/>
      <c r="Q113" s="729"/>
      <c r="R113" s="729"/>
      <c r="S113" s="734"/>
      <c r="T113" s="734"/>
      <c r="U113" s="734"/>
      <c r="V113" s="734"/>
      <c r="W113" s="734"/>
      <c r="X113" s="734"/>
      <c r="Y113" s="734"/>
      <c r="Z113" s="734"/>
      <c r="AA113" s="734"/>
      <c r="AB113" s="734"/>
      <c r="AC113" s="734"/>
      <c r="AD113" s="734"/>
      <c r="AE113" s="734"/>
      <c r="AF113" s="729"/>
      <c r="AG113" s="729"/>
      <c r="AH113" s="729"/>
      <c r="AI113" s="729"/>
      <c r="AJ113" s="729"/>
      <c r="AK113" s="729"/>
      <c r="AL113" s="729"/>
      <c r="AM113" s="729"/>
      <c r="AN113" s="729"/>
      <c r="AO113" s="729"/>
      <c r="AP113" s="729"/>
      <c r="AQ113" s="729"/>
      <c r="AR113" s="729"/>
      <c r="AS113" s="729"/>
      <c r="AT113" s="729"/>
      <c r="AU113" s="729"/>
      <c r="AV113" s="729"/>
      <c r="AW113" s="729"/>
      <c r="AX113" s="729"/>
      <c r="AY113" s="729"/>
      <c r="AZ113" s="729"/>
    </row>
    <row r="114" spans="1:65" s="2" customFormat="1" ht="12" customHeight="1">
      <c r="A114" s="203"/>
      <c r="B114" s="26"/>
      <c r="C114" s="204" t="s">
        <v>19</v>
      </c>
      <c r="D114" s="203"/>
      <c r="E114" s="203"/>
      <c r="F114" s="199" t="str">
        <f>F12</f>
        <v>Chrudim</v>
      </c>
      <c r="G114" s="203"/>
      <c r="H114" s="203"/>
      <c r="I114" s="847" t="s">
        <v>20</v>
      </c>
      <c r="J114" s="198">
        <f>IF(J12="","",J12)</f>
        <v>44757</v>
      </c>
      <c r="K114" s="203"/>
      <c r="L114" s="34"/>
      <c r="M114" s="729"/>
      <c r="N114" s="729"/>
      <c r="O114" s="729"/>
      <c r="P114" s="729"/>
      <c r="Q114" s="729"/>
      <c r="R114" s="729"/>
      <c r="S114" s="734"/>
      <c r="T114" s="734"/>
      <c r="U114" s="734"/>
      <c r="V114" s="734"/>
      <c r="W114" s="734"/>
      <c r="X114" s="734"/>
      <c r="Y114" s="734"/>
      <c r="Z114" s="734"/>
      <c r="AA114" s="734"/>
      <c r="AB114" s="734"/>
      <c r="AC114" s="734"/>
      <c r="AD114" s="734"/>
      <c r="AE114" s="734"/>
      <c r="AF114" s="729"/>
      <c r="AG114" s="729"/>
      <c r="AH114" s="729"/>
      <c r="AI114" s="729"/>
      <c r="AJ114" s="729"/>
      <c r="AK114" s="729"/>
      <c r="AL114" s="729"/>
      <c r="AM114" s="729"/>
      <c r="AN114" s="729"/>
      <c r="AO114" s="729"/>
      <c r="AP114" s="729"/>
      <c r="AQ114" s="729"/>
      <c r="AR114" s="729"/>
      <c r="AS114" s="729"/>
      <c r="AT114" s="729"/>
      <c r="AU114" s="729"/>
      <c r="AV114" s="729"/>
      <c r="AW114" s="729"/>
      <c r="AX114" s="729"/>
      <c r="AY114" s="729"/>
      <c r="AZ114" s="729"/>
    </row>
    <row r="115" spans="1:65" s="2" customFormat="1" ht="7" customHeight="1">
      <c r="A115" s="203"/>
      <c r="B115" s="26"/>
      <c r="C115" s="203"/>
      <c r="D115" s="203"/>
      <c r="E115" s="203"/>
      <c r="F115" s="203"/>
      <c r="G115" s="203"/>
      <c r="H115" s="203"/>
      <c r="I115" s="135"/>
      <c r="J115" s="203"/>
      <c r="K115" s="203"/>
      <c r="L115" s="34"/>
      <c r="M115" s="729"/>
      <c r="N115" s="729"/>
      <c r="O115" s="729"/>
      <c r="P115" s="729"/>
      <c r="Q115" s="729"/>
      <c r="R115" s="729"/>
      <c r="S115" s="734"/>
      <c r="T115" s="734"/>
      <c r="U115" s="734"/>
      <c r="V115" s="734"/>
      <c r="W115" s="734"/>
      <c r="X115" s="734"/>
      <c r="Y115" s="734"/>
      <c r="Z115" s="734"/>
      <c r="AA115" s="734"/>
      <c r="AB115" s="734"/>
      <c r="AC115" s="734"/>
      <c r="AD115" s="734"/>
      <c r="AE115" s="734"/>
      <c r="AF115" s="729"/>
      <c r="AG115" s="729"/>
      <c r="AH115" s="729"/>
      <c r="AI115" s="729"/>
      <c r="AJ115" s="729"/>
      <c r="AK115" s="729"/>
      <c r="AL115" s="729"/>
      <c r="AM115" s="729"/>
      <c r="AN115" s="729"/>
      <c r="AO115" s="729"/>
      <c r="AP115" s="729"/>
      <c r="AQ115" s="729"/>
      <c r="AR115" s="729"/>
      <c r="AS115" s="729"/>
      <c r="AT115" s="729"/>
      <c r="AU115" s="729"/>
      <c r="AV115" s="729"/>
      <c r="AW115" s="729"/>
      <c r="AX115" s="729"/>
      <c r="AY115" s="729"/>
      <c r="AZ115" s="729"/>
    </row>
    <row r="116" spans="1:65" s="2" customFormat="1" ht="25.75" customHeight="1">
      <c r="A116" s="203"/>
      <c r="B116" s="26"/>
      <c r="C116" s="204" t="s">
        <v>21</v>
      </c>
      <c r="D116" s="203"/>
      <c r="E116" s="203"/>
      <c r="F116" s="199" t="str">
        <f>E15</f>
        <v xml:space="preserve">Město Chrudim, Resselovo nám.77, Chrudim </v>
      </c>
      <c r="G116" s="203"/>
      <c r="H116" s="203"/>
      <c r="I116" s="847" t="s">
        <v>26</v>
      </c>
      <c r="J116" s="200" t="str">
        <f>E21</f>
        <v>Projekce CZ s.r.o., Tovární 290, Chrudim</v>
      </c>
      <c r="K116" s="203"/>
      <c r="L116" s="34"/>
      <c r="M116" s="729"/>
      <c r="N116" s="729"/>
      <c r="O116" s="729"/>
      <c r="P116" s="729"/>
      <c r="Q116" s="729"/>
      <c r="R116" s="729"/>
      <c r="S116" s="734"/>
      <c r="T116" s="734"/>
      <c r="U116" s="734"/>
      <c r="V116" s="734"/>
      <c r="W116" s="734"/>
      <c r="X116" s="734"/>
      <c r="Y116" s="734"/>
      <c r="Z116" s="734"/>
      <c r="AA116" s="734"/>
      <c r="AB116" s="734"/>
      <c r="AC116" s="734"/>
      <c r="AD116" s="734"/>
      <c r="AE116" s="734"/>
      <c r="AF116" s="729"/>
      <c r="AG116" s="729"/>
      <c r="AH116" s="729"/>
      <c r="AI116" s="729"/>
      <c r="AJ116" s="729"/>
      <c r="AK116" s="729"/>
      <c r="AL116" s="729"/>
      <c r="AM116" s="729"/>
      <c r="AN116" s="729"/>
      <c r="AO116" s="729"/>
      <c r="AP116" s="729"/>
      <c r="AQ116" s="729"/>
      <c r="AR116" s="729"/>
      <c r="AS116" s="729"/>
      <c r="AT116" s="729"/>
      <c r="AU116" s="729"/>
      <c r="AV116" s="729"/>
      <c r="AW116" s="729"/>
      <c r="AX116" s="729"/>
      <c r="AY116" s="729"/>
      <c r="AZ116" s="729"/>
    </row>
    <row r="117" spans="1:65" s="2" customFormat="1" ht="15.25" customHeight="1">
      <c r="A117" s="203"/>
      <c r="B117" s="26"/>
      <c r="C117" s="204" t="s">
        <v>24</v>
      </c>
      <c r="D117" s="203"/>
      <c r="E117" s="203"/>
      <c r="F117" s="199" t="str">
        <f>IF(E18="","",E18)</f>
        <v>Vyplň údaj</v>
      </c>
      <c r="G117" s="203"/>
      <c r="H117" s="203"/>
      <c r="I117" s="847" t="s">
        <v>29</v>
      </c>
      <c r="J117" s="200">
        <f>E24</f>
        <v>0</v>
      </c>
      <c r="K117" s="203"/>
      <c r="L117" s="34"/>
      <c r="M117" s="729"/>
      <c r="N117" s="729"/>
      <c r="O117" s="729"/>
      <c r="P117" s="729"/>
      <c r="Q117" s="729"/>
      <c r="R117" s="729"/>
      <c r="S117" s="734"/>
      <c r="T117" s="734"/>
      <c r="U117" s="734"/>
      <c r="V117" s="734"/>
      <c r="W117" s="734"/>
      <c r="X117" s="734"/>
      <c r="Y117" s="734"/>
      <c r="Z117" s="734"/>
      <c r="AA117" s="734"/>
      <c r="AB117" s="734"/>
      <c r="AC117" s="734"/>
      <c r="AD117" s="734"/>
      <c r="AE117" s="734"/>
      <c r="AF117" s="729"/>
      <c r="AG117" s="729"/>
      <c r="AH117" s="729"/>
      <c r="AI117" s="729"/>
      <c r="AJ117" s="729"/>
      <c r="AK117" s="729"/>
      <c r="AL117" s="729"/>
      <c r="AM117" s="729"/>
      <c r="AN117" s="729"/>
      <c r="AO117" s="729"/>
      <c r="AP117" s="729"/>
      <c r="AQ117" s="729"/>
      <c r="AR117" s="729"/>
      <c r="AS117" s="729"/>
      <c r="AT117" s="729"/>
      <c r="AU117" s="729"/>
      <c r="AV117" s="729"/>
      <c r="AW117" s="729"/>
      <c r="AX117" s="729"/>
      <c r="AY117" s="729"/>
      <c r="AZ117" s="729"/>
    </row>
    <row r="118" spans="1:65" s="2" customFormat="1" ht="10.4" customHeight="1">
      <c r="A118" s="203"/>
      <c r="B118" s="26"/>
      <c r="C118" s="203"/>
      <c r="D118" s="203"/>
      <c r="E118" s="203"/>
      <c r="F118" s="203"/>
      <c r="G118" s="203"/>
      <c r="H118" s="203"/>
      <c r="I118" s="135"/>
      <c r="J118" s="203"/>
      <c r="K118" s="203"/>
      <c r="L118" s="34"/>
      <c r="M118" s="729"/>
      <c r="N118" s="729"/>
      <c r="O118" s="729"/>
      <c r="P118" s="729"/>
      <c r="Q118" s="729"/>
      <c r="R118" s="729"/>
      <c r="S118" s="734"/>
      <c r="T118" s="734"/>
      <c r="U118" s="734"/>
      <c r="V118" s="734"/>
      <c r="W118" s="734"/>
      <c r="X118" s="734"/>
      <c r="Y118" s="734"/>
      <c r="Z118" s="734"/>
      <c r="AA118" s="734"/>
      <c r="AB118" s="734"/>
      <c r="AC118" s="734"/>
      <c r="AD118" s="734"/>
      <c r="AE118" s="734"/>
      <c r="AF118" s="729"/>
      <c r="AG118" s="729"/>
      <c r="AH118" s="729"/>
      <c r="AI118" s="729"/>
      <c r="AJ118" s="729"/>
      <c r="AK118" s="729"/>
      <c r="AL118" s="729"/>
      <c r="AM118" s="729"/>
      <c r="AN118" s="729"/>
      <c r="AO118" s="729"/>
      <c r="AP118" s="729"/>
      <c r="AQ118" s="729"/>
      <c r="AR118" s="729"/>
      <c r="AS118" s="729"/>
      <c r="AT118" s="729"/>
      <c r="AU118" s="729"/>
      <c r="AV118" s="729"/>
      <c r="AW118" s="729"/>
      <c r="AX118" s="729"/>
      <c r="AY118" s="729"/>
      <c r="AZ118" s="729"/>
    </row>
    <row r="119" spans="1:65" s="8" customFormat="1" ht="29.25" customHeight="1">
      <c r="A119" s="111"/>
      <c r="B119" s="112"/>
      <c r="C119" s="113" t="s">
        <v>118</v>
      </c>
      <c r="D119" s="114" t="s">
        <v>57</v>
      </c>
      <c r="E119" s="114" t="s">
        <v>53</v>
      </c>
      <c r="F119" s="114" t="s">
        <v>54</v>
      </c>
      <c r="G119" s="114" t="s">
        <v>119</v>
      </c>
      <c r="H119" s="114" t="s">
        <v>120</v>
      </c>
      <c r="I119" s="858" t="s">
        <v>121</v>
      </c>
      <c r="J119" s="114" t="s">
        <v>114</v>
      </c>
      <c r="K119" s="115" t="s">
        <v>122</v>
      </c>
      <c r="L119" s="116"/>
      <c r="M119" s="733"/>
      <c r="N119" s="733"/>
      <c r="O119" s="733"/>
      <c r="P119" s="733"/>
      <c r="Q119" s="733"/>
      <c r="R119" s="733"/>
      <c r="S119" s="733"/>
      <c r="T119" s="733"/>
      <c r="U119" s="763"/>
      <c r="V119" s="763"/>
      <c r="W119" s="763"/>
      <c r="X119" s="763"/>
      <c r="Y119" s="763"/>
      <c r="Z119" s="763"/>
      <c r="AA119" s="763"/>
      <c r="AB119" s="763"/>
      <c r="AC119" s="763"/>
      <c r="AD119" s="763"/>
      <c r="AE119" s="763"/>
      <c r="AF119" s="762"/>
      <c r="AG119" s="762"/>
      <c r="AH119" s="762"/>
      <c r="AI119" s="762"/>
      <c r="AJ119" s="762"/>
      <c r="AK119" s="762"/>
      <c r="AL119" s="762"/>
      <c r="AM119" s="762"/>
      <c r="AN119" s="762"/>
      <c r="AO119" s="762"/>
      <c r="AP119" s="762"/>
      <c r="AQ119" s="762"/>
      <c r="AR119" s="762"/>
      <c r="AS119" s="762"/>
      <c r="AT119" s="762"/>
      <c r="AU119" s="762"/>
      <c r="AV119" s="762"/>
      <c r="AW119" s="762"/>
      <c r="AX119" s="762"/>
      <c r="AY119" s="762"/>
      <c r="AZ119" s="762"/>
    </row>
    <row r="120" spans="1:65" s="2" customFormat="1" ht="22.95" customHeight="1">
      <c r="A120" s="203"/>
      <c r="B120" s="26"/>
      <c r="C120" s="61" t="s">
        <v>129</v>
      </c>
      <c r="D120" s="203"/>
      <c r="E120" s="203"/>
      <c r="F120" s="203"/>
      <c r="G120" s="203"/>
      <c r="H120" s="203"/>
      <c r="I120" s="135"/>
      <c r="J120" s="117">
        <f>J121</f>
        <v>0</v>
      </c>
      <c r="K120" s="203"/>
      <c r="L120" s="26"/>
      <c r="M120" s="734"/>
      <c r="N120" s="729"/>
      <c r="O120" s="734"/>
      <c r="P120" s="764"/>
      <c r="Q120" s="734"/>
      <c r="R120" s="764"/>
      <c r="S120" s="734"/>
      <c r="T120" s="764"/>
      <c r="U120" s="734"/>
      <c r="V120" s="734"/>
      <c r="W120" s="734"/>
      <c r="X120" s="734"/>
      <c r="Y120" s="734"/>
      <c r="Z120" s="734"/>
      <c r="AA120" s="734"/>
      <c r="AB120" s="734"/>
      <c r="AC120" s="734"/>
      <c r="AD120" s="734"/>
      <c r="AE120" s="734"/>
      <c r="AF120" s="729"/>
      <c r="AG120" s="729"/>
      <c r="AH120" s="729"/>
      <c r="AI120" s="729"/>
      <c r="AJ120" s="729"/>
      <c r="AK120" s="729"/>
      <c r="AL120" s="729"/>
      <c r="AM120" s="729"/>
      <c r="AN120" s="729"/>
      <c r="AO120" s="729"/>
      <c r="AP120" s="729"/>
      <c r="AQ120" s="729"/>
      <c r="AR120" s="729"/>
      <c r="AS120" s="729"/>
      <c r="AT120" s="760"/>
      <c r="AU120" s="760"/>
      <c r="AV120" s="729"/>
      <c r="AW120" s="729"/>
      <c r="AX120" s="729"/>
      <c r="AY120" s="729"/>
      <c r="AZ120" s="729"/>
      <c r="BK120" s="118"/>
    </row>
    <row r="121" spans="1:65" s="9" customFormat="1" ht="25.95" customHeight="1">
      <c r="B121" s="119"/>
      <c r="D121" s="120" t="s">
        <v>71</v>
      </c>
      <c r="E121" s="121" t="s">
        <v>167</v>
      </c>
      <c r="F121" s="121" t="s">
        <v>268</v>
      </c>
      <c r="I121" s="859"/>
      <c r="J121" s="123">
        <f>SUM(J98:J101)</f>
        <v>0</v>
      </c>
      <c r="L121" s="119"/>
      <c r="M121" s="735"/>
      <c r="N121" s="735"/>
      <c r="O121" s="735"/>
      <c r="P121" s="753"/>
      <c r="Q121" s="735"/>
      <c r="R121" s="753"/>
      <c r="S121" s="735"/>
      <c r="T121" s="753"/>
      <c r="U121" s="735"/>
      <c r="V121" s="735"/>
      <c r="W121" s="735"/>
      <c r="X121" s="735"/>
      <c r="Y121" s="735"/>
      <c r="Z121" s="735"/>
      <c r="AA121" s="735"/>
      <c r="AB121" s="735"/>
      <c r="AC121" s="735"/>
      <c r="AD121" s="735"/>
      <c r="AE121" s="735"/>
      <c r="AF121" s="735"/>
      <c r="AG121" s="735"/>
      <c r="AH121" s="735"/>
      <c r="AI121" s="735"/>
      <c r="AJ121" s="735"/>
      <c r="AK121" s="735"/>
      <c r="AL121" s="735"/>
      <c r="AM121" s="735"/>
      <c r="AN121" s="735"/>
      <c r="AO121" s="735"/>
      <c r="AP121" s="735"/>
      <c r="AQ121" s="735"/>
      <c r="AR121" s="766"/>
      <c r="AS121" s="735"/>
      <c r="AT121" s="767"/>
      <c r="AU121" s="767"/>
      <c r="AV121" s="735"/>
      <c r="AW121" s="735"/>
      <c r="AX121" s="735"/>
      <c r="AY121" s="766"/>
      <c r="AZ121" s="735"/>
      <c r="BK121" s="128"/>
    </row>
    <row r="122" spans="1:65" s="9" customFormat="1" ht="22.95" customHeight="1">
      <c r="B122" s="119"/>
      <c r="D122" s="120" t="s">
        <v>71</v>
      </c>
      <c r="E122" s="129" t="s">
        <v>170</v>
      </c>
      <c r="F122" s="129" t="s">
        <v>249</v>
      </c>
      <c r="I122" s="859"/>
      <c r="J122" s="130">
        <f>SUM(J123:J143)</f>
        <v>0</v>
      </c>
      <c r="L122" s="119"/>
      <c r="M122" s="735"/>
      <c r="N122" s="735"/>
      <c r="O122" s="735"/>
      <c r="P122" s="753"/>
      <c r="Q122" s="735"/>
      <c r="R122" s="753"/>
      <c r="S122" s="735"/>
      <c r="T122" s="753"/>
      <c r="U122" s="735"/>
      <c r="V122" s="735"/>
      <c r="W122" s="735"/>
      <c r="X122" s="735"/>
      <c r="Y122" s="735"/>
      <c r="Z122" s="735"/>
      <c r="AA122" s="735"/>
      <c r="AB122" s="735"/>
      <c r="AC122" s="735"/>
      <c r="AD122" s="735"/>
      <c r="AE122" s="735"/>
      <c r="AF122" s="735"/>
      <c r="AG122" s="735"/>
      <c r="AH122" s="735"/>
      <c r="AI122" s="735"/>
      <c r="AJ122" s="735"/>
      <c r="AK122" s="735"/>
      <c r="AL122" s="735"/>
      <c r="AM122" s="735"/>
      <c r="AN122" s="735"/>
      <c r="AO122" s="735"/>
      <c r="AP122" s="735"/>
      <c r="AQ122" s="735"/>
      <c r="AR122" s="766"/>
      <c r="AS122" s="735"/>
      <c r="AT122" s="767"/>
      <c r="AU122" s="767"/>
      <c r="AV122" s="735"/>
      <c r="AW122" s="735"/>
      <c r="AX122" s="735"/>
      <c r="AY122" s="766"/>
      <c r="AZ122" s="735"/>
      <c r="BK122" s="128"/>
    </row>
    <row r="123" spans="1:65" s="2" customFormat="1" ht="24" customHeight="1">
      <c r="A123" s="203"/>
      <c r="B123" s="131"/>
      <c r="C123" s="145" t="s">
        <v>8</v>
      </c>
      <c r="D123" s="145"/>
      <c r="E123" s="146"/>
      <c r="F123" s="147" t="s">
        <v>269</v>
      </c>
      <c r="G123" s="148" t="s">
        <v>270</v>
      </c>
      <c r="H123" s="149">
        <v>15</v>
      </c>
      <c r="I123" s="150"/>
      <c r="J123" s="151">
        <f>ROUND(I123*H123,0)</f>
        <v>0</v>
      </c>
      <c r="K123" s="147" t="s">
        <v>1</v>
      </c>
      <c r="L123" s="152"/>
      <c r="M123" s="736"/>
      <c r="N123" s="737"/>
      <c r="O123" s="734"/>
      <c r="P123" s="757"/>
      <c r="Q123" s="757"/>
      <c r="R123" s="757"/>
      <c r="S123" s="757"/>
      <c r="T123" s="757"/>
      <c r="U123" s="734"/>
      <c r="V123" s="734"/>
      <c r="W123" s="734"/>
      <c r="X123" s="734"/>
      <c r="Y123" s="734"/>
      <c r="Z123" s="734"/>
      <c r="AA123" s="734"/>
      <c r="AB123" s="734"/>
      <c r="AC123" s="734"/>
      <c r="AD123" s="734"/>
      <c r="AE123" s="734"/>
      <c r="AF123" s="729"/>
      <c r="AG123" s="729"/>
      <c r="AH123" s="729"/>
      <c r="AI123" s="729"/>
      <c r="AJ123" s="729"/>
      <c r="AK123" s="729"/>
      <c r="AL123" s="729"/>
      <c r="AM123" s="729"/>
      <c r="AN123" s="729"/>
      <c r="AO123" s="729"/>
      <c r="AP123" s="729"/>
      <c r="AQ123" s="729"/>
      <c r="AR123" s="769"/>
      <c r="AS123" s="729"/>
      <c r="AT123" s="769"/>
      <c r="AU123" s="769"/>
      <c r="AV123" s="729"/>
      <c r="AW123" s="729"/>
      <c r="AX123" s="729"/>
      <c r="AY123" s="760"/>
      <c r="AZ123" s="729"/>
      <c r="BE123" s="135"/>
      <c r="BF123" s="135"/>
      <c r="BG123" s="135"/>
      <c r="BH123" s="135"/>
      <c r="BI123" s="135"/>
      <c r="BJ123" s="12"/>
      <c r="BK123" s="135"/>
      <c r="BL123" s="12"/>
      <c r="BM123" s="134"/>
    </row>
    <row r="124" spans="1:65" s="10" customFormat="1" ht="13.2" customHeight="1">
      <c r="B124" s="136"/>
      <c r="D124" s="137" t="s">
        <v>131</v>
      </c>
      <c r="E124" s="138" t="s">
        <v>1</v>
      </c>
      <c r="F124" s="140" t="s">
        <v>358</v>
      </c>
      <c r="H124" s="140">
        <v>15</v>
      </c>
      <c r="I124" s="860"/>
      <c r="L124" s="136"/>
      <c r="M124" s="738"/>
      <c r="N124" s="738"/>
      <c r="O124" s="738"/>
      <c r="P124" s="738"/>
      <c r="Q124" s="738"/>
      <c r="R124" s="738"/>
      <c r="S124" s="738"/>
      <c r="T124" s="738"/>
      <c r="U124" s="738"/>
      <c r="V124" s="738"/>
      <c r="W124" s="738"/>
      <c r="X124" s="738"/>
      <c r="Y124" s="738"/>
      <c r="Z124" s="738"/>
      <c r="AA124" s="738"/>
      <c r="AB124" s="738"/>
      <c r="AC124" s="738"/>
      <c r="AD124" s="738"/>
      <c r="AE124" s="738"/>
      <c r="AF124" s="738"/>
      <c r="AG124" s="738"/>
      <c r="AH124" s="738"/>
      <c r="AI124" s="738"/>
      <c r="AJ124" s="738"/>
      <c r="AK124" s="738"/>
      <c r="AL124" s="738"/>
      <c r="AM124" s="738"/>
      <c r="AN124" s="738"/>
      <c r="AO124" s="738"/>
      <c r="AP124" s="738"/>
      <c r="AQ124" s="738"/>
      <c r="AR124" s="738"/>
      <c r="AS124" s="738"/>
      <c r="AT124" s="771"/>
      <c r="AU124" s="771"/>
      <c r="AV124" s="738"/>
      <c r="AW124" s="738"/>
      <c r="AX124" s="738"/>
      <c r="AY124" s="771"/>
      <c r="AZ124" s="738"/>
    </row>
    <row r="125" spans="1:65" s="2" customFormat="1" ht="24" customHeight="1">
      <c r="A125" s="203"/>
      <c r="B125" s="131"/>
      <c r="C125" s="888">
        <v>2</v>
      </c>
      <c r="D125" s="145"/>
      <c r="E125" s="146"/>
      <c r="F125" s="156" t="s">
        <v>222</v>
      </c>
      <c r="G125" s="148" t="s">
        <v>212</v>
      </c>
      <c r="H125" s="149">
        <v>94.5</v>
      </c>
      <c r="I125" s="150"/>
      <c r="J125" s="151">
        <f>ROUND(I125*H125,0)</f>
        <v>0</v>
      </c>
      <c r="K125" s="147" t="s">
        <v>1</v>
      </c>
      <c r="L125" s="152"/>
      <c r="M125" s="736"/>
      <c r="N125" s="737"/>
      <c r="O125" s="734"/>
      <c r="P125" s="757"/>
      <c r="Q125" s="757"/>
      <c r="R125" s="757"/>
      <c r="S125" s="757"/>
      <c r="T125" s="757"/>
      <c r="U125" s="734"/>
      <c r="V125" s="734"/>
      <c r="W125" s="734"/>
      <c r="X125" s="734"/>
      <c r="Y125" s="734"/>
      <c r="Z125" s="734"/>
      <c r="AA125" s="734"/>
      <c r="AB125" s="734"/>
      <c r="AC125" s="734"/>
      <c r="AD125" s="734"/>
      <c r="AE125" s="734"/>
      <c r="AF125" s="729"/>
      <c r="AG125" s="729"/>
      <c r="AH125" s="729"/>
      <c r="AI125" s="729"/>
      <c r="AJ125" s="729"/>
      <c r="AK125" s="729"/>
      <c r="AL125" s="729"/>
      <c r="AM125" s="729"/>
      <c r="AN125" s="729"/>
      <c r="AO125" s="729"/>
      <c r="AP125" s="729"/>
      <c r="AQ125" s="729"/>
      <c r="AR125" s="769"/>
      <c r="AS125" s="729"/>
      <c r="AT125" s="769"/>
      <c r="AU125" s="769"/>
      <c r="AV125" s="729"/>
      <c r="AW125" s="729"/>
      <c r="AX125" s="729"/>
      <c r="AY125" s="760"/>
      <c r="AZ125" s="729"/>
      <c r="BE125" s="135"/>
      <c r="BF125" s="135"/>
      <c r="BG125" s="135"/>
      <c r="BH125" s="135"/>
      <c r="BI125" s="135"/>
      <c r="BJ125" s="12"/>
      <c r="BK125" s="135"/>
      <c r="BL125" s="12"/>
      <c r="BM125" s="134"/>
    </row>
    <row r="126" spans="1:65" s="10" customFormat="1" ht="14.5" customHeight="1">
      <c r="B126" s="136"/>
      <c r="D126" s="137" t="s">
        <v>131</v>
      </c>
      <c r="E126" s="138" t="s">
        <v>1</v>
      </c>
      <c r="F126" s="155" t="s">
        <v>271</v>
      </c>
      <c r="H126" s="140">
        <v>94.5</v>
      </c>
      <c r="I126" s="860"/>
      <c r="L126" s="136"/>
      <c r="M126" s="738"/>
      <c r="N126" s="738"/>
      <c r="O126" s="738"/>
      <c r="P126" s="738"/>
      <c r="Q126" s="738"/>
      <c r="R126" s="738"/>
      <c r="S126" s="738"/>
      <c r="T126" s="738"/>
      <c r="U126" s="738"/>
      <c r="V126" s="738"/>
      <c r="W126" s="738"/>
      <c r="X126" s="738"/>
      <c r="Y126" s="738"/>
      <c r="Z126" s="738"/>
      <c r="AA126" s="738"/>
      <c r="AB126" s="738"/>
      <c r="AC126" s="738"/>
      <c r="AD126" s="738"/>
      <c r="AE126" s="738"/>
      <c r="AF126" s="738"/>
      <c r="AG126" s="738"/>
      <c r="AH126" s="738"/>
      <c r="AI126" s="738"/>
      <c r="AJ126" s="738"/>
      <c r="AK126" s="738"/>
      <c r="AL126" s="738"/>
      <c r="AM126" s="738"/>
      <c r="AN126" s="738"/>
      <c r="AO126" s="738"/>
      <c r="AP126" s="738"/>
      <c r="AQ126" s="738"/>
      <c r="AR126" s="738"/>
      <c r="AS126" s="738"/>
      <c r="AT126" s="771"/>
      <c r="AU126" s="771"/>
      <c r="AV126" s="738"/>
      <c r="AW126" s="738"/>
      <c r="AX126" s="738"/>
      <c r="AY126" s="771"/>
      <c r="AZ126" s="738"/>
    </row>
    <row r="127" spans="1:65" s="2" customFormat="1" ht="24" customHeight="1">
      <c r="A127" s="203"/>
      <c r="B127" s="131"/>
      <c r="C127" s="145" t="s">
        <v>132</v>
      </c>
      <c r="D127" s="145"/>
      <c r="E127" s="146"/>
      <c r="F127" s="156" t="s">
        <v>221</v>
      </c>
      <c r="G127" s="148" t="s">
        <v>212</v>
      </c>
      <c r="H127" s="149">
        <v>3</v>
      </c>
      <c r="I127" s="150"/>
      <c r="J127" s="151">
        <f>ROUND(I127*H127,0)</f>
        <v>0</v>
      </c>
      <c r="K127" s="147" t="s">
        <v>1</v>
      </c>
      <c r="L127" s="152"/>
      <c r="M127" s="736"/>
      <c r="N127" s="737"/>
      <c r="O127" s="734"/>
      <c r="P127" s="757"/>
      <c r="Q127" s="757"/>
      <c r="R127" s="757"/>
      <c r="S127" s="757"/>
      <c r="T127" s="757"/>
      <c r="U127" s="734"/>
      <c r="V127" s="734"/>
      <c r="W127" s="734"/>
      <c r="X127" s="734"/>
      <c r="Y127" s="734"/>
      <c r="Z127" s="734"/>
      <c r="AA127" s="734"/>
      <c r="AB127" s="734"/>
      <c r="AC127" s="734"/>
      <c r="AD127" s="734"/>
      <c r="AE127" s="734"/>
      <c r="AF127" s="729"/>
      <c r="AG127" s="729"/>
      <c r="AH127" s="729"/>
      <c r="AI127" s="729"/>
      <c r="AJ127" s="729"/>
      <c r="AK127" s="729"/>
      <c r="AL127" s="729"/>
      <c r="AM127" s="729"/>
      <c r="AN127" s="729"/>
      <c r="AO127" s="729"/>
      <c r="AP127" s="729"/>
      <c r="AQ127" s="729"/>
      <c r="AR127" s="769"/>
      <c r="AS127" s="729"/>
      <c r="AT127" s="769"/>
      <c r="AU127" s="769"/>
      <c r="AV127" s="729"/>
      <c r="AW127" s="729"/>
      <c r="AX127" s="729"/>
      <c r="AY127" s="760"/>
      <c r="AZ127" s="729"/>
      <c r="BE127" s="135"/>
      <c r="BF127" s="135"/>
      <c r="BG127" s="135"/>
      <c r="BH127" s="135"/>
      <c r="BI127" s="135"/>
      <c r="BJ127" s="12"/>
      <c r="BK127" s="135"/>
      <c r="BL127" s="12"/>
      <c r="BM127" s="134"/>
    </row>
    <row r="128" spans="1:65" s="10" customFormat="1" ht="15" customHeight="1">
      <c r="B128" s="136"/>
      <c r="D128" s="137" t="s">
        <v>131</v>
      </c>
      <c r="E128" s="138" t="s">
        <v>1</v>
      </c>
      <c r="F128" s="155" t="s">
        <v>272</v>
      </c>
      <c r="H128" s="140">
        <v>3</v>
      </c>
      <c r="I128" s="860"/>
      <c r="L128" s="136"/>
      <c r="M128" s="738"/>
      <c r="N128" s="738"/>
      <c r="O128" s="738"/>
      <c r="P128" s="738"/>
      <c r="Q128" s="738"/>
      <c r="R128" s="738"/>
      <c r="S128" s="738"/>
      <c r="T128" s="738"/>
      <c r="U128" s="738"/>
      <c r="V128" s="738"/>
      <c r="W128" s="738"/>
      <c r="X128" s="738"/>
      <c r="Y128" s="738"/>
      <c r="Z128" s="738"/>
      <c r="AA128" s="738"/>
      <c r="AB128" s="738"/>
      <c r="AC128" s="738"/>
      <c r="AD128" s="738"/>
      <c r="AE128" s="738"/>
      <c r="AF128" s="738"/>
      <c r="AG128" s="738"/>
      <c r="AH128" s="738"/>
      <c r="AI128" s="738"/>
      <c r="AJ128" s="738"/>
      <c r="AK128" s="738"/>
      <c r="AL128" s="738"/>
      <c r="AM128" s="738"/>
      <c r="AN128" s="738"/>
      <c r="AO128" s="738"/>
      <c r="AP128" s="738"/>
      <c r="AQ128" s="738"/>
      <c r="AR128" s="738"/>
      <c r="AS128" s="738"/>
      <c r="AT128" s="771"/>
      <c r="AU128" s="771"/>
      <c r="AV128" s="738"/>
      <c r="AW128" s="738"/>
      <c r="AX128" s="738"/>
      <c r="AY128" s="771"/>
      <c r="AZ128" s="738"/>
    </row>
    <row r="129" spans="1:65" s="2" customFormat="1" ht="24" customHeight="1">
      <c r="A129" s="203"/>
      <c r="B129" s="131"/>
      <c r="C129" s="145" t="s">
        <v>103</v>
      </c>
      <c r="D129" s="145"/>
      <c r="E129" s="146"/>
      <c r="F129" s="156" t="s">
        <v>220</v>
      </c>
      <c r="G129" s="148" t="s">
        <v>270</v>
      </c>
      <c r="H129" s="149">
        <v>42</v>
      </c>
      <c r="I129" s="150"/>
      <c r="J129" s="151">
        <f>ROUND(I129*H129,0)</f>
        <v>0</v>
      </c>
      <c r="K129" s="147" t="s">
        <v>1</v>
      </c>
      <c r="L129" s="152"/>
      <c r="M129" s="736"/>
      <c r="N129" s="737"/>
      <c r="O129" s="734"/>
      <c r="P129" s="757"/>
      <c r="Q129" s="757"/>
      <c r="R129" s="757"/>
      <c r="S129" s="757"/>
      <c r="T129" s="757"/>
      <c r="U129" s="734"/>
      <c r="V129" s="734"/>
      <c r="W129" s="734"/>
      <c r="X129" s="734"/>
      <c r="Y129" s="734"/>
      <c r="Z129" s="734"/>
      <c r="AA129" s="734"/>
      <c r="AB129" s="734"/>
      <c r="AC129" s="734"/>
      <c r="AD129" s="734"/>
      <c r="AE129" s="734"/>
      <c r="AF129" s="729"/>
      <c r="AG129" s="729"/>
      <c r="AH129" s="729"/>
      <c r="AI129" s="729"/>
      <c r="AJ129" s="729"/>
      <c r="AK129" s="729"/>
      <c r="AL129" s="729"/>
      <c r="AM129" s="729"/>
      <c r="AN129" s="729"/>
      <c r="AO129" s="729"/>
      <c r="AP129" s="729"/>
      <c r="AQ129" s="729"/>
      <c r="AR129" s="769"/>
      <c r="AS129" s="729"/>
      <c r="AT129" s="769"/>
      <c r="AU129" s="769"/>
      <c r="AV129" s="729"/>
      <c r="AW129" s="729"/>
      <c r="AX129" s="729"/>
      <c r="AY129" s="760"/>
      <c r="AZ129" s="729"/>
      <c r="BE129" s="135"/>
      <c r="BF129" s="135"/>
      <c r="BG129" s="135"/>
      <c r="BH129" s="135"/>
      <c r="BI129" s="135"/>
      <c r="BJ129" s="12"/>
      <c r="BK129" s="135"/>
      <c r="BL129" s="12"/>
      <c r="BM129" s="134"/>
    </row>
    <row r="130" spans="1:65" s="10" customFormat="1" ht="14.5" customHeight="1">
      <c r="B130" s="136"/>
      <c r="D130" s="137" t="s">
        <v>131</v>
      </c>
      <c r="E130" s="138" t="s">
        <v>1</v>
      </c>
      <c r="F130" s="155" t="s">
        <v>273</v>
      </c>
      <c r="H130" s="140">
        <v>42</v>
      </c>
      <c r="I130" s="860"/>
      <c r="L130" s="136"/>
      <c r="M130" s="738"/>
      <c r="N130" s="738"/>
      <c r="O130" s="738"/>
      <c r="P130" s="738"/>
      <c r="Q130" s="738"/>
      <c r="R130" s="738"/>
      <c r="S130" s="738"/>
      <c r="T130" s="738"/>
      <c r="U130" s="738"/>
      <c r="V130" s="738"/>
      <c r="W130" s="738"/>
      <c r="X130" s="738"/>
      <c r="Y130" s="738"/>
      <c r="Z130" s="738"/>
      <c r="AA130" s="738"/>
      <c r="AB130" s="738"/>
      <c r="AC130" s="738"/>
      <c r="AD130" s="738"/>
      <c r="AE130" s="738"/>
      <c r="AF130" s="738"/>
      <c r="AG130" s="738"/>
      <c r="AH130" s="738"/>
      <c r="AI130" s="738"/>
      <c r="AJ130" s="738"/>
      <c r="AK130" s="738"/>
      <c r="AL130" s="738"/>
      <c r="AM130" s="738"/>
      <c r="AN130" s="738"/>
      <c r="AO130" s="738"/>
      <c r="AP130" s="738"/>
      <c r="AQ130" s="738"/>
      <c r="AR130" s="738"/>
      <c r="AS130" s="738"/>
      <c r="AT130" s="771"/>
      <c r="AU130" s="771"/>
      <c r="AV130" s="738"/>
      <c r="AW130" s="738"/>
      <c r="AX130" s="738"/>
      <c r="AY130" s="771"/>
      <c r="AZ130" s="738"/>
    </row>
    <row r="131" spans="1:65" s="2" customFormat="1" ht="24" customHeight="1">
      <c r="A131" s="203"/>
      <c r="B131" s="131"/>
      <c r="C131" s="145">
        <v>5</v>
      </c>
      <c r="D131" s="145"/>
      <c r="E131" s="146"/>
      <c r="F131" s="156" t="s">
        <v>219</v>
      </c>
      <c r="G131" s="148" t="s">
        <v>270</v>
      </c>
      <c r="H131" s="149">
        <v>42</v>
      </c>
      <c r="I131" s="150"/>
      <c r="J131" s="151">
        <f>ROUND(I131*H131,0)</f>
        <v>0</v>
      </c>
      <c r="K131" s="147" t="s">
        <v>1</v>
      </c>
      <c r="L131" s="152"/>
      <c r="M131" s="736"/>
      <c r="N131" s="737"/>
      <c r="O131" s="734"/>
      <c r="P131" s="757"/>
      <c r="Q131" s="757"/>
      <c r="R131" s="757"/>
      <c r="S131" s="757"/>
      <c r="T131" s="757"/>
      <c r="U131" s="734"/>
      <c r="V131" s="734"/>
      <c r="W131" s="734"/>
      <c r="X131" s="734"/>
      <c r="Y131" s="734"/>
      <c r="Z131" s="734"/>
      <c r="AA131" s="734"/>
      <c r="AB131" s="734"/>
      <c r="AC131" s="734"/>
      <c r="AD131" s="734"/>
      <c r="AE131" s="734"/>
      <c r="AF131" s="729"/>
      <c r="AG131" s="729"/>
      <c r="AH131" s="729"/>
      <c r="AI131" s="729"/>
      <c r="AJ131" s="729"/>
      <c r="AK131" s="729"/>
      <c r="AL131" s="729"/>
      <c r="AM131" s="729"/>
      <c r="AN131" s="729"/>
      <c r="AO131" s="729"/>
      <c r="AP131" s="729"/>
      <c r="AQ131" s="729"/>
      <c r="AR131" s="769"/>
      <c r="AS131" s="729"/>
      <c r="AT131" s="769"/>
      <c r="AU131" s="769"/>
      <c r="AV131" s="729"/>
      <c r="AW131" s="729"/>
      <c r="AX131" s="729"/>
      <c r="AY131" s="760"/>
      <c r="AZ131" s="729"/>
      <c r="BE131" s="135"/>
      <c r="BF131" s="135"/>
      <c r="BG131" s="135"/>
      <c r="BH131" s="135"/>
      <c r="BI131" s="135"/>
      <c r="BJ131" s="12"/>
      <c r="BK131" s="135"/>
      <c r="BL131" s="12"/>
      <c r="BM131" s="134"/>
    </row>
    <row r="132" spans="1:65" s="10" customFormat="1" ht="15.65" customHeight="1">
      <c r="B132" s="136"/>
      <c r="D132" s="137" t="s">
        <v>131</v>
      </c>
      <c r="E132" s="138" t="s">
        <v>1</v>
      </c>
      <c r="F132" s="155" t="s">
        <v>274</v>
      </c>
      <c r="H132" s="140">
        <v>42</v>
      </c>
      <c r="I132" s="860"/>
      <c r="L132" s="136"/>
      <c r="M132" s="738"/>
      <c r="N132" s="738"/>
      <c r="O132" s="738"/>
      <c r="P132" s="738"/>
      <c r="Q132" s="738"/>
      <c r="R132" s="738"/>
      <c r="S132" s="738"/>
      <c r="T132" s="738"/>
      <c r="U132" s="738"/>
      <c r="V132" s="738"/>
      <c r="W132" s="738"/>
      <c r="X132" s="738"/>
      <c r="Y132" s="738"/>
      <c r="Z132" s="738"/>
      <c r="AA132" s="738"/>
      <c r="AB132" s="738"/>
      <c r="AC132" s="738"/>
      <c r="AD132" s="738"/>
      <c r="AE132" s="738"/>
      <c r="AF132" s="738"/>
      <c r="AG132" s="738"/>
      <c r="AH132" s="738"/>
      <c r="AI132" s="738"/>
      <c r="AJ132" s="738"/>
      <c r="AK132" s="738"/>
      <c r="AL132" s="738"/>
      <c r="AM132" s="738"/>
      <c r="AN132" s="738"/>
      <c r="AO132" s="738"/>
      <c r="AP132" s="738"/>
      <c r="AQ132" s="738"/>
      <c r="AR132" s="738"/>
      <c r="AS132" s="738"/>
      <c r="AT132" s="771"/>
      <c r="AU132" s="771"/>
      <c r="AV132" s="738"/>
      <c r="AW132" s="738"/>
      <c r="AX132" s="738"/>
      <c r="AY132" s="771"/>
      <c r="AZ132" s="738"/>
    </row>
    <row r="133" spans="1:65" s="2" customFormat="1" ht="24.25" customHeight="1">
      <c r="A133" s="203"/>
      <c r="B133" s="131"/>
      <c r="C133" s="145" t="s">
        <v>107</v>
      </c>
      <c r="D133" s="145"/>
      <c r="E133" s="146"/>
      <c r="F133" s="156" t="s">
        <v>218</v>
      </c>
      <c r="G133" s="148" t="s">
        <v>212</v>
      </c>
      <c r="H133" s="149">
        <v>94.5</v>
      </c>
      <c r="I133" s="150"/>
      <c r="J133" s="887">
        <f>I133*H133</f>
        <v>0</v>
      </c>
      <c r="K133" s="147" t="s">
        <v>1</v>
      </c>
      <c r="L133" s="152"/>
      <c r="M133" s="736"/>
      <c r="N133" s="737"/>
      <c r="O133" s="734"/>
      <c r="P133" s="757"/>
      <c r="Q133" s="757"/>
      <c r="R133" s="757"/>
      <c r="S133" s="757"/>
      <c r="T133" s="757"/>
      <c r="U133" s="734"/>
      <c r="V133" s="734"/>
      <c r="W133" s="734"/>
      <c r="X133" s="734"/>
      <c r="Y133" s="734"/>
      <c r="Z133" s="734"/>
      <c r="AA133" s="734"/>
      <c r="AB133" s="734"/>
      <c r="AC133" s="734"/>
      <c r="AD133" s="734"/>
      <c r="AE133" s="734"/>
      <c r="AF133" s="729"/>
      <c r="AG133" s="729"/>
      <c r="AH133" s="729"/>
      <c r="AI133" s="729"/>
      <c r="AJ133" s="729"/>
      <c r="AK133" s="729"/>
      <c r="AL133" s="729"/>
      <c r="AM133" s="729"/>
      <c r="AN133" s="729"/>
      <c r="AO133" s="729"/>
      <c r="AP133" s="729"/>
      <c r="AQ133" s="729"/>
      <c r="AR133" s="769"/>
      <c r="AS133" s="729"/>
      <c r="AT133" s="769"/>
      <c r="AU133" s="769"/>
      <c r="AV133" s="729"/>
      <c r="AW133" s="729"/>
      <c r="AX133" s="729"/>
      <c r="AY133" s="760"/>
      <c r="AZ133" s="729"/>
      <c r="BE133" s="135"/>
      <c r="BF133" s="135"/>
      <c r="BG133" s="135"/>
      <c r="BH133" s="135"/>
      <c r="BI133" s="135"/>
      <c r="BJ133" s="12"/>
      <c r="BK133" s="135"/>
      <c r="BL133" s="12"/>
      <c r="BM133" s="134"/>
    </row>
    <row r="134" spans="1:65" s="10" customFormat="1" ht="15.65" customHeight="1">
      <c r="B134" s="136"/>
      <c r="D134" s="137" t="s">
        <v>131</v>
      </c>
      <c r="E134" s="138" t="s">
        <v>1</v>
      </c>
      <c r="F134" s="155" t="s">
        <v>359</v>
      </c>
      <c r="H134" s="140">
        <v>94.5</v>
      </c>
      <c r="I134" s="860"/>
      <c r="L134" s="136"/>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c r="AL134" s="738"/>
      <c r="AM134" s="738"/>
      <c r="AN134" s="738"/>
      <c r="AO134" s="738"/>
      <c r="AP134" s="738"/>
      <c r="AQ134" s="738"/>
      <c r="AR134" s="738"/>
      <c r="AS134" s="738"/>
      <c r="AT134" s="771"/>
      <c r="AU134" s="771"/>
      <c r="AV134" s="738"/>
      <c r="AW134" s="738"/>
      <c r="AX134" s="738"/>
      <c r="AY134" s="771"/>
      <c r="AZ134" s="738"/>
    </row>
    <row r="135" spans="1:65" s="2" customFormat="1" ht="24.25" customHeight="1">
      <c r="A135" s="203"/>
      <c r="B135" s="131"/>
      <c r="C135" s="888">
        <v>7</v>
      </c>
      <c r="D135" s="145"/>
      <c r="E135" s="146"/>
      <c r="F135" s="156" t="s">
        <v>217</v>
      </c>
      <c r="G135" s="148" t="s">
        <v>212</v>
      </c>
      <c r="H135" s="149">
        <v>94.5</v>
      </c>
      <c r="I135" s="150"/>
      <c r="J135" s="887">
        <f>ROUND(I135*H135,0)</f>
        <v>0</v>
      </c>
      <c r="K135" s="147" t="s">
        <v>1</v>
      </c>
      <c r="L135" s="152"/>
      <c r="M135" s="736"/>
      <c r="N135" s="737"/>
      <c r="O135" s="734"/>
      <c r="P135" s="757"/>
      <c r="Q135" s="757"/>
      <c r="R135" s="757"/>
      <c r="S135" s="757"/>
      <c r="T135" s="757"/>
      <c r="U135" s="734"/>
      <c r="V135" s="734"/>
      <c r="W135" s="734"/>
      <c r="X135" s="734"/>
      <c r="Y135" s="734"/>
      <c r="Z135" s="734"/>
      <c r="AA135" s="734"/>
      <c r="AB135" s="734"/>
      <c r="AC135" s="734"/>
      <c r="AD135" s="734"/>
      <c r="AE135" s="734"/>
      <c r="AF135" s="729"/>
      <c r="AG135" s="729"/>
      <c r="AH135" s="729"/>
      <c r="AI135" s="729"/>
      <c r="AJ135" s="729"/>
      <c r="AK135" s="729"/>
      <c r="AL135" s="729"/>
      <c r="AM135" s="729"/>
      <c r="AN135" s="729"/>
      <c r="AO135" s="729"/>
      <c r="AP135" s="729"/>
      <c r="AQ135" s="729"/>
      <c r="AR135" s="769"/>
      <c r="AS135" s="729"/>
      <c r="AT135" s="769"/>
      <c r="AU135" s="769"/>
      <c r="AV135" s="729"/>
      <c r="AW135" s="729"/>
      <c r="AX135" s="729"/>
      <c r="AY135" s="760"/>
      <c r="AZ135" s="729"/>
      <c r="BE135" s="135"/>
      <c r="BF135" s="135"/>
      <c r="BG135" s="135"/>
      <c r="BH135" s="135"/>
      <c r="BI135" s="135"/>
      <c r="BJ135" s="12"/>
      <c r="BK135" s="135"/>
      <c r="BL135" s="12"/>
      <c r="BM135" s="134"/>
    </row>
    <row r="136" spans="1:65" s="10" customFormat="1">
      <c r="B136" s="136"/>
      <c r="D136" s="137" t="s">
        <v>131</v>
      </c>
      <c r="E136" s="138" t="s">
        <v>1</v>
      </c>
      <c r="F136" s="155" t="s">
        <v>360</v>
      </c>
      <c r="H136" s="140">
        <v>94.5</v>
      </c>
      <c r="I136" s="860"/>
      <c r="L136" s="136"/>
      <c r="M136" s="738"/>
      <c r="N136" s="738"/>
      <c r="O136" s="738"/>
      <c r="P136" s="738"/>
      <c r="Q136" s="738"/>
      <c r="R136" s="738"/>
      <c r="S136" s="738"/>
      <c r="T136" s="738"/>
      <c r="U136" s="738"/>
      <c r="V136" s="738"/>
      <c r="W136" s="738"/>
      <c r="X136" s="738"/>
      <c r="Y136" s="738"/>
      <c r="Z136" s="738"/>
      <c r="AA136" s="738"/>
      <c r="AB136" s="738"/>
      <c r="AC136" s="738"/>
      <c r="AD136" s="738"/>
      <c r="AE136" s="738"/>
      <c r="AF136" s="738"/>
      <c r="AG136" s="738"/>
      <c r="AH136" s="738"/>
      <c r="AI136" s="738"/>
      <c r="AJ136" s="738"/>
      <c r="AK136" s="738"/>
      <c r="AL136" s="738"/>
      <c r="AM136" s="738"/>
      <c r="AN136" s="738"/>
      <c r="AO136" s="738"/>
      <c r="AP136" s="738"/>
      <c r="AQ136" s="738"/>
      <c r="AR136" s="738"/>
      <c r="AS136" s="738"/>
      <c r="AT136" s="771"/>
      <c r="AU136" s="771"/>
      <c r="AV136" s="738"/>
      <c r="AW136" s="738"/>
      <c r="AX136" s="738"/>
      <c r="AY136" s="771"/>
      <c r="AZ136" s="738"/>
    </row>
    <row r="137" spans="1:65" s="2" customFormat="1" ht="23.15">
      <c r="A137" s="203"/>
      <c r="B137" s="131"/>
      <c r="C137" s="145">
        <v>8</v>
      </c>
      <c r="D137" s="145"/>
      <c r="E137" s="146"/>
      <c r="F137" s="147" t="s">
        <v>216</v>
      </c>
      <c r="G137" s="148" t="s">
        <v>212</v>
      </c>
      <c r="H137" s="149">
        <v>8.1999999999999993</v>
      </c>
      <c r="I137" s="150"/>
      <c r="J137" s="151">
        <f>ROUND(I137*H137,0)</f>
        <v>0</v>
      </c>
      <c r="K137" s="147" t="s">
        <v>1</v>
      </c>
      <c r="L137" s="152"/>
      <c r="M137" s="736"/>
      <c r="N137" s="737"/>
      <c r="O137" s="734"/>
      <c r="P137" s="757"/>
      <c r="Q137" s="757"/>
      <c r="R137" s="757"/>
      <c r="S137" s="757"/>
      <c r="T137" s="757"/>
      <c r="U137" s="734"/>
      <c r="V137" s="734"/>
      <c r="W137" s="734"/>
      <c r="X137" s="734"/>
      <c r="Y137" s="734"/>
      <c r="Z137" s="734"/>
      <c r="AA137" s="734"/>
      <c r="AB137" s="734"/>
      <c r="AC137" s="734"/>
      <c r="AD137" s="734"/>
      <c r="AE137" s="734"/>
      <c r="AF137" s="729"/>
      <c r="AG137" s="729"/>
      <c r="AH137" s="729"/>
      <c r="AI137" s="729"/>
      <c r="AJ137" s="729"/>
      <c r="AK137" s="729"/>
      <c r="AL137" s="729"/>
      <c r="AM137" s="729"/>
      <c r="AN137" s="729"/>
      <c r="AO137" s="729"/>
      <c r="AP137" s="729"/>
      <c r="AQ137" s="729"/>
      <c r="AR137" s="769"/>
      <c r="AS137" s="729"/>
      <c r="AT137" s="769"/>
      <c r="AU137" s="769"/>
      <c r="AV137" s="729"/>
      <c r="AW137" s="729"/>
      <c r="AX137" s="729"/>
      <c r="AY137" s="760"/>
      <c r="AZ137" s="729"/>
      <c r="BE137" s="135"/>
      <c r="BF137" s="135"/>
      <c r="BG137" s="135"/>
      <c r="BH137" s="135"/>
      <c r="BI137" s="135"/>
      <c r="BJ137" s="12"/>
      <c r="BK137" s="135"/>
      <c r="BL137" s="12"/>
      <c r="BM137" s="134"/>
    </row>
    <row r="138" spans="1:65" s="10" customFormat="1" ht="13.95" customHeight="1">
      <c r="B138" s="136"/>
      <c r="D138" s="137" t="s">
        <v>131</v>
      </c>
      <c r="E138" s="138" t="s">
        <v>1</v>
      </c>
      <c r="F138" s="155" t="s">
        <v>361</v>
      </c>
      <c r="H138" s="140">
        <v>8.1999999999999993</v>
      </c>
      <c r="I138" s="860"/>
      <c r="L138" s="136"/>
      <c r="M138" s="738"/>
      <c r="N138" s="738"/>
      <c r="O138" s="738"/>
      <c r="P138" s="738"/>
      <c r="Q138" s="738"/>
      <c r="R138" s="738"/>
      <c r="S138" s="738"/>
      <c r="T138" s="738"/>
      <c r="U138" s="738"/>
      <c r="V138" s="738"/>
      <c r="W138" s="738"/>
      <c r="X138" s="738"/>
      <c r="Y138" s="738"/>
      <c r="Z138" s="738"/>
      <c r="AA138" s="738"/>
      <c r="AB138" s="738"/>
      <c r="AC138" s="738"/>
      <c r="AD138" s="738"/>
      <c r="AE138" s="738"/>
      <c r="AF138" s="738"/>
      <c r="AG138" s="738"/>
      <c r="AH138" s="738"/>
      <c r="AI138" s="738"/>
      <c r="AJ138" s="738"/>
      <c r="AK138" s="738"/>
      <c r="AL138" s="738"/>
      <c r="AM138" s="738"/>
      <c r="AN138" s="738"/>
      <c r="AO138" s="738"/>
      <c r="AP138" s="738"/>
      <c r="AQ138" s="738"/>
      <c r="AR138" s="738"/>
      <c r="AS138" s="738"/>
      <c r="AT138" s="771"/>
      <c r="AU138" s="771"/>
      <c r="AV138" s="738"/>
      <c r="AW138" s="738"/>
      <c r="AX138" s="738"/>
      <c r="AY138" s="771"/>
      <c r="AZ138" s="738"/>
    </row>
    <row r="139" spans="1:65" s="2" customFormat="1" ht="24" customHeight="1">
      <c r="A139" s="203"/>
      <c r="B139" s="131"/>
      <c r="C139" s="145">
        <v>9</v>
      </c>
      <c r="D139" s="145"/>
      <c r="E139" s="146"/>
      <c r="F139" s="156" t="s">
        <v>215</v>
      </c>
      <c r="G139" s="148" t="s">
        <v>212</v>
      </c>
      <c r="H139" s="149">
        <v>8.1999999999999993</v>
      </c>
      <c r="I139" s="150"/>
      <c r="J139" s="151">
        <f>ROUND(I139*H139,0)</f>
        <v>0</v>
      </c>
      <c r="K139" s="147" t="s">
        <v>1</v>
      </c>
      <c r="L139" s="152"/>
      <c r="M139" s="736"/>
      <c r="N139" s="737"/>
      <c r="O139" s="734"/>
      <c r="P139" s="757"/>
      <c r="Q139" s="757"/>
      <c r="R139" s="757"/>
      <c r="S139" s="757"/>
      <c r="T139" s="757"/>
      <c r="U139" s="734"/>
      <c r="V139" s="734"/>
      <c r="W139" s="734"/>
      <c r="X139" s="734"/>
      <c r="Y139" s="734"/>
      <c r="Z139" s="734"/>
      <c r="AA139" s="734"/>
      <c r="AB139" s="734"/>
      <c r="AC139" s="734"/>
      <c r="AD139" s="734"/>
      <c r="AE139" s="734"/>
      <c r="AF139" s="729"/>
      <c r="AG139" s="729"/>
      <c r="AH139" s="729"/>
      <c r="AI139" s="729"/>
      <c r="AJ139" s="729"/>
      <c r="AK139" s="729"/>
      <c r="AL139" s="729"/>
      <c r="AM139" s="729"/>
      <c r="AN139" s="729"/>
      <c r="AO139" s="729"/>
      <c r="AP139" s="729"/>
      <c r="AQ139" s="729"/>
      <c r="AR139" s="769"/>
      <c r="AS139" s="729"/>
      <c r="AT139" s="769"/>
      <c r="AU139" s="769"/>
      <c r="AV139" s="729"/>
      <c r="AW139" s="729"/>
      <c r="AX139" s="729"/>
      <c r="AY139" s="760"/>
      <c r="AZ139" s="729"/>
      <c r="BE139" s="135"/>
      <c r="BF139" s="135"/>
      <c r="BG139" s="135"/>
      <c r="BH139" s="135"/>
      <c r="BI139" s="135"/>
      <c r="BJ139" s="12"/>
      <c r="BK139" s="135"/>
      <c r="BL139" s="12"/>
      <c r="BM139" s="134"/>
    </row>
    <row r="140" spans="1:65" s="10" customFormat="1" ht="13.95" customHeight="1">
      <c r="B140" s="136"/>
      <c r="D140" s="137" t="s">
        <v>131</v>
      </c>
      <c r="E140" s="138" t="s">
        <v>1</v>
      </c>
      <c r="F140" s="155" t="s">
        <v>361</v>
      </c>
      <c r="H140" s="140">
        <v>8.1999999999999993</v>
      </c>
      <c r="I140" s="860"/>
      <c r="L140" s="136"/>
      <c r="M140" s="738"/>
      <c r="N140" s="738"/>
      <c r="O140" s="738"/>
      <c r="P140" s="738"/>
      <c r="Q140" s="738"/>
      <c r="R140" s="738"/>
      <c r="S140" s="738"/>
      <c r="T140" s="738"/>
      <c r="U140" s="738"/>
      <c r="V140" s="738"/>
      <c r="W140" s="738"/>
      <c r="X140" s="738"/>
      <c r="Y140" s="738"/>
      <c r="Z140" s="738"/>
      <c r="AA140" s="738"/>
      <c r="AB140" s="738"/>
      <c r="AC140" s="738"/>
      <c r="AD140" s="738"/>
      <c r="AE140" s="738"/>
      <c r="AF140" s="738"/>
      <c r="AG140" s="738"/>
      <c r="AH140" s="738"/>
      <c r="AI140" s="738"/>
      <c r="AJ140" s="738"/>
      <c r="AK140" s="738"/>
      <c r="AL140" s="738"/>
      <c r="AM140" s="738"/>
      <c r="AN140" s="738"/>
      <c r="AO140" s="738"/>
      <c r="AP140" s="738"/>
      <c r="AQ140" s="738"/>
      <c r="AR140" s="738"/>
      <c r="AS140" s="738"/>
      <c r="AT140" s="771"/>
      <c r="AU140" s="771"/>
      <c r="AV140" s="738"/>
      <c r="AW140" s="738"/>
      <c r="AX140" s="738"/>
      <c r="AY140" s="771"/>
      <c r="AZ140" s="738"/>
    </row>
    <row r="141" spans="1:65" s="2" customFormat="1" ht="24" customHeight="1">
      <c r="A141" s="203"/>
      <c r="B141" s="131"/>
      <c r="C141" s="145">
        <v>10</v>
      </c>
      <c r="D141" s="145"/>
      <c r="E141" s="146"/>
      <c r="F141" s="156" t="s">
        <v>214</v>
      </c>
      <c r="G141" s="148" t="s">
        <v>212</v>
      </c>
      <c r="H141" s="149">
        <v>60</v>
      </c>
      <c r="I141" s="150"/>
      <c r="J141" s="151">
        <f>ROUND(I141*H141,0)</f>
        <v>0</v>
      </c>
      <c r="K141" s="147" t="s">
        <v>1</v>
      </c>
      <c r="L141" s="152"/>
      <c r="M141" s="736"/>
      <c r="N141" s="737"/>
      <c r="O141" s="734"/>
      <c r="P141" s="757"/>
      <c r="Q141" s="757"/>
      <c r="R141" s="757"/>
      <c r="S141" s="757"/>
      <c r="T141" s="757"/>
      <c r="U141" s="734"/>
      <c r="V141" s="734"/>
      <c r="W141" s="734"/>
      <c r="X141" s="734"/>
      <c r="Y141" s="734"/>
      <c r="Z141" s="734"/>
      <c r="AA141" s="734"/>
      <c r="AB141" s="734"/>
      <c r="AC141" s="734"/>
      <c r="AD141" s="734"/>
      <c r="AE141" s="734"/>
      <c r="AF141" s="729"/>
      <c r="AG141" s="729"/>
      <c r="AH141" s="729"/>
      <c r="AI141" s="729"/>
      <c r="AJ141" s="729"/>
      <c r="AK141" s="729"/>
      <c r="AL141" s="729"/>
      <c r="AM141" s="729"/>
      <c r="AN141" s="729"/>
      <c r="AO141" s="729"/>
      <c r="AP141" s="729"/>
      <c r="AQ141" s="729"/>
      <c r="AR141" s="769"/>
      <c r="AS141" s="729"/>
      <c r="AT141" s="769"/>
      <c r="AU141" s="769"/>
      <c r="AV141" s="729"/>
      <c r="AW141" s="729"/>
      <c r="AX141" s="729"/>
      <c r="AY141" s="760"/>
      <c r="AZ141" s="729"/>
      <c r="BE141" s="135"/>
      <c r="BF141" s="135"/>
      <c r="BG141" s="135"/>
      <c r="BH141" s="135"/>
      <c r="BI141" s="135"/>
      <c r="BJ141" s="12"/>
      <c r="BK141" s="135"/>
      <c r="BL141" s="12"/>
      <c r="BM141" s="134"/>
    </row>
    <row r="142" spans="1:65" s="10" customFormat="1" ht="15" customHeight="1">
      <c r="B142" s="136"/>
      <c r="D142" s="137" t="s">
        <v>131</v>
      </c>
      <c r="E142" s="138"/>
      <c r="F142" s="155" t="s">
        <v>362</v>
      </c>
      <c r="H142" s="140">
        <v>60</v>
      </c>
      <c r="I142" s="860"/>
      <c r="L142" s="136"/>
      <c r="M142" s="738"/>
      <c r="N142" s="738"/>
      <c r="O142" s="738"/>
      <c r="P142" s="738"/>
      <c r="Q142" s="738"/>
      <c r="R142" s="738"/>
      <c r="S142" s="738"/>
      <c r="T142" s="738"/>
      <c r="U142" s="738"/>
      <c r="V142" s="738"/>
      <c r="W142" s="738"/>
      <c r="X142" s="738"/>
      <c r="Y142" s="738"/>
      <c r="Z142" s="738"/>
      <c r="AA142" s="738"/>
      <c r="AB142" s="738"/>
      <c r="AC142" s="738"/>
      <c r="AD142" s="738"/>
      <c r="AE142" s="738"/>
      <c r="AF142" s="738"/>
      <c r="AG142" s="738"/>
      <c r="AH142" s="738"/>
      <c r="AI142" s="738"/>
      <c r="AJ142" s="738"/>
      <c r="AK142" s="738"/>
      <c r="AL142" s="738"/>
      <c r="AM142" s="738"/>
      <c r="AN142" s="738"/>
      <c r="AO142" s="738"/>
      <c r="AP142" s="738"/>
      <c r="AQ142" s="738"/>
      <c r="AR142" s="738"/>
      <c r="AS142" s="738"/>
      <c r="AT142" s="771"/>
      <c r="AU142" s="771"/>
      <c r="AV142" s="738"/>
      <c r="AW142" s="738"/>
      <c r="AX142" s="738"/>
      <c r="AY142" s="771"/>
      <c r="AZ142" s="738"/>
    </row>
    <row r="143" spans="1:65" s="2" customFormat="1" ht="24" customHeight="1">
      <c r="A143" s="203"/>
      <c r="B143" s="131"/>
      <c r="C143" s="145">
        <v>11</v>
      </c>
      <c r="D143" s="145"/>
      <c r="E143" s="146"/>
      <c r="F143" s="156" t="s">
        <v>213</v>
      </c>
      <c r="G143" s="148" t="s">
        <v>212</v>
      </c>
      <c r="H143" s="149">
        <v>26.3</v>
      </c>
      <c r="I143" s="150"/>
      <c r="J143" s="151">
        <f>ROUND(I143*H143,0)</f>
        <v>0</v>
      </c>
      <c r="K143" s="147" t="s">
        <v>1</v>
      </c>
      <c r="L143" s="152"/>
      <c r="M143" s="736"/>
      <c r="N143" s="737"/>
      <c r="O143" s="734"/>
      <c r="P143" s="757"/>
      <c r="Q143" s="757"/>
      <c r="R143" s="757"/>
      <c r="S143" s="757"/>
      <c r="T143" s="757"/>
      <c r="U143" s="734"/>
      <c r="V143" s="734"/>
      <c r="W143" s="734"/>
      <c r="X143" s="734"/>
      <c r="Y143" s="734"/>
      <c r="Z143" s="734"/>
      <c r="AA143" s="734"/>
      <c r="AB143" s="734"/>
      <c r="AC143" s="734"/>
      <c r="AD143" s="734"/>
      <c r="AE143" s="734"/>
      <c r="AF143" s="729"/>
      <c r="AG143" s="729"/>
      <c r="AH143" s="729"/>
      <c r="AI143" s="729"/>
      <c r="AJ143" s="729"/>
      <c r="AK143" s="729"/>
      <c r="AL143" s="729"/>
      <c r="AM143" s="729"/>
      <c r="AN143" s="729"/>
      <c r="AO143" s="729"/>
      <c r="AP143" s="729"/>
      <c r="AQ143" s="729"/>
      <c r="AR143" s="769"/>
      <c r="AS143" s="729"/>
      <c r="AT143" s="769"/>
      <c r="AU143" s="769"/>
      <c r="AV143" s="729"/>
      <c r="AW143" s="729"/>
      <c r="AX143" s="729"/>
      <c r="AY143" s="760"/>
      <c r="AZ143" s="729"/>
      <c r="BE143" s="135"/>
      <c r="BF143" s="135"/>
      <c r="BG143" s="135"/>
      <c r="BH143" s="135"/>
      <c r="BI143" s="135"/>
      <c r="BJ143" s="12"/>
      <c r="BK143" s="135"/>
      <c r="BL143" s="12"/>
      <c r="BM143" s="134"/>
    </row>
    <row r="144" spans="1:65" s="10" customFormat="1" ht="15" customHeight="1">
      <c r="B144" s="136"/>
      <c r="D144" s="137" t="s">
        <v>131</v>
      </c>
      <c r="E144" s="138"/>
      <c r="F144" s="155" t="s">
        <v>363</v>
      </c>
      <c r="H144" s="140">
        <v>26.3</v>
      </c>
      <c r="I144" s="860"/>
      <c r="L144" s="136"/>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c r="AJ144" s="738"/>
      <c r="AK144" s="738"/>
      <c r="AL144" s="738"/>
      <c r="AM144" s="738"/>
      <c r="AN144" s="738"/>
      <c r="AO144" s="738"/>
      <c r="AP144" s="738"/>
      <c r="AQ144" s="738"/>
      <c r="AR144" s="738"/>
      <c r="AS144" s="738"/>
      <c r="AT144" s="771"/>
      <c r="AU144" s="771"/>
      <c r="AV144" s="738"/>
      <c r="AW144" s="738"/>
      <c r="AX144" s="738"/>
      <c r="AY144" s="771"/>
      <c r="AZ144" s="738"/>
    </row>
    <row r="145" spans="1:65" s="10" customFormat="1" ht="15" customHeight="1">
      <c r="B145" s="136"/>
      <c r="D145" s="137"/>
      <c r="E145" s="138"/>
      <c r="F145" s="155"/>
      <c r="H145" s="140"/>
      <c r="I145" s="860"/>
      <c r="L145" s="136"/>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I145" s="738"/>
      <c r="AJ145" s="738"/>
      <c r="AK145" s="738"/>
      <c r="AL145" s="738"/>
      <c r="AM145" s="738"/>
      <c r="AN145" s="738"/>
      <c r="AO145" s="738"/>
      <c r="AP145" s="738"/>
      <c r="AQ145" s="738"/>
      <c r="AR145" s="738"/>
      <c r="AS145" s="738"/>
      <c r="AT145" s="771"/>
      <c r="AU145" s="771"/>
      <c r="AV145" s="738"/>
      <c r="AW145" s="738"/>
      <c r="AX145" s="738"/>
      <c r="AY145" s="771"/>
      <c r="AZ145" s="738"/>
    </row>
    <row r="146" spans="1:65" s="10" customFormat="1" ht="12.45">
      <c r="B146" s="136"/>
      <c r="C146" s="205"/>
      <c r="D146" s="120" t="s">
        <v>71</v>
      </c>
      <c r="E146" s="129" t="s">
        <v>172</v>
      </c>
      <c r="F146" s="129" t="s">
        <v>223</v>
      </c>
      <c r="G146" s="208"/>
      <c r="H146" s="209"/>
      <c r="I146" s="212"/>
      <c r="J146" s="130">
        <f>SUM(J147:J153)</f>
        <v>0</v>
      </c>
      <c r="K146" s="211"/>
      <c r="L146" s="136"/>
      <c r="M146" s="738"/>
      <c r="N146" s="738"/>
      <c r="O146" s="738"/>
      <c r="P146" s="738"/>
      <c r="Q146" s="738"/>
      <c r="R146" s="738"/>
      <c r="S146" s="738"/>
      <c r="T146" s="738"/>
      <c r="U146" s="738"/>
      <c r="V146" s="738"/>
      <c r="W146" s="738"/>
      <c r="X146" s="738"/>
      <c r="Y146" s="738"/>
      <c r="Z146" s="738"/>
      <c r="AA146" s="738"/>
      <c r="AB146" s="738"/>
      <c r="AC146" s="738"/>
      <c r="AD146" s="738"/>
      <c r="AE146" s="738"/>
      <c r="AF146" s="738"/>
      <c r="AG146" s="738"/>
      <c r="AH146" s="738"/>
      <c r="AI146" s="738"/>
      <c r="AJ146" s="738"/>
      <c r="AK146" s="738"/>
      <c r="AL146" s="738"/>
      <c r="AM146" s="738"/>
      <c r="AN146" s="738"/>
      <c r="AO146" s="738"/>
      <c r="AP146" s="738"/>
      <c r="AQ146" s="738"/>
      <c r="AR146" s="738"/>
      <c r="AS146" s="738"/>
      <c r="AT146" s="771"/>
      <c r="AU146" s="771"/>
      <c r="AV146" s="738"/>
      <c r="AW146" s="738"/>
      <c r="AX146" s="738"/>
      <c r="AY146" s="771"/>
      <c r="AZ146" s="738"/>
    </row>
    <row r="147" spans="1:65" s="2" customFormat="1" ht="24" customHeight="1">
      <c r="A147" s="203"/>
      <c r="B147" s="131"/>
      <c r="C147" s="145">
        <v>12</v>
      </c>
      <c r="D147" s="145"/>
      <c r="E147" s="146"/>
      <c r="F147" s="156" t="s">
        <v>224</v>
      </c>
      <c r="G147" s="148" t="s">
        <v>212</v>
      </c>
      <c r="H147" s="149">
        <v>6.3</v>
      </c>
      <c r="I147" s="150"/>
      <c r="J147" s="151">
        <f>ROUND(I147*H147,0)</f>
        <v>0</v>
      </c>
      <c r="K147" s="147" t="s">
        <v>1</v>
      </c>
      <c r="L147" s="152"/>
      <c r="M147" s="736"/>
      <c r="N147" s="737"/>
      <c r="O147" s="734"/>
      <c r="P147" s="757"/>
      <c r="Q147" s="757"/>
      <c r="R147" s="757"/>
      <c r="S147" s="757"/>
      <c r="T147" s="757"/>
      <c r="U147" s="734"/>
      <c r="V147" s="734"/>
      <c r="W147" s="734"/>
      <c r="X147" s="734"/>
      <c r="Y147" s="734"/>
      <c r="Z147" s="734"/>
      <c r="AA147" s="734"/>
      <c r="AB147" s="734"/>
      <c r="AC147" s="734"/>
      <c r="AD147" s="734"/>
      <c r="AE147" s="734"/>
      <c r="AF147" s="729"/>
      <c r="AG147" s="729"/>
      <c r="AH147" s="729"/>
      <c r="AI147" s="729"/>
      <c r="AJ147" s="729"/>
      <c r="AK147" s="729"/>
      <c r="AL147" s="729"/>
      <c r="AM147" s="729"/>
      <c r="AN147" s="729"/>
      <c r="AO147" s="729"/>
      <c r="AP147" s="729"/>
      <c r="AQ147" s="729"/>
      <c r="AR147" s="769"/>
      <c r="AS147" s="729"/>
      <c r="AT147" s="769"/>
      <c r="AU147" s="769"/>
      <c r="AV147" s="729"/>
      <c r="AW147" s="729"/>
      <c r="AX147" s="729"/>
      <c r="AY147" s="760"/>
      <c r="AZ147" s="729"/>
      <c r="BE147" s="135"/>
      <c r="BF147" s="135"/>
      <c r="BG147" s="135"/>
      <c r="BH147" s="135"/>
      <c r="BI147" s="135"/>
      <c r="BJ147" s="12"/>
      <c r="BK147" s="135"/>
      <c r="BL147" s="12"/>
      <c r="BM147" s="134"/>
    </row>
    <row r="148" spans="1:65" s="10" customFormat="1" ht="15" customHeight="1">
      <c r="B148" s="136"/>
      <c r="D148" s="137" t="s">
        <v>131</v>
      </c>
      <c r="E148" s="138" t="s">
        <v>1</v>
      </c>
      <c r="F148" s="155" t="s">
        <v>364</v>
      </c>
      <c r="H148" s="140">
        <v>6.3</v>
      </c>
      <c r="I148" s="860"/>
      <c r="L148" s="136"/>
      <c r="M148" s="738"/>
      <c r="N148" s="738"/>
      <c r="O148" s="738"/>
      <c r="P148" s="738"/>
      <c r="Q148" s="738"/>
      <c r="R148" s="738"/>
      <c r="S148" s="738"/>
      <c r="T148" s="738"/>
      <c r="U148" s="738"/>
      <c r="V148" s="738"/>
      <c r="W148" s="738"/>
      <c r="X148" s="738"/>
      <c r="Y148" s="738"/>
      <c r="Z148" s="738"/>
      <c r="AA148" s="738"/>
      <c r="AB148" s="738"/>
      <c r="AC148" s="738"/>
      <c r="AD148" s="738"/>
      <c r="AE148" s="738"/>
      <c r="AF148" s="738"/>
      <c r="AG148" s="738"/>
      <c r="AH148" s="738"/>
      <c r="AI148" s="738"/>
      <c r="AJ148" s="738"/>
      <c r="AK148" s="738"/>
      <c r="AL148" s="738"/>
      <c r="AM148" s="738"/>
      <c r="AN148" s="738"/>
      <c r="AO148" s="738"/>
      <c r="AP148" s="738"/>
      <c r="AQ148" s="738"/>
      <c r="AR148" s="738"/>
      <c r="AS148" s="738"/>
      <c r="AT148" s="771"/>
      <c r="AU148" s="771"/>
      <c r="AV148" s="738"/>
      <c r="AW148" s="738"/>
      <c r="AX148" s="738"/>
      <c r="AY148" s="771"/>
      <c r="AZ148" s="738"/>
    </row>
    <row r="149" spans="1:65" s="2" customFormat="1" ht="24" customHeight="1">
      <c r="A149" s="203"/>
      <c r="B149" s="131"/>
      <c r="C149" s="145">
        <v>13</v>
      </c>
      <c r="D149" s="145"/>
      <c r="E149" s="146"/>
      <c r="F149" s="156" t="s">
        <v>225</v>
      </c>
      <c r="G149" s="148" t="s">
        <v>212</v>
      </c>
      <c r="H149" s="149">
        <v>1</v>
      </c>
      <c r="I149" s="150"/>
      <c r="J149" s="151">
        <f>ROUND(I149*H149,0)</f>
        <v>0</v>
      </c>
      <c r="K149" s="147" t="s">
        <v>1</v>
      </c>
      <c r="L149" s="152"/>
      <c r="M149" s="736"/>
      <c r="N149" s="737"/>
      <c r="O149" s="734"/>
      <c r="P149" s="757"/>
      <c r="Q149" s="757"/>
      <c r="R149" s="757"/>
      <c r="S149" s="757"/>
      <c r="T149" s="757"/>
      <c r="U149" s="734"/>
      <c r="V149" s="734"/>
      <c r="W149" s="734"/>
      <c r="X149" s="734"/>
      <c r="Y149" s="734"/>
      <c r="Z149" s="734"/>
      <c r="AA149" s="734"/>
      <c r="AB149" s="734"/>
      <c r="AC149" s="734"/>
      <c r="AD149" s="734"/>
      <c r="AE149" s="734"/>
      <c r="AF149" s="729"/>
      <c r="AG149" s="729"/>
      <c r="AH149" s="729"/>
      <c r="AI149" s="729"/>
      <c r="AJ149" s="729"/>
      <c r="AK149" s="729"/>
      <c r="AL149" s="729"/>
      <c r="AM149" s="729"/>
      <c r="AN149" s="729"/>
      <c r="AO149" s="729"/>
      <c r="AP149" s="729"/>
      <c r="AQ149" s="729"/>
      <c r="AR149" s="769"/>
      <c r="AS149" s="729"/>
      <c r="AT149" s="769"/>
      <c r="AU149" s="769"/>
      <c r="AV149" s="729"/>
      <c r="AW149" s="729"/>
      <c r="AX149" s="729"/>
      <c r="AY149" s="760"/>
      <c r="AZ149" s="729"/>
      <c r="BE149" s="135"/>
      <c r="BF149" s="135"/>
      <c r="BG149" s="135"/>
      <c r="BH149" s="135"/>
      <c r="BI149" s="135"/>
      <c r="BJ149" s="12"/>
      <c r="BK149" s="135"/>
      <c r="BL149" s="12"/>
      <c r="BM149" s="134"/>
    </row>
    <row r="150" spans="1:65" s="10" customFormat="1" ht="14.5" customHeight="1">
      <c r="B150" s="136"/>
      <c r="D150" s="137" t="s">
        <v>131</v>
      </c>
      <c r="E150" s="138"/>
      <c r="F150" s="155" t="s">
        <v>365</v>
      </c>
      <c r="H150" s="140">
        <v>1</v>
      </c>
      <c r="I150" s="860"/>
      <c r="L150" s="136"/>
      <c r="M150" s="738"/>
      <c r="N150" s="738"/>
      <c r="O150" s="738"/>
      <c r="P150" s="738"/>
      <c r="Q150" s="738"/>
      <c r="R150" s="738"/>
      <c r="S150" s="738"/>
      <c r="T150" s="738"/>
      <c r="U150" s="738"/>
      <c r="V150" s="738"/>
      <c r="W150" s="738"/>
      <c r="X150" s="738"/>
      <c r="Y150" s="738"/>
      <c r="Z150" s="738"/>
      <c r="AA150" s="738"/>
      <c r="AB150" s="738"/>
      <c r="AC150" s="738"/>
      <c r="AD150" s="738"/>
      <c r="AE150" s="738"/>
      <c r="AF150" s="738"/>
      <c r="AG150" s="738"/>
      <c r="AH150" s="738"/>
      <c r="AI150" s="738"/>
      <c r="AJ150" s="738"/>
      <c r="AK150" s="738"/>
      <c r="AL150" s="738"/>
      <c r="AM150" s="738"/>
      <c r="AN150" s="738"/>
      <c r="AO150" s="738"/>
      <c r="AP150" s="738"/>
      <c r="AQ150" s="738"/>
      <c r="AR150" s="738"/>
      <c r="AS150" s="738"/>
      <c r="AT150" s="771"/>
      <c r="AU150" s="771"/>
      <c r="AV150" s="738"/>
      <c r="AW150" s="738"/>
      <c r="AX150" s="738"/>
      <c r="AY150" s="771"/>
      <c r="AZ150" s="738"/>
    </row>
    <row r="151" spans="1:65" s="2" customFormat="1" ht="24" customHeight="1">
      <c r="A151" s="203"/>
      <c r="B151" s="131"/>
      <c r="C151" s="145">
        <v>14</v>
      </c>
      <c r="D151" s="145"/>
      <c r="E151" s="146"/>
      <c r="F151" s="156" t="s">
        <v>226</v>
      </c>
      <c r="G151" s="148" t="s">
        <v>212</v>
      </c>
      <c r="H151" s="149">
        <v>0.4</v>
      </c>
      <c r="I151" s="150"/>
      <c r="J151" s="151">
        <f>ROUND(I151*H151,0)</f>
        <v>0</v>
      </c>
      <c r="K151" s="147" t="s">
        <v>1</v>
      </c>
      <c r="L151" s="152"/>
      <c r="M151" s="736"/>
      <c r="N151" s="737"/>
      <c r="O151" s="734"/>
      <c r="P151" s="757"/>
      <c r="Q151" s="757"/>
      <c r="R151" s="757"/>
      <c r="S151" s="757"/>
      <c r="T151" s="757"/>
      <c r="U151" s="734"/>
      <c r="V151" s="734"/>
      <c r="W151" s="734"/>
      <c r="X151" s="734"/>
      <c r="Y151" s="734"/>
      <c r="Z151" s="734"/>
      <c r="AA151" s="734"/>
      <c r="AB151" s="734"/>
      <c r="AC151" s="734"/>
      <c r="AD151" s="734"/>
      <c r="AE151" s="734"/>
      <c r="AF151" s="729"/>
      <c r="AG151" s="729"/>
      <c r="AH151" s="729"/>
      <c r="AI151" s="729"/>
      <c r="AJ151" s="729"/>
      <c r="AK151" s="729"/>
      <c r="AL151" s="729"/>
      <c r="AM151" s="729"/>
      <c r="AN151" s="729"/>
      <c r="AO151" s="729"/>
      <c r="AP151" s="729"/>
      <c r="AQ151" s="729"/>
      <c r="AR151" s="769"/>
      <c r="AS151" s="729"/>
      <c r="AT151" s="769"/>
      <c r="AU151" s="769"/>
      <c r="AV151" s="729"/>
      <c r="AW151" s="729"/>
      <c r="AX151" s="729"/>
      <c r="AY151" s="760"/>
      <c r="AZ151" s="729"/>
      <c r="BE151" s="135"/>
      <c r="BF151" s="135"/>
      <c r="BG151" s="135"/>
      <c r="BH151" s="135"/>
      <c r="BI151" s="135"/>
      <c r="BJ151" s="12"/>
      <c r="BK151" s="135"/>
      <c r="BL151" s="12"/>
      <c r="BM151" s="134"/>
    </row>
    <row r="152" spans="1:65" s="10" customFormat="1" ht="15" customHeight="1">
      <c r="B152" s="136"/>
      <c r="D152" s="137" t="s">
        <v>131</v>
      </c>
      <c r="E152" s="138" t="s">
        <v>1</v>
      </c>
      <c r="F152" s="155" t="s">
        <v>275</v>
      </c>
      <c r="H152" s="140">
        <v>0.4</v>
      </c>
      <c r="I152" s="860"/>
      <c r="L152" s="136"/>
      <c r="M152" s="738"/>
      <c r="N152" s="738"/>
      <c r="O152" s="738"/>
      <c r="P152" s="738"/>
      <c r="Q152" s="738"/>
      <c r="R152" s="738"/>
      <c r="S152" s="738"/>
      <c r="T152" s="738"/>
      <c r="U152" s="738"/>
      <c r="V152" s="738"/>
      <c r="W152" s="738"/>
      <c r="X152" s="738"/>
      <c r="Y152" s="738"/>
      <c r="Z152" s="738"/>
      <c r="AA152" s="738"/>
      <c r="AB152" s="738"/>
      <c r="AC152" s="738"/>
      <c r="AD152" s="738"/>
      <c r="AE152" s="738"/>
      <c r="AF152" s="738"/>
      <c r="AG152" s="738"/>
      <c r="AH152" s="738"/>
      <c r="AI152" s="738"/>
      <c r="AJ152" s="738"/>
      <c r="AK152" s="738"/>
      <c r="AL152" s="738"/>
      <c r="AM152" s="738"/>
      <c r="AN152" s="738"/>
      <c r="AO152" s="738"/>
      <c r="AP152" s="738"/>
      <c r="AQ152" s="738"/>
      <c r="AR152" s="738"/>
      <c r="AS152" s="738"/>
      <c r="AT152" s="771"/>
      <c r="AU152" s="771"/>
      <c r="AV152" s="738"/>
      <c r="AW152" s="738"/>
      <c r="AX152" s="738"/>
      <c r="AY152" s="771"/>
      <c r="AZ152" s="738"/>
    </row>
    <row r="153" spans="1:65" s="10" customFormat="1" ht="24" customHeight="1">
      <c r="B153" s="136"/>
      <c r="C153" s="167">
        <v>15</v>
      </c>
      <c r="D153" s="167"/>
      <c r="E153" s="157"/>
      <c r="F153" s="169" t="s">
        <v>227</v>
      </c>
      <c r="G153" s="163" t="s">
        <v>212</v>
      </c>
      <c r="H153" s="164">
        <v>1.6</v>
      </c>
      <c r="I153" s="159"/>
      <c r="J153" s="172">
        <f>ROUND(I153*H153,0)</f>
        <v>0</v>
      </c>
      <c r="K153" s="158" t="s">
        <v>1</v>
      </c>
      <c r="L153" s="136"/>
      <c r="M153" s="738"/>
      <c r="N153" s="738"/>
      <c r="O153" s="738"/>
      <c r="P153" s="738"/>
      <c r="Q153" s="738"/>
      <c r="R153" s="738"/>
      <c r="S153" s="738"/>
      <c r="T153" s="738"/>
      <c r="U153" s="738"/>
      <c r="V153" s="738"/>
      <c r="W153" s="738"/>
      <c r="X153" s="738"/>
      <c r="Y153" s="738"/>
      <c r="Z153" s="738"/>
      <c r="AA153" s="738"/>
      <c r="AB153" s="738"/>
      <c r="AC153" s="738"/>
      <c r="AD153" s="738"/>
      <c r="AE153" s="738"/>
      <c r="AF153" s="738"/>
      <c r="AG153" s="738"/>
      <c r="AH153" s="738"/>
      <c r="AI153" s="738"/>
      <c r="AJ153" s="738"/>
      <c r="AK153" s="738"/>
      <c r="AL153" s="738"/>
      <c r="AM153" s="738"/>
      <c r="AN153" s="738"/>
      <c r="AO153" s="738"/>
      <c r="AP153" s="738"/>
      <c r="AQ153" s="738"/>
      <c r="AR153" s="738"/>
      <c r="AS153" s="738"/>
      <c r="AT153" s="771"/>
      <c r="AU153" s="771"/>
      <c r="AV153" s="738"/>
      <c r="AW153" s="738"/>
      <c r="AX153" s="738"/>
      <c r="AY153" s="771"/>
      <c r="AZ153" s="738"/>
    </row>
    <row r="154" spans="1:65" s="10" customFormat="1" ht="14.5" customHeight="1">
      <c r="B154" s="136"/>
      <c r="C154" s="165"/>
      <c r="D154" s="168" t="s">
        <v>131</v>
      </c>
      <c r="E154" s="161" t="s">
        <v>1</v>
      </c>
      <c r="F154" s="170" t="s">
        <v>297</v>
      </c>
      <c r="G154" s="165"/>
      <c r="H154" s="166">
        <v>1.6</v>
      </c>
      <c r="I154" s="326"/>
      <c r="J154" s="165"/>
      <c r="K154" s="160"/>
      <c r="L154" s="136"/>
      <c r="M154" s="738"/>
      <c r="N154" s="738"/>
      <c r="O154" s="738"/>
      <c r="P154" s="738"/>
      <c r="Q154" s="738"/>
      <c r="R154" s="738"/>
      <c r="S154" s="738"/>
      <c r="T154" s="738"/>
      <c r="U154" s="738"/>
      <c r="V154" s="738"/>
      <c r="W154" s="738"/>
      <c r="X154" s="738"/>
      <c r="Y154" s="738"/>
      <c r="Z154" s="738"/>
      <c r="AA154" s="738"/>
      <c r="AB154" s="738"/>
      <c r="AC154" s="738"/>
      <c r="AD154" s="738"/>
      <c r="AE154" s="738"/>
      <c r="AF154" s="738"/>
      <c r="AG154" s="738"/>
      <c r="AH154" s="738"/>
      <c r="AI154" s="738"/>
      <c r="AJ154" s="738"/>
      <c r="AK154" s="738"/>
      <c r="AL154" s="738"/>
      <c r="AM154" s="738"/>
      <c r="AN154" s="738"/>
      <c r="AO154" s="738"/>
      <c r="AP154" s="738"/>
      <c r="AQ154" s="738"/>
      <c r="AR154" s="738"/>
      <c r="AS154" s="738"/>
      <c r="AT154" s="771"/>
      <c r="AU154" s="771"/>
      <c r="AV154" s="738"/>
      <c r="AW154" s="738"/>
      <c r="AX154" s="738"/>
      <c r="AY154" s="771"/>
      <c r="AZ154" s="738"/>
    </row>
    <row r="155" spans="1:65" s="9" customFormat="1" ht="22.95" customHeight="1">
      <c r="B155" s="119"/>
      <c r="D155" s="120" t="s">
        <v>71</v>
      </c>
      <c r="E155" s="129" t="s">
        <v>173</v>
      </c>
      <c r="F155" s="129" t="s">
        <v>276</v>
      </c>
      <c r="I155" s="859"/>
      <c r="J155" s="130">
        <f>SUM(J156:J158)</f>
        <v>0</v>
      </c>
      <c r="L155" s="119"/>
      <c r="M155" s="735"/>
      <c r="N155" s="735"/>
      <c r="O155" s="735"/>
      <c r="P155" s="753"/>
      <c r="Q155" s="735"/>
      <c r="R155" s="753"/>
      <c r="S155" s="735"/>
      <c r="T155" s="753"/>
      <c r="U155" s="735"/>
      <c r="V155" s="735"/>
      <c r="W155" s="735"/>
      <c r="X155" s="735"/>
      <c r="Y155" s="735"/>
      <c r="Z155" s="735"/>
      <c r="AA155" s="735"/>
      <c r="AB155" s="735"/>
      <c r="AC155" s="735"/>
      <c r="AD155" s="735"/>
      <c r="AE155" s="735"/>
      <c r="AF155" s="735"/>
      <c r="AG155" s="735"/>
      <c r="AH155" s="735"/>
      <c r="AI155" s="735"/>
      <c r="AJ155" s="735"/>
      <c r="AK155" s="735"/>
      <c r="AL155" s="735"/>
      <c r="AM155" s="735"/>
      <c r="AN155" s="735"/>
      <c r="AO155" s="735"/>
      <c r="AP155" s="735"/>
      <c r="AQ155" s="735"/>
      <c r="AR155" s="766"/>
      <c r="AS155" s="735"/>
      <c r="AT155" s="767"/>
      <c r="AU155" s="767"/>
      <c r="AV155" s="735"/>
      <c r="AW155" s="735"/>
      <c r="AX155" s="735"/>
      <c r="AY155" s="766"/>
      <c r="AZ155" s="735"/>
      <c r="BK155" s="128"/>
    </row>
    <row r="156" spans="1:65" s="10" customFormat="1" ht="24" customHeight="1">
      <c r="B156" s="136"/>
      <c r="C156" s="167">
        <v>16</v>
      </c>
      <c r="D156" s="167"/>
      <c r="E156" s="157"/>
      <c r="F156" s="171" t="s">
        <v>277</v>
      </c>
      <c r="G156" s="163" t="s">
        <v>270</v>
      </c>
      <c r="H156" s="164">
        <v>15</v>
      </c>
      <c r="I156" s="159"/>
      <c r="J156" s="172">
        <f>ROUND(I156*H156,0)</f>
        <v>0</v>
      </c>
      <c r="K156" s="158" t="s">
        <v>1</v>
      </c>
      <c r="L156" s="136"/>
      <c r="M156" s="738"/>
      <c r="N156" s="738"/>
      <c r="O156" s="738"/>
      <c r="P156" s="738"/>
      <c r="Q156" s="738"/>
      <c r="R156" s="738"/>
      <c r="S156" s="738"/>
      <c r="T156" s="738"/>
      <c r="U156" s="738"/>
      <c r="V156" s="738"/>
      <c r="W156" s="738"/>
      <c r="X156" s="738"/>
      <c r="Y156" s="738"/>
      <c r="Z156" s="738"/>
      <c r="AA156" s="738"/>
      <c r="AB156" s="738"/>
      <c r="AC156" s="738"/>
      <c r="AD156" s="738"/>
      <c r="AE156" s="738"/>
      <c r="AF156" s="738"/>
      <c r="AG156" s="738"/>
      <c r="AH156" s="738"/>
      <c r="AI156" s="738"/>
      <c r="AJ156" s="738"/>
      <c r="AK156" s="738"/>
      <c r="AL156" s="738"/>
      <c r="AM156" s="738"/>
      <c r="AN156" s="738"/>
      <c r="AO156" s="738"/>
      <c r="AP156" s="738"/>
      <c r="AQ156" s="738"/>
      <c r="AR156" s="738"/>
      <c r="AS156" s="738"/>
      <c r="AT156" s="771"/>
      <c r="AU156" s="771"/>
      <c r="AV156" s="738"/>
      <c r="AW156" s="738"/>
      <c r="AX156" s="738"/>
      <c r="AY156" s="771"/>
      <c r="AZ156" s="738"/>
    </row>
    <row r="157" spans="1:65" s="10" customFormat="1" ht="24" customHeight="1">
      <c r="B157" s="136"/>
      <c r="C157" s="167">
        <v>17</v>
      </c>
      <c r="D157" s="167"/>
      <c r="E157" s="157"/>
      <c r="F157" s="171" t="s">
        <v>278</v>
      </c>
      <c r="G157" s="163" t="s">
        <v>270</v>
      </c>
      <c r="H157" s="164">
        <v>15</v>
      </c>
      <c r="I157" s="159"/>
      <c r="J157" s="172">
        <f>ROUND(I157*H157,0)</f>
        <v>0</v>
      </c>
      <c r="K157" s="158" t="s">
        <v>1</v>
      </c>
      <c r="L157" s="136"/>
      <c r="M157" s="738"/>
      <c r="N157" s="738"/>
      <c r="O157" s="738"/>
      <c r="P157" s="738"/>
      <c r="Q157" s="738"/>
      <c r="R157" s="738"/>
      <c r="S157" s="738"/>
      <c r="T157" s="738"/>
      <c r="U157" s="738"/>
      <c r="V157" s="738"/>
      <c r="W157" s="738"/>
      <c r="X157" s="738"/>
      <c r="Y157" s="738"/>
      <c r="Z157" s="738"/>
      <c r="AA157" s="738"/>
      <c r="AB157" s="738"/>
      <c r="AC157" s="738"/>
      <c r="AD157" s="738"/>
      <c r="AE157" s="738"/>
      <c r="AF157" s="738"/>
      <c r="AG157" s="738"/>
      <c r="AH157" s="738"/>
      <c r="AI157" s="738"/>
      <c r="AJ157" s="738"/>
      <c r="AK157" s="738"/>
      <c r="AL157" s="738"/>
      <c r="AM157" s="738"/>
      <c r="AN157" s="738"/>
      <c r="AO157" s="738"/>
      <c r="AP157" s="738"/>
      <c r="AQ157" s="738"/>
      <c r="AR157" s="738"/>
      <c r="AS157" s="738"/>
      <c r="AT157" s="771"/>
      <c r="AU157" s="771"/>
      <c r="AV157" s="738"/>
      <c r="AW157" s="738"/>
      <c r="AX157" s="738"/>
      <c r="AY157" s="771"/>
      <c r="AZ157" s="738"/>
    </row>
    <row r="158" spans="1:65" s="10" customFormat="1" ht="24" customHeight="1">
      <c r="B158" s="136"/>
      <c r="C158" s="167">
        <v>18</v>
      </c>
      <c r="D158" s="167"/>
      <c r="E158" s="157"/>
      <c r="F158" s="171" t="s">
        <v>279</v>
      </c>
      <c r="G158" s="163" t="s">
        <v>270</v>
      </c>
      <c r="H158" s="164">
        <v>15</v>
      </c>
      <c r="I158" s="159"/>
      <c r="J158" s="172">
        <f t="shared" ref="J158" si="0">ROUND(I158*H158,0)</f>
        <v>0</v>
      </c>
      <c r="K158" s="158" t="s">
        <v>1</v>
      </c>
      <c r="L158" s="136"/>
      <c r="M158" s="738"/>
      <c r="N158" s="738"/>
      <c r="O158" s="738"/>
      <c r="P158" s="738"/>
      <c r="Q158" s="738"/>
      <c r="R158" s="738"/>
      <c r="S158" s="738"/>
      <c r="T158" s="738"/>
      <c r="U158" s="738"/>
      <c r="V158" s="738"/>
      <c r="W158" s="738"/>
      <c r="X158" s="738"/>
      <c r="Y158" s="738"/>
      <c r="Z158" s="738"/>
      <c r="AA158" s="738"/>
      <c r="AB158" s="738"/>
      <c r="AC158" s="738"/>
      <c r="AD158" s="738"/>
      <c r="AE158" s="738"/>
      <c r="AF158" s="738"/>
      <c r="AG158" s="738"/>
      <c r="AH158" s="738"/>
      <c r="AI158" s="738"/>
      <c r="AJ158" s="738"/>
      <c r="AK158" s="738"/>
      <c r="AL158" s="738"/>
      <c r="AM158" s="738"/>
      <c r="AN158" s="738"/>
      <c r="AO158" s="738"/>
      <c r="AP158" s="738"/>
      <c r="AQ158" s="738"/>
      <c r="AR158" s="738"/>
      <c r="AS158" s="738"/>
      <c r="AT158" s="771"/>
      <c r="AU158" s="771"/>
      <c r="AV158" s="738"/>
      <c r="AW158" s="738"/>
      <c r="AX158" s="738"/>
      <c r="AY158" s="771"/>
      <c r="AZ158" s="738"/>
    </row>
    <row r="159" spans="1:65" s="9" customFormat="1" ht="22.95" customHeight="1">
      <c r="B159" s="119"/>
      <c r="D159" s="120" t="s">
        <v>71</v>
      </c>
      <c r="E159" s="129" t="s">
        <v>174</v>
      </c>
      <c r="F159" s="129" t="s">
        <v>291</v>
      </c>
      <c r="I159" s="859"/>
      <c r="J159" s="130">
        <f>SUM(J160:J201)</f>
        <v>0</v>
      </c>
      <c r="L159" s="119"/>
      <c r="M159" s="735"/>
      <c r="N159" s="735"/>
      <c r="O159" s="735"/>
      <c r="P159" s="753"/>
      <c r="Q159" s="735"/>
      <c r="R159" s="753"/>
      <c r="S159" s="735"/>
      <c r="T159" s="753"/>
      <c r="U159" s="735"/>
      <c r="V159" s="735"/>
      <c r="W159" s="735"/>
      <c r="X159" s="735"/>
      <c r="Y159" s="735"/>
      <c r="Z159" s="735"/>
      <c r="AA159" s="735"/>
      <c r="AB159" s="735"/>
      <c r="AC159" s="735"/>
      <c r="AD159" s="735"/>
      <c r="AE159" s="735"/>
      <c r="AF159" s="735"/>
      <c r="AG159" s="735"/>
      <c r="AH159" s="735"/>
      <c r="AI159" s="735"/>
      <c r="AJ159" s="735"/>
      <c r="AK159" s="735"/>
      <c r="AL159" s="735"/>
      <c r="AM159" s="735"/>
      <c r="AN159" s="735"/>
      <c r="AO159" s="735"/>
      <c r="AP159" s="735"/>
      <c r="AQ159" s="735"/>
      <c r="AR159" s="766"/>
      <c r="AS159" s="735"/>
      <c r="AT159" s="767"/>
      <c r="AU159" s="767"/>
      <c r="AV159" s="735"/>
      <c r="AW159" s="735"/>
      <c r="AX159" s="735"/>
      <c r="AY159" s="766"/>
      <c r="AZ159" s="735"/>
      <c r="BK159" s="128"/>
    </row>
    <row r="160" spans="1:65" s="10" customFormat="1" ht="23.15">
      <c r="B160" s="136"/>
      <c r="C160" s="167">
        <v>19</v>
      </c>
      <c r="D160" s="167"/>
      <c r="E160" s="157"/>
      <c r="F160" s="171" t="s">
        <v>280</v>
      </c>
      <c r="G160" s="163" t="s">
        <v>158</v>
      </c>
      <c r="H160" s="164">
        <v>8</v>
      </c>
      <c r="I160" s="159"/>
      <c r="J160" s="172">
        <f t="shared" ref="J160" si="1">ROUND(I160*H160,0)</f>
        <v>0</v>
      </c>
      <c r="K160" s="158" t="s">
        <v>1</v>
      </c>
      <c r="L160" s="136"/>
      <c r="M160" s="738"/>
      <c r="N160" s="738"/>
      <c r="O160" s="738"/>
      <c r="P160" s="738"/>
      <c r="Q160" s="738"/>
      <c r="R160" s="738"/>
      <c r="S160" s="738"/>
      <c r="T160" s="738"/>
      <c r="U160" s="738"/>
      <c r="V160" s="738"/>
      <c r="W160" s="738"/>
      <c r="X160" s="738"/>
      <c r="Y160" s="738"/>
      <c r="Z160" s="738"/>
      <c r="AA160" s="738"/>
      <c r="AB160" s="738"/>
      <c r="AC160" s="738"/>
      <c r="AD160" s="738"/>
      <c r="AE160" s="738"/>
      <c r="AF160" s="738"/>
      <c r="AG160" s="738"/>
      <c r="AH160" s="738"/>
      <c r="AI160" s="738"/>
      <c r="AJ160" s="738"/>
      <c r="AK160" s="738"/>
      <c r="AL160" s="738"/>
      <c r="AM160" s="738"/>
      <c r="AN160" s="738"/>
      <c r="AO160" s="738"/>
      <c r="AP160" s="738"/>
      <c r="AQ160" s="738"/>
      <c r="AR160" s="738"/>
      <c r="AS160" s="738"/>
      <c r="AT160" s="771"/>
      <c r="AU160" s="771"/>
      <c r="AV160" s="738"/>
      <c r="AW160" s="738"/>
      <c r="AX160" s="738"/>
      <c r="AY160" s="771"/>
      <c r="AZ160" s="738"/>
    </row>
    <row r="161" spans="1:65" s="10" customFormat="1" ht="15" customHeight="1">
      <c r="B161" s="136"/>
      <c r="C161" s="165"/>
      <c r="D161" s="168" t="s">
        <v>131</v>
      </c>
      <c r="E161" s="161" t="s">
        <v>1</v>
      </c>
      <c r="F161" s="218">
        <v>8</v>
      </c>
      <c r="G161" s="165"/>
      <c r="H161" s="166">
        <v>8</v>
      </c>
      <c r="I161" s="326"/>
      <c r="J161" s="165"/>
      <c r="K161" s="160"/>
      <c r="L161" s="136"/>
      <c r="M161" s="738"/>
      <c r="N161" s="738"/>
      <c r="O161" s="738"/>
      <c r="P161" s="738"/>
      <c r="Q161" s="738"/>
      <c r="R161" s="738"/>
      <c r="S161" s="738"/>
      <c r="T161" s="738"/>
      <c r="U161" s="738"/>
      <c r="V161" s="738"/>
      <c r="W161" s="738"/>
      <c r="X161" s="738"/>
      <c r="Y161" s="738"/>
      <c r="Z161" s="738"/>
      <c r="AA161" s="738"/>
      <c r="AB161" s="738"/>
      <c r="AC161" s="738"/>
      <c r="AD161" s="738"/>
      <c r="AE161" s="738"/>
      <c r="AF161" s="738"/>
      <c r="AG161" s="738"/>
      <c r="AH161" s="738"/>
      <c r="AI161" s="738"/>
      <c r="AJ161" s="738"/>
      <c r="AK161" s="738"/>
      <c r="AL161" s="738"/>
      <c r="AM161" s="738"/>
      <c r="AN161" s="738"/>
      <c r="AO161" s="738"/>
      <c r="AP161" s="738"/>
      <c r="AQ161" s="738"/>
      <c r="AR161" s="738"/>
      <c r="AS161" s="738"/>
      <c r="AT161" s="771"/>
      <c r="AU161" s="771"/>
      <c r="AV161" s="738"/>
      <c r="AW161" s="738"/>
      <c r="AX161" s="738"/>
      <c r="AY161" s="771"/>
      <c r="AZ161" s="738"/>
    </row>
    <row r="162" spans="1:65" s="10" customFormat="1" ht="23.15">
      <c r="B162" s="136"/>
      <c r="C162" s="167">
        <v>20</v>
      </c>
      <c r="D162" s="167"/>
      <c r="E162" s="157"/>
      <c r="F162" s="171" t="s">
        <v>282</v>
      </c>
      <c r="G162" s="163" t="s">
        <v>158</v>
      </c>
      <c r="H162" s="164">
        <v>8</v>
      </c>
      <c r="I162" s="159"/>
      <c r="J162" s="172">
        <f t="shared" ref="J162" si="2">ROUND(I162*H162,0)</f>
        <v>0</v>
      </c>
      <c r="K162" s="158" t="s">
        <v>1</v>
      </c>
      <c r="L162" s="136"/>
      <c r="M162" s="738"/>
      <c r="N162" s="738"/>
      <c r="O162" s="738"/>
      <c r="P162" s="738"/>
      <c r="Q162" s="738"/>
      <c r="R162" s="738"/>
      <c r="S162" s="738"/>
      <c r="T162" s="738"/>
      <c r="U162" s="738"/>
      <c r="V162" s="738"/>
      <c r="W162" s="738"/>
      <c r="X162" s="738"/>
      <c r="Y162" s="738"/>
      <c r="Z162" s="738"/>
      <c r="AA162" s="738"/>
      <c r="AB162" s="738"/>
      <c r="AC162" s="738"/>
      <c r="AD162" s="738"/>
      <c r="AE162" s="738"/>
      <c r="AF162" s="738"/>
      <c r="AG162" s="738"/>
      <c r="AH162" s="738"/>
      <c r="AI162" s="738"/>
      <c r="AJ162" s="738"/>
      <c r="AK162" s="738"/>
      <c r="AL162" s="738"/>
      <c r="AM162" s="738"/>
      <c r="AN162" s="738"/>
      <c r="AO162" s="738"/>
      <c r="AP162" s="738"/>
      <c r="AQ162" s="738"/>
      <c r="AR162" s="738"/>
      <c r="AS162" s="738"/>
      <c r="AT162" s="771"/>
      <c r="AU162" s="771"/>
      <c r="AV162" s="738"/>
      <c r="AW162" s="738"/>
      <c r="AX162" s="738"/>
      <c r="AY162" s="771"/>
      <c r="AZ162" s="738"/>
    </row>
    <row r="163" spans="1:65" s="10" customFormat="1" ht="15" customHeight="1">
      <c r="B163" s="136"/>
      <c r="C163" s="165"/>
      <c r="D163" s="168" t="s">
        <v>131</v>
      </c>
      <c r="E163" s="161" t="s">
        <v>1</v>
      </c>
      <c r="F163" s="170" t="s">
        <v>298</v>
      </c>
      <c r="G163" s="165"/>
      <c r="H163" s="166">
        <v>8</v>
      </c>
      <c r="I163" s="326"/>
      <c r="J163" s="165"/>
      <c r="K163" s="160"/>
      <c r="L163" s="136"/>
      <c r="M163" s="738"/>
      <c r="N163" s="738"/>
      <c r="O163" s="738"/>
      <c r="P163" s="738"/>
      <c r="Q163" s="738"/>
      <c r="R163" s="738"/>
      <c r="S163" s="738"/>
      <c r="T163" s="738"/>
      <c r="U163" s="738"/>
      <c r="V163" s="738"/>
      <c r="W163" s="738"/>
      <c r="X163" s="738"/>
      <c r="Y163" s="738"/>
      <c r="Z163" s="738"/>
      <c r="AA163" s="738"/>
      <c r="AB163" s="738"/>
      <c r="AC163" s="738"/>
      <c r="AD163" s="738"/>
      <c r="AE163" s="738"/>
      <c r="AF163" s="738"/>
      <c r="AG163" s="738"/>
      <c r="AH163" s="738"/>
      <c r="AI163" s="738"/>
      <c r="AJ163" s="738"/>
      <c r="AK163" s="738"/>
      <c r="AL163" s="738"/>
      <c r="AM163" s="738"/>
      <c r="AN163" s="738"/>
      <c r="AO163" s="738"/>
      <c r="AP163" s="738"/>
      <c r="AQ163" s="738"/>
      <c r="AR163" s="738"/>
      <c r="AS163" s="738"/>
      <c r="AT163" s="771"/>
      <c r="AU163" s="771"/>
      <c r="AV163" s="738"/>
      <c r="AW163" s="738"/>
      <c r="AX163" s="738"/>
      <c r="AY163" s="771"/>
      <c r="AZ163" s="738"/>
    </row>
    <row r="164" spans="1:65" s="10" customFormat="1" ht="23.15">
      <c r="B164" s="136"/>
      <c r="C164" s="167">
        <v>21</v>
      </c>
      <c r="D164" s="167"/>
      <c r="E164" s="157"/>
      <c r="F164" s="171" t="s">
        <v>281</v>
      </c>
      <c r="G164" s="163" t="s">
        <v>169</v>
      </c>
      <c r="H164" s="164">
        <v>68</v>
      </c>
      <c r="I164" s="159"/>
      <c r="J164" s="172">
        <f>ROUND(I164*H164,0)</f>
        <v>0</v>
      </c>
      <c r="K164" s="158" t="s">
        <v>1</v>
      </c>
      <c r="L164" s="136"/>
      <c r="M164" s="738"/>
      <c r="N164" s="738"/>
      <c r="O164" s="738"/>
      <c r="P164" s="738"/>
      <c r="Q164" s="738"/>
      <c r="R164" s="738"/>
      <c r="S164" s="738"/>
      <c r="T164" s="738"/>
      <c r="U164" s="738"/>
      <c r="V164" s="738"/>
      <c r="W164" s="738"/>
      <c r="X164" s="738"/>
      <c r="Y164" s="738"/>
      <c r="Z164" s="738"/>
      <c r="AA164" s="738"/>
      <c r="AB164" s="738"/>
      <c r="AC164" s="738"/>
      <c r="AD164" s="738"/>
      <c r="AE164" s="738"/>
      <c r="AF164" s="738"/>
      <c r="AG164" s="738"/>
      <c r="AH164" s="738"/>
      <c r="AI164" s="738"/>
      <c r="AJ164" s="738"/>
      <c r="AK164" s="738"/>
      <c r="AL164" s="738"/>
      <c r="AM164" s="738"/>
      <c r="AN164" s="738"/>
      <c r="AO164" s="738"/>
      <c r="AP164" s="738"/>
      <c r="AQ164" s="738"/>
      <c r="AR164" s="738"/>
      <c r="AS164" s="738"/>
      <c r="AT164" s="771"/>
      <c r="AU164" s="771"/>
      <c r="AV164" s="738"/>
      <c r="AW164" s="738"/>
      <c r="AX164" s="738"/>
      <c r="AY164" s="771"/>
      <c r="AZ164" s="738"/>
    </row>
    <row r="165" spans="1:65" s="10" customFormat="1" ht="15" customHeight="1">
      <c r="B165" s="136"/>
      <c r="C165" s="165"/>
      <c r="D165" s="168" t="s">
        <v>131</v>
      </c>
      <c r="E165" s="161" t="s">
        <v>1</v>
      </c>
      <c r="F165" s="170" t="s">
        <v>299</v>
      </c>
      <c r="G165" s="165"/>
      <c r="H165" s="166">
        <v>68</v>
      </c>
      <c r="I165" s="326"/>
      <c r="J165" s="165"/>
      <c r="K165" s="160"/>
      <c r="L165" s="136"/>
      <c r="M165" s="738"/>
      <c r="N165" s="738"/>
      <c r="O165" s="738"/>
      <c r="P165" s="738"/>
      <c r="Q165" s="738"/>
      <c r="R165" s="738"/>
      <c r="S165" s="738"/>
      <c r="T165" s="738"/>
      <c r="U165" s="738"/>
      <c r="V165" s="738"/>
      <c r="W165" s="738"/>
      <c r="X165" s="738"/>
      <c r="Y165" s="738"/>
      <c r="Z165" s="738"/>
      <c r="AA165" s="738"/>
      <c r="AB165" s="738"/>
      <c r="AC165" s="738"/>
      <c r="AD165" s="738"/>
      <c r="AE165" s="738"/>
      <c r="AF165" s="738"/>
      <c r="AG165" s="738"/>
      <c r="AH165" s="738"/>
      <c r="AI165" s="738"/>
      <c r="AJ165" s="738"/>
      <c r="AK165" s="738"/>
      <c r="AL165" s="738"/>
      <c r="AM165" s="738"/>
      <c r="AN165" s="738"/>
      <c r="AO165" s="738"/>
      <c r="AP165" s="738"/>
      <c r="AQ165" s="738"/>
      <c r="AR165" s="738"/>
      <c r="AS165" s="738"/>
      <c r="AT165" s="771"/>
      <c r="AU165" s="771"/>
      <c r="AV165" s="738"/>
      <c r="AW165" s="738"/>
      <c r="AX165" s="738"/>
      <c r="AY165" s="771"/>
      <c r="AZ165" s="738"/>
    </row>
    <row r="166" spans="1:65" s="2" customFormat="1" ht="24" customHeight="1">
      <c r="A166" s="203"/>
      <c r="B166" s="131"/>
      <c r="C166" s="145">
        <v>22</v>
      </c>
      <c r="D166" s="145"/>
      <c r="E166" s="146"/>
      <c r="F166" s="147" t="s">
        <v>283</v>
      </c>
      <c r="G166" s="148" t="s">
        <v>169</v>
      </c>
      <c r="H166" s="149">
        <v>68</v>
      </c>
      <c r="I166" s="150"/>
      <c r="J166" s="151">
        <f t="shared" ref="J166:J176" si="3">ROUND(I166*H166,0)</f>
        <v>0</v>
      </c>
      <c r="K166" s="147" t="s">
        <v>1</v>
      </c>
      <c r="L166" s="152"/>
      <c r="M166" s="736"/>
      <c r="N166" s="737"/>
      <c r="O166" s="734"/>
      <c r="P166" s="757"/>
      <c r="Q166" s="757"/>
      <c r="R166" s="757"/>
      <c r="S166" s="757"/>
      <c r="T166" s="757"/>
      <c r="U166" s="734"/>
      <c r="V166" s="734"/>
      <c r="W166" s="734"/>
      <c r="X166" s="734"/>
      <c r="Y166" s="734"/>
      <c r="Z166" s="734"/>
      <c r="AA166" s="734"/>
      <c r="AB166" s="734"/>
      <c r="AC166" s="734"/>
      <c r="AD166" s="734"/>
      <c r="AE166" s="734"/>
      <c r="AF166" s="729"/>
      <c r="AG166" s="729"/>
      <c r="AH166" s="729"/>
      <c r="AI166" s="729"/>
      <c r="AJ166" s="729"/>
      <c r="AK166" s="729"/>
      <c r="AL166" s="729"/>
      <c r="AM166" s="729"/>
      <c r="AN166" s="729"/>
      <c r="AO166" s="729"/>
      <c r="AP166" s="729"/>
      <c r="AQ166" s="729"/>
      <c r="AR166" s="769"/>
      <c r="AS166" s="729"/>
      <c r="AT166" s="769"/>
      <c r="AU166" s="769"/>
      <c r="AV166" s="729"/>
      <c r="AW166" s="729"/>
      <c r="AX166" s="729"/>
      <c r="AY166" s="760"/>
      <c r="AZ166" s="729"/>
      <c r="BE166" s="135"/>
      <c r="BF166" s="135"/>
      <c r="BG166" s="135"/>
      <c r="BH166" s="135"/>
      <c r="BI166" s="135"/>
      <c r="BJ166" s="12"/>
      <c r="BK166" s="135"/>
      <c r="BL166" s="12"/>
      <c r="BM166" s="134"/>
    </row>
    <row r="167" spans="1:65" s="10" customFormat="1" ht="15" customHeight="1">
      <c r="B167" s="136"/>
      <c r="C167" s="165"/>
      <c r="D167" s="168" t="s">
        <v>131</v>
      </c>
      <c r="E167" s="161" t="s">
        <v>1</v>
      </c>
      <c r="F167" s="170" t="s">
        <v>366</v>
      </c>
      <c r="G167" s="165"/>
      <c r="H167" s="166">
        <v>68</v>
      </c>
      <c r="I167" s="326"/>
      <c r="J167" s="165"/>
      <c r="K167" s="160"/>
      <c r="L167" s="136"/>
      <c r="M167" s="738"/>
      <c r="N167" s="738"/>
      <c r="O167" s="738"/>
      <c r="P167" s="738"/>
      <c r="Q167" s="738"/>
      <c r="R167" s="738"/>
      <c r="S167" s="738"/>
      <c r="T167" s="738"/>
      <c r="U167" s="738"/>
      <c r="V167" s="738"/>
      <c r="W167" s="738"/>
      <c r="X167" s="738"/>
      <c r="Y167" s="738"/>
      <c r="Z167" s="738"/>
      <c r="AA167" s="738"/>
      <c r="AB167" s="738"/>
      <c r="AC167" s="738"/>
      <c r="AD167" s="738"/>
      <c r="AE167" s="738"/>
      <c r="AF167" s="738"/>
      <c r="AG167" s="738"/>
      <c r="AH167" s="738"/>
      <c r="AI167" s="738"/>
      <c r="AJ167" s="738"/>
      <c r="AK167" s="738"/>
      <c r="AL167" s="738"/>
      <c r="AM167" s="738"/>
      <c r="AN167" s="738"/>
      <c r="AO167" s="738"/>
      <c r="AP167" s="738"/>
      <c r="AQ167" s="738"/>
      <c r="AR167" s="738"/>
      <c r="AS167" s="738"/>
      <c r="AT167" s="771"/>
      <c r="AU167" s="771"/>
      <c r="AV167" s="738"/>
      <c r="AW167" s="738"/>
      <c r="AX167" s="738"/>
      <c r="AY167" s="771"/>
      <c r="AZ167" s="738"/>
    </row>
    <row r="168" spans="1:65" s="2" customFormat="1" ht="21.75" customHeight="1">
      <c r="A168" s="203"/>
      <c r="B168" s="131"/>
      <c r="C168" s="145">
        <v>23</v>
      </c>
      <c r="D168" s="145"/>
      <c r="E168" s="146"/>
      <c r="F168" s="147" t="s">
        <v>284</v>
      </c>
      <c r="G168" s="148" t="s">
        <v>169</v>
      </c>
      <c r="H168" s="149">
        <v>42</v>
      </c>
      <c r="I168" s="150"/>
      <c r="J168" s="151">
        <f t="shared" si="3"/>
        <v>0</v>
      </c>
      <c r="K168" s="147" t="s">
        <v>1</v>
      </c>
      <c r="L168" s="152"/>
      <c r="M168" s="736"/>
      <c r="N168" s="737"/>
      <c r="O168" s="734"/>
      <c r="P168" s="757"/>
      <c r="Q168" s="757"/>
      <c r="R168" s="757"/>
      <c r="S168" s="757"/>
      <c r="T168" s="757"/>
      <c r="U168" s="734"/>
      <c r="V168" s="734"/>
      <c r="W168" s="734"/>
      <c r="X168" s="734"/>
      <c r="Y168" s="734"/>
      <c r="Z168" s="734"/>
      <c r="AA168" s="734"/>
      <c r="AB168" s="734"/>
      <c r="AC168" s="734"/>
      <c r="AD168" s="734"/>
      <c r="AE168" s="734"/>
      <c r="AF168" s="729"/>
      <c r="AG168" s="729"/>
      <c r="AH168" s="729"/>
      <c r="AI168" s="729"/>
      <c r="AJ168" s="729"/>
      <c r="AK168" s="729"/>
      <c r="AL168" s="729"/>
      <c r="AM168" s="729"/>
      <c r="AN168" s="729"/>
      <c r="AO168" s="729"/>
      <c r="AP168" s="729"/>
      <c r="AQ168" s="729"/>
      <c r="AR168" s="769"/>
      <c r="AS168" s="729"/>
      <c r="AT168" s="769"/>
      <c r="AU168" s="769"/>
      <c r="AV168" s="729"/>
      <c r="AW168" s="729"/>
      <c r="AX168" s="729"/>
      <c r="AY168" s="760"/>
      <c r="AZ168" s="729"/>
      <c r="BE168" s="135"/>
      <c r="BF168" s="135"/>
      <c r="BG168" s="135"/>
      <c r="BH168" s="135"/>
      <c r="BI168" s="135"/>
      <c r="BJ168" s="12"/>
      <c r="BK168" s="135"/>
      <c r="BL168" s="12"/>
      <c r="BM168" s="134"/>
    </row>
    <row r="169" spans="1:65" s="10" customFormat="1" ht="15" customHeight="1">
      <c r="B169" s="136"/>
      <c r="C169" s="165"/>
      <c r="D169" s="168" t="s">
        <v>131</v>
      </c>
      <c r="E169" s="161" t="s">
        <v>1</v>
      </c>
      <c r="F169" s="170" t="s">
        <v>273</v>
      </c>
      <c r="G169" s="165"/>
      <c r="H169" s="166">
        <v>42</v>
      </c>
      <c r="I169" s="326"/>
      <c r="J169" s="165"/>
      <c r="K169" s="160"/>
      <c r="L169" s="136"/>
      <c r="M169" s="738"/>
      <c r="N169" s="738"/>
      <c r="O169" s="738"/>
      <c r="P169" s="738"/>
      <c r="Q169" s="738"/>
      <c r="R169" s="738"/>
      <c r="S169" s="738"/>
      <c r="T169" s="738"/>
      <c r="U169" s="738"/>
      <c r="V169" s="738"/>
      <c r="W169" s="738"/>
      <c r="X169" s="738"/>
      <c r="Y169" s="738"/>
      <c r="Z169" s="738"/>
      <c r="AA169" s="738"/>
      <c r="AB169" s="738"/>
      <c r="AC169" s="738"/>
      <c r="AD169" s="738"/>
      <c r="AE169" s="738"/>
      <c r="AF169" s="738"/>
      <c r="AG169" s="738"/>
      <c r="AH169" s="738"/>
      <c r="AI169" s="738"/>
      <c r="AJ169" s="738"/>
      <c r="AK169" s="738"/>
      <c r="AL169" s="738"/>
      <c r="AM169" s="738"/>
      <c r="AN169" s="738"/>
      <c r="AO169" s="738"/>
      <c r="AP169" s="738"/>
      <c r="AQ169" s="738"/>
      <c r="AR169" s="738"/>
      <c r="AS169" s="738"/>
      <c r="AT169" s="771"/>
      <c r="AU169" s="771"/>
      <c r="AV169" s="738"/>
      <c r="AW169" s="738"/>
      <c r="AX169" s="738"/>
      <c r="AY169" s="771"/>
      <c r="AZ169" s="738"/>
    </row>
    <row r="170" spans="1:65" s="2" customFormat="1" ht="21.75" customHeight="1">
      <c r="A170" s="203"/>
      <c r="B170" s="131"/>
      <c r="C170" s="145">
        <v>24</v>
      </c>
      <c r="D170" s="145"/>
      <c r="E170" s="146"/>
      <c r="F170" s="147" t="s">
        <v>244</v>
      </c>
      <c r="G170" s="148" t="s">
        <v>169</v>
      </c>
      <c r="H170" s="149">
        <v>42</v>
      </c>
      <c r="I170" s="150"/>
      <c r="J170" s="151">
        <f t="shared" si="3"/>
        <v>0</v>
      </c>
      <c r="K170" s="147" t="s">
        <v>1</v>
      </c>
      <c r="L170" s="152"/>
      <c r="M170" s="736"/>
      <c r="N170" s="737"/>
      <c r="O170" s="734"/>
      <c r="P170" s="757"/>
      <c r="Q170" s="757"/>
      <c r="R170" s="757"/>
      <c r="S170" s="757"/>
      <c r="T170" s="757"/>
      <c r="U170" s="734"/>
      <c r="V170" s="734"/>
      <c r="W170" s="734"/>
      <c r="X170" s="734"/>
      <c r="Y170" s="734"/>
      <c r="Z170" s="734"/>
      <c r="AA170" s="734"/>
      <c r="AB170" s="734"/>
      <c r="AC170" s="734"/>
      <c r="AD170" s="734"/>
      <c r="AE170" s="734"/>
      <c r="AF170" s="729"/>
      <c r="AG170" s="729"/>
      <c r="AH170" s="729"/>
      <c r="AI170" s="729"/>
      <c r="AJ170" s="729"/>
      <c r="AK170" s="729"/>
      <c r="AL170" s="729"/>
      <c r="AM170" s="729"/>
      <c r="AN170" s="729"/>
      <c r="AO170" s="729"/>
      <c r="AP170" s="729"/>
      <c r="AQ170" s="729"/>
      <c r="AR170" s="769"/>
      <c r="AS170" s="729"/>
      <c r="AT170" s="769"/>
      <c r="AU170" s="769"/>
      <c r="AV170" s="729"/>
      <c r="AW170" s="729"/>
      <c r="AX170" s="729"/>
      <c r="AY170" s="760"/>
      <c r="AZ170" s="729"/>
      <c r="BE170" s="135"/>
      <c r="BF170" s="135"/>
      <c r="BG170" s="135"/>
      <c r="BH170" s="135"/>
      <c r="BI170" s="135"/>
      <c r="BJ170" s="12"/>
      <c r="BK170" s="135"/>
      <c r="BL170" s="12"/>
      <c r="BM170" s="134"/>
    </row>
    <row r="171" spans="1:65" s="10" customFormat="1" ht="15" customHeight="1">
      <c r="B171" s="136"/>
      <c r="C171" s="165"/>
      <c r="D171" s="168" t="s">
        <v>131</v>
      </c>
      <c r="E171" s="161" t="s">
        <v>1</v>
      </c>
      <c r="F171" s="170" t="s">
        <v>273</v>
      </c>
      <c r="G171" s="165"/>
      <c r="H171" s="166">
        <v>42</v>
      </c>
      <c r="I171" s="326"/>
      <c r="J171" s="165"/>
      <c r="K171" s="160"/>
      <c r="L171" s="136"/>
      <c r="M171" s="738"/>
      <c r="N171" s="738"/>
      <c r="O171" s="738"/>
      <c r="P171" s="738"/>
      <c r="Q171" s="738"/>
      <c r="R171" s="738"/>
      <c r="S171" s="738"/>
      <c r="T171" s="738"/>
      <c r="U171" s="738"/>
      <c r="V171" s="738"/>
      <c r="W171" s="738"/>
      <c r="X171" s="738"/>
      <c r="Y171" s="738"/>
      <c r="Z171" s="738"/>
      <c r="AA171" s="738"/>
      <c r="AB171" s="738"/>
      <c r="AC171" s="738"/>
      <c r="AD171" s="738"/>
      <c r="AE171" s="738"/>
      <c r="AF171" s="738"/>
      <c r="AG171" s="738"/>
      <c r="AH171" s="738"/>
      <c r="AI171" s="738"/>
      <c r="AJ171" s="738"/>
      <c r="AK171" s="738"/>
      <c r="AL171" s="738"/>
      <c r="AM171" s="738"/>
      <c r="AN171" s="738"/>
      <c r="AO171" s="738"/>
      <c r="AP171" s="738"/>
      <c r="AQ171" s="738"/>
      <c r="AR171" s="738"/>
      <c r="AS171" s="738"/>
      <c r="AT171" s="771"/>
      <c r="AU171" s="771"/>
      <c r="AV171" s="738"/>
      <c r="AW171" s="738"/>
      <c r="AX171" s="738"/>
      <c r="AY171" s="771"/>
      <c r="AZ171" s="738"/>
    </row>
    <row r="172" spans="1:65" s="2" customFormat="1" ht="32.5" customHeight="1">
      <c r="A172" s="203"/>
      <c r="B172" s="131"/>
      <c r="C172" s="145">
        <v>25</v>
      </c>
      <c r="D172" s="145"/>
      <c r="E172" s="146"/>
      <c r="F172" s="147" t="s">
        <v>285</v>
      </c>
      <c r="G172" s="148" t="s">
        <v>158</v>
      </c>
      <c r="H172" s="149">
        <v>30</v>
      </c>
      <c r="I172" s="150"/>
      <c r="J172" s="151">
        <f t="shared" si="3"/>
        <v>0</v>
      </c>
      <c r="K172" s="147" t="s">
        <v>1</v>
      </c>
      <c r="L172" s="152"/>
      <c r="M172" s="736"/>
      <c r="N172" s="737"/>
      <c r="O172" s="734"/>
      <c r="P172" s="757"/>
      <c r="Q172" s="757"/>
      <c r="R172" s="757"/>
      <c r="S172" s="757"/>
      <c r="T172" s="757"/>
      <c r="U172" s="734"/>
      <c r="V172" s="734"/>
      <c r="W172" s="734"/>
      <c r="X172" s="734"/>
      <c r="Y172" s="734"/>
      <c r="Z172" s="734"/>
      <c r="AA172" s="734"/>
      <c r="AB172" s="734"/>
      <c r="AC172" s="734"/>
      <c r="AD172" s="734"/>
      <c r="AE172" s="734"/>
      <c r="AF172" s="729"/>
      <c r="AG172" s="729"/>
      <c r="AH172" s="729"/>
      <c r="AI172" s="729"/>
      <c r="AJ172" s="729"/>
      <c r="AK172" s="729"/>
      <c r="AL172" s="729"/>
      <c r="AM172" s="729"/>
      <c r="AN172" s="729"/>
      <c r="AO172" s="729"/>
      <c r="AP172" s="729"/>
      <c r="AQ172" s="729"/>
      <c r="AR172" s="769"/>
      <c r="AS172" s="729"/>
      <c r="AT172" s="769"/>
      <c r="AU172" s="769"/>
      <c r="AV172" s="729"/>
      <c r="AW172" s="729"/>
      <c r="AX172" s="729"/>
      <c r="AY172" s="760"/>
      <c r="AZ172" s="729"/>
      <c r="BE172" s="135"/>
      <c r="BF172" s="135"/>
      <c r="BG172" s="135"/>
      <c r="BH172" s="135"/>
      <c r="BI172" s="135"/>
      <c r="BJ172" s="12"/>
      <c r="BK172" s="135"/>
      <c r="BL172" s="12"/>
      <c r="BM172" s="134"/>
    </row>
    <row r="173" spans="1:65" s="10" customFormat="1" ht="13.2" customHeight="1">
      <c r="B173" s="136"/>
      <c r="C173" s="165"/>
      <c r="D173" s="168"/>
      <c r="E173" s="161"/>
      <c r="F173" s="218" t="s">
        <v>300</v>
      </c>
      <c r="G173" s="165"/>
      <c r="H173" s="166">
        <v>30</v>
      </c>
      <c r="I173" s="326"/>
      <c r="J173" s="165"/>
      <c r="K173" s="160"/>
      <c r="L173" s="136"/>
      <c r="M173" s="738"/>
      <c r="N173" s="738"/>
      <c r="O173" s="738"/>
      <c r="P173" s="738"/>
      <c r="Q173" s="738"/>
      <c r="R173" s="738"/>
      <c r="S173" s="738"/>
      <c r="T173" s="738"/>
      <c r="U173" s="738"/>
      <c r="V173" s="738"/>
      <c r="W173" s="738"/>
      <c r="X173" s="738"/>
      <c r="Y173" s="738"/>
      <c r="Z173" s="738"/>
      <c r="AA173" s="738"/>
      <c r="AB173" s="738"/>
      <c r="AC173" s="738"/>
      <c r="AD173" s="738"/>
      <c r="AE173" s="738"/>
      <c r="AF173" s="738"/>
      <c r="AG173" s="738"/>
      <c r="AH173" s="738"/>
      <c r="AI173" s="738"/>
      <c r="AJ173" s="738"/>
      <c r="AK173" s="738"/>
      <c r="AL173" s="738"/>
      <c r="AM173" s="738"/>
      <c r="AN173" s="738"/>
      <c r="AO173" s="738"/>
      <c r="AP173" s="738"/>
      <c r="AQ173" s="738"/>
      <c r="AR173" s="738"/>
      <c r="AS173" s="738"/>
      <c r="AT173" s="771"/>
      <c r="AU173" s="771"/>
      <c r="AV173" s="738"/>
      <c r="AW173" s="738"/>
      <c r="AX173" s="738"/>
      <c r="AY173" s="771"/>
      <c r="AZ173" s="738"/>
    </row>
    <row r="174" spans="1:65" s="2" customFormat="1" ht="24.25" customHeight="1">
      <c r="A174" s="203"/>
      <c r="B174" s="131"/>
      <c r="C174" s="145">
        <v>26</v>
      </c>
      <c r="D174" s="145"/>
      <c r="E174" s="146"/>
      <c r="F174" s="147" t="s">
        <v>286</v>
      </c>
      <c r="G174" s="148" t="s">
        <v>158</v>
      </c>
      <c r="H174" s="149">
        <v>30</v>
      </c>
      <c r="I174" s="150"/>
      <c r="J174" s="151">
        <f t="shared" si="3"/>
        <v>0</v>
      </c>
      <c r="K174" s="147" t="s">
        <v>1</v>
      </c>
      <c r="L174" s="152"/>
      <c r="M174" s="736"/>
      <c r="N174" s="737"/>
      <c r="O174" s="734"/>
      <c r="P174" s="757"/>
      <c r="Q174" s="757"/>
      <c r="R174" s="757"/>
      <c r="S174" s="757"/>
      <c r="T174" s="757"/>
      <c r="U174" s="734"/>
      <c r="V174" s="734"/>
      <c r="W174" s="734"/>
      <c r="X174" s="734"/>
      <c r="Y174" s="734"/>
      <c r="Z174" s="734"/>
      <c r="AA174" s="734"/>
      <c r="AB174" s="734"/>
      <c r="AC174" s="734"/>
      <c r="AD174" s="734"/>
      <c r="AE174" s="734"/>
      <c r="AF174" s="729"/>
      <c r="AG174" s="729"/>
      <c r="AH174" s="729"/>
      <c r="AI174" s="729"/>
      <c r="AJ174" s="729"/>
      <c r="AK174" s="729"/>
      <c r="AL174" s="729"/>
      <c r="AM174" s="729"/>
      <c r="AN174" s="729"/>
      <c r="AO174" s="729"/>
      <c r="AP174" s="729"/>
      <c r="AQ174" s="729"/>
      <c r="AR174" s="769"/>
      <c r="AS174" s="729"/>
      <c r="AT174" s="769"/>
      <c r="AU174" s="769"/>
      <c r="AV174" s="729"/>
      <c r="AW174" s="729"/>
      <c r="AX174" s="729"/>
      <c r="AY174" s="760"/>
      <c r="AZ174" s="729"/>
      <c r="BE174" s="135"/>
      <c r="BF174" s="135"/>
      <c r="BG174" s="135"/>
      <c r="BH174" s="135"/>
      <c r="BI174" s="135"/>
      <c r="BJ174" s="12"/>
      <c r="BK174" s="135"/>
      <c r="BL174" s="12"/>
      <c r="BM174" s="134"/>
    </row>
    <row r="175" spans="1:65" s="10" customFormat="1" ht="13.2" customHeight="1">
      <c r="B175" s="136"/>
      <c r="C175" s="165"/>
      <c r="D175" s="168" t="s">
        <v>131</v>
      </c>
      <c r="E175" s="161" t="s">
        <v>1</v>
      </c>
      <c r="F175" s="170" t="s">
        <v>301</v>
      </c>
      <c r="G175" s="165"/>
      <c r="H175" s="166">
        <v>30</v>
      </c>
      <c r="I175" s="326"/>
      <c r="J175" s="165"/>
      <c r="K175" s="160"/>
      <c r="L175" s="136"/>
      <c r="M175" s="738"/>
      <c r="N175" s="738"/>
      <c r="O175" s="738"/>
      <c r="P175" s="738"/>
      <c r="Q175" s="738"/>
      <c r="R175" s="738"/>
      <c r="S175" s="738"/>
      <c r="T175" s="738"/>
      <c r="U175" s="738"/>
      <c r="V175" s="738"/>
      <c r="W175" s="738"/>
      <c r="X175" s="738"/>
      <c r="Y175" s="738"/>
      <c r="Z175" s="738"/>
      <c r="AA175" s="738"/>
      <c r="AB175" s="738"/>
      <c r="AC175" s="738"/>
      <c r="AD175" s="738"/>
      <c r="AE175" s="738"/>
      <c r="AF175" s="738"/>
      <c r="AG175" s="738"/>
      <c r="AH175" s="738"/>
      <c r="AI175" s="738"/>
      <c r="AJ175" s="738"/>
      <c r="AK175" s="738"/>
      <c r="AL175" s="738"/>
      <c r="AM175" s="738"/>
      <c r="AN175" s="738"/>
      <c r="AO175" s="738"/>
      <c r="AP175" s="738"/>
      <c r="AQ175" s="738"/>
      <c r="AR175" s="738"/>
      <c r="AS175" s="738"/>
      <c r="AT175" s="771"/>
      <c r="AU175" s="771"/>
      <c r="AV175" s="738"/>
      <c r="AW175" s="738"/>
      <c r="AX175" s="738"/>
      <c r="AY175" s="771"/>
      <c r="AZ175" s="738"/>
    </row>
    <row r="176" spans="1:65" s="2" customFormat="1" ht="24" customHeight="1">
      <c r="A176" s="203"/>
      <c r="B176" s="131"/>
      <c r="C176" s="145">
        <v>27</v>
      </c>
      <c r="D176" s="145"/>
      <c r="E176" s="146"/>
      <c r="F176" s="147" t="s">
        <v>243</v>
      </c>
      <c r="G176" s="148" t="s">
        <v>169</v>
      </c>
      <c r="H176" s="149">
        <v>2</v>
      </c>
      <c r="I176" s="150"/>
      <c r="J176" s="151">
        <f t="shared" si="3"/>
        <v>0</v>
      </c>
      <c r="K176" s="147" t="s">
        <v>1</v>
      </c>
      <c r="L176" s="152"/>
      <c r="M176" s="736"/>
      <c r="N176" s="737"/>
      <c r="O176" s="734"/>
      <c r="P176" s="757"/>
      <c r="Q176" s="757"/>
      <c r="R176" s="757"/>
      <c r="S176" s="757"/>
      <c r="T176" s="757"/>
      <c r="U176" s="734"/>
      <c r="V176" s="734"/>
      <c r="W176" s="734"/>
      <c r="X176" s="734"/>
      <c r="Y176" s="734"/>
      <c r="Z176" s="734"/>
      <c r="AA176" s="734"/>
      <c r="AB176" s="734"/>
      <c r="AC176" s="734"/>
      <c r="AD176" s="734"/>
      <c r="AE176" s="734"/>
      <c r="AF176" s="729"/>
      <c r="AG176" s="729"/>
      <c r="AH176" s="729"/>
      <c r="AI176" s="729"/>
      <c r="AJ176" s="729"/>
      <c r="AK176" s="729"/>
      <c r="AL176" s="729"/>
      <c r="AM176" s="729"/>
      <c r="AN176" s="729"/>
      <c r="AO176" s="729"/>
      <c r="AP176" s="729"/>
      <c r="AQ176" s="729"/>
      <c r="AR176" s="769"/>
      <c r="AS176" s="729"/>
      <c r="AT176" s="769"/>
      <c r="AU176" s="769"/>
      <c r="AV176" s="729"/>
      <c r="AW176" s="729"/>
      <c r="AX176" s="729"/>
      <c r="AY176" s="760"/>
      <c r="AZ176" s="729"/>
      <c r="BE176" s="135"/>
      <c r="BF176" s="135"/>
      <c r="BG176" s="135"/>
      <c r="BH176" s="135"/>
      <c r="BI176" s="135"/>
      <c r="BJ176" s="12"/>
      <c r="BK176" s="135"/>
      <c r="BL176" s="12"/>
      <c r="BM176" s="134"/>
    </row>
    <row r="177" spans="1:65" s="10" customFormat="1" ht="24" customHeight="1">
      <c r="B177" s="136"/>
      <c r="C177" s="145">
        <v>28</v>
      </c>
      <c r="D177" s="145"/>
      <c r="E177" s="146"/>
      <c r="F177" s="147" t="s">
        <v>287</v>
      </c>
      <c r="G177" s="148" t="s">
        <v>182</v>
      </c>
      <c r="H177" s="149">
        <v>2</v>
      </c>
      <c r="I177" s="150"/>
      <c r="J177" s="151">
        <f t="shared" ref="J177" si="4">ROUND(I177*H177,0)</f>
        <v>0</v>
      </c>
      <c r="K177" s="147" t="s">
        <v>1</v>
      </c>
      <c r="L177" s="136"/>
      <c r="M177" s="738"/>
      <c r="N177" s="738"/>
      <c r="O177" s="738"/>
      <c r="P177" s="738"/>
      <c r="Q177" s="738"/>
      <c r="R177" s="738"/>
      <c r="S177" s="738"/>
      <c r="T177" s="738"/>
      <c r="U177" s="738"/>
      <c r="V177" s="738"/>
      <c r="W177" s="738"/>
      <c r="X177" s="738"/>
      <c r="Y177" s="738"/>
      <c r="Z177" s="738"/>
      <c r="AA177" s="738"/>
      <c r="AB177" s="738"/>
      <c r="AC177" s="738"/>
      <c r="AD177" s="738"/>
      <c r="AE177" s="738"/>
      <c r="AF177" s="738"/>
      <c r="AG177" s="738"/>
      <c r="AH177" s="738"/>
      <c r="AI177" s="738"/>
      <c r="AJ177" s="738"/>
      <c r="AK177" s="738"/>
      <c r="AL177" s="738"/>
      <c r="AM177" s="738"/>
      <c r="AN177" s="738"/>
      <c r="AO177" s="738"/>
      <c r="AP177" s="738"/>
      <c r="AQ177" s="738"/>
      <c r="AR177" s="738"/>
      <c r="AS177" s="738"/>
      <c r="AT177" s="771"/>
      <c r="AU177" s="771"/>
      <c r="AV177" s="738"/>
      <c r="AW177" s="738"/>
      <c r="AX177" s="738"/>
      <c r="AY177" s="771"/>
      <c r="AZ177" s="738"/>
    </row>
    <row r="178" spans="1:65" s="10" customFormat="1" ht="24" customHeight="1">
      <c r="B178" s="136"/>
      <c r="C178" s="145">
        <v>29</v>
      </c>
      <c r="D178" s="145"/>
      <c r="E178" s="146"/>
      <c r="F178" s="147" t="s">
        <v>242</v>
      </c>
      <c r="G178" s="148" t="s">
        <v>169</v>
      </c>
      <c r="H178" s="149">
        <v>2</v>
      </c>
      <c r="I178" s="150"/>
      <c r="J178" s="151">
        <f t="shared" ref="J178:J180" si="5">ROUND(I178*H178,0)</f>
        <v>0</v>
      </c>
      <c r="K178" s="147" t="s">
        <v>1</v>
      </c>
      <c r="L178" s="136"/>
      <c r="M178" s="738"/>
      <c r="N178" s="738"/>
      <c r="O178" s="738"/>
      <c r="P178" s="738"/>
      <c r="Q178" s="738"/>
      <c r="R178" s="738"/>
      <c r="S178" s="738"/>
      <c r="T178" s="738"/>
      <c r="U178" s="738"/>
      <c r="V178" s="738"/>
      <c r="W178" s="738"/>
      <c r="X178" s="738"/>
      <c r="Y178" s="738"/>
      <c r="Z178" s="738"/>
      <c r="AA178" s="738"/>
      <c r="AB178" s="738"/>
      <c r="AC178" s="738"/>
      <c r="AD178" s="738"/>
      <c r="AE178" s="738"/>
      <c r="AF178" s="738"/>
      <c r="AG178" s="738"/>
      <c r="AH178" s="738"/>
      <c r="AI178" s="738"/>
      <c r="AJ178" s="738"/>
      <c r="AK178" s="738"/>
      <c r="AL178" s="738"/>
      <c r="AM178" s="738"/>
      <c r="AN178" s="738"/>
      <c r="AO178" s="738"/>
      <c r="AP178" s="738"/>
      <c r="AQ178" s="738"/>
      <c r="AR178" s="738"/>
      <c r="AS178" s="738"/>
      <c r="AT178" s="771"/>
      <c r="AU178" s="771"/>
      <c r="AV178" s="738"/>
      <c r="AW178" s="738"/>
      <c r="AX178" s="738"/>
      <c r="AY178" s="771"/>
      <c r="AZ178" s="738"/>
    </row>
    <row r="179" spans="1:65" s="2" customFormat="1" ht="24" customHeight="1">
      <c r="A179" s="203"/>
      <c r="B179" s="131"/>
      <c r="C179" s="145">
        <v>30</v>
      </c>
      <c r="D179" s="145"/>
      <c r="E179" s="146"/>
      <c r="F179" s="147" t="s">
        <v>2113</v>
      </c>
      <c r="G179" s="148" t="s">
        <v>169</v>
      </c>
      <c r="H179" s="149">
        <v>6</v>
      </c>
      <c r="I179" s="150"/>
      <c r="J179" s="151">
        <f t="shared" si="5"/>
        <v>0</v>
      </c>
      <c r="K179" s="147" t="s">
        <v>1</v>
      </c>
      <c r="L179" s="152"/>
      <c r="M179" s="736"/>
      <c r="N179" s="737"/>
      <c r="O179" s="734"/>
      <c r="P179" s="757"/>
      <c r="Q179" s="757"/>
      <c r="R179" s="757"/>
      <c r="S179" s="757"/>
      <c r="T179" s="757"/>
      <c r="U179" s="734"/>
      <c r="V179" s="734"/>
      <c r="W179" s="734"/>
      <c r="X179" s="734"/>
      <c r="Y179" s="734"/>
      <c r="Z179" s="734"/>
      <c r="AA179" s="734"/>
      <c r="AB179" s="734"/>
      <c r="AC179" s="734"/>
      <c r="AD179" s="734"/>
      <c r="AE179" s="734"/>
      <c r="AF179" s="729"/>
      <c r="AG179" s="729"/>
      <c r="AH179" s="729"/>
      <c r="AI179" s="729"/>
      <c r="AJ179" s="729"/>
      <c r="AK179" s="729"/>
      <c r="AL179" s="729"/>
      <c r="AM179" s="729"/>
      <c r="AN179" s="729"/>
      <c r="AO179" s="729"/>
      <c r="AP179" s="729"/>
      <c r="AQ179" s="729"/>
      <c r="AR179" s="769"/>
      <c r="AS179" s="729"/>
      <c r="AT179" s="769"/>
      <c r="AU179" s="769"/>
      <c r="AV179" s="729"/>
      <c r="AW179" s="729"/>
      <c r="AX179" s="729"/>
      <c r="AY179" s="760"/>
      <c r="AZ179" s="729"/>
      <c r="BE179" s="135"/>
      <c r="BF179" s="135"/>
      <c r="BG179" s="135"/>
      <c r="BH179" s="135"/>
      <c r="BI179" s="135"/>
      <c r="BJ179" s="12"/>
      <c r="BK179" s="135"/>
      <c r="BL179" s="12"/>
      <c r="BM179" s="134"/>
    </row>
    <row r="180" spans="1:65" s="10" customFormat="1" ht="24" customHeight="1">
      <c r="B180" s="136"/>
      <c r="C180" s="145">
        <v>31</v>
      </c>
      <c r="D180" s="145"/>
      <c r="E180" s="146"/>
      <c r="F180" s="147" t="s">
        <v>2114</v>
      </c>
      <c r="G180" s="148" t="s">
        <v>182</v>
      </c>
      <c r="H180" s="149">
        <v>6</v>
      </c>
      <c r="I180" s="150"/>
      <c r="J180" s="151">
        <f t="shared" si="5"/>
        <v>0</v>
      </c>
      <c r="K180" s="147" t="s">
        <v>1</v>
      </c>
      <c r="L180" s="136"/>
      <c r="M180" s="738"/>
      <c r="N180" s="738"/>
      <c r="O180" s="738"/>
      <c r="P180" s="738"/>
      <c r="Q180" s="738"/>
      <c r="R180" s="738"/>
      <c r="S180" s="738"/>
      <c r="T180" s="738"/>
      <c r="U180" s="738"/>
      <c r="V180" s="738"/>
      <c r="W180" s="738"/>
      <c r="X180" s="738"/>
      <c r="Y180" s="738"/>
      <c r="Z180" s="738"/>
      <c r="AA180" s="738"/>
      <c r="AB180" s="738"/>
      <c r="AC180" s="738"/>
      <c r="AD180" s="738"/>
      <c r="AE180" s="738"/>
      <c r="AF180" s="738"/>
      <c r="AG180" s="738"/>
      <c r="AH180" s="738"/>
      <c r="AI180" s="738"/>
      <c r="AJ180" s="738"/>
      <c r="AK180" s="738"/>
      <c r="AL180" s="738"/>
      <c r="AM180" s="738"/>
      <c r="AN180" s="738"/>
      <c r="AO180" s="738"/>
      <c r="AP180" s="738"/>
      <c r="AQ180" s="738"/>
      <c r="AR180" s="738"/>
      <c r="AS180" s="738"/>
      <c r="AT180" s="771"/>
      <c r="AU180" s="771"/>
      <c r="AV180" s="738"/>
      <c r="AW180" s="738"/>
      <c r="AX180" s="738"/>
      <c r="AY180" s="771"/>
      <c r="AZ180" s="738"/>
    </row>
    <row r="181" spans="1:65" s="10" customFormat="1" ht="24" customHeight="1">
      <c r="B181" s="136"/>
      <c r="C181" s="145">
        <v>32</v>
      </c>
      <c r="D181" s="145"/>
      <c r="E181" s="146"/>
      <c r="F181" s="147" t="s">
        <v>2115</v>
      </c>
      <c r="G181" s="148" t="s">
        <v>169</v>
      </c>
      <c r="H181" s="149">
        <v>1</v>
      </c>
      <c r="I181" s="150"/>
      <c r="J181" s="151">
        <f t="shared" ref="J181:J186" si="6">ROUND(I181*H181,0)</f>
        <v>0</v>
      </c>
      <c r="K181" s="147" t="s">
        <v>1</v>
      </c>
      <c r="L181" s="136"/>
      <c r="M181" s="738"/>
      <c r="N181" s="738"/>
      <c r="O181" s="738"/>
      <c r="P181" s="738"/>
      <c r="Q181" s="738"/>
      <c r="R181" s="738"/>
      <c r="S181" s="738"/>
      <c r="T181" s="738"/>
      <c r="U181" s="738"/>
      <c r="V181" s="738"/>
      <c r="W181" s="738"/>
      <c r="X181" s="738"/>
      <c r="Y181" s="738"/>
      <c r="Z181" s="738"/>
      <c r="AA181" s="738"/>
      <c r="AB181" s="738"/>
      <c r="AC181" s="738"/>
      <c r="AD181" s="738"/>
      <c r="AE181" s="738"/>
      <c r="AF181" s="738"/>
      <c r="AG181" s="738"/>
      <c r="AH181" s="738"/>
      <c r="AI181" s="738"/>
      <c r="AJ181" s="738"/>
      <c r="AK181" s="738"/>
      <c r="AL181" s="738"/>
      <c r="AM181" s="738"/>
      <c r="AN181" s="738"/>
      <c r="AO181" s="738"/>
      <c r="AP181" s="738"/>
      <c r="AQ181" s="738"/>
      <c r="AR181" s="738"/>
      <c r="AS181" s="738"/>
      <c r="AT181" s="771"/>
      <c r="AU181" s="771"/>
      <c r="AV181" s="738"/>
      <c r="AW181" s="738"/>
      <c r="AX181" s="738"/>
      <c r="AY181" s="771"/>
      <c r="AZ181" s="738"/>
    </row>
    <row r="182" spans="1:65" s="10" customFormat="1" ht="36.65" customHeight="1">
      <c r="B182" s="136"/>
      <c r="C182" s="145">
        <v>33</v>
      </c>
      <c r="D182" s="145"/>
      <c r="E182" s="146"/>
      <c r="F182" s="147" t="s">
        <v>241</v>
      </c>
      <c r="G182" s="148" t="s">
        <v>169</v>
      </c>
      <c r="H182" s="149">
        <v>3</v>
      </c>
      <c r="I182" s="150"/>
      <c r="J182" s="151">
        <f t="shared" si="6"/>
        <v>0</v>
      </c>
      <c r="K182" s="147" t="s">
        <v>1</v>
      </c>
      <c r="L182" s="136"/>
      <c r="M182" s="738"/>
      <c r="N182" s="738"/>
      <c r="O182" s="738"/>
      <c r="P182" s="738"/>
      <c r="Q182" s="738"/>
      <c r="R182" s="738"/>
      <c r="S182" s="738"/>
      <c r="T182" s="738"/>
      <c r="U182" s="738"/>
      <c r="V182" s="738"/>
      <c r="W182" s="738"/>
      <c r="X182" s="738"/>
      <c r="Y182" s="738"/>
      <c r="Z182" s="738"/>
      <c r="AA182" s="738"/>
      <c r="AB182" s="738"/>
      <c r="AC182" s="738"/>
      <c r="AD182" s="738"/>
      <c r="AE182" s="738"/>
      <c r="AF182" s="738"/>
      <c r="AG182" s="738"/>
      <c r="AH182" s="738"/>
      <c r="AI182" s="738"/>
      <c r="AJ182" s="738"/>
      <c r="AK182" s="738"/>
      <c r="AL182" s="738"/>
      <c r="AM182" s="738"/>
      <c r="AN182" s="738"/>
      <c r="AO182" s="738"/>
      <c r="AP182" s="738"/>
      <c r="AQ182" s="738"/>
      <c r="AR182" s="738"/>
      <c r="AS182" s="738"/>
      <c r="AT182" s="771"/>
      <c r="AU182" s="771"/>
      <c r="AV182" s="738"/>
      <c r="AW182" s="738"/>
      <c r="AX182" s="738"/>
      <c r="AY182" s="771"/>
      <c r="AZ182" s="738"/>
    </row>
    <row r="183" spans="1:65" s="10" customFormat="1" ht="24" customHeight="1">
      <c r="B183" s="136"/>
      <c r="C183" s="145">
        <v>34</v>
      </c>
      <c r="D183" s="145"/>
      <c r="E183" s="146"/>
      <c r="F183" s="147" t="s">
        <v>2116</v>
      </c>
      <c r="G183" s="148" t="s">
        <v>182</v>
      </c>
      <c r="H183" s="149">
        <v>1</v>
      </c>
      <c r="I183" s="150"/>
      <c r="J183" s="151">
        <f t="shared" si="6"/>
        <v>0</v>
      </c>
      <c r="K183" s="147" t="s">
        <v>1</v>
      </c>
      <c r="L183" s="136"/>
      <c r="M183" s="738"/>
      <c r="N183" s="738"/>
      <c r="O183" s="738"/>
      <c r="P183" s="738"/>
      <c r="Q183" s="738"/>
      <c r="R183" s="738"/>
      <c r="S183" s="738"/>
      <c r="T183" s="738"/>
      <c r="U183" s="738"/>
      <c r="V183" s="738"/>
      <c r="W183" s="738"/>
      <c r="X183" s="738"/>
      <c r="Y183" s="738"/>
      <c r="Z183" s="738"/>
      <c r="AA183" s="738"/>
      <c r="AB183" s="738"/>
      <c r="AC183" s="738"/>
      <c r="AD183" s="738"/>
      <c r="AE183" s="738"/>
      <c r="AF183" s="738"/>
      <c r="AG183" s="738"/>
      <c r="AH183" s="738"/>
      <c r="AI183" s="738"/>
      <c r="AJ183" s="738"/>
      <c r="AK183" s="738"/>
      <c r="AL183" s="738"/>
      <c r="AM183" s="738"/>
      <c r="AN183" s="738"/>
      <c r="AO183" s="738"/>
      <c r="AP183" s="738"/>
      <c r="AQ183" s="738"/>
      <c r="AR183" s="738"/>
      <c r="AS183" s="738"/>
      <c r="AT183" s="771"/>
      <c r="AU183" s="771"/>
      <c r="AV183" s="738"/>
      <c r="AW183" s="738"/>
      <c r="AX183" s="738"/>
      <c r="AY183" s="771"/>
      <c r="AZ183" s="738"/>
    </row>
    <row r="184" spans="1:65" s="10" customFormat="1" ht="24" customHeight="1">
      <c r="B184" s="136"/>
      <c r="C184" s="145">
        <v>35</v>
      </c>
      <c r="D184" s="145"/>
      <c r="E184" s="146"/>
      <c r="F184" s="147" t="s">
        <v>2117</v>
      </c>
      <c r="G184" s="148" t="s">
        <v>169</v>
      </c>
      <c r="H184" s="149">
        <v>1</v>
      </c>
      <c r="I184" s="150"/>
      <c r="J184" s="151">
        <f t="shared" si="6"/>
        <v>0</v>
      </c>
      <c r="K184" s="147" t="s">
        <v>1</v>
      </c>
      <c r="L184" s="136"/>
      <c r="M184" s="738"/>
      <c r="N184" s="738"/>
      <c r="O184" s="738"/>
      <c r="P184" s="738"/>
      <c r="Q184" s="738"/>
      <c r="R184" s="738"/>
      <c r="S184" s="738"/>
      <c r="T184" s="738"/>
      <c r="U184" s="738"/>
      <c r="V184" s="738"/>
      <c r="W184" s="738"/>
      <c r="X184" s="738"/>
      <c r="Y184" s="738"/>
      <c r="Z184" s="738"/>
      <c r="AA184" s="738"/>
      <c r="AB184" s="738"/>
      <c r="AC184" s="738"/>
      <c r="AD184" s="738"/>
      <c r="AE184" s="738"/>
      <c r="AF184" s="738"/>
      <c r="AG184" s="738"/>
      <c r="AH184" s="738"/>
      <c r="AI184" s="738"/>
      <c r="AJ184" s="738"/>
      <c r="AK184" s="738"/>
      <c r="AL184" s="738"/>
      <c r="AM184" s="738"/>
      <c r="AN184" s="738"/>
      <c r="AO184" s="738"/>
      <c r="AP184" s="738"/>
      <c r="AQ184" s="738"/>
      <c r="AR184" s="738"/>
      <c r="AS184" s="738"/>
      <c r="AT184" s="771"/>
      <c r="AU184" s="771"/>
      <c r="AV184" s="738"/>
      <c r="AW184" s="738"/>
      <c r="AX184" s="738"/>
      <c r="AY184" s="771"/>
      <c r="AZ184" s="738"/>
    </row>
    <row r="185" spans="1:65" s="10" customFormat="1" ht="24" customHeight="1">
      <c r="B185" s="136"/>
      <c r="C185" s="145">
        <v>36</v>
      </c>
      <c r="D185" s="145"/>
      <c r="E185" s="146"/>
      <c r="F185" s="147" t="s">
        <v>2118</v>
      </c>
      <c r="G185" s="148" t="s">
        <v>169</v>
      </c>
      <c r="H185" s="149">
        <v>1</v>
      </c>
      <c r="I185" s="150"/>
      <c r="J185" s="151">
        <f t="shared" si="6"/>
        <v>0</v>
      </c>
      <c r="K185" s="147" t="s">
        <v>1</v>
      </c>
      <c r="L185" s="136"/>
      <c r="M185" s="738"/>
      <c r="N185" s="738"/>
      <c r="O185" s="738"/>
      <c r="P185" s="738"/>
      <c r="Q185" s="738"/>
      <c r="R185" s="738"/>
      <c r="S185" s="738"/>
      <c r="T185" s="738"/>
      <c r="U185" s="738"/>
      <c r="V185" s="738"/>
      <c r="W185" s="738"/>
      <c r="X185" s="738"/>
      <c r="Y185" s="738"/>
      <c r="Z185" s="738"/>
      <c r="AA185" s="738"/>
      <c r="AB185" s="738"/>
      <c r="AC185" s="738"/>
      <c r="AD185" s="738"/>
      <c r="AE185" s="738"/>
      <c r="AF185" s="738"/>
      <c r="AG185" s="738"/>
      <c r="AH185" s="738"/>
      <c r="AI185" s="738"/>
      <c r="AJ185" s="738"/>
      <c r="AK185" s="738"/>
      <c r="AL185" s="738"/>
      <c r="AM185" s="738"/>
      <c r="AN185" s="738"/>
      <c r="AO185" s="738"/>
      <c r="AP185" s="738"/>
      <c r="AQ185" s="738"/>
      <c r="AR185" s="738"/>
      <c r="AS185" s="738"/>
      <c r="AT185" s="771"/>
      <c r="AU185" s="771"/>
      <c r="AV185" s="738"/>
      <c r="AW185" s="738"/>
      <c r="AX185" s="738"/>
      <c r="AY185" s="771"/>
      <c r="AZ185" s="738"/>
    </row>
    <row r="186" spans="1:65" s="10" customFormat="1" ht="24" customHeight="1">
      <c r="B186" s="136"/>
      <c r="C186" s="145">
        <v>37</v>
      </c>
      <c r="D186" s="145"/>
      <c r="E186" s="146"/>
      <c r="F186" s="147" t="s">
        <v>240</v>
      </c>
      <c r="G186" s="148" t="s">
        <v>182</v>
      </c>
      <c r="H186" s="149">
        <v>1</v>
      </c>
      <c r="I186" s="150"/>
      <c r="J186" s="151">
        <f t="shared" si="6"/>
        <v>0</v>
      </c>
      <c r="K186" s="147" t="s">
        <v>1</v>
      </c>
      <c r="L186" s="136"/>
      <c r="M186" s="738"/>
      <c r="N186" s="738"/>
      <c r="O186" s="738"/>
      <c r="P186" s="738"/>
      <c r="Q186" s="738"/>
      <c r="R186" s="738"/>
      <c r="S186" s="738"/>
      <c r="T186" s="738"/>
      <c r="U186" s="738"/>
      <c r="V186" s="738"/>
      <c r="W186" s="738"/>
      <c r="X186" s="738"/>
      <c r="Y186" s="738"/>
      <c r="Z186" s="738"/>
      <c r="AA186" s="738"/>
      <c r="AB186" s="738"/>
      <c r="AC186" s="738"/>
      <c r="AD186" s="738"/>
      <c r="AE186" s="738"/>
      <c r="AF186" s="738"/>
      <c r="AG186" s="738"/>
      <c r="AH186" s="738"/>
      <c r="AI186" s="738"/>
      <c r="AJ186" s="738"/>
      <c r="AK186" s="738"/>
      <c r="AL186" s="738"/>
      <c r="AM186" s="738"/>
      <c r="AN186" s="738"/>
      <c r="AO186" s="738"/>
      <c r="AP186" s="738"/>
      <c r="AQ186" s="738"/>
      <c r="AR186" s="738"/>
      <c r="AS186" s="738"/>
      <c r="AT186" s="771"/>
      <c r="AU186" s="771"/>
      <c r="AV186" s="738"/>
      <c r="AW186" s="738"/>
      <c r="AX186" s="738"/>
      <c r="AY186" s="771"/>
      <c r="AZ186" s="738"/>
    </row>
    <row r="187" spans="1:65" s="10" customFormat="1" ht="24" customHeight="1">
      <c r="B187" s="136"/>
      <c r="C187" s="145">
        <v>38</v>
      </c>
      <c r="D187" s="145"/>
      <c r="E187" s="146"/>
      <c r="F187" s="147" t="s">
        <v>239</v>
      </c>
      <c r="G187" s="148" t="s">
        <v>169</v>
      </c>
      <c r="H187" s="149">
        <v>3</v>
      </c>
      <c r="I187" s="150"/>
      <c r="J187" s="151">
        <f t="shared" ref="J187:J193" si="7">ROUND(I187*H187,0)</f>
        <v>0</v>
      </c>
      <c r="K187" s="147" t="s">
        <v>1</v>
      </c>
      <c r="L187" s="136"/>
      <c r="M187" s="738"/>
      <c r="N187" s="738"/>
      <c r="O187" s="738"/>
      <c r="P187" s="738"/>
      <c r="Q187" s="738"/>
      <c r="R187" s="738"/>
      <c r="S187" s="738"/>
      <c r="T187" s="738"/>
      <c r="U187" s="738"/>
      <c r="V187" s="738"/>
      <c r="W187" s="738"/>
      <c r="X187" s="738"/>
      <c r="Y187" s="738"/>
      <c r="Z187" s="738"/>
      <c r="AA187" s="738"/>
      <c r="AB187" s="738"/>
      <c r="AC187" s="738"/>
      <c r="AD187" s="738"/>
      <c r="AE187" s="738"/>
      <c r="AF187" s="738"/>
      <c r="AG187" s="738"/>
      <c r="AH187" s="738"/>
      <c r="AI187" s="738"/>
      <c r="AJ187" s="738"/>
      <c r="AK187" s="738"/>
      <c r="AL187" s="738"/>
      <c r="AM187" s="738"/>
      <c r="AN187" s="738"/>
      <c r="AO187" s="738"/>
      <c r="AP187" s="738"/>
      <c r="AQ187" s="738"/>
      <c r="AR187" s="738"/>
      <c r="AS187" s="738"/>
      <c r="AT187" s="771"/>
      <c r="AU187" s="771"/>
      <c r="AV187" s="738"/>
      <c r="AW187" s="738"/>
      <c r="AX187" s="738"/>
      <c r="AY187" s="771"/>
      <c r="AZ187" s="738"/>
    </row>
    <row r="188" spans="1:65" s="10" customFormat="1" ht="24" customHeight="1">
      <c r="B188" s="136"/>
      <c r="C188" s="145">
        <v>39</v>
      </c>
      <c r="D188" s="145"/>
      <c r="E188" s="146"/>
      <c r="F188" s="147" t="s">
        <v>238</v>
      </c>
      <c r="G188" s="148" t="s">
        <v>169</v>
      </c>
      <c r="H188" s="149">
        <v>1</v>
      </c>
      <c r="I188" s="150"/>
      <c r="J188" s="151">
        <f t="shared" si="7"/>
        <v>0</v>
      </c>
      <c r="K188" s="147" t="s">
        <v>1</v>
      </c>
      <c r="L188" s="136"/>
      <c r="M188" s="738"/>
      <c r="N188" s="738"/>
      <c r="O188" s="738"/>
      <c r="P188" s="738"/>
      <c r="Q188" s="738"/>
      <c r="R188" s="738"/>
      <c r="S188" s="738"/>
      <c r="T188" s="738"/>
      <c r="U188" s="738"/>
      <c r="V188" s="738"/>
      <c r="W188" s="738"/>
      <c r="X188" s="738"/>
      <c r="Y188" s="738"/>
      <c r="Z188" s="738"/>
      <c r="AA188" s="738"/>
      <c r="AB188" s="738"/>
      <c r="AC188" s="738"/>
      <c r="AD188" s="738"/>
      <c r="AE188" s="738"/>
      <c r="AF188" s="738"/>
      <c r="AG188" s="738"/>
      <c r="AH188" s="738"/>
      <c r="AI188" s="738"/>
      <c r="AJ188" s="738"/>
      <c r="AK188" s="738"/>
      <c r="AL188" s="738"/>
      <c r="AM188" s="738"/>
      <c r="AN188" s="738"/>
      <c r="AO188" s="738"/>
      <c r="AP188" s="738"/>
      <c r="AQ188" s="738"/>
      <c r="AR188" s="738"/>
      <c r="AS188" s="738"/>
      <c r="AT188" s="771"/>
      <c r="AU188" s="771"/>
      <c r="AV188" s="738"/>
      <c r="AW188" s="738"/>
      <c r="AX188" s="738"/>
      <c r="AY188" s="771"/>
      <c r="AZ188" s="738"/>
    </row>
    <row r="189" spans="1:65" s="10" customFormat="1" ht="24" customHeight="1">
      <c r="B189" s="136"/>
      <c r="C189" s="145">
        <v>40</v>
      </c>
      <c r="D189" s="145"/>
      <c r="E189" s="146"/>
      <c r="F189" s="147" t="s">
        <v>288</v>
      </c>
      <c r="G189" s="148" t="s">
        <v>169</v>
      </c>
      <c r="H189" s="149">
        <v>1</v>
      </c>
      <c r="I189" s="150"/>
      <c r="J189" s="151">
        <f t="shared" si="7"/>
        <v>0</v>
      </c>
      <c r="K189" s="147" t="s">
        <v>1</v>
      </c>
      <c r="L189" s="136"/>
      <c r="M189" s="738"/>
      <c r="N189" s="738"/>
      <c r="O189" s="738"/>
      <c r="P189" s="738"/>
      <c r="Q189" s="738"/>
      <c r="R189" s="738"/>
      <c r="S189" s="738"/>
      <c r="T189" s="738"/>
      <c r="U189" s="738"/>
      <c r="V189" s="738"/>
      <c r="W189" s="738"/>
      <c r="X189" s="738"/>
      <c r="Y189" s="738"/>
      <c r="Z189" s="738"/>
      <c r="AA189" s="738"/>
      <c r="AB189" s="738"/>
      <c r="AC189" s="738"/>
      <c r="AD189" s="738"/>
      <c r="AE189" s="738"/>
      <c r="AF189" s="738"/>
      <c r="AG189" s="738"/>
      <c r="AH189" s="738"/>
      <c r="AI189" s="738"/>
      <c r="AJ189" s="738"/>
      <c r="AK189" s="738"/>
      <c r="AL189" s="738"/>
      <c r="AM189" s="738"/>
      <c r="AN189" s="738"/>
      <c r="AO189" s="738"/>
      <c r="AP189" s="738"/>
      <c r="AQ189" s="738"/>
      <c r="AR189" s="738"/>
      <c r="AS189" s="738"/>
      <c r="AT189" s="771"/>
      <c r="AU189" s="771"/>
      <c r="AV189" s="738"/>
      <c r="AW189" s="738"/>
      <c r="AX189" s="738"/>
      <c r="AY189" s="771"/>
      <c r="AZ189" s="738"/>
    </row>
    <row r="190" spans="1:65" s="10" customFormat="1" ht="24" customHeight="1">
      <c r="B190" s="136"/>
      <c r="C190" s="145">
        <v>41</v>
      </c>
      <c r="D190" s="145"/>
      <c r="E190" s="146"/>
      <c r="F190" s="147" t="s">
        <v>289</v>
      </c>
      <c r="G190" s="148" t="s">
        <v>182</v>
      </c>
      <c r="H190" s="149">
        <v>1</v>
      </c>
      <c r="I190" s="150"/>
      <c r="J190" s="151">
        <f t="shared" si="7"/>
        <v>0</v>
      </c>
      <c r="K190" s="147" t="s">
        <v>1</v>
      </c>
      <c r="L190" s="136"/>
      <c r="M190" s="738"/>
      <c r="N190" s="738"/>
      <c r="O190" s="738"/>
      <c r="P190" s="738"/>
      <c r="Q190" s="738"/>
      <c r="R190" s="738"/>
      <c r="S190" s="738"/>
      <c r="T190" s="738"/>
      <c r="U190" s="738"/>
      <c r="V190" s="738"/>
      <c r="W190" s="738"/>
      <c r="X190" s="738"/>
      <c r="Y190" s="738"/>
      <c r="Z190" s="738"/>
      <c r="AA190" s="738"/>
      <c r="AB190" s="738"/>
      <c r="AC190" s="738"/>
      <c r="AD190" s="738"/>
      <c r="AE190" s="738"/>
      <c r="AF190" s="738"/>
      <c r="AG190" s="738"/>
      <c r="AH190" s="738"/>
      <c r="AI190" s="738"/>
      <c r="AJ190" s="738"/>
      <c r="AK190" s="738"/>
      <c r="AL190" s="738"/>
      <c r="AM190" s="738"/>
      <c r="AN190" s="738"/>
      <c r="AO190" s="738"/>
      <c r="AP190" s="738"/>
      <c r="AQ190" s="738"/>
      <c r="AR190" s="738"/>
      <c r="AS190" s="738"/>
      <c r="AT190" s="771"/>
      <c r="AU190" s="771"/>
      <c r="AV190" s="738"/>
      <c r="AW190" s="738"/>
      <c r="AX190" s="738"/>
      <c r="AY190" s="771"/>
      <c r="AZ190" s="738"/>
    </row>
    <row r="191" spans="1:65" s="10" customFormat="1" ht="24" customHeight="1">
      <c r="B191" s="136"/>
      <c r="C191" s="145">
        <v>42</v>
      </c>
      <c r="D191" s="145"/>
      <c r="E191" s="146"/>
      <c r="F191" s="147" t="s">
        <v>237</v>
      </c>
      <c r="G191" s="148" t="s">
        <v>169</v>
      </c>
      <c r="H191" s="149">
        <v>4</v>
      </c>
      <c r="I191" s="150"/>
      <c r="J191" s="151">
        <f t="shared" si="7"/>
        <v>0</v>
      </c>
      <c r="K191" s="147" t="s">
        <v>1</v>
      </c>
      <c r="L191" s="136"/>
      <c r="M191" s="738"/>
      <c r="N191" s="738"/>
      <c r="O191" s="738"/>
      <c r="P191" s="738"/>
      <c r="Q191" s="738"/>
      <c r="R191" s="738"/>
      <c r="S191" s="738"/>
      <c r="T191" s="738"/>
      <c r="U191" s="738"/>
      <c r="V191" s="738"/>
      <c r="W191" s="738"/>
      <c r="X191" s="738"/>
      <c r="Y191" s="738"/>
      <c r="Z191" s="738"/>
      <c r="AA191" s="738"/>
      <c r="AB191" s="738"/>
      <c r="AC191" s="738"/>
      <c r="AD191" s="738"/>
      <c r="AE191" s="738"/>
      <c r="AF191" s="738"/>
      <c r="AG191" s="738"/>
      <c r="AH191" s="738"/>
      <c r="AI191" s="738"/>
      <c r="AJ191" s="738"/>
      <c r="AK191" s="738"/>
      <c r="AL191" s="738"/>
      <c r="AM191" s="738"/>
      <c r="AN191" s="738"/>
      <c r="AO191" s="738"/>
      <c r="AP191" s="738"/>
      <c r="AQ191" s="738"/>
      <c r="AR191" s="738"/>
      <c r="AS191" s="738"/>
      <c r="AT191" s="771"/>
      <c r="AU191" s="771"/>
      <c r="AV191" s="738"/>
      <c r="AW191" s="738"/>
      <c r="AX191" s="738"/>
      <c r="AY191" s="771"/>
      <c r="AZ191" s="738"/>
    </row>
    <row r="192" spans="1:65" s="10" customFormat="1" ht="24" customHeight="1">
      <c r="B192" s="136"/>
      <c r="C192" s="145">
        <v>43</v>
      </c>
      <c r="D192" s="145"/>
      <c r="E192" s="146"/>
      <c r="F192" s="147" t="s">
        <v>236</v>
      </c>
      <c r="G192" s="148" t="s">
        <v>169</v>
      </c>
      <c r="H192" s="149">
        <v>2</v>
      </c>
      <c r="I192" s="150"/>
      <c r="J192" s="151">
        <f t="shared" si="7"/>
        <v>0</v>
      </c>
      <c r="K192" s="147" t="s">
        <v>1</v>
      </c>
      <c r="L192" s="136"/>
      <c r="M192" s="738"/>
      <c r="N192" s="738"/>
      <c r="O192" s="738"/>
      <c r="P192" s="738"/>
      <c r="Q192" s="738"/>
      <c r="R192" s="738"/>
      <c r="S192" s="738"/>
      <c r="T192" s="738"/>
      <c r="U192" s="738"/>
      <c r="V192" s="738"/>
      <c r="W192" s="738"/>
      <c r="X192" s="738"/>
      <c r="Y192" s="738"/>
      <c r="Z192" s="738"/>
      <c r="AA192" s="738"/>
      <c r="AB192" s="738"/>
      <c r="AC192" s="738"/>
      <c r="AD192" s="738"/>
      <c r="AE192" s="738"/>
      <c r="AF192" s="738"/>
      <c r="AG192" s="738"/>
      <c r="AH192" s="738"/>
      <c r="AI192" s="738"/>
      <c r="AJ192" s="738"/>
      <c r="AK192" s="738"/>
      <c r="AL192" s="738"/>
      <c r="AM192" s="738"/>
      <c r="AN192" s="738"/>
      <c r="AO192" s="738"/>
      <c r="AP192" s="738"/>
      <c r="AQ192" s="738"/>
      <c r="AR192" s="738"/>
      <c r="AS192" s="738"/>
      <c r="AT192" s="771"/>
      <c r="AU192" s="771"/>
      <c r="AV192" s="738"/>
      <c r="AW192" s="738"/>
      <c r="AX192" s="738"/>
      <c r="AY192" s="771"/>
      <c r="AZ192" s="738"/>
    </row>
    <row r="193" spans="1:52" s="10" customFormat="1" ht="24" customHeight="1">
      <c r="B193" s="136"/>
      <c r="C193" s="145">
        <v>44</v>
      </c>
      <c r="D193" s="145"/>
      <c r="E193" s="146"/>
      <c r="F193" s="147" t="s">
        <v>235</v>
      </c>
      <c r="G193" s="148" t="s">
        <v>182</v>
      </c>
      <c r="H193" s="149">
        <v>3</v>
      </c>
      <c r="I193" s="150"/>
      <c r="J193" s="151">
        <f t="shared" si="7"/>
        <v>0</v>
      </c>
      <c r="K193" s="147" t="s">
        <v>1</v>
      </c>
      <c r="L193" s="136"/>
      <c r="M193" s="738"/>
      <c r="N193" s="738"/>
      <c r="O193" s="738"/>
      <c r="P193" s="738"/>
      <c r="Q193" s="738"/>
      <c r="R193" s="738"/>
      <c r="S193" s="738"/>
      <c r="T193" s="738"/>
      <c r="U193" s="738"/>
      <c r="V193" s="738"/>
      <c r="W193" s="738"/>
      <c r="X193" s="738"/>
      <c r="Y193" s="738"/>
      <c r="Z193" s="738"/>
      <c r="AA193" s="738"/>
      <c r="AB193" s="738"/>
      <c r="AC193" s="738"/>
      <c r="AD193" s="738"/>
      <c r="AE193" s="738"/>
      <c r="AF193" s="738"/>
      <c r="AG193" s="738"/>
      <c r="AH193" s="738"/>
      <c r="AI193" s="738"/>
      <c r="AJ193" s="738"/>
      <c r="AK193" s="738"/>
      <c r="AL193" s="738"/>
      <c r="AM193" s="738"/>
      <c r="AN193" s="738"/>
      <c r="AO193" s="738"/>
      <c r="AP193" s="738"/>
      <c r="AQ193" s="738"/>
      <c r="AR193" s="738"/>
      <c r="AS193" s="738"/>
      <c r="AT193" s="771"/>
      <c r="AU193" s="771"/>
      <c r="AV193" s="738"/>
      <c r="AW193" s="738"/>
      <c r="AX193" s="738"/>
      <c r="AY193" s="771"/>
      <c r="AZ193" s="738"/>
    </row>
    <row r="194" spans="1:52" s="10" customFormat="1" ht="24" customHeight="1">
      <c r="B194" s="136"/>
      <c r="C194" s="145">
        <v>45</v>
      </c>
      <c r="D194" s="145"/>
      <c r="E194" s="146"/>
      <c r="F194" s="147" t="s">
        <v>234</v>
      </c>
      <c r="G194" s="148" t="s">
        <v>169</v>
      </c>
      <c r="H194" s="149">
        <v>1</v>
      </c>
      <c r="I194" s="150"/>
      <c r="J194" s="151">
        <f t="shared" ref="J194:J199" si="8">ROUND(I194*H194,0)</f>
        <v>0</v>
      </c>
      <c r="K194" s="147" t="s">
        <v>1</v>
      </c>
      <c r="L194" s="136"/>
      <c r="M194" s="738"/>
      <c r="N194" s="738"/>
      <c r="O194" s="738"/>
      <c r="P194" s="738"/>
      <c r="Q194" s="738"/>
      <c r="R194" s="738"/>
      <c r="S194" s="738"/>
      <c r="T194" s="738"/>
      <c r="U194" s="738"/>
      <c r="V194" s="738"/>
      <c r="W194" s="738"/>
      <c r="X194" s="738"/>
      <c r="Y194" s="738"/>
      <c r="Z194" s="738"/>
      <c r="AA194" s="738"/>
      <c r="AB194" s="738"/>
      <c r="AC194" s="738"/>
      <c r="AD194" s="738"/>
      <c r="AE194" s="738"/>
      <c r="AF194" s="738"/>
      <c r="AG194" s="738"/>
      <c r="AH194" s="738"/>
      <c r="AI194" s="738"/>
      <c r="AJ194" s="738"/>
      <c r="AK194" s="738"/>
      <c r="AL194" s="738"/>
      <c r="AM194" s="738"/>
      <c r="AN194" s="738"/>
      <c r="AO194" s="738"/>
      <c r="AP194" s="738"/>
      <c r="AQ194" s="738"/>
      <c r="AR194" s="738"/>
      <c r="AS194" s="738"/>
      <c r="AT194" s="771"/>
      <c r="AU194" s="771"/>
      <c r="AV194" s="738"/>
      <c r="AW194" s="738"/>
      <c r="AX194" s="738"/>
      <c r="AY194" s="771"/>
      <c r="AZ194" s="738"/>
    </row>
    <row r="195" spans="1:52" s="10" customFormat="1" ht="24" customHeight="1">
      <c r="B195" s="136"/>
      <c r="C195" s="145">
        <v>46</v>
      </c>
      <c r="D195" s="145"/>
      <c r="E195" s="146"/>
      <c r="F195" s="147" t="s">
        <v>233</v>
      </c>
      <c r="G195" s="148" t="s">
        <v>169</v>
      </c>
      <c r="H195" s="149">
        <v>3</v>
      </c>
      <c r="I195" s="150"/>
      <c r="J195" s="151">
        <f t="shared" si="8"/>
        <v>0</v>
      </c>
      <c r="K195" s="147" t="s">
        <v>1</v>
      </c>
      <c r="L195" s="136"/>
      <c r="M195" s="738"/>
      <c r="N195" s="738"/>
      <c r="O195" s="738"/>
      <c r="P195" s="738"/>
      <c r="Q195" s="738"/>
      <c r="R195" s="738"/>
      <c r="S195" s="738"/>
      <c r="T195" s="738"/>
      <c r="U195" s="738"/>
      <c r="V195" s="738"/>
      <c r="W195" s="738"/>
      <c r="X195" s="738"/>
      <c r="Y195" s="738"/>
      <c r="Z195" s="738"/>
      <c r="AA195" s="738"/>
      <c r="AB195" s="738"/>
      <c r="AC195" s="738"/>
      <c r="AD195" s="738"/>
      <c r="AE195" s="738"/>
      <c r="AF195" s="738"/>
      <c r="AG195" s="738"/>
      <c r="AH195" s="738"/>
      <c r="AI195" s="738"/>
      <c r="AJ195" s="738"/>
      <c r="AK195" s="738"/>
      <c r="AL195" s="738"/>
      <c r="AM195" s="738"/>
      <c r="AN195" s="738"/>
      <c r="AO195" s="738"/>
      <c r="AP195" s="738"/>
      <c r="AQ195" s="738"/>
      <c r="AR195" s="738"/>
      <c r="AS195" s="738"/>
      <c r="AT195" s="771"/>
      <c r="AU195" s="771"/>
      <c r="AV195" s="738"/>
      <c r="AW195" s="738"/>
      <c r="AX195" s="738"/>
      <c r="AY195" s="771"/>
      <c r="AZ195" s="738"/>
    </row>
    <row r="196" spans="1:52" s="10" customFormat="1" ht="24" customHeight="1">
      <c r="B196" s="136"/>
      <c r="C196" s="145">
        <v>47</v>
      </c>
      <c r="D196" s="145"/>
      <c r="E196" s="146"/>
      <c r="F196" s="147" t="s">
        <v>232</v>
      </c>
      <c r="G196" s="148" t="s">
        <v>169</v>
      </c>
      <c r="H196" s="149">
        <v>3</v>
      </c>
      <c r="I196" s="150"/>
      <c r="J196" s="151">
        <f t="shared" si="8"/>
        <v>0</v>
      </c>
      <c r="K196" s="147" t="s">
        <v>1</v>
      </c>
      <c r="L196" s="136"/>
      <c r="M196" s="738"/>
      <c r="N196" s="738"/>
      <c r="O196" s="738"/>
      <c r="P196" s="738"/>
      <c r="Q196" s="738"/>
      <c r="R196" s="738"/>
      <c r="S196" s="738"/>
      <c r="T196" s="738"/>
      <c r="U196" s="738"/>
      <c r="V196" s="738"/>
      <c r="W196" s="738"/>
      <c r="X196" s="738"/>
      <c r="Y196" s="738"/>
      <c r="Z196" s="738"/>
      <c r="AA196" s="738"/>
      <c r="AB196" s="738"/>
      <c r="AC196" s="738"/>
      <c r="AD196" s="738"/>
      <c r="AE196" s="738"/>
      <c r="AF196" s="738"/>
      <c r="AG196" s="738"/>
      <c r="AH196" s="738"/>
      <c r="AI196" s="738"/>
      <c r="AJ196" s="738"/>
      <c r="AK196" s="738"/>
      <c r="AL196" s="738"/>
      <c r="AM196" s="738"/>
      <c r="AN196" s="738"/>
      <c r="AO196" s="738"/>
      <c r="AP196" s="738"/>
      <c r="AQ196" s="738"/>
      <c r="AR196" s="738"/>
      <c r="AS196" s="738"/>
      <c r="AT196" s="771"/>
      <c r="AU196" s="771"/>
      <c r="AV196" s="738"/>
      <c r="AW196" s="738"/>
      <c r="AX196" s="738"/>
      <c r="AY196" s="771"/>
      <c r="AZ196" s="738"/>
    </row>
    <row r="197" spans="1:52" s="10" customFormat="1" ht="24" customHeight="1">
      <c r="B197" s="136"/>
      <c r="C197" s="145">
        <v>48</v>
      </c>
      <c r="D197" s="145"/>
      <c r="E197" s="146"/>
      <c r="F197" s="147" t="s">
        <v>231</v>
      </c>
      <c r="G197" s="148" t="s">
        <v>158</v>
      </c>
      <c r="H197" s="149">
        <v>148</v>
      </c>
      <c r="I197" s="150"/>
      <c r="J197" s="151">
        <f t="shared" si="8"/>
        <v>0</v>
      </c>
      <c r="K197" s="147" t="s">
        <v>1</v>
      </c>
      <c r="L197" s="136"/>
      <c r="M197" s="738"/>
      <c r="N197" s="738"/>
      <c r="O197" s="738"/>
      <c r="P197" s="738"/>
      <c r="Q197" s="738"/>
      <c r="R197" s="738"/>
      <c r="S197" s="738"/>
      <c r="T197" s="738"/>
      <c r="U197" s="738"/>
      <c r="V197" s="738"/>
      <c r="W197" s="738"/>
      <c r="X197" s="738"/>
      <c r="Y197" s="738"/>
      <c r="Z197" s="738"/>
      <c r="AA197" s="738"/>
      <c r="AB197" s="738"/>
      <c r="AC197" s="738"/>
      <c r="AD197" s="738"/>
      <c r="AE197" s="738"/>
      <c r="AF197" s="738"/>
      <c r="AG197" s="738"/>
      <c r="AH197" s="738"/>
      <c r="AI197" s="738"/>
      <c r="AJ197" s="738"/>
      <c r="AK197" s="738"/>
      <c r="AL197" s="738"/>
      <c r="AM197" s="738"/>
      <c r="AN197" s="738"/>
      <c r="AO197" s="738"/>
      <c r="AP197" s="738"/>
      <c r="AQ197" s="738"/>
      <c r="AR197" s="738"/>
      <c r="AS197" s="738"/>
      <c r="AT197" s="771"/>
      <c r="AU197" s="771"/>
      <c r="AV197" s="738"/>
      <c r="AW197" s="738"/>
      <c r="AX197" s="738"/>
      <c r="AY197" s="771"/>
      <c r="AZ197" s="738"/>
    </row>
    <row r="198" spans="1:52" s="10" customFormat="1" ht="15" customHeight="1">
      <c r="B198" s="136"/>
      <c r="C198" s="165"/>
      <c r="D198" s="168" t="s">
        <v>131</v>
      </c>
      <c r="E198" s="161" t="s">
        <v>1</v>
      </c>
      <c r="F198" s="170" t="s">
        <v>367</v>
      </c>
      <c r="G198" s="165"/>
      <c r="H198" s="166">
        <v>148</v>
      </c>
      <c r="I198" s="326"/>
      <c r="J198" s="165"/>
      <c r="K198" s="160"/>
      <c r="L198" s="136"/>
      <c r="M198" s="738"/>
      <c r="N198" s="738"/>
      <c r="O198" s="738"/>
      <c r="P198" s="738"/>
      <c r="Q198" s="738"/>
      <c r="R198" s="738"/>
      <c r="S198" s="738"/>
      <c r="T198" s="738"/>
      <c r="U198" s="738"/>
      <c r="V198" s="738"/>
      <c r="W198" s="738"/>
      <c r="X198" s="738"/>
      <c r="Y198" s="738"/>
      <c r="Z198" s="738"/>
      <c r="AA198" s="738"/>
      <c r="AB198" s="738"/>
      <c r="AC198" s="738"/>
      <c r="AD198" s="738"/>
      <c r="AE198" s="738"/>
      <c r="AF198" s="738"/>
      <c r="AG198" s="738"/>
      <c r="AH198" s="738"/>
      <c r="AI198" s="738"/>
      <c r="AJ198" s="738"/>
      <c r="AK198" s="738"/>
      <c r="AL198" s="738"/>
      <c r="AM198" s="738"/>
      <c r="AN198" s="738"/>
      <c r="AO198" s="738"/>
      <c r="AP198" s="738"/>
      <c r="AQ198" s="738"/>
      <c r="AR198" s="738"/>
      <c r="AS198" s="738"/>
      <c r="AT198" s="771"/>
      <c r="AU198" s="771"/>
      <c r="AV198" s="738"/>
      <c r="AW198" s="738"/>
      <c r="AX198" s="738"/>
      <c r="AY198" s="771"/>
      <c r="AZ198" s="738"/>
    </row>
    <row r="199" spans="1:52" s="10" customFormat="1" ht="24" customHeight="1">
      <c r="B199" s="136"/>
      <c r="C199" s="145">
        <v>49</v>
      </c>
      <c r="D199" s="145"/>
      <c r="E199" s="146"/>
      <c r="F199" s="147" t="s">
        <v>290</v>
      </c>
      <c r="G199" s="148" t="s">
        <v>158</v>
      </c>
      <c r="H199" s="149">
        <v>148</v>
      </c>
      <c r="I199" s="150"/>
      <c r="J199" s="151">
        <f t="shared" si="8"/>
        <v>0</v>
      </c>
      <c r="K199" s="147" t="s">
        <v>1</v>
      </c>
      <c r="L199" s="136"/>
      <c r="M199" s="738"/>
      <c r="N199" s="738"/>
      <c r="O199" s="738"/>
      <c r="P199" s="738"/>
      <c r="Q199" s="738"/>
      <c r="R199" s="738"/>
      <c r="S199" s="738"/>
      <c r="T199" s="738"/>
      <c r="U199" s="738"/>
      <c r="V199" s="738"/>
      <c r="W199" s="738"/>
      <c r="X199" s="738"/>
      <c r="Y199" s="738"/>
      <c r="Z199" s="738"/>
      <c r="AA199" s="738"/>
      <c r="AB199" s="738"/>
      <c r="AC199" s="738"/>
      <c r="AD199" s="738"/>
      <c r="AE199" s="738"/>
      <c r="AF199" s="738"/>
      <c r="AG199" s="738"/>
      <c r="AH199" s="738"/>
      <c r="AI199" s="738"/>
      <c r="AJ199" s="738"/>
      <c r="AK199" s="738"/>
      <c r="AL199" s="738"/>
      <c r="AM199" s="738"/>
      <c r="AN199" s="738"/>
      <c r="AO199" s="738"/>
      <c r="AP199" s="738"/>
      <c r="AQ199" s="738"/>
      <c r="AR199" s="738"/>
      <c r="AS199" s="738"/>
      <c r="AT199" s="771"/>
      <c r="AU199" s="771"/>
      <c r="AV199" s="738"/>
      <c r="AW199" s="738"/>
      <c r="AX199" s="738"/>
      <c r="AY199" s="771"/>
      <c r="AZ199" s="738"/>
    </row>
    <row r="200" spans="1:52" s="10" customFormat="1" ht="13.2" customHeight="1">
      <c r="B200" s="136"/>
      <c r="C200" s="165"/>
      <c r="D200" s="168" t="s">
        <v>131</v>
      </c>
      <c r="E200" s="161" t="s">
        <v>1</v>
      </c>
      <c r="F200" s="170" t="s">
        <v>368</v>
      </c>
      <c r="G200" s="165"/>
      <c r="H200" s="166">
        <v>148</v>
      </c>
      <c r="I200" s="326"/>
      <c r="J200" s="165"/>
      <c r="K200" s="160"/>
      <c r="L200" s="136"/>
      <c r="M200" s="738"/>
      <c r="N200" s="738"/>
      <c r="O200" s="738"/>
      <c r="P200" s="738"/>
      <c r="Q200" s="738"/>
      <c r="R200" s="738"/>
      <c r="S200" s="738"/>
      <c r="T200" s="738"/>
      <c r="U200" s="738"/>
      <c r="V200" s="738"/>
      <c r="W200" s="738"/>
      <c r="X200" s="738"/>
      <c r="Y200" s="738"/>
      <c r="Z200" s="738"/>
      <c r="AA200" s="738"/>
      <c r="AB200" s="738"/>
      <c r="AC200" s="738"/>
      <c r="AD200" s="738"/>
      <c r="AE200" s="738"/>
      <c r="AF200" s="738"/>
      <c r="AG200" s="738"/>
      <c r="AH200" s="738"/>
      <c r="AI200" s="738"/>
      <c r="AJ200" s="738"/>
      <c r="AK200" s="738"/>
      <c r="AL200" s="738"/>
      <c r="AM200" s="738"/>
      <c r="AN200" s="738"/>
      <c r="AO200" s="738"/>
      <c r="AP200" s="738"/>
      <c r="AQ200" s="738"/>
      <c r="AR200" s="738"/>
      <c r="AS200" s="738"/>
      <c r="AT200" s="771"/>
      <c r="AU200" s="771"/>
      <c r="AV200" s="738"/>
      <c r="AW200" s="738"/>
      <c r="AX200" s="738"/>
      <c r="AY200" s="771"/>
      <c r="AZ200" s="738"/>
    </row>
    <row r="201" spans="1:52" s="10" customFormat="1" ht="24" customHeight="1">
      <c r="B201" s="136"/>
      <c r="C201" s="145">
        <v>50</v>
      </c>
      <c r="D201" s="145"/>
      <c r="E201" s="146"/>
      <c r="F201" s="147" t="s">
        <v>229</v>
      </c>
      <c r="G201" s="148" t="s">
        <v>158</v>
      </c>
      <c r="H201" s="149">
        <v>148</v>
      </c>
      <c r="I201" s="150"/>
      <c r="J201" s="151">
        <f t="shared" ref="J201" si="9">ROUND(I201*H201,0)</f>
        <v>0</v>
      </c>
      <c r="K201" s="147" t="s">
        <v>1</v>
      </c>
      <c r="L201" s="136"/>
      <c r="M201" s="738"/>
      <c r="N201" s="738"/>
      <c r="O201" s="738"/>
      <c r="P201" s="738"/>
      <c r="Q201" s="738"/>
      <c r="R201" s="738"/>
      <c r="S201" s="738"/>
      <c r="T201" s="738"/>
      <c r="U201" s="738"/>
      <c r="V201" s="738"/>
      <c r="W201" s="738"/>
      <c r="X201" s="738"/>
      <c r="Y201" s="738"/>
      <c r="Z201" s="738"/>
      <c r="AA201" s="738"/>
      <c r="AB201" s="738"/>
      <c r="AC201" s="738"/>
      <c r="AD201" s="738"/>
      <c r="AE201" s="738"/>
      <c r="AF201" s="738"/>
      <c r="AG201" s="738"/>
      <c r="AH201" s="738"/>
      <c r="AI201" s="738"/>
      <c r="AJ201" s="738"/>
      <c r="AK201" s="738"/>
      <c r="AL201" s="738"/>
      <c r="AM201" s="738"/>
      <c r="AN201" s="738"/>
      <c r="AO201" s="738"/>
      <c r="AP201" s="738"/>
      <c r="AQ201" s="738"/>
      <c r="AR201" s="738"/>
      <c r="AS201" s="738"/>
      <c r="AT201" s="771"/>
      <c r="AU201" s="771"/>
      <c r="AV201" s="738"/>
      <c r="AW201" s="738"/>
      <c r="AX201" s="738"/>
      <c r="AY201" s="771"/>
      <c r="AZ201" s="738"/>
    </row>
    <row r="202" spans="1:52" s="10" customFormat="1" ht="13.2" customHeight="1">
      <c r="B202" s="136"/>
      <c r="C202" s="165"/>
      <c r="D202" s="168" t="s">
        <v>131</v>
      </c>
      <c r="E202" s="161" t="s">
        <v>1</v>
      </c>
      <c r="F202" s="170" t="s">
        <v>369</v>
      </c>
      <c r="G202" s="165"/>
      <c r="H202" s="166">
        <v>148</v>
      </c>
      <c r="I202" s="326"/>
      <c r="J202" s="165"/>
      <c r="K202" s="160"/>
      <c r="L202" s="136"/>
      <c r="M202" s="738"/>
      <c r="N202" s="738"/>
      <c r="O202" s="738"/>
      <c r="P202" s="738"/>
      <c r="Q202" s="738"/>
      <c r="R202" s="738"/>
      <c r="S202" s="738"/>
      <c r="T202" s="738"/>
      <c r="U202" s="738"/>
      <c r="V202" s="738"/>
      <c r="W202" s="738"/>
      <c r="X202" s="738"/>
      <c r="Y202" s="738"/>
      <c r="Z202" s="738"/>
      <c r="AA202" s="738"/>
      <c r="AB202" s="738"/>
      <c r="AC202" s="738"/>
      <c r="AD202" s="738"/>
      <c r="AE202" s="738"/>
      <c r="AF202" s="738"/>
      <c r="AG202" s="738"/>
      <c r="AH202" s="738"/>
      <c r="AI202" s="738"/>
      <c r="AJ202" s="738"/>
      <c r="AK202" s="738"/>
      <c r="AL202" s="738"/>
      <c r="AM202" s="738"/>
      <c r="AN202" s="738"/>
      <c r="AO202" s="738"/>
      <c r="AP202" s="738"/>
      <c r="AQ202" s="738"/>
      <c r="AR202" s="738"/>
      <c r="AS202" s="738"/>
      <c r="AT202" s="771"/>
      <c r="AU202" s="771"/>
      <c r="AV202" s="738"/>
      <c r="AW202" s="738"/>
      <c r="AX202" s="738"/>
      <c r="AY202" s="771"/>
      <c r="AZ202" s="738"/>
    </row>
    <row r="203" spans="1:52" s="2" customFormat="1" ht="7" customHeight="1">
      <c r="A203" s="203"/>
      <c r="B203" s="39"/>
      <c r="C203" s="40"/>
      <c r="D203" s="40"/>
      <c r="E203" s="40"/>
      <c r="F203" s="40"/>
      <c r="G203" s="40"/>
      <c r="H203" s="40"/>
      <c r="I203" s="855"/>
      <c r="J203" s="40"/>
      <c r="K203" s="773"/>
      <c r="L203" s="26"/>
      <c r="M203" s="734"/>
      <c r="N203" s="729"/>
      <c r="O203" s="734"/>
      <c r="P203" s="734"/>
      <c r="Q203" s="734"/>
      <c r="R203" s="734"/>
      <c r="S203" s="734"/>
      <c r="T203" s="734"/>
      <c r="U203" s="734"/>
      <c r="V203" s="734"/>
      <c r="W203" s="734"/>
      <c r="X203" s="734"/>
      <c r="Y203" s="734"/>
      <c r="Z203" s="734"/>
      <c r="AA203" s="734"/>
      <c r="AB203" s="734"/>
      <c r="AC203" s="734"/>
      <c r="AD203" s="734"/>
      <c r="AE203" s="734"/>
      <c r="AF203" s="729"/>
      <c r="AG203" s="729"/>
      <c r="AH203" s="729"/>
      <c r="AI203" s="729"/>
      <c r="AJ203" s="729"/>
      <c r="AK203" s="729"/>
      <c r="AL203" s="729"/>
      <c r="AM203" s="729"/>
      <c r="AN203" s="729"/>
      <c r="AO203" s="729"/>
      <c r="AP203" s="729"/>
      <c r="AQ203" s="729"/>
      <c r="AR203" s="729"/>
      <c r="AS203" s="729"/>
      <c r="AT203" s="729"/>
      <c r="AU203" s="729"/>
      <c r="AV203" s="729"/>
      <c r="AW203" s="729"/>
      <c r="AX203" s="729"/>
      <c r="AY203" s="729"/>
      <c r="AZ203" s="729"/>
    </row>
    <row r="204" spans="1:52">
      <c r="K204" s="674"/>
      <c r="L204" s="674"/>
    </row>
    <row r="205" spans="1:52">
      <c r="K205" s="674"/>
      <c r="L205" s="674"/>
    </row>
    <row r="206" spans="1:52">
      <c r="K206" s="674"/>
      <c r="L206" s="674"/>
    </row>
    <row r="207" spans="1:52">
      <c r="K207" s="674"/>
      <c r="L207" s="674"/>
    </row>
    <row r="208" spans="1:52">
      <c r="K208" s="674"/>
      <c r="L208" s="674"/>
    </row>
    <row r="209" spans="11:12">
      <c r="K209" s="674"/>
      <c r="L209" s="674"/>
    </row>
    <row r="210" spans="11:12">
      <c r="K210" s="674"/>
      <c r="L210" s="674"/>
    </row>
    <row r="211" spans="11:12">
      <c r="K211" s="674"/>
      <c r="L211" s="674"/>
    </row>
    <row r="212" spans="11:12">
      <c r="K212" s="674"/>
      <c r="L212" s="674"/>
    </row>
    <row r="213" spans="11:12">
      <c r="K213" s="674"/>
      <c r="L213" s="674"/>
    </row>
    <row r="214" spans="11:12">
      <c r="K214" s="674"/>
      <c r="L214" s="674"/>
    </row>
    <row r="215" spans="11:12">
      <c r="K215" s="674"/>
      <c r="L215" s="674"/>
    </row>
    <row r="216" spans="11:12">
      <c r="K216" s="674"/>
      <c r="L216" s="674"/>
    </row>
    <row r="217" spans="11:12">
      <c r="K217" s="674"/>
      <c r="L217" s="674"/>
    </row>
    <row r="218" spans="11:12">
      <c r="K218" s="674"/>
      <c r="L218" s="674"/>
    </row>
    <row r="219" spans="11:12">
      <c r="K219" s="674"/>
      <c r="L219" s="674"/>
    </row>
    <row r="220" spans="11:12">
      <c r="K220" s="674"/>
      <c r="L220" s="674"/>
    </row>
    <row r="221" spans="11:12">
      <c r="K221" s="674"/>
      <c r="L221" s="674"/>
    </row>
    <row r="222" spans="11:12">
      <c r="K222" s="674"/>
      <c r="L222" s="674"/>
    </row>
    <row r="223" spans="11:12">
      <c r="K223" s="674"/>
      <c r="L223" s="674"/>
    </row>
    <row r="224" spans="11:12">
      <c r="K224" s="674"/>
      <c r="L224" s="674"/>
    </row>
    <row r="225" spans="11:12">
      <c r="K225" s="674"/>
      <c r="L225" s="674"/>
    </row>
    <row r="226" spans="11:12">
      <c r="K226" s="674"/>
      <c r="L226" s="674"/>
    </row>
    <row r="227" spans="11:12">
      <c r="K227" s="674"/>
      <c r="L227" s="674"/>
    </row>
    <row r="228" spans="11:12">
      <c r="K228" s="674"/>
      <c r="L228" s="674"/>
    </row>
    <row r="229" spans="11:12">
      <c r="K229" s="674"/>
      <c r="L229" s="674"/>
    </row>
    <row r="230" spans="11:12">
      <c r="K230" s="674"/>
      <c r="L230" s="674"/>
    </row>
    <row r="231" spans="11:12">
      <c r="K231" s="674"/>
      <c r="L231" s="674"/>
    </row>
    <row r="232" spans="11:12">
      <c r="K232" s="674"/>
      <c r="L232" s="674"/>
    </row>
    <row r="233" spans="11:12">
      <c r="K233" s="674"/>
      <c r="L233" s="674"/>
    </row>
    <row r="234" spans="11:12">
      <c r="K234" s="674"/>
      <c r="L234" s="674"/>
    </row>
    <row r="235" spans="11:12">
      <c r="K235" s="674"/>
      <c r="L235" s="674"/>
    </row>
    <row r="236" spans="11:12">
      <c r="K236" s="674"/>
      <c r="L236" s="674"/>
    </row>
    <row r="237" spans="11:12">
      <c r="K237" s="674"/>
      <c r="L237" s="674"/>
    </row>
    <row r="238" spans="11:12">
      <c r="K238" s="674"/>
      <c r="L238" s="674"/>
    </row>
    <row r="239" spans="11:12">
      <c r="K239" s="674"/>
      <c r="L239" s="674"/>
    </row>
    <row r="240" spans="11:12">
      <c r="K240" s="674"/>
      <c r="L240" s="674"/>
    </row>
    <row r="241" spans="11:12">
      <c r="K241" s="674"/>
      <c r="L241" s="674"/>
    </row>
    <row r="242" spans="11:12">
      <c r="K242" s="674"/>
      <c r="L242" s="674"/>
    </row>
    <row r="243" spans="11:12">
      <c r="K243" s="674"/>
      <c r="L243" s="674"/>
    </row>
    <row r="244" spans="11:12">
      <c r="K244" s="674"/>
      <c r="L244" s="674"/>
    </row>
    <row r="245" spans="11:12">
      <c r="K245" s="674"/>
      <c r="L245" s="674"/>
    </row>
    <row r="246" spans="11:12">
      <c r="K246" s="674"/>
      <c r="L246" s="674"/>
    </row>
    <row r="247" spans="11:12">
      <c r="K247" s="674"/>
      <c r="L247" s="674"/>
    </row>
    <row r="248" spans="11:12">
      <c r="K248" s="674"/>
      <c r="L248" s="674"/>
    </row>
    <row r="249" spans="11:12">
      <c r="K249" s="674"/>
      <c r="L249" s="674"/>
    </row>
    <row r="250" spans="11:12">
      <c r="K250" s="674"/>
      <c r="L250" s="674"/>
    </row>
    <row r="251" spans="11:12">
      <c r="K251" s="674"/>
      <c r="L251" s="674"/>
    </row>
    <row r="252" spans="11:12">
      <c r="K252" s="674"/>
      <c r="L252" s="674"/>
    </row>
    <row r="253" spans="11:12">
      <c r="K253" s="674"/>
      <c r="L253" s="674"/>
    </row>
    <row r="254" spans="11:12">
      <c r="K254" s="674"/>
      <c r="L254" s="674"/>
    </row>
    <row r="255" spans="11:12">
      <c r="K255" s="674"/>
      <c r="L255" s="674"/>
    </row>
    <row r="256" spans="11:12">
      <c r="K256" s="674"/>
      <c r="L256" s="674"/>
    </row>
    <row r="257" spans="11:12">
      <c r="K257" s="674"/>
      <c r="L257" s="674"/>
    </row>
    <row r="258" spans="11:12">
      <c r="K258" s="674"/>
      <c r="L258" s="674"/>
    </row>
    <row r="259" spans="11:12">
      <c r="K259" s="674"/>
      <c r="L259" s="674"/>
    </row>
    <row r="260" spans="11:12">
      <c r="K260" s="674"/>
      <c r="L260" s="674"/>
    </row>
    <row r="261" spans="11:12">
      <c r="K261" s="674"/>
      <c r="L261" s="674"/>
    </row>
    <row r="262" spans="11:12">
      <c r="K262" s="674"/>
      <c r="L262" s="674"/>
    </row>
    <row r="263" spans="11:12">
      <c r="K263" s="674"/>
      <c r="L263" s="674"/>
    </row>
    <row r="264" spans="11:12">
      <c r="K264" s="674"/>
      <c r="L264" s="674"/>
    </row>
    <row r="265" spans="11:12">
      <c r="K265" s="674"/>
      <c r="L265" s="674"/>
    </row>
    <row r="266" spans="11:12">
      <c r="K266" s="674"/>
      <c r="L266" s="674"/>
    </row>
    <row r="267" spans="11:12">
      <c r="K267" s="674"/>
      <c r="L267" s="674"/>
    </row>
    <row r="268" spans="11:12">
      <c r="K268" s="674"/>
      <c r="L268" s="674"/>
    </row>
    <row r="269" spans="11:12">
      <c r="K269" s="674"/>
      <c r="L269" s="674"/>
    </row>
    <row r="270" spans="11:12">
      <c r="K270" s="674"/>
      <c r="L270" s="674"/>
    </row>
    <row r="271" spans="11:12">
      <c r="K271" s="674"/>
      <c r="L271" s="674"/>
    </row>
    <row r="272" spans="11:12">
      <c r="K272" s="674"/>
      <c r="L272" s="674"/>
    </row>
    <row r="273" spans="11:12">
      <c r="K273" s="674"/>
      <c r="L273" s="674"/>
    </row>
    <row r="274" spans="11:12">
      <c r="K274" s="674"/>
      <c r="L274" s="674"/>
    </row>
    <row r="275" spans="11:12">
      <c r="K275" s="674"/>
      <c r="L275" s="674"/>
    </row>
    <row r="276" spans="11:12">
      <c r="K276" s="674"/>
      <c r="L276" s="674"/>
    </row>
    <row r="277" spans="11:12">
      <c r="K277" s="674"/>
      <c r="L277" s="674"/>
    </row>
    <row r="278" spans="11:12">
      <c r="K278" s="674"/>
      <c r="L278" s="674"/>
    </row>
    <row r="279" spans="11:12">
      <c r="K279" s="674"/>
      <c r="L279" s="674"/>
    </row>
    <row r="280" spans="11:12">
      <c r="K280" s="674"/>
      <c r="L280" s="674"/>
    </row>
    <row r="281" spans="11:12">
      <c r="K281" s="674"/>
      <c r="L281" s="674"/>
    </row>
    <row r="282" spans="11:12">
      <c r="K282" s="674"/>
      <c r="L282" s="674"/>
    </row>
    <row r="283" spans="11:12">
      <c r="K283" s="674"/>
      <c r="L283" s="674"/>
    </row>
    <row r="284" spans="11:12">
      <c r="K284" s="674"/>
      <c r="L284" s="674"/>
    </row>
    <row r="285" spans="11:12">
      <c r="K285" s="674"/>
      <c r="L285" s="674"/>
    </row>
    <row r="286" spans="11:12">
      <c r="K286" s="674"/>
      <c r="L286" s="674"/>
    </row>
    <row r="287" spans="11:12">
      <c r="K287" s="674"/>
      <c r="L287" s="674"/>
    </row>
    <row r="288" spans="11:12">
      <c r="K288" s="674"/>
      <c r="L288" s="674"/>
    </row>
    <row r="289" spans="11:12">
      <c r="K289" s="674"/>
      <c r="L289" s="674"/>
    </row>
    <row r="290" spans="11:12">
      <c r="K290" s="674"/>
      <c r="L290" s="674"/>
    </row>
    <row r="291" spans="11:12">
      <c r="K291" s="674"/>
      <c r="L291" s="674"/>
    </row>
    <row r="292" spans="11:12">
      <c r="K292" s="674"/>
      <c r="L292" s="674"/>
    </row>
    <row r="293" spans="11:12">
      <c r="K293" s="674"/>
      <c r="L293" s="674"/>
    </row>
    <row r="294" spans="11:12">
      <c r="K294" s="674"/>
      <c r="L294" s="674"/>
    </row>
    <row r="295" spans="11:12">
      <c r="K295" s="674"/>
      <c r="L295" s="674"/>
    </row>
    <row r="296" spans="11:12">
      <c r="K296" s="674"/>
      <c r="L296" s="674"/>
    </row>
    <row r="297" spans="11:12">
      <c r="K297" s="674"/>
      <c r="L297" s="674"/>
    </row>
    <row r="298" spans="11:12">
      <c r="K298" s="674"/>
      <c r="L298" s="674"/>
    </row>
    <row r="299" spans="11:12">
      <c r="K299" s="674"/>
      <c r="L299" s="674"/>
    </row>
    <row r="300" spans="11:12">
      <c r="K300" s="674"/>
      <c r="L300" s="674"/>
    </row>
    <row r="301" spans="11:12">
      <c r="K301" s="674"/>
      <c r="L301" s="674"/>
    </row>
    <row r="302" spans="11:12">
      <c r="K302" s="674"/>
      <c r="L302" s="674"/>
    </row>
    <row r="303" spans="11:12">
      <c r="K303" s="674"/>
      <c r="L303" s="674"/>
    </row>
    <row r="304" spans="11:12">
      <c r="K304" s="674"/>
      <c r="L304" s="674"/>
    </row>
    <row r="305" spans="11:12">
      <c r="K305" s="674"/>
      <c r="L305" s="674"/>
    </row>
    <row r="306" spans="11:12">
      <c r="K306" s="674"/>
      <c r="L306" s="674"/>
    </row>
    <row r="307" spans="11:12">
      <c r="K307" s="674"/>
      <c r="L307" s="674"/>
    </row>
    <row r="308" spans="11:12">
      <c r="K308" s="674"/>
      <c r="L308" s="674"/>
    </row>
    <row r="309" spans="11:12">
      <c r="K309" s="674"/>
      <c r="L309" s="674"/>
    </row>
    <row r="310" spans="11:12">
      <c r="K310" s="674"/>
      <c r="L310" s="674"/>
    </row>
    <row r="311" spans="11:12">
      <c r="K311" s="674"/>
      <c r="L311" s="674"/>
    </row>
    <row r="312" spans="11:12">
      <c r="K312" s="674"/>
      <c r="L312" s="674"/>
    </row>
    <row r="313" spans="11:12">
      <c r="K313" s="674"/>
      <c r="L313" s="674"/>
    </row>
    <row r="314" spans="11:12">
      <c r="K314" s="674"/>
      <c r="L314" s="674"/>
    </row>
    <row r="315" spans="11:12">
      <c r="K315" s="674"/>
      <c r="L315" s="674"/>
    </row>
    <row r="316" spans="11:12">
      <c r="K316" s="674"/>
      <c r="L316" s="674"/>
    </row>
    <row r="317" spans="11:12">
      <c r="K317" s="674"/>
      <c r="L317" s="674"/>
    </row>
    <row r="318" spans="11:12">
      <c r="K318" s="674"/>
      <c r="L318" s="674"/>
    </row>
    <row r="319" spans="11:12">
      <c r="K319" s="674"/>
      <c r="L319" s="674"/>
    </row>
    <row r="320" spans="11:12">
      <c r="K320" s="674"/>
      <c r="L320" s="674"/>
    </row>
    <row r="321" spans="11:12">
      <c r="K321" s="674"/>
      <c r="L321" s="674"/>
    </row>
    <row r="322" spans="11:12">
      <c r="K322" s="674"/>
      <c r="L322" s="674"/>
    </row>
    <row r="323" spans="11:12">
      <c r="K323" s="674"/>
      <c r="L323" s="674"/>
    </row>
    <row r="324" spans="11:12">
      <c r="K324" s="674"/>
      <c r="L324" s="674"/>
    </row>
    <row r="325" spans="11:12">
      <c r="K325" s="674"/>
      <c r="L325" s="674"/>
    </row>
    <row r="326" spans="11:12">
      <c r="K326" s="674"/>
      <c r="L326" s="674"/>
    </row>
    <row r="327" spans="11:12">
      <c r="K327" s="674"/>
      <c r="L327" s="674"/>
    </row>
    <row r="328" spans="11:12">
      <c r="K328" s="674"/>
      <c r="L328" s="674"/>
    </row>
    <row r="329" spans="11:12">
      <c r="K329" s="674"/>
      <c r="L329" s="674"/>
    </row>
    <row r="330" spans="11:12">
      <c r="K330" s="674"/>
      <c r="L330" s="674"/>
    </row>
    <row r="331" spans="11:12">
      <c r="K331" s="674"/>
      <c r="L331" s="674"/>
    </row>
    <row r="332" spans="11:12">
      <c r="K332" s="674"/>
      <c r="L332" s="674"/>
    </row>
    <row r="333" spans="11:12">
      <c r="K333" s="674"/>
      <c r="L333" s="674"/>
    </row>
    <row r="334" spans="11:12">
      <c r="K334" s="674"/>
      <c r="L334" s="674"/>
    </row>
    <row r="335" spans="11:12">
      <c r="K335" s="674"/>
      <c r="L335" s="674"/>
    </row>
    <row r="336" spans="11:12">
      <c r="K336" s="674"/>
      <c r="L336" s="674"/>
    </row>
    <row r="337" spans="11:12">
      <c r="K337" s="674"/>
      <c r="L337" s="674"/>
    </row>
    <row r="338" spans="11:12">
      <c r="K338" s="674"/>
      <c r="L338" s="674"/>
    </row>
    <row r="339" spans="11:12">
      <c r="K339" s="674"/>
      <c r="L339" s="674"/>
    </row>
    <row r="340" spans="11:12">
      <c r="K340" s="674"/>
      <c r="L340" s="674"/>
    </row>
    <row r="341" spans="11:12">
      <c r="K341" s="674"/>
      <c r="L341" s="674"/>
    </row>
    <row r="342" spans="11:12">
      <c r="K342" s="674"/>
      <c r="L342" s="674"/>
    </row>
    <row r="343" spans="11:12">
      <c r="K343" s="674"/>
      <c r="L343" s="674"/>
    </row>
    <row r="344" spans="11:12">
      <c r="K344" s="674"/>
      <c r="L344" s="674"/>
    </row>
    <row r="345" spans="11:12">
      <c r="K345" s="674"/>
      <c r="L345" s="674"/>
    </row>
    <row r="346" spans="11:12">
      <c r="K346" s="674"/>
      <c r="L346" s="674"/>
    </row>
    <row r="347" spans="11:12">
      <c r="K347" s="674"/>
      <c r="L347" s="674"/>
    </row>
    <row r="348" spans="11:12">
      <c r="K348" s="674"/>
      <c r="L348" s="674"/>
    </row>
    <row r="349" spans="11:12">
      <c r="K349" s="674"/>
      <c r="L349" s="674"/>
    </row>
    <row r="350" spans="11:12">
      <c r="K350" s="674"/>
      <c r="L350" s="674"/>
    </row>
    <row r="351" spans="11:12">
      <c r="K351" s="674"/>
      <c r="L351" s="674"/>
    </row>
    <row r="352" spans="11:12">
      <c r="K352" s="674"/>
      <c r="L352" s="674"/>
    </row>
    <row r="353" spans="11:12">
      <c r="K353" s="674"/>
      <c r="L353" s="674"/>
    </row>
    <row r="354" spans="11:12">
      <c r="K354" s="674"/>
      <c r="L354" s="674"/>
    </row>
    <row r="355" spans="11:12">
      <c r="K355" s="674"/>
      <c r="L355" s="674"/>
    </row>
    <row r="356" spans="11:12">
      <c r="K356" s="674"/>
      <c r="L356" s="674"/>
    </row>
    <row r="357" spans="11:12">
      <c r="K357" s="674"/>
      <c r="L357" s="674"/>
    </row>
    <row r="358" spans="11:12">
      <c r="K358" s="674"/>
      <c r="L358" s="674"/>
    </row>
    <row r="359" spans="11:12">
      <c r="K359" s="674"/>
      <c r="L359" s="674"/>
    </row>
    <row r="360" spans="11:12">
      <c r="K360" s="674"/>
      <c r="L360" s="674"/>
    </row>
    <row r="361" spans="11:12">
      <c r="K361" s="674"/>
      <c r="L361" s="674"/>
    </row>
    <row r="362" spans="11:12">
      <c r="K362" s="674"/>
      <c r="L362" s="674"/>
    </row>
    <row r="363" spans="11:12">
      <c r="K363" s="674"/>
      <c r="L363" s="674"/>
    </row>
    <row r="364" spans="11:12">
      <c r="K364" s="674"/>
      <c r="L364" s="674"/>
    </row>
    <row r="365" spans="11:12">
      <c r="K365" s="674"/>
      <c r="L365" s="674"/>
    </row>
    <row r="366" spans="11:12">
      <c r="K366" s="674"/>
      <c r="L366" s="674"/>
    </row>
    <row r="367" spans="11:12">
      <c r="K367" s="674"/>
      <c r="L367" s="674"/>
    </row>
    <row r="368" spans="11:12">
      <c r="K368" s="674"/>
      <c r="L368" s="674"/>
    </row>
    <row r="369" spans="11:12">
      <c r="K369" s="674"/>
      <c r="L369" s="674"/>
    </row>
    <row r="370" spans="11:12">
      <c r="K370" s="674"/>
      <c r="L370" s="674"/>
    </row>
    <row r="371" spans="11:12">
      <c r="K371" s="674"/>
      <c r="L371" s="674"/>
    </row>
    <row r="372" spans="11:12">
      <c r="K372" s="674"/>
      <c r="L372" s="674"/>
    </row>
    <row r="373" spans="11:12">
      <c r="K373" s="674"/>
      <c r="L373" s="674"/>
    </row>
    <row r="374" spans="11:12">
      <c r="K374" s="674"/>
      <c r="L374" s="674"/>
    </row>
    <row r="375" spans="11:12">
      <c r="K375" s="674"/>
      <c r="L375" s="674"/>
    </row>
    <row r="376" spans="11:12">
      <c r="K376" s="674"/>
      <c r="L376" s="674"/>
    </row>
    <row r="377" spans="11:12">
      <c r="K377" s="674"/>
      <c r="L377" s="674"/>
    </row>
    <row r="378" spans="11:12">
      <c r="K378" s="674"/>
      <c r="L378" s="674"/>
    </row>
    <row r="379" spans="11:12">
      <c r="K379" s="674"/>
      <c r="L379" s="674"/>
    </row>
    <row r="380" spans="11:12">
      <c r="K380" s="674"/>
      <c r="L380" s="674"/>
    </row>
    <row r="381" spans="11:12">
      <c r="K381" s="674"/>
      <c r="L381" s="674"/>
    </row>
    <row r="382" spans="11:12">
      <c r="K382" s="674"/>
      <c r="L382" s="674"/>
    </row>
    <row r="383" spans="11:12">
      <c r="K383" s="674"/>
      <c r="L383" s="674"/>
    </row>
    <row r="384" spans="11:12">
      <c r="K384" s="674"/>
      <c r="L384" s="674"/>
    </row>
    <row r="385" spans="11:12">
      <c r="K385" s="674"/>
      <c r="L385" s="674"/>
    </row>
    <row r="386" spans="11:12">
      <c r="K386" s="674"/>
      <c r="L386" s="674"/>
    </row>
    <row r="387" spans="11:12">
      <c r="K387" s="674"/>
      <c r="L387" s="674"/>
    </row>
    <row r="388" spans="11:12">
      <c r="K388" s="674"/>
      <c r="L388" s="674"/>
    </row>
    <row r="389" spans="11:12">
      <c r="K389" s="674"/>
      <c r="L389" s="674"/>
    </row>
    <row r="390" spans="11:12">
      <c r="K390" s="674"/>
      <c r="L390" s="674"/>
    </row>
    <row r="391" spans="11:12">
      <c r="K391" s="674"/>
      <c r="L391" s="674"/>
    </row>
    <row r="392" spans="11:12">
      <c r="K392" s="674"/>
      <c r="L392" s="674"/>
    </row>
    <row r="393" spans="11:12">
      <c r="K393" s="674"/>
      <c r="L393" s="674"/>
    </row>
    <row r="394" spans="11:12">
      <c r="K394" s="674"/>
      <c r="L394" s="674"/>
    </row>
    <row r="395" spans="11:12">
      <c r="K395" s="674"/>
      <c r="L395" s="674"/>
    </row>
    <row r="396" spans="11:12">
      <c r="K396" s="674"/>
      <c r="L396" s="674"/>
    </row>
    <row r="397" spans="11:12">
      <c r="K397" s="674"/>
      <c r="L397" s="674"/>
    </row>
    <row r="398" spans="11:12">
      <c r="K398" s="674"/>
      <c r="L398" s="674"/>
    </row>
    <row r="399" spans="11:12">
      <c r="K399" s="674"/>
      <c r="L399" s="674"/>
    </row>
    <row r="400" spans="11:12">
      <c r="K400" s="674"/>
      <c r="L400" s="674"/>
    </row>
    <row r="401" spans="11:12">
      <c r="K401" s="674"/>
      <c r="L401" s="674"/>
    </row>
    <row r="402" spans="11:12">
      <c r="K402" s="674"/>
      <c r="L402" s="674"/>
    </row>
    <row r="403" spans="11:12">
      <c r="K403" s="674"/>
      <c r="L403" s="674"/>
    </row>
    <row r="404" spans="11:12">
      <c r="K404" s="674"/>
      <c r="L404" s="674"/>
    </row>
    <row r="405" spans="11:12">
      <c r="K405" s="674"/>
      <c r="L405" s="674"/>
    </row>
    <row r="406" spans="11:12">
      <c r="K406" s="674"/>
      <c r="L406" s="674"/>
    </row>
    <row r="407" spans="11:12">
      <c r="K407" s="674"/>
      <c r="L407" s="674"/>
    </row>
    <row r="408" spans="11:12">
      <c r="K408" s="674"/>
      <c r="L408" s="674"/>
    </row>
    <row r="409" spans="11:12">
      <c r="K409" s="674"/>
      <c r="L409" s="674"/>
    </row>
    <row r="410" spans="11:12">
      <c r="K410" s="674"/>
      <c r="L410" s="674"/>
    </row>
    <row r="411" spans="11:12">
      <c r="K411" s="674"/>
      <c r="L411" s="674"/>
    </row>
    <row r="412" spans="11:12">
      <c r="K412" s="674"/>
      <c r="L412" s="674"/>
    </row>
    <row r="413" spans="11:12">
      <c r="K413" s="674"/>
      <c r="L413" s="674"/>
    </row>
    <row r="414" spans="11:12">
      <c r="K414" s="674"/>
      <c r="L414" s="674"/>
    </row>
    <row r="415" spans="11:12">
      <c r="K415" s="674"/>
      <c r="L415" s="674"/>
    </row>
    <row r="416" spans="11:12">
      <c r="K416" s="674"/>
      <c r="L416" s="674"/>
    </row>
    <row r="417" spans="11:12">
      <c r="K417" s="674"/>
      <c r="L417" s="674"/>
    </row>
    <row r="418" spans="11:12">
      <c r="K418" s="674"/>
      <c r="L418" s="674"/>
    </row>
    <row r="419" spans="11:12">
      <c r="K419" s="674"/>
      <c r="L419" s="674"/>
    </row>
    <row r="420" spans="11:12">
      <c r="K420" s="674"/>
      <c r="L420" s="674"/>
    </row>
    <row r="421" spans="11:12">
      <c r="K421" s="674"/>
      <c r="L421" s="674"/>
    </row>
    <row r="422" spans="11:12">
      <c r="K422" s="674"/>
      <c r="L422" s="674"/>
    </row>
    <row r="423" spans="11:12">
      <c r="K423" s="674"/>
      <c r="L423" s="674"/>
    </row>
    <row r="424" spans="11:12">
      <c r="K424" s="674"/>
      <c r="L424" s="674"/>
    </row>
    <row r="425" spans="11:12">
      <c r="K425" s="674"/>
      <c r="L425" s="674"/>
    </row>
    <row r="426" spans="11:12">
      <c r="K426" s="674"/>
      <c r="L426" s="674"/>
    </row>
    <row r="427" spans="11:12">
      <c r="K427" s="674"/>
      <c r="L427" s="674"/>
    </row>
    <row r="428" spans="11:12">
      <c r="K428" s="674"/>
      <c r="L428" s="674"/>
    </row>
    <row r="429" spans="11:12">
      <c r="K429" s="674"/>
      <c r="L429" s="674"/>
    </row>
    <row r="430" spans="11:12">
      <c r="K430" s="674"/>
      <c r="L430" s="674"/>
    </row>
    <row r="431" spans="11:12">
      <c r="K431" s="674"/>
      <c r="L431" s="674"/>
    </row>
    <row r="432" spans="11:12">
      <c r="K432" s="674"/>
      <c r="L432" s="674"/>
    </row>
    <row r="433" spans="11:12">
      <c r="K433" s="674"/>
      <c r="L433" s="674"/>
    </row>
    <row r="434" spans="11:12">
      <c r="K434" s="674"/>
      <c r="L434" s="674"/>
    </row>
    <row r="435" spans="11:12">
      <c r="K435" s="674"/>
      <c r="L435" s="674"/>
    </row>
    <row r="436" spans="11:12">
      <c r="K436" s="674"/>
      <c r="L436" s="674"/>
    </row>
    <row r="437" spans="11:12">
      <c r="K437" s="674"/>
      <c r="L437" s="674"/>
    </row>
    <row r="438" spans="11:12">
      <c r="K438" s="674"/>
      <c r="L438" s="674"/>
    </row>
    <row r="439" spans="11:12">
      <c r="K439" s="674"/>
      <c r="L439" s="674"/>
    </row>
    <row r="440" spans="11:12">
      <c r="K440" s="674"/>
      <c r="L440" s="674"/>
    </row>
    <row r="441" spans="11:12">
      <c r="K441" s="674"/>
      <c r="L441" s="674"/>
    </row>
    <row r="442" spans="11:12">
      <c r="K442" s="674"/>
      <c r="L442" s="674"/>
    </row>
    <row r="443" spans="11:12">
      <c r="K443" s="674"/>
      <c r="L443" s="674"/>
    </row>
    <row r="444" spans="11:12">
      <c r="K444" s="674"/>
      <c r="L444" s="674"/>
    </row>
    <row r="445" spans="11:12">
      <c r="K445" s="674"/>
      <c r="L445" s="674"/>
    </row>
    <row r="446" spans="11:12">
      <c r="K446" s="674"/>
      <c r="L446" s="674"/>
    </row>
    <row r="447" spans="11:12">
      <c r="K447" s="674"/>
      <c r="L447" s="674"/>
    </row>
    <row r="448" spans="11:12">
      <c r="K448" s="674"/>
      <c r="L448" s="674"/>
    </row>
    <row r="449" spans="11:12">
      <c r="K449" s="674"/>
      <c r="L449" s="674"/>
    </row>
    <row r="450" spans="11:12">
      <c r="K450" s="674"/>
      <c r="L450" s="674"/>
    </row>
    <row r="451" spans="11:12">
      <c r="K451" s="674"/>
      <c r="L451" s="674"/>
    </row>
    <row r="452" spans="11:12">
      <c r="K452" s="674"/>
      <c r="L452" s="674"/>
    </row>
    <row r="453" spans="11:12">
      <c r="K453" s="674"/>
      <c r="L453" s="674"/>
    </row>
    <row r="454" spans="11:12">
      <c r="K454" s="674"/>
      <c r="L454" s="674"/>
    </row>
    <row r="455" spans="11:12">
      <c r="K455" s="674"/>
      <c r="L455" s="674"/>
    </row>
    <row r="456" spans="11:12">
      <c r="K456" s="674"/>
      <c r="L456" s="674"/>
    </row>
    <row r="457" spans="11:12">
      <c r="K457" s="674"/>
      <c r="L457" s="674"/>
    </row>
    <row r="458" spans="11:12">
      <c r="K458" s="674"/>
      <c r="L458" s="674"/>
    </row>
    <row r="459" spans="11:12">
      <c r="K459" s="674"/>
      <c r="L459" s="674"/>
    </row>
    <row r="460" spans="11:12">
      <c r="K460" s="674"/>
      <c r="L460" s="674"/>
    </row>
    <row r="461" spans="11:12">
      <c r="K461" s="674"/>
      <c r="L461" s="674"/>
    </row>
    <row r="462" spans="11:12">
      <c r="K462" s="674"/>
      <c r="L462" s="674"/>
    </row>
    <row r="463" spans="11:12">
      <c r="K463" s="674"/>
      <c r="L463" s="674"/>
    </row>
    <row r="464" spans="11:12">
      <c r="K464" s="674"/>
      <c r="L464" s="674"/>
    </row>
    <row r="465" spans="11:12">
      <c r="K465" s="674"/>
      <c r="L465" s="674"/>
    </row>
    <row r="466" spans="11:12">
      <c r="K466" s="674"/>
      <c r="L466" s="674"/>
    </row>
    <row r="467" spans="11:12">
      <c r="K467" s="674"/>
      <c r="L467" s="674"/>
    </row>
    <row r="468" spans="11:12">
      <c r="K468" s="674"/>
      <c r="L468" s="674"/>
    </row>
    <row r="469" spans="11:12">
      <c r="K469" s="674"/>
      <c r="L469" s="674"/>
    </row>
    <row r="470" spans="11:12">
      <c r="K470" s="674"/>
      <c r="L470" s="674"/>
    </row>
    <row r="471" spans="11:12">
      <c r="K471" s="674"/>
      <c r="L471" s="674"/>
    </row>
    <row r="472" spans="11:12">
      <c r="K472" s="674"/>
      <c r="L472" s="674"/>
    </row>
    <row r="473" spans="11:12">
      <c r="K473" s="674"/>
      <c r="L473" s="674"/>
    </row>
    <row r="474" spans="11:12">
      <c r="K474" s="674"/>
      <c r="L474" s="674"/>
    </row>
    <row r="475" spans="11:12">
      <c r="K475" s="674"/>
      <c r="L475" s="674"/>
    </row>
    <row r="476" spans="11:12">
      <c r="K476" s="674"/>
      <c r="L476" s="674"/>
    </row>
    <row r="477" spans="11:12">
      <c r="K477" s="674"/>
      <c r="L477" s="674"/>
    </row>
    <row r="478" spans="11:12">
      <c r="K478" s="674"/>
      <c r="L478" s="674"/>
    </row>
    <row r="479" spans="11:12">
      <c r="K479" s="674"/>
      <c r="L479" s="674"/>
    </row>
    <row r="480" spans="11:12">
      <c r="K480" s="674"/>
      <c r="L480" s="674"/>
    </row>
    <row r="481" spans="11:12">
      <c r="K481" s="674"/>
      <c r="L481" s="674"/>
    </row>
    <row r="482" spans="11:12">
      <c r="K482" s="674"/>
      <c r="L482" s="674"/>
    </row>
    <row r="483" spans="11:12">
      <c r="K483" s="674"/>
      <c r="L483" s="674"/>
    </row>
    <row r="484" spans="11:12">
      <c r="K484" s="674"/>
      <c r="L484" s="674"/>
    </row>
    <row r="485" spans="11:12">
      <c r="K485" s="674"/>
      <c r="L485" s="674"/>
    </row>
    <row r="486" spans="11:12">
      <c r="K486" s="674"/>
      <c r="L486" s="674"/>
    </row>
    <row r="487" spans="11:12">
      <c r="K487" s="674"/>
      <c r="L487" s="674"/>
    </row>
    <row r="488" spans="11:12">
      <c r="K488" s="674"/>
      <c r="L488" s="674"/>
    </row>
    <row r="489" spans="11:12">
      <c r="K489" s="674"/>
      <c r="L489" s="674"/>
    </row>
    <row r="490" spans="11:12">
      <c r="K490" s="674"/>
      <c r="L490" s="674"/>
    </row>
    <row r="491" spans="11:12">
      <c r="K491" s="674"/>
      <c r="L491" s="674"/>
    </row>
    <row r="492" spans="11:12">
      <c r="K492" s="674"/>
      <c r="L492" s="674"/>
    </row>
    <row r="493" spans="11:12">
      <c r="K493" s="674"/>
      <c r="L493" s="674"/>
    </row>
    <row r="494" spans="11:12">
      <c r="K494" s="674"/>
      <c r="L494" s="674"/>
    </row>
    <row r="495" spans="11:12">
      <c r="K495" s="674"/>
      <c r="L495" s="674"/>
    </row>
    <row r="496" spans="11:12">
      <c r="K496" s="674"/>
      <c r="L496" s="674"/>
    </row>
    <row r="497" spans="11:12">
      <c r="K497" s="674"/>
      <c r="L497" s="674"/>
    </row>
    <row r="498" spans="11:12">
      <c r="K498" s="674"/>
      <c r="L498" s="674"/>
    </row>
    <row r="499" spans="11:12">
      <c r="K499" s="674"/>
      <c r="L499" s="674"/>
    </row>
    <row r="500" spans="11:12">
      <c r="K500" s="674"/>
      <c r="L500" s="674"/>
    </row>
    <row r="501" spans="11:12">
      <c r="K501" s="674"/>
      <c r="L501" s="674"/>
    </row>
    <row r="502" spans="11:12">
      <c r="K502" s="674"/>
      <c r="L502" s="674"/>
    </row>
    <row r="503" spans="11:12">
      <c r="K503" s="674"/>
      <c r="L503" s="674"/>
    </row>
    <row r="504" spans="11:12">
      <c r="K504" s="674"/>
      <c r="L504" s="674"/>
    </row>
    <row r="505" spans="11:12">
      <c r="K505" s="674"/>
      <c r="L505" s="674"/>
    </row>
    <row r="506" spans="11:12">
      <c r="K506" s="674"/>
      <c r="L506" s="674"/>
    </row>
    <row r="507" spans="11:12">
      <c r="K507" s="674"/>
      <c r="L507" s="674"/>
    </row>
    <row r="508" spans="11:12">
      <c r="K508" s="674"/>
      <c r="L508" s="674"/>
    </row>
    <row r="509" spans="11:12">
      <c r="K509" s="674"/>
      <c r="L509" s="674"/>
    </row>
    <row r="510" spans="11:12">
      <c r="K510" s="674"/>
      <c r="L510" s="674"/>
    </row>
    <row r="511" spans="11:12">
      <c r="K511" s="674"/>
      <c r="L511" s="674"/>
    </row>
    <row r="512" spans="11:12">
      <c r="K512" s="674"/>
      <c r="L512" s="674"/>
    </row>
    <row r="513" spans="11:12">
      <c r="K513" s="674"/>
      <c r="L513" s="674"/>
    </row>
    <row r="514" spans="11:12">
      <c r="K514" s="674"/>
      <c r="L514" s="674"/>
    </row>
    <row r="515" spans="11:12">
      <c r="K515" s="674"/>
      <c r="L515" s="674"/>
    </row>
    <row r="516" spans="11:12">
      <c r="K516" s="674"/>
      <c r="L516" s="674"/>
    </row>
    <row r="517" spans="11:12">
      <c r="K517" s="674"/>
      <c r="L517" s="674"/>
    </row>
    <row r="518" spans="11:12">
      <c r="K518" s="674"/>
      <c r="L518" s="674"/>
    </row>
    <row r="519" spans="11:12">
      <c r="K519" s="674"/>
      <c r="L519" s="674"/>
    </row>
    <row r="520" spans="11:12">
      <c r="K520" s="674"/>
      <c r="L520" s="674"/>
    </row>
    <row r="521" spans="11:12">
      <c r="K521" s="674"/>
      <c r="L521" s="674"/>
    </row>
    <row r="522" spans="11:12">
      <c r="K522" s="674"/>
      <c r="L522" s="674"/>
    </row>
    <row r="523" spans="11:12">
      <c r="K523" s="674"/>
      <c r="L523" s="674"/>
    </row>
    <row r="524" spans="11:12">
      <c r="K524" s="674"/>
      <c r="L524" s="674"/>
    </row>
    <row r="525" spans="11:12">
      <c r="K525" s="674"/>
      <c r="L525" s="674"/>
    </row>
    <row r="526" spans="11:12">
      <c r="K526" s="674"/>
      <c r="L526" s="674"/>
    </row>
    <row r="527" spans="11:12">
      <c r="K527" s="674"/>
      <c r="L527" s="674"/>
    </row>
    <row r="528" spans="11:12">
      <c r="K528" s="674"/>
      <c r="L528" s="674"/>
    </row>
    <row r="529" spans="11:12">
      <c r="K529" s="674"/>
      <c r="L529" s="674"/>
    </row>
    <row r="530" spans="11:12">
      <c r="K530" s="674"/>
      <c r="L530" s="674"/>
    </row>
    <row r="531" spans="11:12">
      <c r="K531" s="674"/>
      <c r="L531" s="674"/>
    </row>
    <row r="532" spans="11:12">
      <c r="K532" s="674"/>
      <c r="L532" s="674"/>
    </row>
    <row r="533" spans="11:12">
      <c r="K533" s="674"/>
      <c r="L533" s="674"/>
    </row>
    <row r="534" spans="11:12">
      <c r="K534" s="674"/>
      <c r="L534" s="674"/>
    </row>
    <row r="535" spans="11:12">
      <c r="K535" s="674"/>
      <c r="L535" s="674"/>
    </row>
    <row r="536" spans="11:12">
      <c r="K536" s="674"/>
      <c r="L536" s="674"/>
    </row>
    <row r="537" spans="11:12">
      <c r="K537" s="674"/>
      <c r="L537" s="674"/>
    </row>
    <row r="538" spans="11:12">
      <c r="K538" s="674"/>
      <c r="L538" s="674"/>
    </row>
    <row r="539" spans="11:12">
      <c r="K539" s="674"/>
      <c r="L539" s="674"/>
    </row>
    <row r="540" spans="11:12">
      <c r="K540" s="674"/>
      <c r="L540" s="674"/>
    </row>
    <row r="541" spans="11:12">
      <c r="K541" s="674"/>
      <c r="L541" s="674"/>
    </row>
    <row r="542" spans="11:12">
      <c r="K542" s="674"/>
      <c r="L542" s="674"/>
    </row>
    <row r="543" spans="11:12">
      <c r="K543" s="674"/>
      <c r="L543" s="674"/>
    </row>
    <row r="544" spans="11:12">
      <c r="K544" s="674"/>
      <c r="L544" s="674"/>
    </row>
    <row r="545" spans="11:12">
      <c r="K545" s="674"/>
      <c r="L545" s="674"/>
    </row>
    <row r="546" spans="11:12">
      <c r="K546" s="674"/>
      <c r="L546" s="674"/>
    </row>
    <row r="547" spans="11:12">
      <c r="K547" s="674"/>
      <c r="L547" s="674"/>
    </row>
    <row r="548" spans="11:12">
      <c r="K548" s="674"/>
      <c r="L548" s="674"/>
    </row>
    <row r="549" spans="11:12">
      <c r="K549" s="674"/>
      <c r="L549" s="674"/>
    </row>
    <row r="550" spans="11:12">
      <c r="K550" s="674"/>
      <c r="L550" s="674"/>
    </row>
    <row r="551" spans="11:12">
      <c r="K551" s="674"/>
      <c r="L551" s="674"/>
    </row>
    <row r="552" spans="11:12">
      <c r="K552" s="674"/>
      <c r="L552" s="674"/>
    </row>
    <row r="553" spans="11:12">
      <c r="K553" s="674"/>
      <c r="L553" s="674"/>
    </row>
    <row r="554" spans="11:12">
      <c r="K554" s="674"/>
      <c r="L554" s="674"/>
    </row>
    <row r="555" spans="11:12">
      <c r="K555" s="674"/>
      <c r="L555" s="674"/>
    </row>
    <row r="556" spans="11:12">
      <c r="K556" s="674"/>
      <c r="L556" s="674"/>
    </row>
    <row r="557" spans="11:12">
      <c r="K557" s="674"/>
      <c r="L557" s="674"/>
    </row>
    <row r="558" spans="11:12">
      <c r="K558" s="674"/>
      <c r="L558" s="674"/>
    </row>
    <row r="559" spans="11:12">
      <c r="K559" s="674"/>
      <c r="L559" s="674"/>
    </row>
    <row r="560" spans="11:12">
      <c r="K560" s="674"/>
      <c r="L560" s="674"/>
    </row>
    <row r="561" spans="11:12">
      <c r="K561" s="674"/>
      <c r="L561" s="674"/>
    </row>
    <row r="562" spans="11:12">
      <c r="K562" s="674"/>
      <c r="L562" s="674"/>
    </row>
    <row r="563" spans="11:12">
      <c r="K563" s="674"/>
      <c r="L563" s="674"/>
    </row>
    <row r="564" spans="11:12">
      <c r="K564" s="674"/>
      <c r="L564" s="674"/>
    </row>
    <row r="565" spans="11:12">
      <c r="K565" s="674"/>
      <c r="L565" s="674"/>
    </row>
    <row r="566" spans="11:12">
      <c r="K566" s="674"/>
      <c r="L566" s="674"/>
    </row>
    <row r="567" spans="11:12">
      <c r="K567" s="674"/>
      <c r="L567" s="674"/>
    </row>
    <row r="568" spans="11:12">
      <c r="K568" s="674"/>
      <c r="L568" s="674"/>
    </row>
    <row r="569" spans="11:12">
      <c r="K569" s="674"/>
      <c r="L569" s="674"/>
    </row>
    <row r="570" spans="11:12">
      <c r="K570" s="674"/>
      <c r="L570" s="674"/>
    </row>
    <row r="571" spans="11:12">
      <c r="K571" s="674"/>
      <c r="L571" s="674"/>
    </row>
    <row r="572" spans="11:12">
      <c r="K572" s="674"/>
      <c r="L572" s="674"/>
    </row>
    <row r="573" spans="11:12">
      <c r="K573" s="674"/>
      <c r="L573" s="674"/>
    </row>
    <row r="574" spans="11:12">
      <c r="K574" s="674"/>
      <c r="L574" s="674"/>
    </row>
    <row r="575" spans="11:12">
      <c r="K575" s="674"/>
      <c r="L575" s="674"/>
    </row>
    <row r="576" spans="11:12">
      <c r="K576" s="674"/>
      <c r="L576" s="674"/>
    </row>
    <row r="577" spans="11:12">
      <c r="K577" s="674"/>
      <c r="L577" s="674"/>
    </row>
    <row r="578" spans="11:12">
      <c r="K578" s="674"/>
      <c r="L578" s="674"/>
    </row>
    <row r="579" spans="11:12">
      <c r="K579" s="674"/>
      <c r="L579" s="674"/>
    </row>
    <row r="580" spans="11:12">
      <c r="K580" s="674"/>
      <c r="L580" s="674"/>
    </row>
    <row r="581" spans="11:12">
      <c r="K581" s="674"/>
      <c r="L581" s="674"/>
    </row>
    <row r="582" spans="11:12">
      <c r="K582" s="674"/>
      <c r="L582" s="674"/>
    </row>
    <row r="583" spans="11:12">
      <c r="K583" s="674"/>
      <c r="L583" s="674"/>
    </row>
    <row r="584" spans="11:12">
      <c r="K584" s="674"/>
      <c r="L584" s="674"/>
    </row>
    <row r="585" spans="11:12">
      <c r="K585" s="674"/>
      <c r="L585" s="674"/>
    </row>
    <row r="586" spans="11:12">
      <c r="K586" s="674"/>
      <c r="L586" s="674"/>
    </row>
    <row r="587" spans="11:12">
      <c r="K587" s="674"/>
      <c r="L587" s="674"/>
    </row>
    <row r="588" spans="11:12">
      <c r="K588" s="674"/>
      <c r="L588" s="674"/>
    </row>
    <row r="589" spans="11:12">
      <c r="K589" s="674"/>
      <c r="L589" s="674"/>
    </row>
    <row r="590" spans="11:12">
      <c r="K590" s="674"/>
      <c r="L590" s="674"/>
    </row>
    <row r="591" spans="11:12">
      <c r="K591" s="674"/>
      <c r="L591" s="674"/>
    </row>
    <row r="592" spans="11:12">
      <c r="K592" s="674"/>
      <c r="L592" s="674"/>
    </row>
    <row r="593" spans="11:12">
      <c r="K593" s="674"/>
      <c r="L593" s="674"/>
    </row>
    <row r="594" spans="11:12">
      <c r="K594" s="674"/>
      <c r="L594" s="674"/>
    </row>
    <row r="595" spans="11:12">
      <c r="K595" s="674"/>
      <c r="L595" s="674"/>
    </row>
    <row r="596" spans="11:12">
      <c r="K596" s="674"/>
      <c r="L596" s="674"/>
    </row>
    <row r="597" spans="11:12">
      <c r="K597" s="674"/>
      <c r="L597" s="674"/>
    </row>
    <row r="598" spans="11:12">
      <c r="K598" s="674"/>
      <c r="L598" s="674"/>
    </row>
    <row r="599" spans="11:12">
      <c r="K599" s="674"/>
      <c r="L599" s="674"/>
    </row>
    <row r="600" spans="11:12">
      <c r="K600" s="674"/>
      <c r="L600" s="674"/>
    </row>
    <row r="601" spans="11:12">
      <c r="K601" s="674"/>
      <c r="L601" s="674"/>
    </row>
    <row r="602" spans="11:12">
      <c r="K602" s="674"/>
      <c r="L602" s="674"/>
    </row>
    <row r="603" spans="11:12">
      <c r="K603" s="674"/>
      <c r="L603" s="674"/>
    </row>
    <row r="604" spans="11:12">
      <c r="K604" s="674"/>
      <c r="L604" s="674"/>
    </row>
    <row r="605" spans="11:12">
      <c r="K605" s="674"/>
      <c r="L605" s="674"/>
    </row>
    <row r="606" spans="11:12">
      <c r="K606" s="674"/>
      <c r="L606" s="674"/>
    </row>
    <row r="607" spans="11:12">
      <c r="K607" s="674"/>
      <c r="L607" s="674"/>
    </row>
    <row r="608" spans="11:12">
      <c r="K608" s="674"/>
      <c r="L608" s="674"/>
    </row>
    <row r="609" spans="11:12">
      <c r="K609" s="674"/>
      <c r="L609" s="674"/>
    </row>
    <row r="610" spans="11:12">
      <c r="K610" s="674"/>
      <c r="L610" s="674"/>
    </row>
    <row r="611" spans="11:12">
      <c r="K611" s="674"/>
      <c r="L611" s="674"/>
    </row>
    <row r="612" spans="11:12">
      <c r="K612" s="674"/>
      <c r="L612" s="674"/>
    </row>
    <row r="613" spans="11:12">
      <c r="K613" s="674"/>
      <c r="L613" s="674"/>
    </row>
    <row r="614" spans="11:12">
      <c r="K614" s="674"/>
      <c r="L614" s="674"/>
    </row>
    <row r="615" spans="11:12">
      <c r="K615" s="674"/>
      <c r="L615" s="674"/>
    </row>
    <row r="616" spans="11:12">
      <c r="K616" s="674"/>
      <c r="L616" s="674"/>
    </row>
    <row r="617" spans="11:12">
      <c r="K617" s="674"/>
      <c r="L617" s="674"/>
    </row>
    <row r="618" spans="11:12">
      <c r="K618" s="674"/>
      <c r="L618" s="674"/>
    </row>
    <row r="619" spans="11:12">
      <c r="K619" s="674"/>
      <c r="L619" s="674"/>
    </row>
    <row r="620" spans="11:12">
      <c r="K620" s="674"/>
      <c r="L620" s="674"/>
    </row>
    <row r="621" spans="11:12">
      <c r="K621" s="674"/>
      <c r="L621" s="674"/>
    </row>
    <row r="622" spans="11:12">
      <c r="K622" s="674"/>
      <c r="L622" s="674"/>
    </row>
    <row r="623" spans="11:12">
      <c r="K623" s="674"/>
      <c r="L623" s="674"/>
    </row>
    <row r="624" spans="11:12">
      <c r="K624" s="674"/>
      <c r="L624" s="674"/>
    </row>
    <row r="625" spans="11:12">
      <c r="K625" s="674"/>
      <c r="L625" s="674"/>
    </row>
    <row r="626" spans="11:12">
      <c r="K626" s="674"/>
      <c r="L626" s="674"/>
    </row>
    <row r="627" spans="11:12">
      <c r="K627" s="674"/>
      <c r="L627" s="674"/>
    </row>
    <row r="628" spans="11:12">
      <c r="K628" s="674"/>
      <c r="L628" s="674"/>
    </row>
    <row r="629" spans="11:12">
      <c r="K629" s="674"/>
      <c r="L629" s="674"/>
    </row>
    <row r="630" spans="11:12">
      <c r="K630" s="674"/>
      <c r="L630" s="674"/>
    </row>
    <row r="631" spans="11:12">
      <c r="K631" s="674"/>
      <c r="L631" s="674"/>
    </row>
    <row r="632" spans="11:12">
      <c r="K632" s="674"/>
      <c r="L632" s="674"/>
    </row>
    <row r="633" spans="11:12">
      <c r="K633" s="674"/>
      <c r="L633" s="674"/>
    </row>
    <row r="634" spans="11:12">
      <c r="K634" s="674"/>
      <c r="L634" s="674"/>
    </row>
    <row r="635" spans="11:12">
      <c r="K635" s="674"/>
      <c r="L635" s="674"/>
    </row>
    <row r="636" spans="11:12">
      <c r="K636" s="674"/>
      <c r="L636" s="674"/>
    </row>
    <row r="637" spans="11:12">
      <c r="K637" s="674"/>
      <c r="L637" s="674"/>
    </row>
    <row r="638" spans="11:12">
      <c r="K638" s="674"/>
      <c r="L638" s="674"/>
    </row>
    <row r="639" spans="11:12">
      <c r="K639" s="674"/>
      <c r="L639" s="674"/>
    </row>
    <row r="640" spans="11:12">
      <c r="K640" s="674"/>
      <c r="L640" s="674"/>
    </row>
    <row r="641" spans="11:12">
      <c r="K641" s="674"/>
      <c r="L641" s="674"/>
    </row>
    <row r="642" spans="11:12">
      <c r="K642" s="674"/>
      <c r="L642" s="674"/>
    </row>
    <row r="643" spans="11:12">
      <c r="K643" s="674"/>
      <c r="L643" s="674"/>
    </row>
    <row r="644" spans="11:12">
      <c r="K644" s="674"/>
      <c r="L644" s="674"/>
    </row>
    <row r="645" spans="11:12">
      <c r="K645" s="674"/>
      <c r="L645" s="674"/>
    </row>
    <row r="646" spans="11:12">
      <c r="K646" s="674"/>
      <c r="L646" s="674"/>
    </row>
    <row r="647" spans="11:12">
      <c r="K647" s="674"/>
      <c r="L647" s="674"/>
    </row>
    <row r="648" spans="11:12">
      <c r="K648" s="674"/>
      <c r="L648" s="674"/>
    </row>
    <row r="649" spans="11:12">
      <c r="K649" s="674"/>
      <c r="L649" s="674"/>
    </row>
    <row r="650" spans="11:12">
      <c r="K650" s="674"/>
      <c r="L650" s="674"/>
    </row>
    <row r="651" spans="11:12">
      <c r="K651" s="674"/>
      <c r="L651" s="674"/>
    </row>
    <row r="652" spans="11:12">
      <c r="K652" s="674"/>
      <c r="L652" s="674"/>
    </row>
    <row r="653" spans="11:12">
      <c r="K653" s="674"/>
      <c r="L653" s="674"/>
    </row>
    <row r="654" spans="11:12">
      <c r="K654" s="674"/>
      <c r="L654" s="674"/>
    </row>
    <row r="655" spans="11:12">
      <c r="K655" s="674"/>
      <c r="L655" s="674"/>
    </row>
    <row r="656" spans="11:12">
      <c r="K656" s="674"/>
      <c r="L656" s="674"/>
    </row>
    <row r="657" spans="11:12">
      <c r="K657" s="674"/>
      <c r="L657" s="674"/>
    </row>
    <row r="658" spans="11:12">
      <c r="K658" s="674"/>
      <c r="L658" s="674"/>
    </row>
    <row r="659" spans="11:12">
      <c r="K659" s="674"/>
      <c r="L659" s="674"/>
    </row>
    <row r="660" spans="11:12">
      <c r="K660" s="674"/>
      <c r="L660" s="674"/>
    </row>
    <row r="661" spans="11:12">
      <c r="K661" s="674"/>
      <c r="L661" s="674"/>
    </row>
    <row r="662" spans="11:12">
      <c r="K662" s="674"/>
      <c r="L662" s="674"/>
    </row>
    <row r="663" spans="11:12">
      <c r="K663" s="674"/>
      <c r="L663" s="674"/>
    </row>
    <row r="664" spans="11:12">
      <c r="K664" s="674"/>
      <c r="L664" s="674"/>
    </row>
    <row r="665" spans="11:12">
      <c r="K665" s="674"/>
      <c r="L665" s="674"/>
    </row>
    <row r="666" spans="11:12">
      <c r="K666" s="674"/>
      <c r="L666" s="674"/>
    </row>
    <row r="667" spans="11:12">
      <c r="K667" s="674"/>
      <c r="L667" s="674"/>
    </row>
    <row r="668" spans="11:12">
      <c r="K668" s="674"/>
      <c r="L668" s="674"/>
    </row>
    <row r="669" spans="11:12">
      <c r="K669" s="674"/>
      <c r="L669" s="674"/>
    </row>
    <row r="670" spans="11:12">
      <c r="K670" s="674"/>
      <c r="L670" s="674"/>
    </row>
    <row r="671" spans="11:12">
      <c r="K671" s="674"/>
      <c r="L671" s="674"/>
    </row>
    <row r="672" spans="11:12">
      <c r="K672" s="674"/>
      <c r="L672" s="674"/>
    </row>
    <row r="673" spans="11:12">
      <c r="K673" s="674"/>
      <c r="L673" s="674"/>
    </row>
    <row r="674" spans="11:12">
      <c r="K674" s="674"/>
      <c r="L674" s="674"/>
    </row>
    <row r="675" spans="11:12">
      <c r="K675" s="674"/>
      <c r="L675" s="674"/>
    </row>
    <row r="676" spans="11:12">
      <c r="K676" s="674"/>
      <c r="L676" s="674"/>
    </row>
    <row r="677" spans="11:12">
      <c r="K677" s="674"/>
      <c r="L677" s="674"/>
    </row>
    <row r="678" spans="11:12">
      <c r="K678" s="674"/>
      <c r="L678" s="674"/>
    </row>
    <row r="679" spans="11:12">
      <c r="K679" s="674"/>
      <c r="L679" s="674"/>
    </row>
    <row r="680" spans="11:12">
      <c r="K680" s="674"/>
      <c r="L680" s="674"/>
    </row>
    <row r="681" spans="11:12">
      <c r="K681" s="674"/>
      <c r="L681" s="674"/>
    </row>
    <row r="682" spans="11:12">
      <c r="K682" s="674"/>
      <c r="L682" s="674"/>
    </row>
    <row r="683" spans="11:12">
      <c r="K683" s="674"/>
      <c r="L683" s="674"/>
    </row>
    <row r="684" spans="11:12">
      <c r="K684" s="674"/>
      <c r="L684" s="674"/>
    </row>
    <row r="685" spans="11:12">
      <c r="K685" s="674"/>
      <c r="L685" s="674"/>
    </row>
    <row r="686" spans="11:12">
      <c r="K686" s="674"/>
      <c r="L686" s="674"/>
    </row>
    <row r="687" spans="11:12">
      <c r="K687" s="674"/>
      <c r="L687" s="674"/>
    </row>
    <row r="688" spans="11:12">
      <c r="K688" s="674"/>
      <c r="L688" s="674"/>
    </row>
    <row r="689" spans="11:12">
      <c r="K689" s="674"/>
      <c r="L689" s="674"/>
    </row>
    <row r="690" spans="11:12">
      <c r="K690" s="674"/>
      <c r="L690" s="674"/>
    </row>
    <row r="691" spans="11:12">
      <c r="K691" s="674"/>
      <c r="L691" s="674"/>
    </row>
    <row r="692" spans="11:12">
      <c r="K692" s="674"/>
      <c r="L692" s="674"/>
    </row>
    <row r="693" spans="11:12">
      <c r="K693" s="674"/>
      <c r="L693" s="674"/>
    </row>
    <row r="694" spans="11:12">
      <c r="K694" s="674"/>
      <c r="L694" s="674"/>
    </row>
    <row r="695" spans="11:12">
      <c r="K695" s="674"/>
      <c r="L695" s="674"/>
    </row>
    <row r="696" spans="11:12">
      <c r="K696" s="674"/>
      <c r="L696" s="674"/>
    </row>
    <row r="697" spans="11:12">
      <c r="K697" s="674"/>
      <c r="L697" s="674"/>
    </row>
    <row r="698" spans="11:12">
      <c r="K698" s="674"/>
      <c r="L698" s="674"/>
    </row>
    <row r="699" spans="11:12">
      <c r="K699" s="674"/>
      <c r="L699" s="674"/>
    </row>
    <row r="700" spans="11:12">
      <c r="K700" s="674"/>
      <c r="L700" s="674"/>
    </row>
    <row r="701" spans="11:12">
      <c r="K701" s="674"/>
      <c r="L701" s="674"/>
    </row>
    <row r="702" spans="11:12">
      <c r="K702" s="674"/>
      <c r="L702" s="674"/>
    </row>
    <row r="703" spans="11:12">
      <c r="K703" s="674"/>
      <c r="L703" s="674"/>
    </row>
    <row r="704" spans="11:12">
      <c r="K704" s="674"/>
      <c r="L704" s="674"/>
    </row>
    <row r="705" spans="11:12">
      <c r="K705" s="674"/>
      <c r="L705" s="674"/>
    </row>
    <row r="706" spans="11:12">
      <c r="K706" s="674"/>
      <c r="L706" s="674"/>
    </row>
    <row r="707" spans="11:12">
      <c r="K707" s="674"/>
      <c r="L707" s="674"/>
    </row>
    <row r="708" spans="11:12">
      <c r="K708" s="674"/>
      <c r="L708" s="674"/>
    </row>
    <row r="709" spans="11:12">
      <c r="K709" s="674"/>
      <c r="L709" s="674"/>
    </row>
    <row r="710" spans="11:12">
      <c r="K710" s="674"/>
      <c r="L710" s="674"/>
    </row>
    <row r="711" spans="11:12">
      <c r="K711" s="674"/>
      <c r="L711" s="674"/>
    </row>
    <row r="712" spans="11:12">
      <c r="K712" s="674"/>
      <c r="L712" s="674"/>
    </row>
    <row r="713" spans="11:12">
      <c r="K713" s="674"/>
      <c r="L713" s="674"/>
    </row>
    <row r="714" spans="11:12">
      <c r="K714" s="674"/>
      <c r="L714" s="674"/>
    </row>
    <row r="715" spans="11:12">
      <c r="K715" s="674"/>
      <c r="L715" s="674"/>
    </row>
    <row r="716" spans="11:12">
      <c r="K716" s="674"/>
      <c r="L716" s="674"/>
    </row>
    <row r="717" spans="11:12">
      <c r="K717" s="674"/>
      <c r="L717" s="674"/>
    </row>
    <row r="718" spans="11:12">
      <c r="K718" s="674"/>
      <c r="L718" s="674"/>
    </row>
    <row r="719" spans="11:12">
      <c r="K719" s="674"/>
      <c r="L719" s="674"/>
    </row>
    <row r="720" spans="11:12">
      <c r="K720" s="674"/>
      <c r="L720" s="674"/>
    </row>
    <row r="721" spans="11:12">
      <c r="K721" s="674"/>
      <c r="L721" s="674"/>
    </row>
    <row r="722" spans="11:12">
      <c r="K722" s="674"/>
      <c r="L722" s="674"/>
    </row>
    <row r="723" spans="11:12">
      <c r="K723" s="674"/>
      <c r="L723" s="674"/>
    </row>
    <row r="724" spans="11:12">
      <c r="K724" s="674"/>
      <c r="L724" s="674"/>
    </row>
    <row r="725" spans="11:12">
      <c r="K725" s="674"/>
      <c r="L725" s="674"/>
    </row>
    <row r="726" spans="11:12">
      <c r="K726" s="674"/>
      <c r="L726" s="674"/>
    </row>
    <row r="727" spans="11:12">
      <c r="K727" s="674"/>
      <c r="L727" s="674"/>
    </row>
    <row r="728" spans="11:12">
      <c r="K728" s="674"/>
      <c r="L728" s="674"/>
    </row>
    <row r="729" spans="11:12">
      <c r="K729" s="674"/>
      <c r="L729" s="674"/>
    </row>
    <row r="730" spans="11:12">
      <c r="K730" s="674"/>
      <c r="L730" s="674"/>
    </row>
    <row r="731" spans="11:12">
      <c r="K731" s="674"/>
      <c r="L731" s="674"/>
    </row>
    <row r="732" spans="11:12">
      <c r="K732" s="674"/>
      <c r="L732" s="674"/>
    </row>
    <row r="733" spans="11:12">
      <c r="K733" s="674"/>
      <c r="L733" s="674"/>
    </row>
    <row r="734" spans="11:12">
      <c r="K734" s="674"/>
      <c r="L734" s="674"/>
    </row>
    <row r="735" spans="11:12">
      <c r="K735" s="674"/>
      <c r="L735" s="674"/>
    </row>
    <row r="736" spans="11:12">
      <c r="K736" s="674"/>
      <c r="L736" s="674"/>
    </row>
    <row r="737" spans="11:12">
      <c r="K737" s="674"/>
      <c r="L737" s="674"/>
    </row>
    <row r="738" spans="11:12">
      <c r="K738" s="674"/>
      <c r="L738" s="674"/>
    </row>
    <row r="739" spans="11:12">
      <c r="K739" s="674"/>
      <c r="L739" s="674"/>
    </row>
    <row r="740" spans="11:12">
      <c r="K740" s="674"/>
      <c r="L740" s="674"/>
    </row>
    <row r="741" spans="11:12">
      <c r="K741" s="674"/>
      <c r="L741" s="674"/>
    </row>
    <row r="742" spans="11:12">
      <c r="K742" s="674"/>
      <c r="L742" s="674"/>
    </row>
    <row r="743" spans="11:12">
      <c r="K743" s="674"/>
      <c r="L743" s="674"/>
    </row>
    <row r="744" spans="11:12">
      <c r="K744" s="674"/>
      <c r="L744" s="674"/>
    </row>
    <row r="745" spans="11:12">
      <c r="K745" s="674"/>
      <c r="L745" s="674"/>
    </row>
    <row r="746" spans="11:12">
      <c r="K746" s="674"/>
      <c r="L746" s="674"/>
    </row>
    <row r="747" spans="11:12">
      <c r="K747" s="674"/>
      <c r="L747" s="674"/>
    </row>
    <row r="748" spans="11:12">
      <c r="K748" s="674"/>
      <c r="L748" s="674"/>
    </row>
    <row r="749" spans="11:12">
      <c r="K749" s="674"/>
      <c r="L749" s="674"/>
    </row>
    <row r="750" spans="11:12">
      <c r="K750" s="674"/>
      <c r="L750" s="674"/>
    </row>
    <row r="751" spans="11:12">
      <c r="K751" s="674"/>
      <c r="L751" s="674"/>
    </row>
    <row r="752" spans="11:12">
      <c r="K752" s="674"/>
      <c r="L752" s="674"/>
    </row>
    <row r="753" spans="11:12">
      <c r="K753" s="674"/>
      <c r="L753" s="674"/>
    </row>
    <row r="754" spans="11:12">
      <c r="K754" s="674"/>
      <c r="L754" s="674"/>
    </row>
    <row r="755" spans="11:12">
      <c r="K755" s="674"/>
      <c r="L755" s="674"/>
    </row>
    <row r="756" spans="11:12">
      <c r="K756" s="674"/>
      <c r="L756" s="674"/>
    </row>
    <row r="757" spans="11:12">
      <c r="K757" s="674"/>
      <c r="L757" s="674"/>
    </row>
    <row r="758" spans="11:12">
      <c r="K758" s="674"/>
      <c r="L758" s="674"/>
    </row>
    <row r="759" spans="11:12">
      <c r="K759" s="674"/>
      <c r="L759" s="674"/>
    </row>
    <row r="760" spans="11:12">
      <c r="K760" s="674"/>
      <c r="L760" s="674"/>
    </row>
    <row r="761" spans="11:12">
      <c r="K761" s="674"/>
      <c r="L761" s="674"/>
    </row>
    <row r="762" spans="11:12">
      <c r="K762" s="674"/>
      <c r="L762" s="674"/>
    </row>
    <row r="763" spans="11:12">
      <c r="K763" s="674"/>
      <c r="L763" s="674"/>
    </row>
    <row r="764" spans="11:12">
      <c r="K764" s="674"/>
      <c r="L764" s="674"/>
    </row>
    <row r="765" spans="11:12">
      <c r="K765" s="674"/>
      <c r="L765" s="674"/>
    </row>
    <row r="766" spans="11:12">
      <c r="K766" s="674"/>
      <c r="L766" s="674"/>
    </row>
    <row r="767" spans="11:12">
      <c r="K767" s="674"/>
      <c r="L767" s="674"/>
    </row>
    <row r="768" spans="11:12">
      <c r="K768" s="674"/>
      <c r="L768" s="674"/>
    </row>
    <row r="769" spans="11:12">
      <c r="K769" s="674"/>
      <c r="L769" s="674"/>
    </row>
    <row r="770" spans="11:12">
      <c r="K770" s="674"/>
      <c r="L770" s="674"/>
    </row>
    <row r="771" spans="11:12">
      <c r="K771" s="674"/>
      <c r="L771" s="674"/>
    </row>
    <row r="772" spans="11:12">
      <c r="K772" s="674"/>
      <c r="L772" s="674"/>
    </row>
    <row r="773" spans="11:12">
      <c r="K773" s="674"/>
      <c r="L773" s="674"/>
    </row>
    <row r="774" spans="11:12">
      <c r="K774" s="674"/>
      <c r="L774" s="674"/>
    </row>
    <row r="775" spans="11:12">
      <c r="K775" s="674"/>
      <c r="L775" s="674"/>
    </row>
    <row r="776" spans="11:12">
      <c r="K776" s="674"/>
      <c r="L776" s="674"/>
    </row>
    <row r="777" spans="11:12">
      <c r="K777" s="674"/>
      <c r="L777" s="674"/>
    </row>
    <row r="778" spans="11:12">
      <c r="K778" s="674"/>
      <c r="L778" s="674"/>
    </row>
    <row r="779" spans="11:12">
      <c r="K779" s="674"/>
      <c r="L779" s="674"/>
    </row>
    <row r="780" spans="11:12">
      <c r="K780" s="674"/>
      <c r="L780" s="674"/>
    </row>
    <row r="781" spans="11:12">
      <c r="K781" s="674"/>
      <c r="L781" s="674"/>
    </row>
    <row r="782" spans="11:12">
      <c r="K782" s="674"/>
      <c r="L782" s="674"/>
    </row>
    <row r="783" spans="11:12">
      <c r="K783" s="674"/>
      <c r="L783" s="674"/>
    </row>
    <row r="784" spans="11:12">
      <c r="K784" s="674"/>
      <c r="L784" s="674"/>
    </row>
    <row r="785" spans="11:12">
      <c r="K785" s="674"/>
      <c r="L785" s="674"/>
    </row>
    <row r="786" spans="11:12">
      <c r="K786" s="674"/>
      <c r="L786" s="674"/>
    </row>
    <row r="787" spans="11:12">
      <c r="K787" s="674"/>
      <c r="L787" s="674"/>
    </row>
    <row r="788" spans="11:12">
      <c r="K788" s="674"/>
      <c r="L788" s="674"/>
    </row>
    <row r="789" spans="11:12">
      <c r="K789" s="674"/>
      <c r="L789" s="674"/>
    </row>
    <row r="790" spans="11:12">
      <c r="K790" s="674"/>
      <c r="L790" s="674"/>
    </row>
    <row r="791" spans="11:12">
      <c r="K791" s="674"/>
      <c r="L791" s="674"/>
    </row>
    <row r="792" spans="11:12">
      <c r="K792" s="674"/>
      <c r="L792" s="674"/>
    </row>
    <row r="793" spans="11:12">
      <c r="K793" s="674"/>
      <c r="L793" s="674"/>
    </row>
    <row r="794" spans="11:12">
      <c r="K794" s="674"/>
      <c r="L794" s="674"/>
    </row>
    <row r="795" spans="11:12">
      <c r="K795" s="674"/>
      <c r="L795" s="674"/>
    </row>
    <row r="796" spans="11:12">
      <c r="K796" s="674"/>
      <c r="L796" s="674"/>
    </row>
    <row r="797" spans="11:12">
      <c r="K797" s="674"/>
      <c r="L797" s="674"/>
    </row>
    <row r="798" spans="11:12">
      <c r="K798" s="674"/>
      <c r="L798" s="674"/>
    </row>
    <row r="799" spans="11:12">
      <c r="K799" s="674"/>
      <c r="L799" s="674"/>
    </row>
    <row r="800" spans="11:12">
      <c r="K800" s="674"/>
      <c r="L800" s="674"/>
    </row>
    <row r="801" spans="11:12">
      <c r="K801" s="674"/>
      <c r="L801" s="674"/>
    </row>
    <row r="802" spans="11:12">
      <c r="K802" s="674"/>
      <c r="L802" s="674"/>
    </row>
    <row r="803" spans="11:12">
      <c r="K803" s="674"/>
      <c r="L803" s="674"/>
    </row>
    <row r="804" spans="11:12">
      <c r="K804" s="674"/>
      <c r="L804" s="674"/>
    </row>
    <row r="805" spans="11:12">
      <c r="K805" s="674"/>
      <c r="L805" s="674"/>
    </row>
    <row r="806" spans="11:12">
      <c r="K806" s="674"/>
      <c r="L806" s="674"/>
    </row>
    <row r="807" spans="11:12">
      <c r="K807" s="674"/>
      <c r="L807" s="674"/>
    </row>
    <row r="808" spans="11:12">
      <c r="K808" s="674"/>
      <c r="L808" s="674"/>
    </row>
    <row r="809" spans="11:12">
      <c r="K809" s="674"/>
      <c r="L809" s="674"/>
    </row>
    <row r="810" spans="11:12">
      <c r="K810" s="674"/>
      <c r="L810" s="674"/>
    </row>
    <row r="811" spans="11:12">
      <c r="K811" s="674"/>
      <c r="L811" s="674"/>
    </row>
    <row r="812" spans="11:12">
      <c r="K812" s="674"/>
      <c r="L812" s="674"/>
    </row>
    <row r="813" spans="11:12">
      <c r="K813" s="674"/>
      <c r="L813" s="674"/>
    </row>
    <row r="814" spans="11:12">
      <c r="K814" s="674"/>
      <c r="L814" s="674"/>
    </row>
    <row r="815" spans="11:12">
      <c r="K815" s="674"/>
      <c r="L815" s="674"/>
    </row>
    <row r="816" spans="11:12">
      <c r="K816" s="674"/>
      <c r="L816" s="674"/>
    </row>
    <row r="817" spans="11:12">
      <c r="K817" s="674"/>
      <c r="L817" s="674"/>
    </row>
    <row r="818" spans="11:12">
      <c r="K818" s="674"/>
      <c r="L818" s="674"/>
    </row>
    <row r="819" spans="11:12">
      <c r="K819" s="674"/>
      <c r="L819" s="674"/>
    </row>
    <row r="820" spans="11:12">
      <c r="K820" s="674"/>
      <c r="L820" s="674"/>
    </row>
    <row r="821" spans="11:12">
      <c r="K821" s="674"/>
      <c r="L821" s="674"/>
    </row>
    <row r="822" spans="11:12">
      <c r="K822" s="674"/>
      <c r="L822" s="674"/>
    </row>
    <row r="823" spans="11:12">
      <c r="K823" s="674"/>
      <c r="L823" s="674"/>
    </row>
    <row r="824" spans="11:12">
      <c r="K824" s="674"/>
      <c r="L824" s="674"/>
    </row>
    <row r="825" spans="11:12">
      <c r="K825" s="674"/>
      <c r="L825" s="674"/>
    </row>
    <row r="826" spans="11:12">
      <c r="K826" s="674"/>
      <c r="L826" s="674"/>
    </row>
    <row r="827" spans="11:12">
      <c r="K827" s="674"/>
      <c r="L827" s="674"/>
    </row>
    <row r="828" spans="11:12">
      <c r="K828" s="674"/>
      <c r="L828" s="674"/>
    </row>
    <row r="829" spans="11:12">
      <c r="K829" s="674"/>
      <c r="L829" s="674"/>
    </row>
    <row r="830" spans="11:12">
      <c r="K830" s="674"/>
      <c r="L830" s="674"/>
    </row>
    <row r="831" spans="11:12">
      <c r="K831" s="674"/>
      <c r="L831" s="674"/>
    </row>
    <row r="832" spans="11:12">
      <c r="K832" s="674"/>
      <c r="L832" s="674"/>
    </row>
    <row r="833" spans="11:12">
      <c r="K833" s="674"/>
      <c r="L833" s="674"/>
    </row>
    <row r="834" spans="11:12">
      <c r="K834" s="674"/>
      <c r="L834" s="674"/>
    </row>
    <row r="835" spans="11:12">
      <c r="K835" s="674"/>
      <c r="L835" s="674"/>
    </row>
    <row r="836" spans="11:12">
      <c r="K836" s="674"/>
      <c r="L836" s="674"/>
    </row>
    <row r="837" spans="11:12">
      <c r="K837" s="674"/>
      <c r="L837" s="674"/>
    </row>
    <row r="838" spans="11:12">
      <c r="K838" s="674"/>
      <c r="L838" s="674"/>
    </row>
    <row r="839" spans="11:12">
      <c r="K839" s="674"/>
      <c r="L839" s="674"/>
    </row>
    <row r="840" spans="11:12">
      <c r="K840" s="674"/>
      <c r="L840" s="674"/>
    </row>
    <row r="841" spans="11:12">
      <c r="K841" s="674"/>
      <c r="L841" s="674"/>
    </row>
    <row r="842" spans="11:12">
      <c r="K842" s="674"/>
      <c r="L842" s="674"/>
    </row>
    <row r="843" spans="11:12">
      <c r="K843" s="674"/>
      <c r="L843" s="674"/>
    </row>
    <row r="844" spans="11:12">
      <c r="K844" s="674"/>
      <c r="L844" s="674"/>
    </row>
    <row r="845" spans="11:12">
      <c r="K845" s="674"/>
      <c r="L845" s="674"/>
    </row>
    <row r="846" spans="11:12">
      <c r="K846" s="674"/>
      <c r="L846" s="674"/>
    </row>
    <row r="847" spans="11:12">
      <c r="K847" s="674"/>
      <c r="L847" s="674"/>
    </row>
    <row r="848" spans="11:12">
      <c r="K848" s="674"/>
      <c r="L848" s="674"/>
    </row>
    <row r="849" spans="11:12">
      <c r="K849" s="674"/>
      <c r="L849" s="674"/>
    </row>
    <row r="850" spans="11:12">
      <c r="K850" s="674"/>
      <c r="L850" s="674"/>
    </row>
    <row r="851" spans="11:12">
      <c r="K851" s="674"/>
      <c r="L851" s="674"/>
    </row>
    <row r="852" spans="11:12">
      <c r="K852" s="674"/>
      <c r="L852" s="674"/>
    </row>
    <row r="853" spans="11:12">
      <c r="K853" s="674"/>
      <c r="L853" s="674"/>
    </row>
    <row r="854" spans="11:12">
      <c r="K854" s="674"/>
      <c r="L854" s="674"/>
    </row>
    <row r="855" spans="11:12">
      <c r="K855" s="674"/>
      <c r="L855" s="674"/>
    </row>
    <row r="856" spans="11:12">
      <c r="K856" s="674"/>
      <c r="L856" s="674"/>
    </row>
    <row r="857" spans="11:12">
      <c r="K857" s="674"/>
      <c r="L857" s="674"/>
    </row>
    <row r="858" spans="11:12">
      <c r="K858" s="674"/>
      <c r="L858" s="674"/>
    </row>
    <row r="859" spans="11:12">
      <c r="K859" s="674"/>
      <c r="L859" s="674"/>
    </row>
    <row r="860" spans="11:12">
      <c r="K860" s="674"/>
      <c r="L860" s="674"/>
    </row>
    <row r="861" spans="11:12">
      <c r="K861" s="674"/>
      <c r="L861" s="674"/>
    </row>
    <row r="862" spans="11:12">
      <c r="K862" s="674"/>
      <c r="L862" s="674"/>
    </row>
    <row r="863" spans="11:12">
      <c r="K863" s="674"/>
      <c r="L863" s="674"/>
    </row>
    <row r="864" spans="11:12">
      <c r="K864" s="674"/>
      <c r="L864" s="674"/>
    </row>
    <row r="865" spans="11:12">
      <c r="K865" s="674"/>
      <c r="L865" s="674"/>
    </row>
    <row r="866" spans="11:12">
      <c r="K866" s="674"/>
      <c r="L866" s="674"/>
    </row>
    <row r="867" spans="11:12">
      <c r="K867" s="674"/>
      <c r="L867" s="674"/>
    </row>
    <row r="868" spans="11:12">
      <c r="K868" s="674"/>
      <c r="L868" s="674"/>
    </row>
    <row r="869" spans="11:12">
      <c r="K869" s="674"/>
      <c r="L869" s="674"/>
    </row>
    <row r="870" spans="11:12">
      <c r="K870" s="674"/>
      <c r="L870" s="674"/>
    </row>
    <row r="871" spans="11:12">
      <c r="K871" s="674"/>
      <c r="L871" s="674"/>
    </row>
    <row r="872" spans="11:12">
      <c r="K872" s="674"/>
      <c r="L872" s="674"/>
    </row>
    <row r="873" spans="11:12">
      <c r="K873" s="674"/>
      <c r="L873" s="674"/>
    </row>
    <row r="874" spans="11:12">
      <c r="K874" s="674"/>
      <c r="L874" s="674"/>
    </row>
    <row r="875" spans="11:12">
      <c r="K875" s="674"/>
      <c r="L875" s="674"/>
    </row>
    <row r="876" spans="11:12">
      <c r="K876" s="674"/>
      <c r="L876" s="674"/>
    </row>
    <row r="877" spans="11:12">
      <c r="K877" s="674"/>
      <c r="L877" s="674"/>
    </row>
    <row r="878" spans="11:12">
      <c r="K878" s="674"/>
      <c r="L878" s="674"/>
    </row>
    <row r="879" spans="11:12">
      <c r="K879" s="674"/>
      <c r="L879" s="674"/>
    </row>
    <row r="880" spans="11:12">
      <c r="K880" s="674"/>
      <c r="L880" s="674"/>
    </row>
    <row r="881" spans="11:12">
      <c r="K881" s="674"/>
      <c r="L881" s="674"/>
    </row>
    <row r="882" spans="11:12">
      <c r="K882" s="674"/>
      <c r="L882" s="674"/>
    </row>
    <row r="883" spans="11:12">
      <c r="K883" s="674"/>
      <c r="L883" s="674"/>
    </row>
    <row r="884" spans="11:12">
      <c r="K884" s="674"/>
      <c r="L884" s="674"/>
    </row>
    <row r="885" spans="11:12">
      <c r="K885" s="674"/>
      <c r="L885" s="674"/>
    </row>
    <row r="886" spans="11:12">
      <c r="K886" s="674"/>
      <c r="L886" s="674"/>
    </row>
    <row r="887" spans="11:12">
      <c r="K887" s="674"/>
      <c r="L887" s="674"/>
    </row>
    <row r="888" spans="11:12">
      <c r="K888" s="674"/>
      <c r="L888" s="674"/>
    </row>
    <row r="889" spans="11:12">
      <c r="K889" s="674"/>
      <c r="L889" s="674"/>
    </row>
    <row r="890" spans="11:12">
      <c r="K890" s="674"/>
      <c r="L890" s="674"/>
    </row>
    <row r="891" spans="11:12">
      <c r="K891" s="674"/>
      <c r="L891" s="674"/>
    </row>
    <row r="892" spans="11:12">
      <c r="K892" s="674"/>
      <c r="L892" s="674"/>
    </row>
    <row r="893" spans="11:12">
      <c r="K893" s="674"/>
      <c r="L893" s="674"/>
    </row>
    <row r="894" spans="11:12">
      <c r="K894" s="674"/>
      <c r="L894" s="674"/>
    </row>
    <row r="895" spans="11:12">
      <c r="K895" s="674"/>
      <c r="L895" s="674"/>
    </row>
    <row r="896" spans="11:12">
      <c r="K896" s="674"/>
      <c r="L896" s="674"/>
    </row>
    <row r="897" spans="11:12">
      <c r="K897" s="674"/>
      <c r="L897" s="674"/>
    </row>
    <row r="898" spans="11:12">
      <c r="K898" s="674"/>
      <c r="L898" s="674"/>
    </row>
    <row r="899" spans="11:12">
      <c r="K899" s="674"/>
      <c r="L899" s="674"/>
    </row>
    <row r="900" spans="11:12">
      <c r="K900" s="674"/>
      <c r="L900" s="674"/>
    </row>
    <row r="901" spans="11:12">
      <c r="K901" s="674"/>
      <c r="L901" s="674"/>
    </row>
    <row r="902" spans="11:12">
      <c r="K902" s="674"/>
      <c r="L902" s="674"/>
    </row>
    <row r="903" spans="11:12">
      <c r="K903" s="674"/>
      <c r="L903" s="674"/>
    </row>
    <row r="904" spans="11:12">
      <c r="K904" s="674"/>
      <c r="L904" s="674"/>
    </row>
    <row r="905" spans="11:12">
      <c r="K905" s="674"/>
      <c r="L905" s="674"/>
    </row>
    <row r="906" spans="11:12">
      <c r="K906" s="674"/>
      <c r="L906" s="674"/>
    </row>
    <row r="907" spans="11:12">
      <c r="K907" s="674"/>
      <c r="L907" s="674"/>
    </row>
    <row r="908" spans="11:12">
      <c r="K908" s="674"/>
      <c r="L908" s="674"/>
    </row>
    <row r="909" spans="11:12">
      <c r="K909" s="674"/>
      <c r="L909" s="674"/>
    </row>
    <row r="910" spans="11:12">
      <c r="K910" s="674"/>
      <c r="L910" s="674"/>
    </row>
    <row r="911" spans="11:12">
      <c r="K911" s="674"/>
      <c r="L911" s="674"/>
    </row>
    <row r="912" spans="11:12">
      <c r="K912" s="674"/>
      <c r="L912" s="674"/>
    </row>
    <row r="913" spans="11:12">
      <c r="K913" s="674"/>
      <c r="L913" s="674"/>
    </row>
    <row r="914" spans="11:12">
      <c r="K914" s="674"/>
      <c r="L914" s="674"/>
    </row>
    <row r="915" spans="11:12">
      <c r="K915" s="674"/>
      <c r="L915" s="674"/>
    </row>
    <row r="916" spans="11:12">
      <c r="K916" s="674"/>
      <c r="L916" s="674"/>
    </row>
    <row r="917" spans="11:12">
      <c r="K917" s="674"/>
      <c r="L917" s="674"/>
    </row>
    <row r="918" spans="11:12">
      <c r="K918" s="674"/>
      <c r="L918" s="674"/>
    </row>
    <row r="919" spans="11:12">
      <c r="K919" s="674"/>
      <c r="L919" s="674"/>
    </row>
    <row r="920" spans="11:12">
      <c r="K920" s="674"/>
      <c r="L920" s="674"/>
    </row>
    <row r="921" spans="11:12">
      <c r="K921" s="674"/>
      <c r="L921" s="674"/>
    </row>
    <row r="922" spans="11:12">
      <c r="K922" s="674"/>
      <c r="L922" s="674"/>
    </row>
    <row r="923" spans="11:12">
      <c r="K923" s="674"/>
      <c r="L923" s="674"/>
    </row>
    <row r="924" spans="11:12">
      <c r="K924" s="674"/>
      <c r="L924" s="674"/>
    </row>
    <row r="925" spans="11:12">
      <c r="K925" s="674"/>
      <c r="L925" s="674"/>
    </row>
    <row r="926" spans="11:12">
      <c r="K926" s="674"/>
      <c r="L926" s="674"/>
    </row>
    <row r="927" spans="11:12">
      <c r="K927" s="674"/>
      <c r="L927" s="674"/>
    </row>
    <row r="928" spans="11:12">
      <c r="K928" s="674"/>
      <c r="L928" s="674"/>
    </row>
    <row r="929" spans="11:12">
      <c r="K929" s="674"/>
      <c r="L929" s="674"/>
    </row>
  </sheetData>
  <sheetProtection algorithmName="SHA-512" hashValue="tcn8rbNEHFq+vGhV6RECCssmLNMDS5WzfSISxseFu+b6Cfy46GQeNI+d+fyAk2mpqna4jKSJP54OeBJz5WEeYw==" saltValue="2aeKkf9oQj0/3bJV0vgNZA==" spinCount="100000" sheet="1" objects="1" scenarios="1" selectLockedCells="1"/>
  <autoFilter ref="C119:K176" xr:uid="{00000000-0009-0000-0000-000004000000}"/>
  <mergeCells count="9">
    <mergeCell ref="E87:H87"/>
    <mergeCell ref="E110:H110"/>
    <mergeCell ref="E112:H112"/>
    <mergeCell ref="L2:V2"/>
    <mergeCell ref="E7:H7"/>
    <mergeCell ref="E9:H9"/>
    <mergeCell ref="E18:H18"/>
    <mergeCell ref="E27:H27"/>
    <mergeCell ref="E85:H85"/>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ignoredErrors>
    <ignoredError sqref="J157:J158" unlockedFormula="1"/>
    <ignoredError sqref="J159"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BM190"/>
  <sheetViews>
    <sheetView showGridLines="0" topLeftCell="A105" zoomScaleNormal="100" workbookViewId="0">
      <selection activeCell="I125" sqref="I125"/>
    </sheetView>
  </sheetViews>
  <sheetFormatPr defaultColWidth="9.1796875" defaultRowHeight="10.3"/>
  <cols>
    <col min="1" max="1" width="8.36328125" style="196" customWidth="1"/>
    <col min="2" max="2" width="1.1796875" style="196" customWidth="1"/>
    <col min="3" max="3" width="4.1796875" style="196" customWidth="1"/>
    <col min="4" max="4" width="4.36328125" style="196" customWidth="1"/>
    <col min="5" max="5" width="17.1796875" style="196" customWidth="1"/>
    <col min="6" max="6" width="50.81640625" style="196" customWidth="1"/>
    <col min="7" max="7" width="7.453125" style="196" customWidth="1"/>
    <col min="8" max="8" width="14" style="196" customWidth="1"/>
    <col min="9" max="9" width="15.81640625" style="845" customWidth="1"/>
    <col min="10" max="11" width="22.36328125" style="196" customWidth="1"/>
    <col min="12" max="12" width="9.36328125" style="196" customWidth="1"/>
    <col min="13" max="13" width="10.81640625" style="727" customWidth="1"/>
    <col min="14" max="14" width="9.1796875" style="727"/>
    <col min="15" max="20" width="14.1796875" style="196" customWidth="1"/>
    <col min="21" max="21" width="3.81640625" style="196" customWidth="1"/>
    <col min="22" max="22" width="12.36328125" style="196" customWidth="1"/>
    <col min="23" max="23" width="16.36328125" style="196" customWidth="1"/>
    <col min="24" max="24" width="12.36328125" style="196" customWidth="1"/>
    <col min="25" max="25" width="15" style="196" customWidth="1"/>
    <col min="26" max="26" width="11" style="196" customWidth="1"/>
    <col min="27" max="27" width="15" style="196" customWidth="1"/>
    <col min="28" max="28" width="16.36328125" style="196" customWidth="1"/>
    <col min="29" max="29" width="11" style="196" customWidth="1"/>
    <col min="30" max="30" width="15" style="196" customWidth="1"/>
    <col min="31" max="31" width="16.36328125" style="196" customWidth="1"/>
    <col min="32" max="16384" width="9.1796875" style="196"/>
  </cols>
  <sheetData>
    <row r="2" spans="1:46" ht="37" customHeight="1">
      <c r="L2" s="894"/>
      <c r="M2" s="895"/>
      <c r="N2" s="895"/>
      <c r="O2" s="895"/>
      <c r="P2" s="895"/>
      <c r="Q2" s="895"/>
      <c r="R2" s="895"/>
      <c r="S2" s="895"/>
      <c r="T2" s="895"/>
      <c r="U2" s="895"/>
      <c r="V2" s="895"/>
      <c r="AT2" s="12"/>
    </row>
    <row r="3" spans="1:46" ht="7" customHeight="1">
      <c r="B3" s="13"/>
      <c r="C3" s="14"/>
      <c r="D3" s="14"/>
      <c r="E3" s="14"/>
      <c r="F3" s="14"/>
      <c r="G3" s="14"/>
      <c r="H3" s="14"/>
      <c r="I3" s="846"/>
      <c r="J3" s="14"/>
      <c r="K3" s="14"/>
      <c r="L3" s="15"/>
      <c r="AT3" s="12"/>
    </row>
    <row r="4" spans="1:46" ht="25" customHeight="1">
      <c r="B4" s="15"/>
      <c r="D4" s="16" t="s">
        <v>110</v>
      </c>
      <c r="L4" s="15"/>
      <c r="M4" s="728"/>
      <c r="AT4" s="12"/>
    </row>
    <row r="5" spans="1:46" ht="7" customHeight="1">
      <c r="B5" s="15"/>
      <c r="L5" s="15"/>
    </row>
    <row r="6" spans="1:46" ht="12" customHeight="1">
      <c r="B6" s="15"/>
      <c r="D6" s="204" t="s">
        <v>16</v>
      </c>
      <c r="L6" s="15"/>
    </row>
    <row r="7" spans="1:46" ht="16.5" customHeight="1">
      <c r="B7" s="15"/>
      <c r="E7" s="940" t="s">
        <v>4078</v>
      </c>
      <c r="F7" s="941"/>
      <c r="G7" s="941"/>
      <c r="H7" s="941"/>
      <c r="L7" s="15"/>
    </row>
    <row r="8" spans="1:46" s="2" customFormat="1" ht="12" customHeight="1">
      <c r="A8" s="203"/>
      <c r="B8" s="26"/>
      <c r="C8" s="203"/>
      <c r="D8" s="204" t="s">
        <v>111</v>
      </c>
      <c r="E8" s="203"/>
      <c r="F8" s="203"/>
      <c r="G8" s="203"/>
      <c r="H8" s="203"/>
      <c r="I8" s="135"/>
      <c r="J8" s="203"/>
      <c r="K8" s="203"/>
      <c r="L8" s="34"/>
      <c r="M8" s="729"/>
      <c r="N8" s="729"/>
      <c r="S8" s="203"/>
      <c r="T8" s="203"/>
      <c r="U8" s="203"/>
      <c r="V8" s="203"/>
      <c r="W8" s="203"/>
      <c r="X8" s="203"/>
      <c r="Y8" s="203"/>
      <c r="Z8" s="203"/>
      <c r="AA8" s="203"/>
      <c r="AB8" s="203"/>
      <c r="AC8" s="203"/>
      <c r="AD8" s="203"/>
      <c r="AE8" s="203"/>
    </row>
    <row r="9" spans="1:46" s="2" customFormat="1" ht="16.5" customHeight="1">
      <c r="A9" s="203"/>
      <c r="B9" s="26"/>
      <c r="C9" s="203"/>
      <c r="D9" s="203"/>
      <c r="E9" s="911" t="s">
        <v>7013</v>
      </c>
      <c r="F9" s="942"/>
      <c r="G9" s="942"/>
      <c r="H9" s="942"/>
      <c r="I9" s="135"/>
      <c r="J9" s="203"/>
      <c r="K9" s="203"/>
      <c r="L9" s="34"/>
      <c r="M9" s="729"/>
      <c r="N9" s="729"/>
      <c r="S9" s="203"/>
      <c r="T9" s="203"/>
      <c r="U9" s="203"/>
      <c r="V9" s="203"/>
      <c r="W9" s="203"/>
      <c r="X9" s="203"/>
      <c r="Y9" s="203"/>
      <c r="Z9" s="203"/>
      <c r="AA9" s="203"/>
      <c r="AB9" s="203"/>
      <c r="AC9" s="203"/>
      <c r="AD9" s="203"/>
      <c r="AE9" s="203"/>
    </row>
    <row r="10" spans="1:46" s="2" customFormat="1">
      <c r="A10" s="203"/>
      <c r="B10" s="26"/>
      <c r="C10" s="203"/>
      <c r="D10" s="203"/>
      <c r="E10" s="203"/>
      <c r="F10" s="203"/>
      <c r="G10" s="203"/>
      <c r="H10" s="203"/>
      <c r="I10" s="135"/>
      <c r="J10" s="203"/>
      <c r="K10" s="203"/>
      <c r="L10" s="34"/>
      <c r="M10" s="729"/>
      <c r="N10" s="729"/>
      <c r="S10" s="203"/>
      <c r="T10" s="203"/>
      <c r="U10" s="203"/>
      <c r="V10" s="203"/>
      <c r="W10" s="203"/>
      <c r="X10" s="203"/>
      <c r="Y10" s="203"/>
      <c r="Z10" s="203"/>
      <c r="AA10" s="203"/>
      <c r="AB10" s="203"/>
      <c r="AC10" s="203"/>
      <c r="AD10" s="203"/>
      <c r="AE10" s="203"/>
    </row>
    <row r="11" spans="1:46" s="2" customFormat="1" ht="12" customHeight="1">
      <c r="A11" s="203"/>
      <c r="B11" s="26"/>
      <c r="C11" s="203"/>
      <c r="D11" s="204" t="s">
        <v>17</v>
      </c>
      <c r="E11" s="203"/>
      <c r="F11" s="199" t="s">
        <v>1</v>
      </c>
      <c r="G11" s="203"/>
      <c r="H11" s="203"/>
      <c r="I11" s="847" t="s">
        <v>18</v>
      </c>
      <c r="J11" s="199" t="s">
        <v>1</v>
      </c>
      <c r="K11" s="203"/>
      <c r="L11" s="34"/>
      <c r="M11" s="729"/>
      <c r="N11" s="729"/>
      <c r="S11" s="203"/>
      <c r="T11" s="203"/>
      <c r="U11" s="203"/>
      <c r="V11" s="203"/>
      <c r="W11" s="203"/>
      <c r="X11" s="203"/>
      <c r="Y11" s="203"/>
      <c r="Z11" s="203"/>
      <c r="AA11" s="203"/>
      <c r="AB11" s="203"/>
      <c r="AC11" s="203"/>
      <c r="AD11" s="203"/>
      <c r="AE11" s="203"/>
    </row>
    <row r="12" spans="1:46" s="2" customFormat="1" ht="12" customHeight="1">
      <c r="A12" s="203"/>
      <c r="B12" s="26"/>
      <c r="C12" s="203"/>
      <c r="D12" s="204" t="s">
        <v>19</v>
      </c>
      <c r="E12" s="203"/>
      <c r="F12" s="791" t="s">
        <v>2933</v>
      </c>
      <c r="G12" s="203"/>
      <c r="H12" s="203"/>
      <c r="I12" s="847" t="s">
        <v>20</v>
      </c>
      <c r="J12" s="789">
        <f>'Rekapitulace stavby'!AN8</f>
        <v>44757</v>
      </c>
      <c r="K12" s="203"/>
      <c r="L12" s="34"/>
      <c r="M12" s="729"/>
      <c r="N12" s="729"/>
      <c r="S12" s="203"/>
      <c r="T12" s="203"/>
      <c r="U12" s="203"/>
      <c r="V12" s="203"/>
      <c r="W12" s="203"/>
      <c r="X12" s="203"/>
      <c r="Y12" s="203"/>
      <c r="Z12" s="203"/>
      <c r="AA12" s="203"/>
      <c r="AB12" s="203"/>
      <c r="AC12" s="203"/>
      <c r="AD12" s="203"/>
      <c r="AE12" s="203"/>
    </row>
    <row r="13" spans="1:46" s="2" customFormat="1" ht="10.95" customHeight="1">
      <c r="A13" s="203"/>
      <c r="B13" s="26"/>
      <c r="C13" s="203"/>
      <c r="D13" s="203"/>
      <c r="E13" s="203"/>
      <c r="F13" s="203"/>
      <c r="G13" s="203"/>
      <c r="H13" s="203"/>
      <c r="I13" s="135"/>
      <c r="J13" s="203"/>
      <c r="K13" s="203"/>
      <c r="L13" s="34"/>
      <c r="M13" s="729"/>
      <c r="N13" s="729"/>
      <c r="S13" s="203"/>
      <c r="T13" s="203"/>
      <c r="U13" s="203"/>
      <c r="V13" s="203"/>
      <c r="W13" s="203"/>
      <c r="X13" s="203"/>
      <c r="Y13" s="203"/>
      <c r="Z13" s="203"/>
      <c r="AA13" s="203"/>
      <c r="AB13" s="203"/>
      <c r="AC13" s="203"/>
      <c r="AD13" s="203"/>
      <c r="AE13" s="203"/>
    </row>
    <row r="14" spans="1:46" s="2" customFormat="1" ht="12" customHeight="1">
      <c r="A14" s="203"/>
      <c r="B14" s="26"/>
      <c r="C14" s="203"/>
      <c r="D14" s="204" t="s">
        <v>21</v>
      </c>
      <c r="E14" s="203"/>
      <c r="F14" s="203"/>
      <c r="G14" s="203"/>
      <c r="H14" s="203"/>
      <c r="I14" s="847" t="s">
        <v>22</v>
      </c>
      <c r="J14" s="199"/>
      <c r="K14" s="203"/>
      <c r="L14" s="34"/>
      <c r="M14" s="729"/>
      <c r="N14" s="729"/>
      <c r="S14" s="203"/>
      <c r="T14" s="203"/>
      <c r="U14" s="203"/>
      <c r="V14" s="203"/>
      <c r="W14" s="203"/>
      <c r="X14" s="203"/>
      <c r="Y14" s="203"/>
      <c r="Z14" s="203"/>
      <c r="AA14" s="203"/>
      <c r="AB14" s="203"/>
      <c r="AC14" s="203"/>
      <c r="AD14" s="203"/>
      <c r="AE14" s="203"/>
    </row>
    <row r="15" spans="1:46" s="2" customFormat="1" ht="18" customHeight="1">
      <c r="A15" s="203"/>
      <c r="B15" s="26"/>
      <c r="C15" s="203"/>
      <c r="D15" s="203"/>
      <c r="E15" s="199" t="s">
        <v>2932</v>
      </c>
      <c r="F15" s="203"/>
      <c r="G15" s="203"/>
      <c r="H15" s="203"/>
      <c r="I15" s="847" t="s">
        <v>23</v>
      </c>
      <c r="J15" s="199"/>
      <c r="K15" s="203"/>
      <c r="L15" s="34"/>
      <c r="M15" s="729"/>
      <c r="N15" s="729"/>
      <c r="S15" s="203"/>
      <c r="T15" s="203"/>
      <c r="U15" s="203"/>
      <c r="V15" s="203"/>
      <c r="W15" s="203"/>
      <c r="X15" s="203"/>
      <c r="Y15" s="203"/>
      <c r="Z15" s="203"/>
      <c r="AA15" s="203"/>
      <c r="AB15" s="203"/>
      <c r="AC15" s="203"/>
      <c r="AD15" s="203"/>
      <c r="AE15" s="203"/>
    </row>
    <row r="16" spans="1:46" s="2" customFormat="1" ht="7" customHeight="1">
      <c r="A16" s="203"/>
      <c r="B16" s="26"/>
      <c r="C16" s="203"/>
      <c r="D16" s="203"/>
      <c r="E16" s="203"/>
      <c r="F16" s="203"/>
      <c r="G16" s="203"/>
      <c r="H16" s="203"/>
      <c r="I16" s="135"/>
      <c r="J16" s="203"/>
      <c r="K16" s="203"/>
      <c r="L16" s="34"/>
      <c r="M16" s="729"/>
      <c r="N16" s="729"/>
      <c r="S16" s="203"/>
      <c r="T16" s="203"/>
      <c r="U16" s="203"/>
      <c r="V16" s="203"/>
      <c r="W16" s="203"/>
      <c r="X16" s="203"/>
      <c r="Y16" s="203"/>
      <c r="Z16" s="203"/>
      <c r="AA16" s="203"/>
      <c r="AB16" s="203"/>
      <c r="AC16" s="203"/>
      <c r="AD16" s="203"/>
      <c r="AE16" s="203"/>
    </row>
    <row r="17" spans="1:31" s="2" customFormat="1" ht="12" customHeight="1">
      <c r="A17" s="203"/>
      <c r="B17" s="26"/>
      <c r="C17" s="203"/>
      <c r="D17" s="204" t="s">
        <v>24</v>
      </c>
      <c r="E17" s="203"/>
      <c r="F17" s="203"/>
      <c r="G17" s="203"/>
      <c r="H17" s="203"/>
      <c r="I17" s="847" t="s">
        <v>22</v>
      </c>
      <c r="J17" s="792" t="str">
        <f>'Rekapitulace stavby'!AN13</f>
        <v>Vyplň údaj</v>
      </c>
      <c r="K17" s="203"/>
      <c r="L17" s="34"/>
      <c r="M17" s="729"/>
      <c r="N17" s="729"/>
      <c r="S17" s="203"/>
      <c r="T17" s="203"/>
      <c r="U17" s="203"/>
      <c r="V17" s="203"/>
      <c r="W17" s="203"/>
      <c r="X17" s="203"/>
      <c r="Y17" s="203"/>
      <c r="Z17" s="203"/>
      <c r="AA17" s="203"/>
      <c r="AB17" s="203"/>
      <c r="AC17" s="203"/>
      <c r="AD17" s="203"/>
      <c r="AE17" s="203"/>
    </row>
    <row r="18" spans="1:31" s="2" customFormat="1" ht="18" customHeight="1">
      <c r="A18" s="203"/>
      <c r="B18" s="26"/>
      <c r="C18" s="203"/>
      <c r="D18" s="203"/>
      <c r="E18" s="901" t="str">
        <f>'Rekapitulace stavby'!E14</f>
        <v>Vyplň údaj</v>
      </c>
      <c r="F18" s="896"/>
      <c r="G18" s="896"/>
      <c r="H18" s="896"/>
      <c r="I18" s="847" t="s">
        <v>23</v>
      </c>
      <c r="J18" s="792" t="str">
        <f>'Rekapitulace stavby'!AN14</f>
        <v>Vyplň údaj</v>
      </c>
      <c r="K18" s="203"/>
      <c r="L18" s="34"/>
      <c r="M18" s="729"/>
      <c r="N18" s="729"/>
      <c r="S18" s="203"/>
      <c r="T18" s="203"/>
      <c r="U18" s="203"/>
      <c r="V18" s="203"/>
      <c r="W18" s="203"/>
      <c r="X18" s="203"/>
      <c r="Y18" s="203"/>
      <c r="Z18" s="203"/>
      <c r="AA18" s="203"/>
      <c r="AB18" s="203"/>
      <c r="AC18" s="203"/>
      <c r="AD18" s="203"/>
      <c r="AE18" s="203"/>
    </row>
    <row r="19" spans="1:31" s="2" customFormat="1" ht="7" customHeight="1">
      <c r="A19" s="203"/>
      <c r="B19" s="26"/>
      <c r="C19" s="203"/>
      <c r="D19" s="203"/>
      <c r="E19" s="203"/>
      <c r="F19" s="203"/>
      <c r="G19" s="203"/>
      <c r="H19" s="203"/>
      <c r="I19" s="135"/>
      <c r="J19" s="203"/>
      <c r="K19" s="203"/>
      <c r="L19" s="34"/>
      <c r="M19" s="729"/>
      <c r="N19" s="729"/>
      <c r="S19" s="203"/>
      <c r="T19" s="203"/>
      <c r="U19" s="203"/>
      <c r="V19" s="203"/>
      <c r="W19" s="203"/>
      <c r="X19" s="203"/>
      <c r="Y19" s="203"/>
      <c r="Z19" s="203"/>
      <c r="AA19" s="203"/>
      <c r="AB19" s="203"/>
      <c r="AC19" s="203"/>
      <c r="AD19" s="203"/>
      <c r="AE19" s="203"/>
    </row>
    <row r="20" spans="1:31" s="2" customFormat="1" ht="12" customHeight="1">
      <c r="A20" s="203"/>
      <c r="B20" s="26"/>
      <c r="C20" s="203"/>
      <c r="D20" s="204" t="s">
        <v>26</v>
      </c>
      <c r="E20" s="203"/>
      <c r="F20" s="203"/>
      <c r="G20" s="203"/>
      <c r="H20" s="203"/>
      <c r="I20" s="847" t="s">
        <v>22</v>
      </c>
      <c r="J20" s="199"/>
      <c r="K20" s="203"/>
      <c r="L20" s="34"/>
      <c r="M20" s="729"/>
      <c r="N20" s="729"/>
      <c r="S20" s="203"/>
      <c r="T20" s="203"/>
      <c r="U20" s="203"/>
      <c r="V20" s="203"/>
      <c r="W20" s="203"/>
      <c r="X20" s="203"/>
      <c r="Y20" s="203"/>
      <c r="Z20" s="203"/>
      <c r="AA20" s="203"/>
      <c r="AB20" s="203"/>
      <c r="AC20" s="203"/>
      <c r="AD20" s="203"/>
      <c r="AE20" s="203"/>
    </row>
    <row r="21" spans="1:31" s="2" customFormat="1" ht="18" customHeight="1">
      <c r="A21" s="203"/>
      <c r="B21" s="26"/>
      <c r="C21" s="203"/>
      <c r="D21" s="203"/>
      <c r="E21" s="791" t="s">
        <v>27</v>
      </c>
      <c r="F21" s="203"/>
      <c r="G21" s="203"/>
      <c r="H21" s="203"/>
      <c r="I21" s="847" t="s">
        <v>23</v>
      </c>
      <c r="J21" s="199"/>
      <c r="K21" s="203"/>
      <c r="L21" s="34"/>
      <c r="M21" s="729"/>
      <c r="N21" s="729"/>
      <c r="S21" s="203"/>
      <c r="T21" s="203"/>
      <c r="U21" s="203"/>
      <c r="V21" s="203"/>
      <c r="W21" s="203"/>
      <c r="X21" s="203"/>
      <c r="Y21" s="203"/>
      <c r="Z21" s="203"/>
      <c r="AA21" s="203"/>
      <c r="AB21" s="203"/>
      <c r="AC21" s="203"/>
      <c r="AD21" s="203"/>
      <c r="AE21" s="203"/>
    </row>
    <row r="22" spans="1:31" s="2" customFormat="1" ht="7" customHeight="1">
      <c r="A22" s="203"/>
      <c r="B22" s="26"/>
      <c r="C22" s="203"/>
      <c r="D22" s="203"/>
      <c r="E22" s="203"/>
      <c r="F22" s="203"/>
      <c r="G22" s="203"/>
      <c r="H22" s="203"/>
      <c r="I22" s="135"/>
      <c r="J22" s="203"/>
      <c r="K22" s="203"/>
      <c r="L22" s="34"/>
      <c r="M22" s="729"/>
      <c r="N22" s="729"/>
      <c r="S22" s="203"/>
      <c r="T22" s="203"/>
      <c r="U22" s="203"/>
      <c r="V22" s="203"/>
      <c r="W22" s="203"/>
      <c r="X22" s="203"/>
      <c r="Y22" s="203"/>
      <c r="Z22" s="203"/>
      <c r="AA22" s="203"/>
      <c r="AB22" s="203"/>
      <c r="AC22" s="203"/>
      <c r="AD22" s="203"/>
      <c r="AE22" s="203"/>
    </row>
    <row r="23" spans="1:31" s="2" customFormat="1" ht="12" customHeight="1">
      <c r="A23" s="203"/>
      <c r="B23" s="26"/>
      <c r="C23" s="203"/>
      <c r="D23" s="204" t="s">
        <v>29</v>
      </c>
      <c r="E23" s="203"/>
      <c r="F23" s="203"/>
      <c r="G23" s="203"/>
      <c r="H23" s="203"/>
      <c r="I23" s="847" t="s">
        <v>22</v>
      </c>
      <c r="J23" s="199"/>
      <c r="K23" s="203"/>
      <c r="L23" s="34"/>
      <c r="M23" s="729"/>
      <c r="N23" s="729"/>
      <c r="S23" s="203"/>
      <c r="T23" s="203"/>
      <c r="U23" s="203"/>
      <c r="V23" s="203"/>
      <c r="W23" s="203"/>
      <c r="X23" s="203"/>
      <c r="Y23" s="203"/>
      <c r="Z23" s="203"/>
      <c r="AA23" s="203"/>
      <c r="AB23" s="203"/>
      <c r="AC23" s="203"/>
      <c r="AD23" s="203"/>
      <c r="AE23" s="203"/>
    </row>
    <row r="24" spans="1:31" s="2" customFormat="1" ht="18" customHeight="1">
      <c r="A24" s="203"/>
      <c r="B24" s="26"/>
      <c r="C24" s="203"/>
      <c r="D24" s="203"/>
      <c r="E24" s="199"/>
      <c r="F24" s="203"/>
      <c r="G24" s="203"/>
      <c r="H24" s="203"/>
      <c r="I24" s="847" t="s">
        <v>23</v>
      </c>
      <c r="J24" s="199"/>
      <c r="K24" s="203"/>
      <c r="L24" s="34"/>
      <c r="M24" s="729"/>
      <c r="N24" s="729"/>
      <c r="S24" s="203"/>
      <c r="T24" s="203"/>
      <c r="U24" s="203"/>
      <c r="V24" s="203"/>
      <c r="W24" s="203"/>
      <c r="X24" s="203"/>
      <c r="Y24" s="203"/>
      <c r="Z24" s="203"/>
      <c r="AA24" s="203"/>
      <c r="AB24" s="203"/>
      <c r="AC24" s="203"/>
      <c r="AD24" s="203"/>
      <c r="AE24" s="203"/>
    </row>
    <row r="25" spans="1:31" s="2" customFormat="1" ht="7" customHeight="1">
      <c r="A25" s="203"/>
      <c r="B25" s="26"/>
      <c r="C25" s="203"/>
      <c r="D25" s="203"/>
      <c r="E25" s="203"/>
      <c r="F25" s="203"/>
      <c r="G25" s="203"/>
      <c r="H25" s="203"/>
      <c r="I25" s="135"/>
      <c r="J25" s="203"/>
      <c r="K25" s="203"/>
      <c r="L25" s="34"/>
      <c r="M25" s="729"/>
      <c r="N25" s="729"/>
      <c r="S25" s="203"/>
      <c r="T25" s="203"/>
      <c r="U25" s="203"/>
      <c r="V25" s="203"/>
      <c r="W25" s="203"/>
      <c r="X25" s="203"/>
      <c r="Y25" s="203"/>
      <c r="Z25" s="203"/>
      <c r="AA25" s="203"/>
      <c r="AB25" s="203"/>
      <c r="AC25" s="203"/>
      <c r="AD25" s="203"/>
      <c r="AE25" s="203"/>
    </row>
    <row r="26" spans="1:31" s="2" customFormat="1" ht="12" customHeight="1">
      <c r="A26" s="203"/>
      <c r="B26" s="26"/>
      <c r="C26" s="203"/>
      <c r="D26" s="204" t="s">
        <v>31</v>
      </c>
      <c r="E26" s="203"/>
      <c r="F26" s="203"/>
      <c r="G26" s="203"/>
      <c r="H26" s="203"/>
      <c r="I26" s="135"/>
      <c r="J26" s="203"/>
      <c r="K26" s="203"/>
      <c r="L26" s="34"/>
      <c r="M26" s="729"/>
      <c r="N26" s="729"/>
      <c r="S26" s="203"/>
      <c r="T26" s="203"/>
      <c r="U26" s="203"/>
      <c r="V26" s="203"/>
      <c r="W26" s="203"/>
      <c r="X26" s="203"/>
      <c r="Y26" s="203"/>
      <c r="Z26" s="203"/>
      <c r="AA26" s="203"/>
      <c r="AB26" s="203"/>
      <c r="AC26" s="203"/>
      <c r="AD26" s="203"/>
      <c r="AE26" s="203"/>
    </row>
    <row r="27" spans="1:31" s="5" customFormat="1" ht="16.5" customHeight="1">
      <c r="A27" s="85"/>
      <c r="B27" s="86"/>
      <c r="C27" s="85"/>
      <c r="D27" s="85"/>
      <c r="E27" s="903" t="s">
        <v>1</v>
      </c>
      <c r="F27" s="903"/>
      <c r="G27" s="903"/>
      <c r="H27" s="903"/>
      <c r="I27" s="848"/>
      <c r="J27" s="85"/>
      <c r="K27" s="85"/>
      <c r="L27" s="87"/>
      <c r="M27" s="730"/>
      <c r="N27" s="730"/>
      <c r="S27" s="85"/>
      <c r="T27" s="85"/>
      <c r="U27" s="85"/>
      <c r="V27" s="85"/>
      <c r="W27" s="85"/>
      <c r="X27" s="85"/>
      <c r="Y27" s="85"/>
      <c r="Z27" s="85"/>
      <c r="AA27" s="85"/>
      <c r="AB27" s="85"/>
      <c r="AC27" s="85"/>
      <c r="AD27" s="85"/>
      <c r="AE27" s="85"/>
    </row>
    <row r="28" spans="1:31" s="2" customFormat="1" ht="7" customHeight="1">
      <c r="A28" s="203"/>
      <c r="B28" s="26"/>
      <c r="C28" s="203"/>
      <c r="D28" s="203"/>
      <c r="E28" s="203"/>
      <c r="F28" s="203"/>
      <c r="G28" s="203"/>
      <c r="H28" s="203"/>
      <c r="I28" s="135"/>
      <c r="J28" s="203"/>
      <c r="K28" s="203"/>
      <c r="L28" s="34"/>
      <c r="M28" s="729"/>
      <c r="N28" s="729"/>
      <c r="S28" s="203"/>
      <c r="T28" s="203"/>
      <c r="U28" s="203"/>
      <c r="V28" s="203"/>
      <c r="W28" s="203"/>
      <c r="X28" s="203"/>
      <c r="Y28" s="203"/>
      <c r="Z28" s="203"/>
      <c r="AA28" s="203"/>
      <c r="AB28" s="203"/>
      <c r="AC28" s="203"/>
      <c r="AD28" s="203"/>
      <c r="AE28" s="203"/>
    </row>
    <row r="29" spans="1:31" s="2" customFormat="1" ht="7" customHeight="1">
      <c r="A29" s="203"/>
      <c r="B29" s="26"/>
      <c r="C29" s="203"/>
      <c r="D29" s="58"/>
      <c r="E29" s="58"/>
      <c r="F29" s="58"/>
      <c r="G29" s="58"/>
      <c r="H29" s="58"/>
      <c r="I29" s="849"/>
      <c r="J29" s="58"/>
      <c r="K29" s="58"/>
      <c r="L29" s="34"/>
      <c r="M29" s="729"/>
      <c r="N29" s="729"/>
      <c r="S29" s="203"/>
      <c r="T29" s="203"/>
      <c r="U29" s="203"/>
      <c r="V29" s="203"/>
      <c r="W29" s="203"/>
      <c r="X29" s="203"/>
      <c r="Y29" s="203"/>
      <c r="Z29" s="203"/>
      <c r="AA29" s="203"/>
      <c r="AB29" s="203"/>
      <c r="AC29" s="203"/>
      <c r="AD29" s="203"/>
      <c r="AE29" s="203"/>
    </row>
    <row r="30" spans="1:31" s="2" customFormat="1" ht="25.4" customHeight="1">
      <c r="A30" s="203"/>
      <c r="B30" s="26"/>
      <c r="C30" s="203"/>
      <c r="D30" s="88" t="s">
        <v>32</v>
      </c>
      <c r="E30" s="203"/>
      <c r="F30" s="203"/>
      <c r="G30" s="203"/>
      <c r="H30" s="203"/>
      <c r="I30" s="135"/>
      <c r="J30" s="195">
        <f>ROUND(J122, 0)</f>
        <v>0</v>
      </c>
      <c r="K30" s="203"/>
      <c r="L30" s="34"/>
      <c r="M30" s="729"/>
      <c r="N30" s="729"/>
      <c r="S30" s="203"/>
      <c r="T30" s="203"/>
      <c r="U30" s="203"/>
      <c r="V30" s="203"/>
      <c r="W30" s="203"/>
      <c r="X30" s="203"/>
      <c r="Y30" s="203"/>
      <c r="Z30" s="203"/>
      <c r="AA30" s="203"/>
      <c r="AB30" s="203"/>
      <c r="AC30" s="203"/>
      <c r="AD30" s="203"/>
      <c r="AE30" s="203"/>
    </row>
    <row r="31" spans="1:31" s="2" customFormat="1" ht="7" customHeight="1">
      <c r="A31" s="203"/>
      <c r="B31" s="26"/>
      <c r="C31" s="203"/>
      <c r="D31" s="58"/>
      <c r="E31" s="58"/>
      <c r="F31" s="58"/>
      <c r="G31" s="58"/>
      <c r="H31" s="58"/>
      <c r="I31" s="849"/>
      <c r="J31" s="58"/>
      <c r="K31" s="58"/>
      <c r="L31" s="34"/>
      <c r="M31" s="729"/>
      <c r="N31" s="729"/>
      <c r="S31" s="203"/>
      <c r="T31" s="203"/>
      <c r="U31" s="203"/>
      <c r="V31" s="203"/>
      <c r="W31" s="203"/>
      <c r="X31" s="203"/>
      <c r="Y31" s="203"/>
      <c r="Z31" s="203"/>
      <c r="AA31" s="203"/>
      <c r="AB31" s="203"/>
      <c r="AC31" s="203"/>
      <c r="AD31" s="203"/>
      <c r="AE31" s="203"/>
    </row>
    <row r="32" spans="1:31" s="2" customFormat="1" ht="14.5" customHeight="1">
      <c r="A32" s="203"/>
      <c r="B32" s="26"/>
      <c r="C32" s="203"/>
      <c r="D32" s="203"/>
      <c r="E32" s="203"/>
      <c r="F32" s="202" t="s">
        <v>34</v>
      </c>
      <c r="G32" s="203"/>
      <c r="H32" s="203"/>
      <c r="I32" s="850" t="s">
        <v>33</v>
      </c>
      <c r="J32" s="202" t="s">
        <v>35</v>
      </c>
      <c r="K32" s="203"/>
      <c r="L32" s="34"/>
      <c r="M32" s="729"/>
      <c r="N32" s="729"/>
      <c r="S32" s="203"/>
      <c r="T32" s="203"/>
      <c r="U32" s="203"/>
      <c r="V32" s="203"/>
      <c r="W32" s="203"/>
      <c r="X32" s="203"/>
      <c r="Y32" s="203"/>
      <c r="Z32" s="203"/>
      <c r="AA32" s="203"/>
      <c r="AB32" s="203"/>
      <c r="AC32" s="203"/>
      <c r="AD32" s="203"/>
      <c r="AE32" s="203"/>
    </row>
    <row r="33" spans="1:31" s="2" customFormat="1" ht="14.5" customHeight="1">
      <c r="A33" s="203"/>
      <c r="B33" s="26"/>
      <c r="C33" s="203"/>
      <c r="D33" s="89" t="s">
        <v>36</v>
      </c>
      <c r="E33" s="204" t="s">
        <v>37</v>
      </c>
      <c r="F33" s="90">
        <f>J30</f>
        <v>0</v>
      </c>
      <c r="G33" s="203"/>
      <c r="H33" s="203"/>
      <c r="I33" s="850">
        <v>0.21</v>
      </c>
      <c r="J33" s="90">
        <f>ROUND((F33*I33),  0)</f>
        <v>0</v>
      </c>
      <c r="K33" s="203"/>
      <c r="L33" s="34"/>
      <c r="M33" s="729"/>
      <c r="N33" s="729"/>
      <c r="S33" s="203"/>
      <c r="T33" s="203"/>
      <c r="U33" s="203"/>
      <c r="V33" s="203"/>
      <c r="W33" s="203"/>
      <c r="X33" s="203"/>
      <c r="Y33" s="203"/>
      <c r="Z33" s="203"/>
      <c r="AA33" s="203"/>
      <c r="AB33" s="203"/>
      <c r="AC33" s="203"/>
      <c r="AD33" s="203"/>
      <c r="AE33" s="203"/>
    </row>
    <row r="34" spans="1:31" s="2" customFormat="1" ht="14.5" customHeight="1">
      <c r="A34" s="203"/>
      <c r="B34" s="26"/>
      <c r="C34" s="203"/>
      <c r="D34" s="203"/>
      <c r="E34" s="204" t="s">
        <v>38</v>
      </c>
      <c r="F34" s="90">
        <v>0</v>
      </c>
      <c r="G34" s="203"/>
      <c r="H34" s="203"/>
      <c r="I34" s="850">
        <v>0.15</v>
      </c>
      <c r="J34" s="90">
        <f>ROUND((F34*I34),  0)</f>
        <v>0</v>
      </c>
      <c r="K34" s="203"/>
      <c r="L34" s="34"/>
      <c r="M34" s="729"/>
      <c r="N34" s="729"/>
      <c r="S34" s="203"/>
      <c r="T34" s="203"/>
      <c r="U34" s="203"/>
      <c r="V34" s="203"/>
      <c r="W34" s="203"/>
      <c r="X34" s="203"/>
      <c r="Y34" s="203"/>
      <c r="Z34" s="203"/>
      <c r="AA34" s="203"/>
      <c r="AB34" s="203"/>
      <c r="AC34" s="203"/>
      <c r="AD34" s="203"/>
      <c r="AE34" s="203"/>
    </row>
    <row r="35" spans="1:31" s="2" customFormat="1" ht="14.5" hidden="1" customHeight="1">
      <c r="A35" s="203"/>
      <c r="B35" s="26"/>
      <c r="C35" s="203"/>
      <c r="D35" s="203"/>
      <c r="E35" s="204" t="s">
        <v>39</v>
      </c>
      <c r="F35" s="90">
        <f>ROUND((SUM(BG122:BG171)),  0)</f>
        <v>0</v>
      </c>
      <c r="G35" s="203"/>
      <c r="H35" s="203"/>
      <c r="I35" s="850">
        <v>0.21</v>
      </c>
      <c r="J35" s="90">
        <f>0</f>
        <v>0</v>
      </c>
      <c r="K35" s="203"/>
      <c r="L35" s="34"/>
      <c r="M35" s="729"/>
      <c r="N35" s="729"/>
      <c r="S35" s="203"/>
      <c r="T35" s="203"/>
      <c r="U35" s="203"/>
      <c r="V35" s="203"/>
      <c r="W35" s="203"/>
      <c r="X35" s="203"/>
      <c r="Y35" s="203"/>
      <c r="Z35" s="203"/>
      <c r="AA35" s="203"/>
      <c r="AB35" s="203"/>
      <c r="AC35" s="203"/>
      <c r="AD35" s="203"/>
      <c r="AE35" s="203"/>
    </row>
    <row r="36" spans="1:31" s="2" customFormat="1" ht="14.5" hidden="1" customHeight="1">
      <c r="A36" s="203"/>
      <c r="B36" s="26"/>
      <c r="C36" s="203"/>
      <c r="D36" s="203"/>
      <c r="E36" s="204" t="s">
        <v>40</v>
      </c>
      <c r="F36" s="90">
        <f>ROUND((SUM(BH122:BH171)),  0)</f>
        <v>0</v>
      </c>
      <c r="G36" s="203"/>
      <c r="H36" s="203"/>
      <c r="I36" s="850">
        <v>0.15</v>
      </c>
      <c r="J36" s="90">
        <f>0</f>
        <v>0</v>
      </c>
      <c r="K36" s="203"/>
      <c r="L36" s="34"/>
      <c r="M36" s="729"/>
      <c r="N36" s="729"/>
      <c r="S36" s="203"/>
      <c r="T36" s="203"/>
      <c r="U36" s="203"/>
      <c r="V36" s="203"/>
      <c r="W36" s="203"/>
      <c r="X36" s="203"/>
      <c r="Y36" s="203"/>
      <c r="Z36" s="203"/>
      <c r="AA36" s="203"/>
      <c r="AB36" s="203"/>
      <c r="AC36" s="203"/>
      <c r="AD36" s="203"/>
      <c r="AE36" s="203"/>
    </row>
    <row r="37" spans="1:31" s="2" customFormat="1" ht="14.5" hidden="1" customHeight="1">
      <c r="A37" s="203"/>
      <c r="B37" s="26"/>
      <c r="C37" s="203"/>
      <c r="D37" s="203"/>
      <c r="E37" s="204" t="s">
        <v>41</v>
      </c>
      <c r="F37" s="90">
        <f>ROUND((SUM(BI122:BI171)),  0)</f>
        <v>0</v>
      </c>
      <c r="G37" s="203"/>
      <c r="H37" s="203"/>
      <c r="I37" s="850">
        <v>0</v>
      </c>
      <c r="J37" s="90">
        <f>0</f>
        <v>0</v>
      </c>
      <c r="K37" s="203"/>
      <c r="L37" s="34"/>
      <c r="M37" s="729"/>
      <c r="N37" s="729"/>
      <c r="S37" s="203"/>
      <c r="T37" s="203"/>
      <c r="U37" s="203"/>
      <c r="V37" s="203"/>
      <c r="W37" s="203"/>
      <c r="X37" s="203"/>
      <c r="Y37" s="203"/>
      <c r="Z37" s="203"/>
      <c r="AA37" s="203"/>
      <c r="AB37" s="203"/>
      <c r="AC37" s="203"/>
      <c r="AD37" s="203"/>
      <c r="AE37" s="203"/>
    </row>
    <row r="38" spans="1:31" s="2" customFormat="1" ht="7" customHeight="1">
      <c r="A38" s="203"/>
      <c r="B38" s="26"/>
      <c r="C38" s="203"/>
      <c r="D38" s="203"/>
      <c r="E38" s="203"/>
      <c r="F38" s="203"/>
      <c r="G38" s="203"/>
      <c r="H38" s="203"/>
      <c r="I38" s="135"/>
      <c r="J38" s="203"/>
      <c r="K38" s="203"/>
      <c r="L38" s="34"/>
      <c r="M38" s="729"/>
      <c r="N38" s="729"/>
      <c r="S38" s="203"/>
      <c r="T38" s="203"/>
      <c r="U38" s="203"/>
      <c r="V38" s="203"/>
      <c r="W38" s="203"/>
      <c r="X38" s="203"/>
      <c r="Y38" s="203"/>
      <c r="Z38" s="203"/>
      <c r="AA38" s="203"/>
      <c r="AB38" s="203"/>
      <c r="AC38" s="203"/>
      <c r="AD38" s="203"/>
      <c r="AE38" s="203"/>
    </row>
    <row r="39" spans="1:31" s="2" customFormat="1" ht="25.4" customHeight="1">
      <c r="A39" s="203"/>
      <c r="B39" s="26"/>
      <c r="C39" s="92"/>
      <c r="D39" s="93" t="s">
        <v>42</v>
      </c>
      <c r="E39" s="52"/>
      <c r="F39" s="52"/>
      <c r="G39" s="94" t="s">
        <v>43</v>
      </c>
      <c r="H39" s="95" t="s">
        <v>44</v>
      </c>
      <c r="I39" s="851"/>
      <c r="J39" s="96">
        <f>SUM(J30:J37)</f>
        <v>0</v>
      </c>
      <c r="K39" s="97"/>
      <c r="L39" s="34"/>
      <c r="M39" s="729"/>
      <c r="N39" s="729"/>
      <c r="S39" s="203"/>
      <c r="T39" s="203"/>
      <c r="U39" s="203"/>
      <c r="V39" s="203"/>
      <c r="W39" s="203"/>
      <c r="X39" s="203"/>
      <c r="Y39" s="203"/>
      <c r="Z39" s="203"/>
      <c r="AA39" s="203"/>
      <c r="AB39" s="203"/>
      <c r="AC39" s="203"/>
      <c r="AD39" s="203"/>
      <c r="AE39" s="203"/>
    </row>
    <row r="40" spans="1:31" s="2" customFormat="1" ht="14.5" customHeight="1">
      <c r="A40" s="203"/>
      <c r="B40" s="26"/>
      <c r="C40" s="203"/>
      <c r="D40" s="203"/>
      <c r="E40" s="203"/>
      <c r="F40" s="203"/>
      <c r="G40" s="203"/>
      <c r="H40" s="203"/>
      <c r="I40" s="135"/>
      <c r="J40" s="203"/>
      <c r="K40" s="203"/>
      <c r="L40" s="34"/>
      <c r="M40" s="729"/>
      <c r="N40" s="729"/>
      <c r="S40" s="203"/>
      <c r="T40" s="203"/>
      <c r="U40" s="203"/>
      <c r="V40" s="203"/>
      <c r="W40" s="203"/>
      <c r="X40" s="203"/>
      <c r="Y40" s="203"/>
      <c r="Z40" s="203"/>
      <c r="AA40" s="203"/>
      <c r="AB40" s="203"/>
      <c r="AC40" s="203"/>
      <c r="AD40" s="203"/>
      <c r="AE40" s="203"/>
    </row>
    <row r="41" spans="1:31" ht="14.5" customHeight="1">
      <c r="B41" s="15"/>
      <c r="L41" s="15"/>
    </row>
    <row r="42" spans="1:31" ht="14.5" customHeight="1">
      <c r="B42" s="15"/>
      <c r="L42" s="15"/>
    </row>
    <row r="43" spans="1:31" ht="14.5" customHeight="1">
      <c r="B43" s="15"/>
      <c r="L43" s="15"/>
    </row>
    <row r="44" spans="1:31" ht="14.5" customHeight="1">
      <c r="B44" s="15"/>
      <c r="L44" s="15"/>
    </row>
    <row r="45" spans="1:31" ht="14.5" customHeight="1">
      <c r="B45" s="15"/>
      <c r="L45" s="15"/>
    </row>
    <row r="46" spans="1:31" ht="14.5" customHeight="1">
      <c r="B46" s="15"/>
      <c r="L46" s="15"/>
    </row>
    <row r="47" spans="1:31" ht="14.5" customHeight="1">
      <c r="B47" s="15"/>
      <c r="L47" s="15"/>
    </row>
    <row r="48" spans="1:31" ht="14.5" customHeight="1">
      <c r="B48" s="15"/>
      <c r="L48" s="15"/>
    </row>
    <row r="49" spans="1:31" ht="14.5" customHeight="1">
      <c r="B49" s="15"/>
      <c r="L49" s="15"/>
    </row>
    <row r="50" spans="1:31" s="2" customFormat="1" ht="14.5" customHeight="1">
      <c r="B50" s="34"/>
      <c r="D50" s="35" t="s">
        <v>45</v>
      </c>
      <c r="E50" s="36"/>
      <c r="F50" s="36"/>
      <c r="G50" s="35" t="s">
        <v>46</v>
      </c>
      <c r="H50" s="36"/>
      <c r="I50" s="852"/>
      <c r="J50" s="36"/>
      <c r="K50" s="36"/>
      <c r="L50" s="34"/>
      <c r="M50" s="729"/>
      <c r="N50" s="729"/>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45">
      <c r="A61" s="203"/>
      <c r="B61" s="26"/>
      <c r="C61" s="203"/>
      <c r="D61" s="37" t="s">
        <v>47</v>
      </c>
      <c r="E61" s="201"/>
      <c r="F61" s="98" t="s">
        <v>48</v>
      </c>
      <c r="G61" s="37" t="s">
        <v>47</v>
      </c>
      <c r="H61" s="201"/>
      <c r="I61" s="853"/>
      <c r="J61" s="99" t="s">
        <v>48</v>
      </c>
      <c r="K61" s="201"/>
      <c r="L61" s="34"/>
      <c r="M61" s="729"/>
      <c r="N61" s="729"/>
      <c r="S61" s="203"/>
      <c r="T61" s="203"/>
      <c r="U61" s="203"/>
      <c r="V61" s="203"/>
      <c r="W61" s="203"/>
      <c r="X61" s="203"/>
      <c r="Y61" s="203"/>
      <c r="Z61" s="203"/>
      <c r="AA61" s="203"/>
      <c r="AB61" s="203"/>
      <c r="AC61" s="203"/>
      <c r="AD61" s="203"/>
      <c r="AE61" s="203"/>
    </row>
    <row r="62" spans="1:31">
      <c r="B62" s="15"/>
      <c r="L62" s="15"/>
    </row>
    <row r="63" spans="1:31">
      <c r="B63" s="15"/>
      <c r="L63" s="15"/>
    </row>
    <row r="64" spans="1:31">
      <c r="B64" s="15"/>
      <c r="L64" s="15"/>
    </row>
    <row r="65" spans="1:31" s="2" customFormat="1" ht="12.45">
      <c r="A65" s="203"/>
      <c r="B65" s="26"/>
      <c r="C65" s="203"/>
      <c r="D65" s="35" t="s">
        <v>49</v>
      </c>
      <c r="E65" s="38"/>
      <c r="F65" s="38"/>
      <c r="G65" s="35" t="s">
        <v>50</v>
      </c>
      <c r="H65" s="38"/>
      <c r="I65" s="854"/>
      <c r="J65" s="38"/>
      <c r="K65" s="38"/>
      <c r="L65" s="34"/>
      <c r="M65" s="729"/>
      <c r="N65" s="729"/>
      <c r="S65" s="203"/>
      <c r="T65" s="203"/>
      <c r="U65" s="203"/>
      <c r="V65" s="203"/>
      <c r="W65" s="203"/>
      <c r="X65" s="203"/>
      <c r="Y65" s="203"/>
      <c r="Z65" s="203"/>
      <c r="AA65" s="203"/>
      <c r="AB65" s="203"/>
      <c r="AC65" s="203"/>
      <c r="AD65" s="203"/>
      <c r="AE65" s="203"/>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45">
      <c r="A76" s="203"/>
      <c r="B76" s="26"/>
      <c r="C76" s="203"/>
      <c r="D76" s="37" t="s">
        <v>47</v>
      </c>
      <c r="E76" s="201"/>
      <c r="F76" s="98" t="s">
        <v>48</v>
      </c>
      <c r="G76" s="37" t="s">
        <v>47</v>
      </c>
      <c r="H76" s="201"/>
      <c r="I76" s="853"/>
      <c r="J76" s="99" t="s">
        <v>48</v>
      </c>
      <c r="K76" s="201"/>
      <c r="L76" s="34"/>
      <c r="M76" s="729"/>
      <c r="N76" s="729"/>
      <c r="S76" s="203"/>
      <c r="T76" s="203"/>
      <c r="U76" s="203"/>
      <c r="V76" s="203"/>
      <c r="W76" s="203"/>
      <c r="X76" s="203"/>
      <c r="Y76" s="203"/>
      <c r="Z76" s="203"/>
      <c r="AA76" s="203"/>
      <c r="AB76" s="203"/>
      <c r="AC76" s="203"/>
      <c r="AD76" s="203"/>
      <c r="AE76" s="203"/>
    </row>
    <row r="77" spans="1:31" s="2" customFormat="1" ht="14.5" customHeight="1">
      <c r="A77" s="203"/>
      <c r="B77" s="39"/>
      <c r="C77" s="40"/>
      <c r="D77" s="40"/>
      <c r="E77" s="40"/>
      <c r="F77" s="40"/>
      <c r="G77" s="40"/>
      <c r="H77" s="40"/>
      <c r="I77" s="855"/>
      <c r="J77" s="40"/>
      <c r="K77" s="40"/>
      <c r="L77" s="34"/>
      <c r="M77" s="729"/>
      <c r="N77" s="729"/>
      <c r="S77" s="203"/>
      <c r="T77" s="203"/>
      <c r="U77" s="203"/>
      <c r="V77" s="203"/>
      <c r="W77" s="203"/>
      <c r="X77" s="203"/>
      <c r="Y77" s="203"/>
      <c r="Z77" s="203"/>
      <c r="AA77" s="203"/>
      <c r="AB77" s="203"/>
      <c r="AC77" s="203"/>
      <c r="AD77" s="203"/>
      <c r="AE77" s="203"/>
    </row>
    <row r="81" spans="1:47" s="2" customFormat="1" ht="7" customHeight="1">
      <c r="A81" s="203"/>
      <c r="B81" s="41"/>
      <c r="C81" s="42"/>
      <c r="D81" s="42"/>
      <c r="E81" s="42"/>
      <c r="F81" s="42"/>
      <c r="G81" s="42"/>
      <c r="H81" s="42"/>
      <c r="I81" s="856"/>
      <c r="J81" s="42"/>
      <c r="K81" s="42"/>
      <c r="L81" s="34"/>
      <c r="M81" s="729"/>
      <c r="N81" s="729"/>
      <c r="S81" s="203"/>
      <c r="T81" s="203"/>
      <c r="U81" s="203"/>
      <c r="V81" s="203"/>
      <c r="W81" s="203"/>
      <c r="X81" s="203"/>
      <c r="Y81" s="203"/>
      <c r="Z81" s="203"/>
      <c r="AA81" s="203"/>
      <c r="AB81" s="203"/>
      <c r="AC81" s="203"/>
      <c r="AD81" s="203"/>
      <c r="AE81" s="203"/>
    </row>
    <row r="82" spans="1:47" s="2" customFormat="1" ht="25" customHeight="1">
      <c r="A82" s="203"/>
      <c r="B82" s="26"/>
      <c r="C82" s="16" t="s">
        <v>112</v>
      </c>
      <c r="D82" s="203"/>
      <c r="E82" s="203"/>
      <c r="F82" s="203"/>
      <c r="G82" s="203"/>
      <c r="H82" s="203"/>
      <c r="I82" s="135"/>
      <c r="J82" s="203"/>
      <c r="K82" s="203"/>
      <c r="L82" s="34"/>
      <c r="M82" s="729"/>
      <c r="N82" s="729"/>
      <c r="S82" s="203"/>
      <c r="T82" s="203"/>
      <c r="U82" s="203"/>
      <c r="V82" s="203"/>
      <c r="W82" s="203"/>
      <c r="X82" s="203"/>
      <c r="Y82" s="203"/>
      <c r="Z82" s="203"/>
      <c r="AA82" s="203"/>
      <c r="AB82" s="203"/>
      <c r="AC82" s="203"/>
      <c r="AD82" s="203"/>
      <c r="AE82" s="203"/>
    </row>
    <row r="83" spans="1:47" s="2" customFormat="1" ht="7" customHeight="1">
      <c r="A83" s="203"/>
      <c r="B83" s="26"/>
      <c r="C83" s="203"/>
      <c r="D83" s="203"/>
      <c r="E83" s="203"/>
      <c r="F83" s="203"/>
      <c r="G83" s="203"/>
      <c r="H83" s="203"/>
      <c r="I83" s="135"/>
      <c r="J83" s="203"/>
      <c r="K83" s="203"/>
      <c r="L83" s="34"/>
      <c r="M83" s="729"/>
      <c r="N83" s="729"/>
      <c r="S83" s="203"/>
      <c r="T83" s="203"/>
      <c r="U83" s="203"/>
      <c r="V83" s="203"/>
      <c r="W83" s="203"/>
      <c r="X83" s="203"/>
      <c r="Y83" s="203"/>
      <c r="Z83" s="203"/>
      <c r="AA83" s="203"/>
      <c r="AB83" s="203"/>
      <c r="AC83" s="203"/>
      <c r="AD83" s="203"/>
      <c r="AE83" s="203"/>
    </row>
    <row r="84" spans="1:47" s="2" customFormat="1" ht="12" customHeight="1">
      <c r="A84" s="203"/>
      <c r="B84" s="26"/>
      <c r="C84" s="204" t="s">
        <v>16</v>
      </c>
      <c r="D84" s="203"/>
      <c r="E84" s="203"/>
      <c r="F84" s="203"/>
      <c r="G84" s="203"/>
      <c r="H84" s="203"/>
      <c r="I84" s="135"/>
      <c r="J84" s="203"/>
      <c r="K84" s="203"/>
      <c r="L84" s="34"/>
      <c r="M84" s="729"/>
      <c r="N84" s="729"/>
      <c r="S84" s="203"/>
      <c r="T84" s="203"/>
      <c r="U84" s="203"/>
      <c r="V84" s="203"/>
      <c r="W84" s="203"/>
      <c r="X84" s="203"/>
      <c r="Y84" s="203"/>
      <c r="Z84" s="203"/>
      <c r="AA84" s="203"/>
      <c r="AB84" s="203"/>
      <c r="AC84" s="203"/>
      <c r="AD84" s="203"/>
      <c r="AE84" s="203"/>
    </row>
    <row r="85" spans="1:47" s="2" customFormat="1" ht="16.5" customHeight="1">
      <c r="A85" s="203"/>
      <c r="B85" s="26"/>
      <c r="C85" s="203"/>
      <c r="D85" s="203"/>
      <c r="E85" s="940" t="str">
        <f>E7</f>
        <v>Přístavba a rekonstrukce sportovní haly Chrudim, I.etapa</v>
      </c>
      <c r="F85" s="941"/>
      <c r="G85" s="941"/>
      <c r="H85" s="941"/>
      <c r="I85" s="135"/>
      <c r="J85" s="203"/>
      <c r="K85" s="203"/>
      <c r="L85" s="34"/>
      <c r="M85" s="729"/>
      <c r="N85" s="729"/>
      <c r="S85" s="203"/>
      <c r="T85" s="203"/>
      <c r="U85" s="203"/>
      <c r="V85" s="203"/>
      <c r="W85" s="203"/>
      <c r="X85" s="203"/>
      <c r="Y85" s="203"/>
      <c r="Z85" s="203"/>
      <c r="AA85" s="203"/>
      <c r="AB85" s="203"/>
      <c r="AC85" s="203"/>
      <c r="AD85" s="203"/>
      <c r="AE85" s="203"/>
    </row>
    <row r="86" spans="1:47" s="2" customFormat="1" ht="12" customHeight="1">
      <c r="A86" s="203"/>
      <c r="B86" s="26"/>
      <c r="C86" s="204" t="s">
        <v>111</v>
      </c>
      <c r="D86" s="203"/>
      <c r="E86" s="203"/>
      <c r="F86" s="203"/>
      <c r="G86" s="203"/>
      <c r="H86" s="203"/>
      <c r="I86" s="135"/>
      <c r="J86" s="203"/>
      <c r="K86" s="203"/>
      <c r="L86" s="34"/>
      <c r="M86" s="729"/>
      <c r="N86" s="729"/>
      <c r="S86" s="203"/>
      <c r="T86" s="203"/>
      <c r="U86" s="203"/>
      <c r="V86" s="203"/>
      <c r="W86" s="203"/>
      <c r="X86" s="203"/>
      <c r="Y86" s="203"/>
      <c r="Z86" s="203"/>
      <c r="AA86" s="203"/>
      <c r="AB86" s="203"/>
      <c r="AC86" s="203"/>
      <c r="AD86" s="203"/>
      <c r="AE86" s="203"/>
    </row>
    <row r="87" spans="1:47" s="2" customFormat="1" ht="16.5" customHeight="1">
      <c r="A87" s="203"/>
      <c r="B87" s="26"/>
      <c r="C87" s="203"/>
      <c r="D87" s="203"/>
      <c r="E87" s="911" t="str">
        <f>E9</f>
        <v>53 - Areálový rozvod vodovodu</v>
      </c>
      <c r="F87" s="942"/>
      <c r="G87" s="942"/>
      <c r="H87" s="942"/>
      <c r="I87" s="135"/>
      <c r="J87" s="203"/>
      <c r="K87" s="203"/>
      <c r="L87" s="34"/>
      <c r="M87" s="729"/>
      <c r="N87" s="729"/>
      <c r="S87" s="203"/>
      <c r="T87" s="203"/>
      <c r="U87" s="203"/>
      <c r="V87" s="203"/>
      <c r="W87" s="203"/>
      <c r="X87" s="203"/>
      <c r="Y87" s="203"/>
      <c r="Z87" s="203"/>
      <c r="AA87" s="203"/>
      <c r="AB87" s="203"/>
      <c r="AC87" s="203"/>
      <c r="AD87" s="203"/>
      <c r="AE87" s="203"/>
    </row>
    <row r="88" spans="1:47" s="2" customFormat="1" ht="7" customHeight="1">
      <c r="A88" s="203"/>
      <c r="B88" s="26"/>
      <c r="C88" s="203"/>
      <c r="D88" s="203"/>
      <c r="E88" s="203"/>
      <c r="F88" s="203"/>
      <c r="G88" s="203"/>
      <c r="H88" s="203"/>
      <c r="I88" s="135"/>
      <c r="J88" s="203"/>
      <c r="K88" s="203"/>
      <c r="L88" s="34"/>
      <c r="M88" s="729"/>
      <c r="N88" s="729"/>
      <c r="S88" s="203"/>
      <c r="T88" s="203"/>
      <c r="U88" s="203"/>
      <c r="V88" s="203"/>
      <c r="W88" s="203"/>
      <c r="X88" s="203"/>
      <c r="Y88" s="203"/>
      <c r="Z88" s="203"/>
      <c r="AA88" s="203"/>
      <c r="AB88" s="203"/>
      <c r="AC88" s="203"/>
      <c r="AD88" s="203"/>
      <c r="AE88" s="203"/>
    </row>
    <row r="89" spans="1:47" s="2" customFormat="1" ht="12" customHeight="1">
      <c r="A89" s="203"/>
      <c r="B89" s="26"/>
      <c r="C89" s="204" t="s">
        <v>19</v>
      </c>
      <c r="D89" s="203"/>
      <c r="E89" s="203"/>
      <c r="F89" s="199" t="str">
        <f>F12</f>
        <v>Chrudim</v>
      </c>
      <c r="G89" s="203"/>
      <c r="H89" s="203"/>
      <c r="I89" s="847" t="s">
        <v>20</v>
      </c>
      <c r="J89" s="198">
        <f>IF(J12="","",J12)</f>
        <v>44757</v>
      </c>
      <c r="K89" s="203"/>
      <c r="L89" s="34"/>
      <c r="M89" s="729"/>
      <c r="N89" s="729"/>
      <c r="S89" s="203"/>
      <c r="T89" s="203"/>
      <c r="U89" s="203"/>
      <c r="V89" s="203"/>
      <c r="W89" s="203"/>
      <c r="X89" s="203"/>
      <c r="Y89" s="203"/>
      <c r="Z89" s="203"/>
      <c r="AA89" s="203"/>
      <c r="AB89" s="203"/>
      <c r="AC89" s="203"/>
      <c r="AD89" s="203"/>
      <c r="AE89" s="203"/>
    </row>
    <row r="90" spans="1:47" s="2" customFormat="1" ht="7" customHeight="1">
      <c r="A90" s="203"/>
      <c r="B90" s="26"/>
      <c r="C90" s="203"/>
      <c r="D90" s="203"/>
      <c r="E90" s="203"/>
      <c r="F90" s="203"/>
      <c r="G90" s="203"/>
      <c r="H90" s="203"/>
      <c r="I90" s="135"/>
      <c r="J90" s="203"/>
      <c r="K90" s="203"/>
      <c r="L90" s="34"/>
      <c r="M90" s="729"/>
      <c r="N90" s="729"/>
      <c r="S90" s="203"/>
      <c r="T90" s="203"/>
      <c r="U90" s="203"/>
      <c r="V90" s="203"/>
      <c r="W90" s="203"/>
      <c r="X90" s="203"/>
      <c r="Y90" s="203"/>
      <c r="Z90" s="203"/>
      <c r="AA90" s="203"/>
      <c r="AB90" s="203"/>
      <c r="AC90" s="203"/>
      <c r="AD90" s="203"/>
      <c r="AE90" s="203"/>
    </row>
    <row r="91" spans="1:47" s="2" customFormat="1" ht="25.75" customHeight="1">
      <c r="A91" s="203"/>
      <c r="B91" s="26"/>
      <c r="C91" s="204" t="s">
        <v>21</v>
      </c>
      <c r="D91" s="203"/>
      <c r="E91" s="203"/>
      <c r="F91" s="199" t="str">
        <f>E15</f>
        <v xml:space="preserve">Město Chrudim, Resselovo nám.77, Chrudim </v>
      </c>
      <c r="G91" s="203"/>
      <c r="H91" s="203"/>
      <c r="I91" s="847" t="s">
        <v>26</v>
      </c>
      <c r="J91" s="200" t="str">
        <f>E21</f>
        <v>Projekce CZ s.r.o., Tovární 290, Chrudim</v>
      </c>
      <c r="K91" s="203"/>
      <c r="L91" s="34"/>
      <c r="M91" s="729"/>
      <c r="N91" s="729"/>
      <c r="S91" s="203"/>
      <c r="T91" s="203"/>
      <c r="U91" s="203"/>
      <c r="V91" s="203"/>
      <c r="W91" s="203"/>
      <c r="X91" s="203"/>
      <c r="Y91" s="203"/>
      <c r="Z91" s="203"/>
      <c r="AA91" s="203"/>
      <c r="AB91" s="203"/>
      <c r="AC91" s="203"/>
      <c r="AD91" s="203"/>
      <c r="AE91" s="203"/>
    </row>
    <row r="92" spans="1:47" s="2" customFormat="1" ht="15.25" customHeight="1">
      <c r="A92" s="203"/>
      <c r="B92" s="26"/>
      <c r="C92" s="204" t="s">
        <v>24</v>
      </c>
      <c r="D92" s="203"/>
      <c r="E92" s="203"/>
      <c r="F92" s="199" t="str">
        <f>IF(E18="","",E18)</f>
        <v>Vyplň údaj</v>
      </c>
      <c r="G92" s="203"/>
      <c r="H92" s="203"/>
      <c r="I92" s="847" t="s">
        <v>29</v>
      </c>
      <c r="J92" s="200">
        <f>E24</f>
        <v>0</v>
      </c>
      <c r="K92" s="203"/>
      <c r="L92" s="34"/>
      <c r="M92" s="729"/>
      <c r="N92" s="729"/>
      <c r="S92" s="203"/>
      <c r="T92" s="203"/>
      <c r="U92" s="203"/>
      <c r="V92" s="203"/>
      <c r="W92" s="203"/>
      <c r="X92" s="203"/>
      <c r="Y92" s="203"/>
      <c r="Z92" s="203"/>
      <c r="AA92" s="203"/>
      <c r="AB92" s="203"/>
      <c r="AC92" s="203"/>
      <c r="AD92" s="203"/>
      <c r="AE92" s="203"/>
    </row>
    <row r="93" spans="1:47" s="2" customFormat="1" ht="10.4" customHeight="1">
      <c r="A93" s="203"/>
      <c r="B93" s="26"/>
      <c r="C93" s="203"/>
      <c r="D93" s="203"/>
      <c r="E93" s="203"/>
      <c r="F93" s="203"/>
      <c r="G93" s="203"/>
      <c r="H93" s="203"/>
      <c r="I93" s="135"/>
      <c r="J93" s="203"/>
      <c r="K93" s="203"/>
      <c r="L93" s="34"/>
      <c r="M93" s="729"/>
      <c r="N93" s="729"/>
      <c r="S93" s="203"/>
      <c r="T93" s="203"/>
      <c r="U93" s="203"/>
      <c r="V93" s="203"/>
      <c r="W93" s="203"/>
      <c r="X93" s="203"/>
      <c r="Y93" s="203"/>
      <c r="Z93" s="203"/>
      <c r="AA93" s="203"/>
      <c r="AB93" s="203"/>
      <c r="AC93" s="203"/>
      <c r="AD93" s="203"/>
      <c r="AE93" s="203"/>
    </row>
    <row r="94" spans="1:47" s="2" customFormat="1" ht="29.25" customHeight="1">
      <c r="A94" s="203"/>
      <c r="B94" s="26"/>
      <c r="C94" s="100" t="s">
        <v>113</v>
      </c>
      <c r="D94" s="92"/>
      <c r="E94" s="92"/>
      <c r="F94" s="92"/>
      <c r="G94" s="92"/>
      <c r="H94" s="92"/>
      <c r="I94" s="857"/>
      <c r="J94" s="101" t="s">
        <v>114</v>
      </c>
      <c r="K94" s="92"/>
      <c r="L94" s="34"/>
      <c r="M94" s="729"/>
      <c r="N94" s="729"/>
      <c r="S94" s="203"/>
      <c r="T94" s="203"/>
      <c r="U94" s="203"/>
      <c r="V94" s="203"/>
      <c r="W94" s="203"/>
      <c r="X94" s="203"/>
      <c r="Y94" s="203"/>
      <c r="Z94" s="203"/>
      <c r="AA94" s="203"/>
      <c r="AB94" s="203"/>
      <c r="AC94" s="203"/>
      <c r="AD94" s="203"/>
      <c r="AE94" s="203"/>
    </row>
    <row r="95" spans="1:47" s="2" customFormat="1" ht="10.4" customHeight="1">
      <c r="A95" s="203"/>
      <c r="B95" s="26"/>
      <c r="C95" s="203"/>
      <c r="D95" s="203"/>
      <c r="E95" s="203"/>
      <c r="F95" s="203"/>
      <c r="G95" s="203"/>
      <c r="H95" s="203"/>
      <c r="I95" s="135"/>
      <c r="J95" s="203"/>
      <c r="K95" s="203"/>
      <c r="L95" s="34"/>
      <c r="M95" s="729"/>
      <c r="N95" s="729"/>
      <c r="S95" s="203"/>
      <c r="T95" s="203"/>
      <c r="U95" s="203"/>
      <c r="V95" s="203"/>
      <c r="W95" s="203"/>
      <c r="X95" s="203"/>
      <c r="Y95" s="203"/>
      <c r="Z95" s="203"/>
      <c r="AA95" s="203"/>
      <c r="AB95" s="203"/>
      <c r="AC95" s="203"/>
      <c r="AD95" s="203"/>
      <c r="AE95" s="203"/>
    </row>
    <row r="96" spans="1:47" s="2" customFormat="1" ht="22.95" customHeight="1">
      <c r="A96" s="203"/>
      <c r="B96" s="26"/>
      <c r="C96" s="102" t="s">
        <v>115</v>
      </c>
      <c r="D96" s="203"/>
      <c r="E96" s="203"/>
      <c r="F96" s="203"/>
      <c r="G96" s="203"/>
      <c r="H96" s="203"/>
      <c r="I96" s="135"/>
      <c r="J96" s="195">
        <f>J122</f>
        <v>0</v>
      </c>
      <c r="K96" s="203"/>
      <c r="L96" s="34"/>
      <c r="M96" s="729"/>
      <c r="N96" s="729"/>
      <c r="S96" s="203"/>
      <c r="T96" s="203"/>
      <c r="U96" s="203"/>
      <c r="V96" s="203"/>
      <c r="W96" s="203"/>
      <c r="X96" s="203"/>
      <c r="Y96" s="203"/>
      <c r="Z96" s="203"/>
      <c r="AA96" s="203"/>
      <c r="AB96" s="203"/>
      <c r="AC96" s="203"/>
      <c r="AD96" s="203"/>
      <c r="AE96" s="203"/>
      <c r="AU96" s="12"/>
    </row>
    <row r="97" spans="1:31" s="6" customFormat="1" ht="25" customHeight="1">
      <c r="B97" s="103"/>
      <c r="D97" s="104" t="s">
        <v>295</v>
      </c>
      <c r="E97" s="105"/>
      <c r="F97" s="105"/>
      <c r="G97" s="105"/>
      <c r="H97" s="105"/>
      <c r="I97" s="106"/>
      <c r="J97" s="106">
        <f>J123</f>
        <v>0</v>
      </c>
      <c r="L97" s="103"/>
      <c r="M97" s="731"/>
      <c r="N97" s="731"/>
    </row>
    <row r="98" spans="1:31" s="197" customFormat="1" ht="19.95" customHeight="1">
      <c r="B98" s="107"/>
      <c r="D98" s="108" t="s">
        <v>488</v>
      </c>
      <c r="E98" s="109"/>
      <c r="F98" s="109"/>
      <c r="G98" s="109"/>
      <c r="H98" s="109"/>
      <c r="I98" s="110"/>
      <c r="J98" s="110">
        <f>J124</f>
        <v>0</v>
      </c>
      <c r="L98" s="107"/>
      <c r="M98" s="732"/>
      <c r="N98" s="732"/>
    </row>
    <row r="99" spans="1:31" s="197" customFormat="1" ht="19.95" customHeight="1">
      <c r="B99" s="107"/>
      <c r="D99" s="108" t="s">
        <v>487</v>
      </c>
      <c r="E99" s="109"/>
      <c r="F99" s="109"/>
      <c r="G99" s="109"/>
      <c r="H99" s="109"/>
      <c r="I99" s="110"/>
      <c r="J99" s="110">
        <f>J143</f>
        <v>0</v>
      </c>
      <c r="L99" s="107"/>
      <c r="M99" s="732"/>
      <c r="N99" s="732"/>
    </row>
    <row r="100" spans="1:31" s="197" customFormat="1" ht="19.95" customHeight="1">
      <c r="B100" s="107"/>
      <c r="D100" s="108" t="s">
        <v>489</v>
      </c>
      <c r="E100" s="109"/>
      <c r="F100" s="109"/>
      <c r="G100" s="109"/>
      <c r="H100" s="109"/>
      <c r="I100" s="110"/>
      <c r="J100" s="110">
        <f>J148</f>
        <v>0</v>
      </c>
      <c r="L100" s="107"/>
      <c r="M100" s="732"/>
      <c r="N100" s="732"/>
    </row>
    <row r="101" spans="1:31" s="197" customFormat="1" ht="19.95" customHeight="1">
      <c r="B101" s="107"/>
      <c r="D101" s="270" t="s">
        <v>490</v>
      </c>
      <c r="E101" s="271"/>
      <c r="F101" s="271"/>
      <c r="G101" s="271"/>
      <c r="H101" s="271"/>
      <c r="I101" s="272"/>
      <c r="J101" s="272">
        <f>J155</f>
        <v>0</v>
      </c>
      <c r="L101" s="107"/>
      <c r="M101" s="732"/>
      <c r="N101" s="732"/>
    </row>
    <row r="102" spans="1:31" s="252" customFormat="1" ht="19.95" customHeight="1">
      <c r="B102" s="107"/>
      <c r="D102" s="273" t="s">
        <v>493</v>
      </c>
      <c r="E102" s="274"/>
      <c r="F102" s="274"/>
      <c r="G102" s="274"/>
      <c r="H102" s="274"/>
      <c r="I102" s="275"/>
      <c r="J102" s="275">
        <f>J160</f>
        <v>0</v>
      </c>
      <c r="L102" s="107"/>
      <c r="M102" s="732"/>
      <c r="N102" s="732"/>
    </row>
    <row r="103" spans="1:31" s="252" customFormat="1" ht="19.95" customHeight="1">
      <c r="B103" s="107"/>
      <c r="D103" s="273" t="s">
        <v>494</v>
      </c>
      <c r="E103" s="274"/>
      <c r="F103" s="274"/>
      <c r="G103" s="274"/>
      <c r="H103" s="274"/>
      <c r="I103" s="275"/>
      <c r="J103" s="275">
        <f>J170</f>
        <v>0</v>
      </c>
      <c r="L103" s="107"/>
      <c r="M103" s="732"/>
      <c r="N103" s="732"/>
    </row>
    <row r="104" spans="1:31" s="2" customFormat="1" ht="7" customHeight="1">
      <c r="A104" s="203"/>
      <c r="B104" s="39"/>
      <c r="C104" s="40"/>
      <c r="D104" s="40"/>
      <c r="E104" s="40"/>
      <c r="F104" s="40"/>
      <c r="G104" s="40"/>
      <c r="H104" s="40"/>
      <c r="I104" s="855"/>
      <c r="J104" s="40"/>
      <c r="K104" s="40"/>
      <c r="L104" s="34"/>
      <c r="M104" s="729"/>
      <c r="N104" s="729"/>
      <c r="S104" s="203"/>
      <c r="T104" s="203"/>
      <c r="U104" s="203"/>
      <c r="V104" s="203"/>
      <c r="W104" s="203"/>
      <c r="X104" s="203"/>
      <c r="Y104" s="203"/>
      <c r="Z104" s="203"/>
      <c r="AA104" s="203"/>
      <c r="AB104" s="203"/>
      <c r="AC104" s="203"/>
      <c r="AD104" s="203"/>
      <c r="AE104" s="203"/>
    </row>
    <row r="108" spans="1:31" s="2" customFormat="1" ht="7" customHeight="1">
      <c r="A108" s="203"/>
      <c r="B108" s="41"/>
      <c r="C108" s="42"/>
      <c r="D108" s="42"/>
      <c r="E108" s="42"/>
      <c r="F108" s="42"/>
      <c r="G108" s="42"/>
      <c r="H108" s="42"/>
      <c r="I108" s="856"/>
      <c r="J108" s="42"/>
      <c r="K108" s="42"/>
      <c r="L108" s="34"/>
      <c r="M108" s="729"/>
      <c r="N108" s="729"/>
      <c r="S108" s="203"/>
      <c r="T108" s="203"/>
      <c r="U108" s="203"/>
      <c r="V108" s="203"/>
      <c r="W108" s="203"/>
      <c r="X108" s="203"/>
      <c r="Y108" s="203"/>
      <c r="Z108" s="203"/>
      <c r="AA108" s="203"/>
      <c r="AB108" s="203"/>
      <c r="AC108" s="203"/>
      <c r="AD108" s="203"/>
      <c r="AE108" s="203"/>
    </row>
    <row r="109" spans="1:31" s="2" customFormat="1" ht="25" customHeight="1">
      <c r="A109" s="203"/>
      <c r="B109" s="26"/>
      <c r="C109" s="16" t="s">
        <v>117</v>
      </c>
      <c r="D109" s="203"/>
      <c r="E109" s="203"/>
      <c r="F109" s="203"/>
      <c r="G109" s="203"/>
      <c r="H109" s="203"/>
      <c r="I109" s="135"/>
      <c r="J109" s="203"/>
      <c r="K109" s="203"/>
      <c r="L109" s="34"/>
      <c r="M109" s="729"/>
      <c r="N109" s="729"/>
      <c r="S109" s="203"/>
      <c r="T109" s="203"/>
      <c r="U109" s="203"/>
      <c r="V109" s="203"/>
      <c r="W109" s="203"/>
      <c r="X109" s="203"/>
      <c r="Y109" s="203"/>
      <c r="Z109" s="203"/>
      <c r="AA109" s="203"/>
      <c r="AB109" s="203"/>
      <c r="AC109" s="203"/>
      <c r="AD109" s="203"/>
      <c r="AE109" s="203"/>
    </row>
    <row r="110" spans="1:31" s="2" customFormat="1" ht="7" customHeight="1">
      <c r="A110" s="203"/>
      <c r="B110" s="26"/>
      <c r="C110" s="203"/>
      <c r="D110" s="203"/>
      <c r="E110" s="203"/>
      <c r="F110" s="203"/>
      <c r="G110" s="203"/>
      <c r="H110" s="203"/>
      <c r="I110" s="135"/>
      <c r="J110" s="203"/>
      <c r="K110" s="203"/>
      <c r="L110" s="34"/>
      <c r="M110" s="729"/>
      <c r="N110" s="729"/>
      <c r="S110" s="203"/>
      <c r="T110" s="203"/>
      <c r="U110" s="203"/>
      <c r="V110" s="203"/>
      <c r="W110" s="203"/>
      <c r="X110" s="203"/>
      <c r="Y110" s="203"/>
      <c r="Z110" s="203"/>
      <c r="AA110" s="203"/>
      <c r="AB110" s="203"/>
      <c r="AC110" s="203"/>
      <c r="AD110" s="203"/>
      <c r="AE110" s="203"/>
    </row>
    <row r="111" spans="1:31" s="2" customFormat="1" ht="12" customHeight="1">
      <c r="A111" s="203"/>
      <c r="B111" s="26"/>
      <c r="C111" s="204" t="s">
        <v>16</v>
      </c>
      <c r="D111" s="203"/>
      <c r="E111" s="203"/>
      <c r="F111" s="203"/>
      <c r="G111" s="203"/>
      <c r="H111" s="203"/>
      <c r="I111" s="135"/>
      <c r="J111" s="203"/>
      <c r="K111" s="203"/>
      <c r="L111" s="34"/>
      <c r="M111" s="729"/>
      <c r="N111" s="729"/>
      <c r="S111" s="203"/>
      <c r="T111" s="203"/>
      <c r="U111" s="203"/>
      <c r="V111" s="203"/>
      <c r="W111" s="203"/>
      <c r="X111" s="203"/>
      <c r="Y111" s="203"/>
      <c r="Z111" s="203"/>
      <c r="AA111" s="203"/>
      <c r="AB111" s="203"/>
      <c r="AC111" s="203"/>
      <c r="AD111" s="203"/>
      <c r="AE111" s="203"/>
    </row>
    <row r="112" spans="1:31" s="2" customFormat="1" ht="16.5" customHeight="1">
      <c r="A112" s="203"/>
      <c r="B112" s="26"/>
      <c r="C112" s="203"/>
      <c r="D112" s="203"/>
      <c r="E112" s="940"/>
      <c r="F112" s="941"/>
      <c r="G112" s="941"/>
      <c r="H112" s="941"/>
      <c r="I112" s="135"/>
      <c r="J112" s="203"/>
      <c r="K112" s="203"/>
      <c r="L112" s="34"/>
      <c r="M112" s="729"/>
      <c r="N112" s="729"/>
      <c r="S112" s="203"/>
      <c r="T112" s="203"/>
      <c r="U112" s="203"/>
      <c r="V112" s="203"/>
      <c r="W112" s="203"/>
      <c r="X112" s="203"/>
      <c r="Y112" s="203"/>
      <c r="Z112" s="203"/>
      <c r="AA112" s="203"/>
      <c r="AB112" s="203"/>
      <c r="AC112" s="203"/>
      <c r="AD112" s="203"/>
      <c r="AE112" s="203"/>
    </row>
    <row r="113" spans="1:65" s="2" customFormat="1" ht="12" customHeight="1">
      <c r="A113" s="203"/>
      <c r="B113" s="26"/>
      <c r="C113" s="204" t="s">
        <v>111</v>
      </c>
      <c r="D113" s="203"/>
      <c r="E113" s="203"/>
      <c r="F113" s="203"/>
      <c r="G113" s="203"/>
      <c r="H113" s="203"/>
      <c r="I113" s="135"/>
      <c r="J113" s="203"/>
      <c r="K113" s="203"/>
      <c r="L113" s="34"/>
      <c r="M113" s="729"/>
      <c r="N113" s="729"/>
      <c r="S113" s="203"/>
      <c r="T113" s="203"/>
      <c r="U113" s="203"/>
      <c r="V113" s="203"/>
      <c r="W113" s="203"/>
      <c r="X113" s="203"/>
      <c r="Y113" s="203"/>
      <c r="Z113" s="203"/>
      <c r="AA113" s="203"/>
      <c r="AB113" s="203"/>
      <c r="AC113" s="203"/>
      <c r="AD113" s="203"/>
      <c r="AE113" s="203"/>
    </row>
    <row r="114" spans="1:65" s="2" customFormat="1" ht="16.5" customHeight="1">
      <c r="A114" s="203"/>
      <c r="B114" s="26"/>
      <c r="C114" s="203"/>
      <c r="D114" s="203"/>
      <c r="E114" s="911" t="str">
        <f>E9</f>
        <v>53 - Areálový rozvod vodovodu</v>
      </c>
      <c r="F114" s="942"/>
      <c r="G114" s="942"/>
      <c r="H114" s="942"/>
      <c r="I114" s="135"/>
      <c r="J114" s="203"/>
      <c r="K114" s="203"/>
      <c r="L114" s="34"/>
      <c r="M114" s="729"/>
      <c r="N114" s="729"/>
      <c r="S114" s="203"/>
      <c r="T114" s="203"/>
      <c r="U114" s="203"/>
      <c r="V114" s="203"/>
      <c r="W114" s="203"/>
      <c r="X114" s="203"/>
      <c r="Y114" s="203"/>
      <c r="Z114" s="203"/>
      <c r="AA114" s="203"/>
      <c r="AB114" s="203"/>
      <c r="AC114" s="203"/>
      <c r="AD114" s="203"/>
      <c r="AE114" s="203"/>
    </row>
    <row r="115" spans="1:65" s="2" customFormat="1" ht="7" customHeight="1">
      <c r="A115" s="203"/>
      <c r="B115" s="26"/>
      <c r="C115" s="203"/>
      <c r="D115" s="203"/>
      <c r="E115" s="203"/>
      <c r="F115" s="203"/>
      <c r="G115" s="203"/>
      <c r="H115" s="203"/>
      <c r="I115" s="135"/>
      <c r="J115" s="203"/>
      <c r="K115" s="203"/>
      <c r="L115" s="34"/>
      <c r="M115" s="729"/>
      <c r="N115" s="729"/>
      <c r="S115" s="203"/>
      <c r="T115" s="203"/>
      <c r="U115" s="203"/>
      <c r="V115" s="203"/>
      <c r="W115" s="203"/>
      <c r="X115" s="203"/>
      <c r="Y115" s="203"/>
      <c r="Z115" s="203"/>
      <c r="AA115" s="203"/>
      <c r="AB115" s="203"/>
      <c r="AC115" s="203"/>
      <c r="AD115" s="203"/>
      <c r="AE115" s="203"/>
    </row>
    <row r="116" spans="1:65" s="2" customFormat="1" ht="12" customHeight="1">
      <c r="A116" s="203"/>
      <c r="B116" s="26"/>
      <c r="C116" s="204" t="s">
        <v>19</v>
      </c>
      <c r="D116" s="203"/>
      <c r="E116" s="203"/>
      <c r="F116" s="199" t="str">
        <f>F12</f>
        <v>Chrudim</v>
      </c>
      <c r="G116" s="203"/>
      <c r="H116" s="203"/>
      <c r="I116" s="847" t="s">
        <v>20</v>
      </c>
      <c r="J116" s="198">
        <f>IF(J12="","",J12)</f>
        <v>44757</v>
      </c>
      <c r="K116" s="203"/>
      <c r="L116" s="34"/>
      <c r="M116" s="729"/>
      <c r="N116" s="729"/>
      <c r="S116" s="203"/>
      <c r="T116" s="203"/>
      <c r="U116" s="203"/>
      <c r="V116" s="203"/>
      <c r="W116" s="203"/>
      <c r="X116" s="203"/>
      <c r="Y116" s="203"/>
      <c r="Z116" s="203"/>
      <c r="AA116" s="203"/>
      <c r="AB116" s="203"/>
      <c r="AC116" s="203"/>
      <c r="AD116" s="203"/>
      <c r="AE116" s="203"/>
    </row>
    <row r="117" spans="1:65" s="2" customFormat="1" ht="7" customHeight="1">
      <c r="A117" s="203"/>
      <c r="B117" s="26"/>
      <c r="C117" s="203"/>
      <c r="D117" s="203"/>
      <c r="E117" s="203"/>
      <c r="F117" s="203"/>
      <c r="G117" s="203"/>
      <c r="H117" s="203"/>
      <c r="I117" s="135"/>
      <c r="J117" s="203"/>
      <c r="K117" s="203"/>
      <c r="L117" s="34"/>
      <c r="M117" s="729"/>
      <c r="N117" s="729"/>
      <c r="S117" s="203"/>
      <c r="T117" s="203"/>
      <c r="U117" s="203"/>
      <c r="V117" s="203"/>
      <c r="W117" s="203"/>
      <c r="X117" s="203"/>
      <c r="Y117" s="203"/>
      <c r="Z117" s="203"/>
      <c r="AA117" s="203"/>
      <c r="AB117" s="203"/>
      <c r="AC117" s="203"/>
      <c r="AD117" s="203"/>
      <c r="AE117" s="203"/>
    </row>
    <row r="118" spans="1:65" s="2" customFormat="1" ht="25.75" customHeight="1">
      <c r="A118" s="203"/>
      <c r="B118" s="26"/>
      <c r="C118" s="204" t="s">
        <v>21</v>
      </c>
      <c r="D118" s="203"/>
      <c r="E118" s="203"/>
      <c r="F118" s="199" t="str">
        <f>E15</f>
        <v xml:space="preserve">Město Chrudim, Resselovo nám.77, Chrudim </v>
      </c>
      <c r="G118" s="203"/>
      <c r="H118" s="203"/>
      <c r="I118" s="847" t="s">
        <v>26</v>
      </c>
      <c r="J118" s="200" t="str">
        <f>E21</f>
        <v>Projekce CZ s.r.o., Tovární 290, Chrudim</v>
      </c>
      <c r="K118" s="203"/>
      <c r="L118" s="34"/>
      <c r="M118" s="729"/>
      <c r="N118" s="729"/>
      <c r="O118" s="670"/>
      <c r="P118" s="670"/>
      <c r="Q118" s="670"/>
      <c r="R118" s="670"/>
      <c r="S118" s="50"/>
      <c r="T118" s="50"/>
      <c r="U118" s="50"/>
      <c r="V118" s="203"/>
      <c r="W118" s="203"/>
      <c r="X118" s="203"/>
      <c r="Y118" s="203"/>
      <c r="Z118" s="203"/>
      <c r="AA118" s="203"/>
      <c r="AB118" s="203"/>
      <c r="AC118" s="203"/>
      <c r="AD118" s="203"/>
      <c r="AE118" s="203"/>
    </row>
    <row r="119" spans="1:65" s="2" customFormat="1" ht="15.25" customHeight="1">
      <c r="A119" s="203"/>
      <c r="B119" s="26"/>
      <c r="C119" s="204" t="s">
        <v>24</v>
      </c>
      <c r="D119" s="203"/>
      <c r="E119" s="203"/>
      <c r="F119" s="199" t="str">
        <f>IF(E18="","",E18)</f>
        <v>Vyplň údaj</v>
      </c>
      <c r="G119" s="203"/>
      <c r="H119" s="203"/>
      <c r="I119" s="847" t="s">
        <v>29</v>
      </c>
      <c r="J119" s="200">
        <f>E24</f>
        <v>0</v>
      </c>
      <c r="K119" s="203"/>
      <c r="L119" s="34"/>
      <c r="M119" s="729"/>
      <c r="N119" s="729"/>
      <c r="O119" s="670"/>
      <c r="P119" s="670"/>
      <c r="Q119" s="670"/>
      <c r="R119" s="670"/>
      <c r="S119" s="50"/>
      <c r="T119" s="50"/>
      <c r="U119" s="50"/>
      <c r="V119" s="203"/>
      <c r="W119" s="203"/>
      <c r="X119" s="203"/>
      <c r="Y119" s="203"/>
      <c r="Z119" s="203"/>
      <c r="AA119" s="203"/>
      <c r="AB119" s="203"/>
      <c r="AC119" s="203"/>
      <c r="AD119" s="203"/>
      <c r="AE119" s="203"/>
    </row>
    <row r="120" spans="1:65" s="2" customFormat="1" ht="10.4" customHeight="1">
      <c r="A120" s="203"/>
      <c r="B120" s="26"/>
      <c r="C120" s="203"/>
      <c r="D120" s="203"/>
      <c r="E120" s="203"/>
      <c r="F120" s="203"/>
      <c r="G120" s="203"/>
      <c r="H120" s="203"/>
      <c r="I120" s="135"/>
      <c r="J120" s="203"/>
      <c r="K120" s="203"/>
      <c r="L120" s="34"/>
      <c r="M120" s="729"/>
      <c r="N120" s="729"/>
      <c r="O120" s="670"/>
      <c r="P120" s="670"/>
      <c r="Q120" s="670"/>
      <c r="R120" s="670"/>
      <c r="S120" s="50"/>
      <c r="T120" s="50"/>
      <c r="U120" s="50"/>
      <c r="V120" s="203"/>
      <c r="W120" s="203"/>
      <c r="X120" s="203"/>
      <c r="Y120" s="203"/>
      <c r="Z120" s="203"/>
      <c r="AA120" s="203"/>
      <c r="AB120" s="203"/>
      <c r="AC120" s="203"/>
      <c r="AD120" s="203"/>
      <c r="AE120" s="203"/>
    </row>
    <row r="121" spans="1:65" s="8" customFormat="1" ht="29.25" customHeight="1">
      <c r="A121" s="111"/>
      <c r="B121" s="112"/>
      <c r="C121" s="113" t="s">
        <v>118</v>
      </c>
      <c r="D121" s="114" t="s">
        <v>57</v>
      </c>
      <c r="E121" s="114" t="s">
        <v>53</v>
      </c>
      <c r="F121" s="114" t="s">
        <v>54</v>
      </c>
      <c r="G121" s="114" t="s">
        <v>119</v>
      </c>
      <c r="H121" s="114" t="s">
        <v>120</v>
      </c>
      <c r="I121" s="858" t="s">
        <v>121</v>
      </c>
      <c r="J121" s="114" t="s">
        <v>114</v>
      </c>
      <c r="K121" s="115" t="s">
        <v>122</v>
      </c>
      <c r="L121" s="116"/>
      <c r="M121" s="733"/>
      <c r="N121" s="733"/>
      <c r="O121" s="671"/>
      <c r="P121" s="671"/>
      <c r="Q121" s="671"/>
      <c r="R121" s="671"/>
      <c r="S121" s="671"/>
      <c r="T121" s="671"/>
      <c r="U121" s="725"/>
      <c r="V121" s="111"/>
      <c r="W121" s="111"/>
      <c r="X121" s="111"/>
      <c r="Y121" s="111"/>
      <c r="Z121" s="111"/>
      <c r="AA121" s="111"/>
      <c r="AB121" s="111"/>
      <c r="AC121" s="111"/>
      <c r="AD121" s="111"/>
      <c r="AE121" s="111"/>
    </row>
    <row r="122" spans="1:65" s="2" customFormat="1" ht="22.95" customHeight="1">
      <c r="A122" s="203"/>
      <c r="B122" s="26"/>
      <c r="C122" s="61" t="s">
        <v>129</v>
      </c>
      <c r="D122" s="203"/>
      <c r="E122" s="203"/>
      <c r="F122" s="203"/>
      <c r="G122" s="203"/>
      <c r="H122" s="203"/>
      <c r="I122" s="135"/>
      <c r="J122" s="117">
        <f>J123</f>
        <v>0</v>
      </c>
      <c r="K122" s="203"/>
      <c r="L122" s="26"/>
      <c r="M122" s="734"/>
      <c r="N122" s="729"/>
      <c r="O122" s="50"/>
      <c r="P122" s="726"/>
      <c r="Q122" s="50"/>
      <c r="R122" s="726"/>
      <c r="S122" s="50"/>
      <c r="T122" s="726"/>
      <c r="U122" s="50"/>
      <c r="V122" s="203"/>
      <c r="W122" s="203"/>
      <c r="X122" s="203"/>
      <c r="Y122" s="203"/>
      <c r="Z122" s="203"/>
      <c r="AA122" s="203"/>
      <c r="AB122" s="203"/>
      <c r="AC122" s="203"/>
      <c r="AD122" s="203"/>
      <c r="AE122" s="203"/>
      <c r="AT122" s="12"/>
      <c r="AU122" s="12"/>
      <c r="BK122" s="118"/>
    </row>
    <row r="123" spans="1:65" s="9" customFormat="1" ht="25.95" customHeight="1">
      <c r="B123" s="119"/>
      <c r="D123" s="120" t="s">
        <v>71</v>
      </c>
      <c r="E123" s="121" t="s">
        <v>167</v>
      </c>
      <c r="F123" s="121" t="s">
        <v>294</v>
      </c>
      <c r="I123" s="859"/>
      <c r="J123" s="123">
        <f>SUM(J98:J103)</f>
        <v>0</v>
      </c>
      <c r="L123" s="119"/>
      <c r="M123" s="735"/>
      <c r="N123" s="735"/>
      <c r="O123" s="124"/>
      <c r="P123" s="125"/>
      <c r="Q123" s="124"/>
      <c r="R123" s="125"/>
      <c r="S123" s="124"/>
      <c r="T123" s="125"/>
      <c r="U123" s="124"/>
      <c r="AR123" s="120"/>
      <c r="AT123" s="127"/>
      <c r="AU123" s="127"/>
      <c r="AY123" s="120"/>
      <c r="BK123" s="128"/>
    </row>
    <row r="124" spans="1:65" s="9" customFormat="1" ht="22.95" customHeight="1">
      <c r="B124" s="119"/>
      <c r="D124" s="120" t="s">
        <v>71</v>
      </c>
      <c r="E124" s="129" t="s">
        <v>170</v>
      </c>
      <c r="F124" s="129" t="s">
        <v>296</v>
      </c>
      <c r="I124" s="859"/>
      <c r="J124" s="130">
        <f>SUM(J125:J139)</f>
        <v>0</v>
      </c>
      <c r="L124" s="119"/>
      <c r="M124" s="735"/>
      <c r="N124" s="735"/>
      <c r="O124" s="124"/>
      <c r="P124" s="125"/>
      <c r="Q124" s="124"/>
      <c r="R124" s="125"/>
      <c r="S124" s="124"/>
      <c r="T124" s="125"/>
      <c r="U124" s="124"/>
      <c r="AR124" s="120"/>
      <c r="AT124" s="127"/>
      <c r="AU124" s="127"/>
      <c r="AY124" s="120"/>
      <c r="BK124" s="128"/>
    </row>
    <row r="125" spans="1:65" s="2" customFormat="1" ht="24" customHeight="1">
      <c r="A125" s="203"/>
      <c r="B125" s="131"/>
      <c r="C125" s="145" t="s">
        <v>8</v>
      </c>
      <c r="D125" s="145"/>
      <c r="E125" s="146"/>
      <c r="F125" s="147" t="s">
        <v>302</v>
      </c>
      <c r="G125" s="148" t="s">
        <v>171</v>
      </c>
      <c r="H125" s="149">
        <v>33</v>
      </c>
      <c r="I125" s="150"/>
      <c r="J125" s="151">
        <f>ROUND(I125*H125,0)</f>
        <v>0</v>
      </c>
      <c r="K125" s="147" t="s">
        <v>1</v>
      </c>
      <c r="L125" s="152"/>
      <c r="M125" s="736"/>
      <c r="N125" s="737"/>
      <c r="O125" s="50"/>
      <c r="P125" s="132"/>
      <c r="Q125" s="132"/>
      <c r="R125" s="132"/>
      <c r="S125" s="132"/>
      <c r="T125" s="133"/>
      <c r="U125" s="203"/>
      <c r="V125" s="203"/>
      <c r="W125" s="203"/>
      <c r="X125" s="203"/>
      <c r="Y125" s="203"/>
      <c r="Z125" s="203"/>
      <c r="AA125" s="203"/>
      <c r="AB125" s="203"/>
      <c r="AC125" s="203"/>
      <c r="AD125" s="203"/>
      <c r="AE125" s="203"/>
      <c r="AR125" s="134"/>
      <c r="AT125" s="134"/>
      <c r="AU125" s="134"/>
      <c r="AY125" s="12"/>
      <c r="BE125" s="135"/>
      <c r="BF125" s="135"/>
      <c r="BG125" s="135"/>
      <c r="BH125" s="135"/>
      <c r="BI125" s="135"/>
      <c r="BJ125" s="12"/>
      <c r="BK125" s="135"/>
      <c r="BL125" s="12"/>
      <c r="BM125" s="134"/>
    </row>
    <row r="126" spans="1:65" s="10" customFormat="1" ht="13.2" customHeight="1">
      <c r="B126" s="136"/>
      <c r="D126" s="137" t="s">
        <v>131</v>
      </c>
      <c r="E126" s="138" t="s">
        <v>1</v>
      </c>
      <c r="F126" s="155" t="s">
        <v>497</v>
      </c>
      <c r="H126" s="140">
        <v>33</v>
      </c>
      <c r="I126" s="860"/>
      <c r="L126" s="136"/>
      <c r="M126" s="738"/>
      <c r="N126" s="738"/>
      <c r="O126" s="143"/>
      <c r="P126" s="143"/>
      <c r="Q126" s="143"/>
      <c r="R126" s="143"/>
      <c r="S126" s="143"/>
      <c r="T126" s="144"/>
      <c r="AT126" s="138"/>
      <c r="AU126" s="138"/>
      <c r="AY126" s="138"/>
    </row>
    <row r="127" spans="1:65" s="2" customFormat="1" ht="24" customHeight="1">
      <c r="A127" s="203"/>
      <c r="B127" s="131"/>
      <c r="C127" s="145" t="s">
        <v>78</v>
      </c>
      <c r="D127" s="145"/>
      <c r="E127" s="146"/>
      <c r="F127" s="156" t="s">
        <v>303</v>
      </c>
      <c r="G127" s="148" t="s">
        <v>171</v>
      </c>
      <c r="H127" s="149">
        <v>22</v>
      </c>
      <c r="I127" s="150"/>
      <c r="J127" s="151">
        <f>ROUND(I127*H127,0)</f>
        <v>0</v>
      </c>
      <c r="K127" s="147" t="s">
        <v>1</v>
      </c>
      <c r="L127" s="152"/>
      <c r="M127" s="736"/>
      <c r="N127" s="737"/>
      <c r="O127" s="50"/>
      <c r="P127" s="132"/>
      <c r="Q127" s="132"/>
      <c r="R127" s="132"/>
      <c r="S127" s="132"/>
      <c r="T127" s="133"/>
      <c r="U127" s="203"/>
      <c r="V127" s="203"/>
      <c r="W127" s="203"/>
      <c r="X127" s="203"/>
      <c r="Y127" s="203"/>
      <c r="Z127" s="203"/>
      <c r="AA127" s="203"/>
      <c r="AB127" s="203"/>
      <c r="AC127" s="203"/>
      <c r="AD127" s="203"/>
      <c r="AE127" s="203"/>
      <c r="AR127" s="134"/>
      <c r="AT127" s="134"/>
      <c r="AU127" s="134"/>
      <c r="AY127" s="12"/>
      <c r="BE127" s="135"/>
      <c r="BF127" s="135"/>
      <c r="BG127" s="135"/>
      <c r="BH127" s="135"/>
      <c r="BI127" s="135"/>
      <c r="BJ127" s="12"/>
      <c r="BK127" s="135"/>
      <c r="BL127" s="12"/>
      <c r="BM127" s="134"/>
    </row>
    <row r="128" spans="1:65" s="10" customFormat="1" ht="14.5" customHeight="1">
      <c r="B128" s="136"/>
      <c r="D128" s="137" t="s">
        <v>131</v>
      </c>
      <c r="E128" s="138" t="s">
        <v>1</v>
      </c>
      <c r="F128" s="155" t="s">
        <v>498</v>
      </c>
      <c r="H128" s="140">
        <v>22</v>
      </c>
      <c r="I128" s="860"/>
      <c r="L128" s="136"/>
      <c r="M128" s="738"/>
      <c r="N128" s="738"/>
      <c r="O128" s="143"/>
      <c r="P128" s="143"/>
      <c r="Q128" s="143"/>
      <c r="R128" s="143"/>
      <c r="S128" s="143"/>
      <c r="T128" s="144"/>
      <c r="AT128" s="138"/>
      <c r="AU128" s="138"/>
      <c r="AY128" s="138"/>
    </row>
    <row r="129" spans="1:65" s="2" customFormat="1" ht="24" customHeight="1">
      <c r="A129" s="203"/>
      <c r="B129" s="131"/>
      <c r="C129" s="145" t="s">
        <v>132</v>
      </c>
      <c r="D129" s="145"/>
      <c r="E129" s="146"/>
      <c r="F129" s="156" t="s">
        <v>304</v>
      </c>
      <c r="G129" s="148" t="s">
        <v>171</v>
      </c>
      <c r="H129" s="149">
        <v>44</v>
      </c>
      <c r="I129" s="150"/>
      <c r="J129" s="151">
        <f>ROUND(I129*H129,0)</f>
        <v>0</v>
      </c>
      <c r="K129" s="147" t="s">
        <v>1</v>
      </c>
      <c r="L129" s="152"/>
      <c r="M129" s="736"/>
      <c r="N129" s="737"/>
      <c r="O129" s="50"/>
      <c r="P129" s="132"/>
      <c r="Q129" s="132"/>
      <c r="R129" s="132"/>
      <c r="S129" s="132"/>
      <c r="T129" s="133"/>
      <c r="U129" s="203"/>
      <c r="V129" s="203"/>
      <c r="W129" s="203"/>
      <c r="X129" s="203"/>
      <c r="Y129" s="203"/>
      <c r="Z129" s="203"/>
      <c r="AA129" s="203"/>
      <c r="AB129" s="203"/>
      <c r="AC129" s="203"/>
      <c r="AD129" s="203"/>
      <c r="AE129" s="203"/>
      <c r="AR129" s="134"/>
      <c r="AT129" s="134"/>
      <c r="AU129" s="134"/>
      <c r="AY129" s="12"/>
      <c r="BE129" s="135"/>
      <c r="BF129" s="135"/>
      <c r="BG129" s="135"/>
      <c r="BH129" s="135"/>
      <c r="BI129" s="135"/>
      <c r="BJ129" s="12"/>
      <c r="BK129" s="135"/>
      <c r="BL129" s="12"/>
      <c r="BM129" s="134"/>
    </row>
    <row r="130" spans="1:65" s="10" customFormat="1" ht="15" customHeight="1">
      <c r="B130" s="136"/>
      <c r="D130" s="137" t="s">
        <v>131</v>
      </c>
      <c r="E130" s="138" t="s">
        <v>1</v>
      </c>
      <c r="F130" s="155" t="s">
        <v>499</v>
      </c>
      <c r="H130" s="140">
        <v>44</v>
      </c>
      <c r="I130" s="860"/>
      <c r="L130" s="136"/>
      <c r="M130" s="738"/>
      <c r="N130" s="738"/>
      <c r="O130" s="143"/>
      <c r="P130" s="143"/>
      <c r="Q130" s="143"/>
      <c r="R130" s="143"/>
      <c r="S130" s="143"/>
      <c r="T130" s="144"/>
      <c r="AT130" s="138"/>
      <c r="AU130" s="138"/>
      <c r="AY130" s="138"/>
    </row>
    <row r="131" spans="1:65" s="2" customFormat="1" ht="24" customHeight="1">
      <c r="A131" s="217"/>
      <c r="B131" s="131"/>
      <c r="C131" s="145">
        <v>4</v>
      </c>
      <c r="D131" s="145"/>
      <c r="E131" s="146"/>
      <c r="F131" s="156" t="s">
        <v>370</v>
      </c>
      <c r="G131" s="148" t="s">
        <v>171</v>
      </c>
      <c r="H131" s="149">
        <v>19</v>
      </c>
      <c r="I131" s="150"/>
      <c r="J131" s="151">
        <f>ROUND(I131*H131,0)</f>
        <v>0</v>
      </c>
      <c r="K131" s="147" t="s">
        <v>1</v>
      </c>
      <c r="L131" s="152"/>
      <c r="M131" s="736"/>
      <c r="N131" s="737"/>
      <c r="O131" s="50"/>
      <c r="P131" s="132"/>
      <c r="Q131" s="132"/>
      <c r="R131" s="132"/>
      <c r="S131" s="132"/>
      <c r="T131" s="133"/>
      <c r="U131" s="217"/>
      <c r="V131" s="217"/>
      <c r="W131" s="217"/>
      <c r="X131" s="217"/>
      <c r="Y131" s="217"/>
      <c r="Z131" s="217"/>
      <c r="AA131" s="217"/>
      <c r="AB131" s="217"/>
      <c r="AC131" s="217"/>
      <c r="AD131" s="217"/>
      <c r="AE131" s="217"/>
      <c r="AR131" s="134"/>
      <c r="AT131" s="134"/>
      <c r="AU131" s="134"/>
      <c r="AY131" s="12"/>
      <c r="BE131" s="135"/>
      <c r="BF131" s="135"/>
      <c r="BG131" s="135"/>
      <c r="BH131" s="135"/>
      <c r="BI131" s="135"/>
      <c r="BJ131" s="12"/>
      <c r="BK131" s="135"/>
      <c r="BL131" s="12"/>
      <c r="BM131" s="134"/>
    </row>
    <row r="132" spans="1:65" s="10" customFormat="1" ht="15" customHeight="1">
      <c r="B132" s="136"/>
      <c r="D132" s="137" t="s">
        <v>131</v>
      </c>
      <c r="E132" s="138" t="s">
        <v>1</v>
      </c>
      <c r="F132" s="155" t="s">
        <v>500</v>
      </c>
      <c r="H132" s="140">
        <v>19</v>
      </c>
      <c r="I132" s="860"/>
      <c r="L132" s="136"/>
      <c r="M132" s="738"/>
      <c r="N132" s="738"/>
      <c r="O132" s="143"/>
      <c r="P132" s="143"/>
      <c r="Q132" s="143"/>
      <c r="R132" s="143"/>
      <c r="S132" s="143"/>
      <c r="T132" s="144"/>
      <c r="AT132" s="138"/>
      <c r="AU132" s="138"/>
      <c r="AY132" s="138"/>
    </row>
    <row r="133" spans="1:65" s="2" customFormat="1" ht="24" customHeight="1">
      <c r="A133" s="217"/>
      <c r="B133" s="131"/>
      <c r="C133" s="145">
        <v>5</v>
      </c>
      <c r="D133" s="145"/>
      <c r="E133" s="146"/>
      <c r="F133" s="147" t="s">
        <v>2069</v>
      </c>
      <c r="G133" s="148" t="s">
        <v>171</v>
      </c>
      <c r="H133" s="149">
        <v>27.5</v>
      </c>
      <c r="I133" s="150"/>
      <c r="J133" s="151">
        <f>ROUND(I133*H133,0)</f>
        <v>0</v>
      </c>
      <c r="K133" s="147" t="s">
        <v>1</v>
      </c>
      <c r="L133" s="152"/>
      <c r="M133" s="736"/>
      <c r="N133" s="737"/>
      <c r="O133" s="50"/>
      <c r="P133" s="132"/>
      <c r="Q133" s="132"/>
      <c r="R133" s="132"/>
      <c r="S133" s="132"/>
      <c r="T133" s="133"/>
      <c r="U133" s="217"/>
      <c r="V133" s="217"/>
      <c r="W133" s="217"/>
      <c r="X133" s="217"/>
      <c r="Y133" s="217"/>
      <c r="Z133" s="217"/>
      <c r="AA133" s="217"/>
      <c r="AB133" s="217"/>
      <c r="AC133" s="217"/>
      <c r="AD133" s="217"/>
      <c r="AE133" s="217"/>
      <c r="AR133" s="134"/>
      <c r="AT133" s="134"/>
      <c r="AU133" s="134"/>
      <c r="AY133" s="12"/>
      <c r="BE133" s="135"/>
      <c r="BF133" s="135"/>
      <c r="BG133" s="135"/>
      <c r="BH133" s="135"/>
      <c r="BI133" s="135"/>
      <c r="BJ133" s="12"/>
      <c r="BK133" s="135"/>
      <c r="BL133" s="12"/>
      <c r="BM133" s="134"/>
    </row>
    <row r="134" spans="1:65" s="10" customFormat="1" ht="15.65" customHeight="1">
      <c r="B134" s="136"/>
      <c r="D134" s="137" t="s">
        <v>131</v>
      </c>
      <c r="E134" s="138" t="s">
        <v>1</v>
      </c>
      <c r="F134" s="155" t="s">
        <v>501</v>
      </c>
      <c r="H134" s="140">
        <v>27.5</v>
      </c>
      <c r="I134" s="860"/>
      <c r="L134" s="136"/>
      <c r="M134" s="738"/>
      <c r="N134" s="738"/>
      <c r="O134" s="143"/>
      <c r="P134" s="143"/>
      <c r="Q134" s="143"/>
      <c r="R134" s="143"/>
      <c r="S134" s="143"/>
      <c r="T134" s="144"/>
      <c r="AT134" s="138"/>
      <c r="AU134" s="138"/>
      <c r="AY134" s="138"/>
    </row>
    <row r="135" spans="1:65" s="2" customFormat="1" ht="24" customHeight="1">
      <c r="A135" s="217"/>
      <c r="B135" s="131"/>
      <c r="C135" s="145">
        <v>6</v>
      </c>
      <c r="D135" s="145"/>
      <c r="E135" s="146"/>
      <c r="F135" s="156" t="s">
        <v>2070</v>
      </c>
      <c r="G135" s="148" t="s">
        <v>171</v>
      </c>
      <c r="H135" s="149">
        <v>18.329999999999998</v>
      </c>
      <c r="I135" s="150"/>
      <c r="J135" s="151">
        <f>ROUND(I135*H135,0)</f>
        <v>0</v>
      </c>
      <c r="K135" s="147" t="s">
        <v>1</v>
      </c>
      <c r="L135" s="152"/>
      <c r="M135" s="736"/>
      <c r="N135" s="737"/>
      <c r="O135" s="50"/>
      <c r="P135" s="132"/>
      <c r="Q135" s="132"/>
      <c r="R135" s="132"/>
      <c r="S135" s="132"/>
      <c r="T135" s="133"/>
      <c r="U135" s="217"/>
      <c r="V135" s="217"/>
      <c r="W135" s="217"/>
      <c r="X135" s="217"/>
      <c r="Y135" s="217"/>
      <c r="Z135" s="217"/>
      <c r="AA135" s="217"/>
      <c r="AB135" s="217"/>
      <c r="AC135" s="217"/>
      <c r="AD135" s="217"/>
      <c r="AE135" s="217"/>
      <c r="AR135" s="134"/>
      <c r="AT135" s="134"/>
      <c r="AU135" s="134"/>
      <c r="AY135" s="12"/>
      <c r="BE135" s="135"/>
      <c r="BF135" s="135"/>
      <c r="BG135" s="135"/>
      <c r="BH135" s="135"/>
      <c r="BI135" s="135"/>
      <c r="BJ135" s="12"/>
      <c r="BK135" s="135"/>
      <c r="BL135" s="12"/>
      <c r="BM135" s="134"/>
    </row>
    <row r="136" spans="1:65" s="10" customFormat="1" ht="14.5" customHeight="1">
      <c r="B136" s="136"/>
      <c r="D136" s="137" t="s">
        <v>131</v>
      </c>
      <c r="E136" s="138" t="s">
        <v>1</v>
      </c>
      <c r="F136" s="155" t="s">
        <v>2073</v>
      </c>
      <c r="H136" s="140">
        <v>18.329999999999998</v>
      </c>
      <c r="I136" s="860"/>
      <c r="L136" s="136"/>
      <c r="M136" s="738"/>
      <c r="N136" s="738"/>
      <c r="O136" s="143"/>
      <c r="P136" s="143"/>
      <c r="Q136" s="143"/>
      <c r="R136" s="143"/>
      <c r="S136" s="143"/>
      <c r="T136" s="144"/>
      <c r="AT136" s="138"/>
      <c r="AU136" s="138"/>
      <c r="AY136" s="138"/>
    </row>
    <row r="137" spans="1:65" s="2" customFormat="1" ht="24" customHeight="1">
      <c r="A137" s="217"/>
      <c r="B137" s="131"/>
      <c r="C137" s="145">
        <v>7</v>
      </c>
      <c r="D137" s="145"/>
      <c r="E137" s="146"/>
      <c r="F137" s="156" t="s">
        <v>2071</v>
      </c>
      <c r="G137" s="148" t="s">
        <v>171</v>
      </c>
      <c r="H137" s="149">
        <v>36.67</v>
      </c>
      <c r="I137" s="150"/>
      <c r="J137" s="151">
        <f>ROUND(I137*H137,0)</f>
        <v>0</v>
      </c>
      <c r="K137" s="147" t="s">
        <v>1</v>
      </c>
      <c r="L137" s="152"/>
      <c r="M137" s="736"/>
      <c r="N137" s="737"/>
      <c r="O137" s="50"/>
      <c r="P137" s="132"/>
      <c r="Q137" s="132"/>
      <c r="R137" s="132"/>
      <c r="S137" s="132"/>
      <c r="T137" s="133"/>
      <c r="U137" s="217"/>
      <c r="V137" s="217"/>
      <c r="W137" s="217"/>
      <c r="X137" s="217"/>
      <c r="Y137" s="217"/>
      <c r="Z137" s="217"/>
      <c r="AA137" s="217"/>
      <c r="AB137" s="217"/>
      <c r="AC137" s="217"/>
      <c r="AD137" s="217"/>
      <c r="AE137" s="217"/>
      <c r="AR137" s="134"/>
      <c r="AT137" s="134"/>
      <c r="AU137" s="134"/>
      <c r="AY137" s="12"/>
      <c r="BE137" s="135"/>
      <c r="BF137" s="135"/>
      <c r="BG137" s="135"/>
      <c r="BH137" s="135"/>
      <c r="BI137" s="135"/>
      <c r="BJ137" s="12"/>
      <c r="BK137" s="135"/>
      <c r="BL137" s="12"/>
      <c r="BM137" s="134"/>
    </row>
    <row r="138" spans="1:65" s="10" customFormat="1" ht="15" customHeight="1">
      <c r="B138" s="136"/>
      <c r="D138" s="137" t="s">
        <v>131</v>
      </c>
      <c r="E138" s="138" t="s">
        <v>1</v>
      </c>
      <c r="F138" s="155" t="s">
        <v>502</v>
      </c>
      <c r="H138" s="140">
        <v>36.67</v>
      </c>
      <c r="I138" s="860"/>
      <c r="L138" s="136"/>
      <c r="M138" s="738"/>
      <c r="N138" s="738"/>
      <c r="O138" s="143"/>
      <c r="P138" s="143"/>
      <c r="Q138" s="143"/>
      <c r="R138" s="143"/>
      <c r="S138" s="143"/>
      <c r="T138" s="144"/>
      <c r="AT138" s="138"/>
      <c r="AU138" s="138"/>
      <c r="AY138" s="138"/>
    </row>
    <row r="139" spans="1:65" s="2" customFormat="1" ht="24" customHeight="1">
      <c r="A139" s="217"/>
      <c r="B139" s="131"/>
      <c r="C139" s="145">
        <v>8</v>
      </c>
      <c r="D139" s="145"/>
      <c r="E139" s="146"/>
      <c r="F139" s="156" t="s">
        <v>2072</v>
      </c>
      <c r="G139" s="148" t="s">
        <v>171</v>
      </c>
      <c r="H139" s="149">
        <v>15.83</v>
      </c>
      <c r="I139" s="150"/>
      <c r="J139" s="151">
        <f>ROUND(I139*H139,0)</f>
        <v>0</v>
      </c>
      <c r="K139" s="147" t="s">
        <v>1</v>
      </c>
      <c r="L139" s="152"/>
      <c r="M139" s="736"/>
      <c r="N139" s="737"/>
      <c r="O139" s="50"/>
      <c r="P139" s="132"/>
      <c r="Q139" s="132"/>
      <c r="R139" s="132"/>
      <c r="S139" s="132"/>
      <c r="T139" s="133"/>
      <c r="U139" s="217"/>
      <c r="V139" s="217"/>
      <c r="W139" s="217"/>
      <c r="X139" s="217"/>
      <c r="Y139" s="217"/>
      <c r="Z139" s="217"/>
      <c r="AA139" s="217"/>
      <c r="AB139" s="217"/>
      <c r="AC139" s="217"/>
      <c r="AD139" s="217"/>
      <c r="AE139" s="217"/>
      <c r="AR139" s="134"/>
      <c r="AT139" s="134"/>
      <c r="AU139" s="134"/>
      <c r="AY139" s="12"/>
      <c r="BE139" s="135"/>
      <c r="BF139" s="135"/>
      <c r="BG139" s="135"/>
      <c r="BH139" s="135"/>
      <c r="BI139" s="135"/>
      <c r="BJ139" s="12"/>
      <c r="BK139" s="135"/>
      <c r="BL139" s="12"/>
      <c r="BM139" s="134"/>
    </row>
    <row r="140" spans="1:65" s="10" customFormat="1" ht="15.65" customHeight="1">
      <c r="B140" s="136"/>
      <c r="D140" s="137" t="s">
        <v>131</v>
      </c>
      <c r="E140" s="138" t="s">
        <v>1</v>
      </c>
      <c r="F140" s="155" t="s">
        <v>503</v>
      </c>
      <c r="H140" s="140">
        <v>15.83</v>
      </c>
      <c r="I140" s="860"/>
      <c r="L140" s="136"/>
      <c r="M140" s="738"/>
      <c r="N140" s="738"/>
      <c r="O140" s="143"/>
      <c r="P140" s="143"/>
      <c r="Q140" s="143"/>
      <c r="R140" s="143"/>
      <c r="S140" s="143"/>
      <c r="T140" s="144"/>
      <c r="AT140" s="138"/>
      <c r="AU140" s="138"/>
      <c r="AY140" s="138"/>
    </row>
    <row r="141" spans="1:65" s="2" customFormat="1" ht="34.950000000000003" customHeight="1">
      <c r="A141" s="217"/>
      <c r="B141" s="131"/>
      <c r="C141" s="145">
        <v>9</v>
      </c>
      <c r="D141" s="145"/>
      <c r="E141" s="146"/>
      <c r="F141" s="156" t="s">
        <v>372</v>
      </c>
      <c r="G141" s="148" t="s">
        <v>138</v>
      </c>
      <c r="H141" s="149">
        <v>1</v>
      </c>
      <c r="I141" s="150"/>
      <c r="J141" s="151">
        <f>ROUND(I141*H141,0)</f>
        <v>0</v>
      </c>
      <c r="K141" s="147" t="s">
        <v>1</v>
      </c>
      <c r="L141" s="152"/>
      <c r="M141" s="736"/>
      <c r="N141" s="737"/>
      <c r="O141" s="50"/>
      <c r="P141" s="132"/>
      <c r="Q141" s="132"/>
      <c r="R141" s="132"/>
      <c r="S141" s="132"/>
      <c r="T141" s="133"/>
      <c r="U141" s="217"/>
      <c r="V141" s="217"/>
      <c r="W141" s="217"/>
      <c r="X141" s="217"/>
      <c r="Y141" s="217"/>
      <c r="Z141" s="217"/>
      <c r="AA141" s="217"/>
      <c r="AB141" s="217"/>
      <c r="AC141" s="217"/>
      <c r="AD141" s="217"/>
      <c r="AE141" s="217"/>
      <c r="AR141" s="134"/>
      <c r="AT141" s="134"/>
      <c r="AU141" s="134"/>
      <c r="AY141" s="12"/>
      <c r="BE141" s="135"/>
      <c r="BF141" s="135"/>
      <c r="BG141" s="135"/>
      <c r="BH141" s="135"/>
      <c r="BI141" s="135"/>
      <c r="BJ141" s="12"/>
      <c r="BK141" s="135"/>
      <c r="BL141" s="12"/>
      <c r="BM141" s="134"/>
    </row>
    <row r="142" spans="1:65" s="10" customFormat="1" ht="15" customHeight="1">
      <c r="B142" s="136"/>
      <c r="D142" s="137"/>
      <c r="E142" s="138"/>
      <c r="F142" s="155"/>
      <c r="H142" s="140"/>
      <c r="I142" s="860"/>
      <c r="L142" s="136"/>
      <c r="M142" s="738"/>
      <c r="N142" s="738"/>
      <c r="O142" s="143"/>
      <c r="P142" s="143"/>
      <c r="Q142" s="143"/>
      <c r="R142" s="143"/>
      <c r="S142" s="143"/>
      <c r="T142" s="144"/>
      <c r="AT142" s="138"/>
      <c r="AU142" s="138"/>
      <c r="AY142" s="138"/>
    </row>
    <row r="143" spans="1:65" s="10" customFormat="1" ht="12.45">
      <c r="B143" s="136"/>
      <c r="C143" s="205"/>
      <c r="D143" s="120" t="s">
        <v>71</v>
      </c>
      <c r="E143" s="129" t="s">
        <v>172</v>
      </c>
      <c r="F143" s="129" t="s">
        <v>371</v>
      </c>
      <c r="G143" s="208"/>
      <c r="H143" s="209"/>
      <c r="I143" s="212"/>
      <c r="J143" s="130">
        <f>SUM(J144:J146)</f>
        <v>0</v>
      </c>
      <c r="K143" s="211"/>
      <c r="L143" s="136"/>
      <c r="M143" s="738"/>
      <c r="N143" s="738"/>
      <c r="O143" s="143"/>
      <c r="P143" s="143"/>
      <c r="Q143" s="143"/>
      <c r="R143" s="143"/>
      <c r="S143" s="143"/>
      <c r="T143" s="144"/>
      <c r="AT143" s="138"/>
      <c r="AU143" s="138"/>
      <c r="AY143" s="138"/>
    </row>
    <row r="144" spans="1:65" s="2" customFormat="1" ht="24" customHeight="1">
      <c r="A144" s="203"/>
      <c r="B144" s="131"/>
      <c r="C144" s="145">
        <v>10</v>
      </c>
      <c r="D144" s="145"/>
      <c r="E144" s="146"/>
      <c r="F144" s="156" t="s">
        <v>2081</v>
      </c>
      <c r="G144" s="148" t="s">
        <v>169</v>
      </c>
      <c r="H144" s="149">
        <v>4</v>
      </c>
      <c r="I144" s="150"/>
      <c r="J144" s="151">
        <f>ROUND(I144*H144,0)</f>
        <v>0</v>
      </c>
      <c r="K144" s="147" t="s">
        <v>1</v>
      </c>
      <c r="L144" s="152"/>
      <c r="M144" s="736"/>
      <c r="N144" s="737"/>
      <c r="O144" s="50"/>
      <c r="P144" s="132"/>
      <c r="Q144" s="132"/>
      <c r="R144" s="132"/>
      <c r="S144" s="132"/>
      <c r="T144" s="133"/>
      <c r="U144" s="203"/>
      <c r="V144" s="203"/>
      <c r="W144" s="203"/>
      <c r="X144" s="203"/>
      <c r="Y144" s="203"/>
      <c r="Z144" s="203"/>
      <c r="AA144" s="203"/>
      <c r="AB144" s="203"/>
      <c r="AC144" s="203"/>
      <c r="AD144" s="203"/>
      <c r="AE144" s="203"/>
      <c r="AR144" s="134"/>
      <c r="AT144" s="134"/>
      <c r="AU144" s="134"/>
      <c r="AY144" s="12"/>
      <c r="BE144" s="135"/>
      <c r="BF144" s="135"/>
      <c r="BG144" s="135"/>
      <c r="BH144" s="135"/>
      <c r="BI144" s="135"/>
      <c r="BJ144" s="12"/>
      <c r="BK144" s="135"/>
      <c r="BL144" s="12"/>
      <c r="BM144" s="134"/>
    </row>
    <row r="145" spans="1:65" s="2" customFormat="1" ht="24" customHeight="1">
      <c r="A145" s="203"/>
      <c r="B145" s="131"/>
      <c r="C145" s="145">
        <v>11</v>
      </c>
      <c r="D145" s="145"/>
      <c r="E145" s="146"/>
      <c r="F145" s="147" t="s">
        <v>2082</v>
      </c>
      <c r="G145" s="148" t="s">
        <v>169</v>
      </c>
      <c r="H145" s="149">
        <v>2</v>
      </c>
      <c r="I145" s="150"/>
      <c r="J145" s="151">
        <f>ROUND(I145*H145,0)</f>
        <v>0</v>
      </c>
      <c r="K145" s="147" t="s">
        <v>1</v>
      </c>
      <c r="L145" s="152"/>
      <c r="M145" s="736"/>
      <c r="N145" s="737"/>
      <c r="O145" s="50"/>
      <c r="P145" s="132"/>
      <c r="Q145" s="132"/>
      <c r="R145" s="132"/>
      <c r="S145" s="132"/>
      <c r="T145" s="133"/>
      <c r="U145" s="203"/>
      <c r="V145" s="203"/>
      <c r="W145" s="203"/>
      <c r="X145" s="203"/>
      <c r="Y145" s="203"/>
      <c r="Z145" s="203"/>
      <c r="AA145" s="203"/>
      <c r="AB145" s="203"/>
      <c r="AC145" s="203"/>
      <c r="AD145" s="203"/>
      <c r="AE145" s="203"/>
      <c r="AR145" s="134"/>
      <c r="AT145" s="134"/>
      <c r="AU145" s="134"/>
      <c r="AY145" s="12"/>
      <c r="BE145" s="135"/>
      <c r="BF145" s="135"/>
      <c r="BG145" s="135"/>
      <c r="BH145" s="135"/>
      <c r="BI145" s="135"/>
      <c r="BJ145" s="12"/>
      <c r="BK145" s="135"/>
      <c r="BL145" s="12"/>
      <c r="BM145" s="134"/>
    </row>
    <row r="146" spans="1:65" s="2" customFormat="1" ht="24" customHeight="1">
      <c r="A146" s="203"/>
      <c r="B146" s="131"/>
      <c r="C146" s="145">
        <v>12</v>
      </c>
      <c r="D146" s="145"/>
      <c r="E146" s="146"/>
      <c r="F146" s="156" t="s">
        <v>2083</v>
      </c>
      <c r="G146" s="148" t="s">
        <v>169</v>
      </c>
      <c r="H146" s="149">
        <v>4</v>
      </c>
      <c r="I146" s="150"/>
      <c r="J146" s="151">
        <f>ROUND(I146*H146,0)</f>
        <v>0</v>
      </c>
      <c r="K146" s="147" t="s">
        <v>1</v>
      </c>
      <c r="L146" s="152"/>
      <c r="M146" s="736"/>
      <c r="N146" s="737"/>
      <c r="O146" s="50"/>
      <c r="P146" s="132"/>
      <c r="Q146" s="132"/>
      <c r="R146" s="132"/>
      <c r="S146" s="132"/>
      <c r="T146" s="133"/>
      <c r="U146" s="203"/>
      <c r="V146" s="203"/>
      <c r="W146" s="203"/>
      <c r="X146" s="203"/>
      <c r="Y146" s="203"/>
      <c r="Z146" s="203"/>
      <c r="AA146" s="203"/>
      <c r="AB146" s="203"/>
      <c r="AC146" s="203"/>
      <c r="AD146" s="203"/>
      <c r="AE146" s="203"/>
      <c r="AR146" s="134"/>
      <c r="AT146" s="134"/>
      <c r="AU146" s="134"/>
      <c r="AY146" s="12"/>
      <c r="BE146" s="135"/>
      <c r="BF146" s="135"/>
      <c r="BG146" s="135"/>
      <c r="BH146" s="135"/>
      <c r="BI146" s="135"/>
      <c r="BJ146" s="12"/>
      <c r="BK146" s="135"/>
      <c r="BL146" s="12"/>
      <c r="BM146" s="134"/>
    </row>
    <row r="147" spans="1:65" s="10" customFormat="1" ht="15" customHeight="1">
      <c r="B147" s="136"/>
      <c r="D147" s="120"/>
      <c r="E147" s="129"/>
      <c r="F147" s="129"/>
      <c r="H147" s="140"/>
      <c r="I147" s="860"/>
      <c r="L147" s="136"/>
      <c r="M147" s="738"/>
      <c r="N147" s="738"/>
      <c r="O147" s="143"/>
      <c r="P147" s="143"/>
      <c r="Q147" s="143"/>
      <c r="R147" s="143"/>
      <c r="S147" s="143"/>
      <c r="T147" s="144"/>
      <c r="AT147" s="138"/>
      <c r="AU147" s="138"/>
      <c r="AY147" s="138"/>
    </row>
    <row r="148" spans="1:65" s="10" customFormat="1" ht="12.45">
      <c r="B148" s="136"/>
      <c r="C148" s="205"/>
      <c r="D148" s="120" t="s">
        <v>71</v>
      </c>
      <c r="E148" s="129" t="s">
        <v>173</v>
      </c>
      <c r="F148" s="129" t="s">
        <v>373</v>
      </c>
      <c r="G148" s="208"/>
      <c r="H148" s="209"/>
      <c r="I148" s="212"/>
      <c r="J148" s="130">
        <f>SUM(J149:J153)</f>
        <v>0</v>
      </c>
      <c r="K148" s="211"/>
      <c r="L148" s="136"/>
      <c r="M148" s="738"/>
      <c r="N148" s="738"/>
      <c r="O148" s="143"/>
      <c r="P148" s="143"/>
      <c r="Q148" s="143"/>
      <c r="R148" s="143"/>
      <c r="S148" s="143"/>
      <c r="T148" s="144"/>
      <c r="AT148" s="138"/>
      <c r="AU148" s="138"/>
      <c r="AY148" s="138"/>
    </row>
    <row r="149" spans="1:65" s="2" customFormat="1" ht="48.65" customHeight="1">
      <c r="A149" s="203"/>
      <c r="B149" s="131"/>
      <c r="C149" s="145">
        <v>13</v>
      </c>
      <c r="D149" s="145"/>
      <c r="E149" s="146"/>
      <c r="F149" s="156" t="s">
        <v>2084</v>
      </c>
      <c r="G149" s="148" t="s">
        <v>171</v>
      </c>
      <c r="H149" s="149">
        <v>26</v>
      </c>
      <c r="I149" s="150"/>
      <c r="J149" s="151">
        <f>ROUND(I149*H149,0)</f>
        <v>0</v>
      </c>
      <c r="K149" s="147" t="s">
        <v>1</v>
      </c>
      <c r="L149" s="152"/>
      <c r="M149" s="736"/>
      <c r="N149" s="737"/>
      <c r="O149" s="50"/>
      <c r="P149" s="132"/>
      <c r="Q149" s="132"/>
      <c r="R149" s="132"/>
      <c r="S149" s="132"/>
      <c r="T149" s="133"/>
      <c r="U149" s="203"/>
      <c r="V149" s="203"/>
      <c r="W149" s="203"/>
      <c r="X149" s="203"/>
      <c r="Y149" s="203"/>
      <c r="Z149" s="203"/>
      <c r="AA149" s="203"/>
      <c r="AB149" s="203"/>
      <c r="AC149" s="203"/>
      <c r="AD149" s="203"/>
      <c r="AE149" s="203"/>
      <c r="AR149" s="134"/>
      <c r="AT149" s="134"/>
      <c r="AU149" s="134"/>
      <c r="AY149" s="12"/>
      <c r="BE149" s="135"/>
      <c r="BF149" s="135"/>
      <c r="BG149" s="135"/>
      <c r="BH149" s="135"/>
      <c r="BI149" s="135"/>
      <c r="BJ149" s="12"/>
      <c r="BK149" s="135"/>
      <c r="BL149" s="12"/>
      <c r="BM149" s="134"/>
    </row>
    <row r="150" spans="1:65" s="10" customFormat="1" ht="15" customHeight="1">
      <c r="B150" s="136"/>
      <c r="D150" s="137" t="s">
        <v>131</v>
      </c>
      <c r="E150" s="138" t="s">
        <v>1</v>
      </c>
      <c r="F150" s="155" t="s">
        <v>504</v>
      </c>
      <c r="H150" s="140">
        <v>26</v>
      </c>
      <c r="I150" s="860"/>
      <c r="L150" s="136"/>
      <c r="M150" s="738"/>
      <c r="N150" s="738"/>
      <c r="O150" s="143"/>
      <c r="P150" s="143"/>
      <c r="Q150" s="143"/>
      <c r="R150" s="143"/>
      <c r="S150" s="143"/>
      <c r="T150" s="144"/>
      <c r="AT150" s="138"/>
      <c r="AU150" s="138"/>
      <c r="AY150" s="138"/>
    </row>
    <row r="151" spans="1:65" s="2" customFormat="1" ht="34.200000000000003" customHeight="1">
      <c r="A151" s="203"/>
      <c r="B151" s="131"/>
      <c r="C151" s="145">
        <v>14</v>
      </c>
      <c r="D151" s="145"/>
      <c r="E151" s="146"/>
      <c r="F151" s="156" t="s">
        <v>2085</v>
      </c>
      <c r="G151" s="148" t="s">
        <v>171</v>
      </c>
      <c r="H151" s="149">
        <v>10</v>
      </c>
      <c r="I151" s="150"/>
      <c r="J151" s="151">
        <f>ROUND(I151*H151,0)</f>
        <v>0</v>
      </c>
      <c r="K151" s="147" t="s">
        <v>1</v>
      </c>
      <c r="L151" s="152"/>
      <c r="M151" s="736"/>
      <c r="N151" s="737"/>
      <c r="O151" s="50"/>
      <c r="P151" s="132"/>
      <c r="Q151" s="132"/>
      <c r="R151" s="132"/>
      <c r="S151" s="132"/>
      <c r="T151" s="133"/>
      <c r="U151" s="203"/>
      <c r="V151" s="203"/>
      <c r="W151" s="203"/>
      <c r="X151" s="203"/>
      <c r="Y151" s="203"/>
      <c r="Z151" s="203"/>
      <c r="AA151" s="203"/>
      <c r="AB151" s="203"/>
      <c r="AC151" s="203"/>
      <c r="AD151" s="203"/>
      <c r="AE151" s="203"/>
      <c r="AR151" s="134"/>
      <c r="AT151" s="134"/>
      <c r="AU151" s="134"/>
      <c r="AY151" s="12"/>
      <c r="BE151" s="135"/>
      <c r="BF151" s="135"/>
      <c r="BG151" s="135"/>
      <c r="BH151" s="135"/>
      <c r="BI151" s="135"/>
      <c r="BJ151" s="12"/>
      <c r="BK151" s="135"/>
      <c r="BL151" s="12"/>
      <c r="BM151" s="134"/>
    </row>
    <row r="152" spans="1:65" s="10" customFormat="1" ht="14.5" customHeight="1">
      <c r="B152" s="136"/>
      <c r="D152" s="137" t="s">
        <v>131</v>
      </c>
      <c r="E152" s="138"/>
      <c r="F152" s="155" t="s">
        <v>505</v>
      </c>
      <c r="H152" s="140">
        <v>10</v>
      </c>
      <c r="I152" s="860"/>
      <c r="L152" s="136"/>
      <c r="M152" s="738"/>
      <c r="N152" s="738"/>
      <c r="O152" s="143"/>
      <c r="P152" s="143"/>
      <c r="Q152" s="143"/>
      <c r="R152" s="143"/>
      <c r="S152" s="143"/>
      <c r="T152" s="144"/>
      <c r="AT152" s="138"/>
      <c r="AU152" s="138"/>
      <c r="AY152" s="138"/>
    </row>
    <row r="153" spans="1:65" s="2" customFormat="1" ht="51.65" customHeight="1">
      <c r="A153" s="203"/>
      <c r="B153" s="131"/>
      <c r="C153" s="145">
        <v>15</v>
      </c>
      <c r="D153" s="145"/>
      <c r="E153" s="146"/>
      <c r="F153" s="156" t="s">
        <v>2086</v>
      </c>
      <c r="G153" s="148" t="s">
        <v>169</v>
      </c>
      <c r="H153" s="149">
        <v>100</v>
      </c>
      <c r="I153" s="150"/>
      <c r="J153" s="151">
        <f>ROUND(I153*H153,0)</f>
        <v>0</v>
      </c>
      <c r="K153" s="147" t="s">
        <v>1</v>
      </c>
      <c r="L153" s="152"/>
      <c r="M153" s="736"/>
      <c r="N153" s="737"/>
      <c r="O153" s="50"/>
      <c r="P153" s="132"/>
      <c r="Q153" s="132"/>
      <c r="R153" s="132"/>
      <c r="S153" s="132"/>
      <c r="T153" s="133"/>
      <c r="U153" s="203"/>
      <c r="V153" s="203"/>
      <c r="W153" s="203"/>
      <c r="X153" s="203"/>
      <c r="Y153" s="203"/>
      <c r="Z153" s="203"/>
      <c r="AA153" s="203"/>
      <c r="AB153" s="203"/>
      <c r="AC153" s="203"/>
      <c r="AD153" s="203"/>
      <c r="AE153" s="203"/>
      <c r="AR153" s="134"/>
      <c r="AT153" s="134"/>
      <c r="AU153" s="134"/>
      <c r="AY153" s="12"/>
      <c r="BE153" s="135"/>
      <c r="BF153" s="135"/>
      <c r="BG153" s="135"/>
      <c r="BH153" s="135"/>
      <c r="BI153" s="135"/>
      <c r="BJ153" s="12"/>
      <c r="BK153" s="135"/>
      <c r="BL153" s="12"/>
      <c r="BM153" s="134"/>
    </row>
    <row r="154" spans="1:65" s="10" customFormat="1" ht="15" customHeight="1">
      <c r="B154" s="136"/>
      <c r="D154" s="137"/>
      <c r="E154" s="138"/>
      <c r="F154" s="155"/>
      <c r="H154" s="140"/>
      <c r="I154" s="860"/>
      <c r="L154" s="136"/>
      <c r="M154" s="738"/>
      <c r="N154" s="738"/>
      <c r="O154" s="143"/>
      <c r="P154" s="143"/>
      <c r="Q154" s="143"/>
      <c r="R154" s="143"/>
      <c r="S154" s="143"/>
      <c r="T154" s="144"/>
      <c r="AT154" s="138"/>
      <c r="AU154" s="138"/>
      <c r="AY154" s="138"/>
    </row>
    <row r="155" spans="1:65" s="9" customFormat="1" ht="17.5" customHeight="1">
      <c r="B155" s="119"/>
      <c r="D155" s="120" t="s">
        <v>71</v>
      </c>
      <c r="E155" s="129" t="s">
        <v>174</v>
      </c>
      <c r="F155" s="129" t="s">
        <v>374</v>
      </c>
      <c r="I155" s="859"/>
      <c r="J155" s="130">
        <f>SUM(J156:J158)</f>
        <v>0</v>
      </c>
      <c r="L155" s="119"/>
      <c r="M155" s="735"/>
      <c r="N155" s="735"/>
      <c r="O155" s="124"/>
      <c r="P155" s="125"/>
      <c r="Q155" s="124"/>
      <c r="R155" s="125"/>
      <c r="S155" s="124"/>
      <c r="T155" s="126"/>
      <c r="AR155" s="120"/>
      <c r="AT155" s="127"/>
      <c r="AU155" s="127"/>
      <c r="AY155" s="120"/>
      <c r="BK155" s="128"/>
    </row>
    <row r="156" spans="1:65" s="10" customFormat="1" ht="35.5" customHeight="1">
      <c r="B156" s="136"/>
      <c r="C156" s="167">
        <v>16</v>
      </c>
      <c r="D156" s="167"/>
      <c r="E156" s="157"/>
      <c r="F156" s="171" t="s">
        <v>2074</v>
      </c>
      <c r="G156" s="163" t="s">
        <v>270</v>
      </c>
      <c r="H156" s="164">
        <v>30</v>
      </c>
      <c r="I156" s="159"/>
      <c r="J156" s="172">
        <f>ROUND(I156*H156,0)</f>
        <v>0</v>
      </c>
      <c r="K156" s="158" t="s">
        <v>1</v>
      </c>
      <c r="L156" s="136"/>
      <c r="M156" s="738"/>
      <c r="N156" s="738"/>
      <c r="O156" s="143"/>
      <c r="P156" s="143"/>
      <c r="Q156" s="143"/>
      <c r="R156" s="143"/>
      <c r="S156" s="143"/>
      <c r="T156" s="144"/>
      <c r="AT156" s="138"/>
      <c r="AU156" s="138"/>
      <c r="AY156" s="138"/>
    </row>
    <row r="157" spans="1:65" s="10" customFormat="1" ht="24" customHeight="1">
      <c r="B157" s="136"/>
      <c r="C157" s="167">
        <v>17</v>
      </c>
      <c r="D157" s="167"/>
      <c r="E157" s="157"/>
      <c r="F157" s="171" t="s">
        <v>2076</v>
      </c>
      <c r="G157" s="163" t="s">
        <v>270</v>
      </c>
      <c r="H157" s="164">
        <v>30</v>
      </c>
      <c r="I157" s="159"/>
      <c r="J157" s="172">
        <f>ROUND(I157*H157,0)</f>
        <v>0</v>
      </c>
      <c r="K157" s="158" t="s">
        <v>1</v>
      </c>
      <c r="L157" s="136"/>
      <c r="M157" s="738"/>
      <c r="N157" s="738"/>
      <c r="O157" s="143"/>
      <c r="P157" s="143"/>
      <c r="Q157" s="143"/>
      <c r="R157" s="143"/>
      <c r="S157" s="143"/>
      <c r="T157" s="144"/>
      <c r="AT157" s="138"/>
      <c r="AU157" s="138"/>
      <c r="AY157" s="138"/>
    </row>
    <row r="158" spans="1:65" s="10" customFormat="1" ht="24" customHeight="1">
      <c r="B158" s="136"/>
      <c r="C158" s="167">
        <v>18</v>
      </c>
      <c r="D158" s="167"/>
      <c r="E158" s="157"/>
      <c r="F158" s="171" t="s">
        <v>2075</v>
      </c>
      <c r="G158" s="163" t="s">
        <v>270</v>
      </c>
      <c r="H158" s="164">
        <v>30</v>
      </c>
      <c r="I158" s="159"/>
      <c r="J158" s="172">
        <f t="shared" ref="J158" si="0">ROUND(I158*H158,0)</f>
        <v>0</v>
      </c>
      <c r="K158" s="158" t="s">
        <v>1</v>
      </c>
      <c r="L158" s="136"/>
      <c r="M158" s="738"/>
      <c r="N158" s="738"/>
      <c r="O158" s="143"/>
      <c r="P158" s="143"/>
      <c r="Q158" s="143"/>
      <c r="R158" s="143"/>
      <c r="S158" s="143"/>
      <c r="T158" s="144"/>
      <c r="AT158" s="138"/>
      <c r="AU158" s="138"/>
      <c r="AY158" s="138"/>
    </row>
    <row r="159" spans="1:65" s="10" customFormat="1" ht="15" customHeight="1">
      <c r="B159" s="136"/>
      <c r="C159" s="165"/>
      <c r="D159" s="168"/>
      <c r="E159" s="161"/>
      <c r="F159" s="218"/>
      <c r="G159" s="165"/>
      <c r="H159" s="166"/>
      <c r="I159" s="326"/>
      <c r="J159" s="165"/>
      <c r="K159" s="160"/>
      <c r="L159" s="136"/>
      <c r="M159" s="738"/>
      <c r="N159" s="738"/>
      <c r="O159" s="143"/>
      <c r="P159" s="143"/>
      <c r="Q159" s="143"/>
      <c r="R159" s="143"/>
      <c r="S159" s="143"/>
      <c r="T159" s="144"/>
      <c r="AT159" s="138"/>
      <c r="AU159" s="138"/>
      <c r="AY159" s="138"/>
    </row>
    <row r="160" spans="1:65" s="9" customFormat="1" ht="17.5" customHeight="1">
      <c r="B160" s="119"/>
      <c r="D160" s="120" t="s">
        <v>71</v>
      </c>
      <c r="E160" s="129" t="s">
        <v>175</v>
      </c>
      <c r="F160" s="129" t="s">
        <v>495</v>
      </c>
      <c r="I160" s="859"/>
      <c r="J160" s="130">
        <f>SUM(J161:J168)</f>
        <v>0</v>
      </c>
      <c r="L160" s="119"/>
      <c r="M160" s="735"/>
      <c r="N160" s="735"/>
      <c r="O160" s="124"/>
      <c r="P160" s="125"/>
      <c r="Q160" s="124"/>
      <c r="R160" s="125"/>
      <c r="S160" s="124"/>
      <c r="T160" s="126"/>
      <c r="AR160" s="120"/>
      <c r="AT160" s="127"/>
      <c r="AU160" s="127"/>
      <c r="AY160" s="120"/>
      <c r="BK160" s="128"/>
    </row>
    <row r="161" spans="1:65" s="10" customFormat="1" ht="39.65" customHeight="1">
      <c r="B161" s="136"/>
      <c r="C161" s="167">
        <v>19</v>
      </c>
      <c r="D161" s="167"/>
      <c r="E161" s="157"/>
      <c r="F161" s="171" t="s">
        <v>2077</v>
      </c>
      <c r="G161" s="163" t="s">
        <v>169</v>
      </c>
      <c r="H161" s="164">
        <v>38</v>
      </c>
      <c r="I161" s="159"/>
      <c r="J161" s="172">
        <f>ROUND(I161*H161,0)</f>
        <v>0</v>
      </c>
      <c r="K161" s="158" t="s">
        <v>1</v>
      </c>
      <c r="L161" s="136"/>
      <c r="M161" s="738"/>
      <c r="N161" s="738"/>
      <c r="O161" s="143"/>
      <c r="P161" s="143"/>
      <c r="Q161" s="143"/>
      <c r="R161" s="143"/>
      <c r="S161" s="143"/>
      <c r="T161" s="144"/>
      <c r="AT161" s="138"/>
      <c r="AU161" s="138"/>
      <c r="AY161" s="138"/>
    </row>
    <row r="162" spans="1:65" s="10" customFormat="1" ht="15" customHeight="1">
      <c r="B162" s="136"/>
      <c r="C162" s="165"/>
      <c r="D162" s="168" t="s">
        <v>131</v>
      </c>
      <c r="E162" s="161" t="s">
        <v>1</v>
      </c>
      <c r="F162" s="170" t="s">
        <v>506</v>
      </c>
      <c r="G162" s="165"/>
      <c r="H162" s="166">
        <v>38</v>
      </c>
      <c r="I162" s="326"/>
      <c r="J162" s="165"/>
      <c r="K162" s="160"/>
      <c r="L162" s="136"/>
      <c r="M162" s="738"/>
      <c r="N162" s="738"/>
      <c r="O162" s="143"/>
      <c r="P162" s="143"/>
      <c r="Q162" s="143"/>
      <c r="R162" s="143"/>
      <c r="S162" s="143"/>
      <c r="T162" s="144"/>
      <c r="AT162" s="138"/>
      <c r="AU162" s="138"/>
      <c r="AY162" s="138"/>
    </row>
    <row r="163" spans="1:65" s="2" customFormat="1" ht="36" customHeight="1">
      <c r="A163" s="203"/>
      <c r="B163" s="131"/>
      <c r="C163" s="145">
        <v>20</v>
      </c>
      <c r="D163" s="145"/>
      <c r="E163" s="146"/>
      <c r="F163" s="147" t="s">
        <v>2078</v>
      </c>
      <c r="G163" s="148" t="s">
        <v>169</v>
      </c>
      <c r="H163" s="149">
        <v>22</v>
      </c>
      <c r="I163" s="150"/>
      <c r="J163" s="151">
        <f t="shared" ref="J163:J189" si="1">ROUND(I163*H163,0)</f>
        <v>0</v>
      </c>
      <c r="K163" s="147" t="s">
        <v>1</v>
      </c>
      <c r="L163" s="152"/>
      <c r="M163" s="736"/>
      <c r="N163" s="737"/>
      <c r="O163" s="50"/>
      <c r="P163" s="132"/>
      <c r="Q163" s="132"/>
      <c r="R163" s="132"/>
      <c r="S163" s="132"/>
      <c r="T163" s="133"/>
      <c r="U163" s="203"/>
      <c r="V163" s="203"/>
      <c r="W163" s="203"/>
      <c r="X163" s="203"/>
      <c r="Y163" s="203"/>
      <c r="Z163" s="203"/>
      <c r="AA163" s="203"/>
      <c r="AB163" s="203"/>
      <c r="AC163" s="203"/>
      <c r="AD163" s="203"/>
      <c r="AE163" s="203"/>
      <c r="AR163" s="134"/>
      <c r="AT163" s="134"/>
      <c r="AU163" s="134"/>
      <c r="AY163" s="12"/>
      <c r="BE163" s="135"/>
      <c r="BF163" s="135"/>
      <c r="BG163" s="135"/>
      <c r="BH163" s="135"/>
      <c r="BI163" s="135"/>
      <c r="BJ163" s="12"/>
      <c r="BK163" s="135"/>
      <c r="BL163" s="12"/>
      <c r="BM163" s="134"/>
    </row>
    <row r="164" spans="1:65" s="10" customFormat="1" ht="15" customHeight="1">
      <c r="B164" s="136"/>
      <c r="C164" s="165"/>
      <c r="D164" s="168" t="s">
        <v>131</v>
      </c>
      <c r="E164" s="161" t="s">
        <v>1</v>
      </c>
      <c r="F164" s="170" t="s">
        <v>507</v>
      </c>
      <c r="G164" s="165"/>
      <c r="H164" s="166">
        <v>22</v>
      </c>
      <c r="I164" s="326"/>
      <c r="J164" s="165"/>
      <c r="K164" s="160"/>
      <c r="L164" s="136"/>
      <c r="M164" s="738"/>
      <c r="N164" s="738"/>
      <c r="O164" s="143"/>
      <c r="P164" s="143"/>
      <c r="Q164" s="143"/>
      <c r="R164" s="143"/>
      <c r="S164" s="143"/>
      <c r="T164" s="144"/>
      <c r="AT164" s="138"/>
      <c r="AU164" s="138"/>
      <c r="AY164" s="138"/>
    </row>
    <row r="165" spans="1:65" s="10" customFormat="1" ht="15" customHeight="1">
      <c r="B165" s="136"/>
      <c r="C165" s="165"/>
      <c r="D165" s="168"/>
      <c r="E165" s="161"/>
      <c r="F165" s="170"/>
      <c r="G165" s="165"/>
      <c r="H165" s="166"/>
      <c r="I165" s="326"/>
      <c r="J165" s="165"/>
      <c r="K165" s="160"/>
      <c r="L165" s="136"/>
      <c r="M165" s="738"/>
      <c r="N165" s="738"/>
      <c r="O165" s="143"/>
      <c r="P165" s="143"/>
      <c r="Q165" s="143"/>
      <c r="R165" s="143"/>
      <c r="S165" s="143"/>
      <c r="T165" s="144"/>
      <c r="AT165" s="138"/>
      <c r="AU165" s="138"/>
      <c r="AY165" s="138"/>
    </row>
    <row r="166" spans="1:65" s="2" customFormat="1" ht="47.5" customHeight="1">
      <c r="A166" s="203"/>
      <c r="B166" s="131"/>
      <c r="C166" s="145">
        <v>21</v>
      </c>
      <c r="D166" s="145"/>
      <c r="E166" s="146"/>
      <c r="F166" s="147" t="s">
        <v>2079</v>
      </c>
      <c r="G166" s="148" t="s">
        <v>169</v>
      </c>
      <c r="H166" s="149">
        <v>22</v>
      </c>
      <c r="I166" s="150"/>
      <c r="J166" s="151">
        <f t="shared" si="1"/>
        <v>0</v>
      </c>
      <c r="K166" s="147" t="s">
        <v>1</v>
      </c>
      <c r="L166" s="152"/>
      <c r="M166" s="736"/>
      <c r="N166" s="737"/>
      <c r="O166" s="50"/>
      <c r="P166" s="132"/>
      <c r="Q166" s="132"/>
      <c r="R166" s="132"/>
      <c r="S166" s="132"/>
      <c r="T166" s="133"/>
      <c r="U166" s="203"/>
      <c r="V166" s="203"/>
      <c r="W166" s="203"/>
      <c r="X166" s="203"/>
      <c r="Y166" s="203"/>
      <c r="Z166" s="203"/>
      <c r="AA166" s="203"/>
      <c r="AB166" s="203"/>
      <c r="AC166" s="203"/>
      <c r="AD166" s="203"/>
      <c r="AE166" s="203"/>
      <c r="AR166" s="134"/>
      <c r="AT166" s="134"/>
      <c r="AU166" s="134"/>
      <c r="AY166" s="12"/>
      <c r="BE166" s="135"/>
      <c r="BF166" s="135"/>
      <c r="BG166" s="135"/>
      <c r="BH166" s="135"/>
      <c r="BI166" s="135"/>
      <c r="BJ166" s="12"/>
      <c r="BK166" s="135"/>
      <c r="BL166" s="12"/>
      <c r="BM166" s="134"/>
    </row>
    <row r="167" spans="1:65" s="10" customFormat="1" ht="15" customHeight="1">
      <c r="B167" s="136"/>
      <c r="C167" s="165"/>
      <c r="D167" s="168" t="s">
        <v>131</v>
      </c>
      <c r="E167" s="161" t="s">
        <v>1</v>
      </c>
      <c r="F167" s="170" t="s">
        <v>507</v>
      </c>
      <c r="G167" s="165"/>
      <c r="H167" s="166">
        <v>22</v>
      </c>
      <c r="I167" s="326"/>
      <c r="J167" s="165"/>
      <c r="K167" s="160"/>
      <c r="L167" s="136"/>
      <c r="M167" s="738"/>
      <c r="N167" s="738"/>
      <c r="O167" s="143"/>
      <c r="P167" s="143"/>
      <c r="Q167" s="143"/>
      <c r="R167" s="143"/>
      <c r="S167" s="143"/>
      <c r="T167" s="144"/>
      <c r="AT167" s="138"/>
      <c r="AU167" s="138"/>
      <c r="AY167" s="138"/>
    </row>
    <row r="168" spans="1:65" s="2" customFormat="1" ht="45.65" customHeight="1">
      <c r="A168" s="203"/>
      <c r="B168" s="131"/>
      <c r="C168" s="145">
        <v>22</v>
      </c>
      <c r="D168" s="145"/>
      <c r="E168" s="146"/>
      <c r="F168" s="147" t="s">
        <v>2080</v>
      </c>
      <c r="G168" s="148" t="s">
        <v>169</v>
      </c>
      <c r="H168" s="149">
        <v>22</v>
      </c>
      <c r="I168" s="150"/>
      <c r="J168" s="151">
        <f t="shared" si="1"/>
        <v>0</v>
      </c>
      <c r="K168" s="147" t="s">
        <v>1</v>
      </c>
      <c r="L168" s="152"/>
      <c r="M168" s="736"/>
      <c r="N168" s="737"/>
      <c r="O168" s="50"/>
      <c r="P168" s="132"/>
      <c r="Q168" s="132"/>
      <c r="R168" s="132"/>
      <c r="S168" s="132"/>
      <c r="T168" s="133"/>
      <c r="U168" s="203"/>
      <c r="V168" s="203"/>
      <c r="W168" s="203"/>
      <c r="X168" s="203"/>
      <c r="Y168" s="203"/>
      <c r="Z168" s="203"/>
      <c r="AA168" s="203"/>
      <c r="AB168" s="203"/>
      <c r="AC168" s="203"/>
      <c r="AD168" s="203"/>
      <c r="AE168" s="203"/>
      <c r="AR168" s="134"/>
      <c r="AT168" s="134"/>
      <c r="AU168" s="134"/>
      <c r="AY168" s="12"/>
      <c r="BE168" s="135"/>
      <c r="BF168" s="135"/>
      <c r="BG168" s="135"/>
      <c r="BH168" s="135"/>
      <c r="BI168" s="135"/>
      <c r="BJ168" s="12"/>
      <c r="BK168" s="135"/>
      <c r="BL168" s="12"/>
      <c r="BM168" s="134"/>
    </row>
    <row r="169" spans="1:65" s="10" customFormat="1" ht="17.5" customHeight="1">
      <c r="B169" s="136"/>
      <c r="C169" s="165"/>
      <c r="D169" s="168" t="s">
        <v>131</v>
      </c>
      <c r="E169" s="161" t="s">
        <v>1</v>
      </c>
      <c r="F169" s="170" t="s">
        <v>507</v>
      </c>
      <c r="G169" s="165"/>
      <c r="H169" s="166">
        <v>22</v>
      </c>
      <c r="I169" s="326"/>
      <c r="J169" s="165"/>
      <c r="K169" s="160"/>
      <c r="L169" s="136"/>
      <c r="M169" s="738"/>
      <c r="N169" s="738"/>
      <c r="O169" s="143"/>
      <c r="P169" s="143"/>
      <c r="Q169" s="143"/>
      <c r="R169" s="143"/>
      <c r="S169" s="143"/>
      <c r="T169" s="144"/>
      <c r="AT169" s="138"/>
      <c r="AU169" s="138"/>
      <c r="AY169" s="138"/>
    </row>
    <row r="170" spans="1:65" s="9" customFormat="1" ht="17.5" customHeight="1">
      <c r="B170" s="119"/>
      <c r="D170" s="120" t="s">
        <v>71</v>
      </c>
      <c r="E170" s="129" t="s">
        <v>375</v>
      </c>
      <c r="F170" s="129" t="s">
        <v>496</v>
      </c>
      <c r="I170" s="859"/>
      <c r="J170" s="130">
        <f>SUM(J171:J189)</f>
        <v>0</v>
      </c>
      <c r="L170" s="119"/>
      <c r="M170" s="735"/>
      <c r="N170" s="735"/>
      <c r="O170" s="124"/>
      <c r="P170" s="125"/>
      <c r="Q170" s="124"/>
      <c r="R170" s="125"/>
      <c r="S170" s="124"/>
      <c r="T170" s="126"/>
      <c r="AR170" s="120"/>
      <c r="AT170" s="127"/>
      <c r="AU170" s="127"/>
      <c r="AY170" s="120"/>
      <c r="BK170" s="128"/>
    </row>
    <row r="171" spans="1:65" s="2" customFormat="1" ht="24" customHeight="1">
      <c r="A171" s="203"/>
      <c r="B171" s="131"/>
      <c r="C171" s="145">
        <v>23</v>
      </c>
      <c r="D171" s="145"/>
      <c r="E171" s="146"/>
      <c r="F171" s="147" t="s">
        <v>437</v>
      </c>
      <c r="G171" s="148" t="s">
        <v>212</v>
      </c>
      <c r="H171" s="149">
        <v>10.5</v>
      </c>
      <c r="I171" s="150"/>
      <c r="J171" s="151">
        <f t="shared" si="1"/>
        <v>0</v>
      </c>
      <c r="K171" s="147" t="s">
        <v>1</v>
      </c>
      <c r="L171" s="152"/>
      <c r="M171" s="736"/>
      <c r="N171" s="737"/>
      <c r="O171" s="50"/>
      <c r="P171" s="132"/>
      <c r="Q171" s="132"/>
      <c r="R171" s="132"/>
      <c r="S171" s="132"/>
      <c r="T171" s="133"/>
      <c r="U171" s="203"/>
      <c r="V171" s="203"/>
      <c r="W171" s="203"/>
      <c r="X171" s="203"/>
      <c r="Y171" s="203"/>
      <c r="Z171" s="203"/>
      <c r="AA171" s="203"/>
      <c r="AB171" s="203"/>
      <c r="AC171" s="203"/>
      <c r="AD171" s="203"/>
      <c r="AE171" s="203"/>
      <c r="AR171" s="134"/>
      <c r="AT171" s="134"/>
      <c r="AU171" s="134"/>
      <c r="AY171" s="12"/>
      <c r="BE171" s="135"/>
      <c r="BF171" s="135"/>
      <c r="BG171" s="135"/>
      <c r="BH171" s="135"/>
      <c r="BI171" s="135"/>
      <c r="BJ171" s="12"/>
      <c r="BK171" s="135"/>
      <c r="BL171" s="12"/>
      <c r="BM171" s="134"/>
    </row>
    <row r="172" spans="1:65" s="10" customFormat="1" ht="14.5" customHeight="1">
      <c r="B172" s="136"/>
      <c r="C172" s="165"/>
      <c r="D172" s="168" t="s">
        <v>131</v>
      </c>
      <c r="E172" s="161" t="s">
        <v>1</v>
      </c>
      <c r="F172" s="170" t="s">
        <v>508</v>
      </c>
      <c r="G172" s="165"/>
      <c r="H172" s="166">
        <v>10.5</v>
      </c>
      <c r="I172" s="326"/>
      <c r="J172" s="165"/>
      <c r="K172" s="160"/>
      <c r="L172" s="136"/>
      <c r="M172" s="738"/>
      <c r="N172" s="738"/>
      <c r="O172" s="143"/>
      <c r="P172" s="143"/>
      <c r="Q172" s="143"/>
      <c r="R172" s="143"/>
      <c r="S172" s="143"/>
      <c r="T172" s="144"/>
      <c r="AT172" s="138"/>
      <c r="AU172" s="138"/>
      <c r="AY172" s="138"/>
    </row>
    <row r="173" spans="1:65" s="10" customFormat="1" ht="24" customHeight="1">
      <c r="B173" s="136"/>
      <c r="C173" s="145">
        <v>24</v>
      </c>
      <c r="D173" s="145"/>
      <c r="E173" s="146"/>
      <c r="F173" s="147" t="s">
        <v>438</v>
      </c>
      <c r="G173" s="148" t="s">
        <v>212</v>
      </c>
      <c r="H173" s="149">
        <v>10.5</v>
      </c>
      <c r="I173" s="150"/>
      <c r="J173" s="151">
        <f t="shared" si="1"/>
        <v>0</v>
      </c>
      <c r="K173" s="147" t="s">
        <v>1</v>
      </c>
      <c r="L173" s="136"/>
      <c r="M173" s="738"/>
      <c r="N173" s="738"/>
      <c r="O173" s="143"/>
      <c r="P173" s="143"/>
      <c r="Q173" s="143"/>
      <c r="R173" s="143"/>
      <c r="S173" s="143"/>
      <c r="T173" s="143"/>
      <c r="AT173" s="138"/>
      <c r="AU173" s="138"/>
      <c r="AY173" s="138"/>
    </row>
    <row r="174" spans="1:65" s="10" customFormat="1" ht="24" customHeight="1">
      <c r="B174" s="136"/>
      <c r="C174" s="145">
        <v>25</v>
      </c>
      <c r="D174" s="145"/>
      <c r="E174" s="146"/>
      <c r="F174" s="147" t="s">
        <v>439</v>
      </c>
      <c r="G174" s="148" t="s">
        <v>270</v>
      </c>
      <c r="H174" s="149">
        <v>22.05</v>
      </c>
      <c r="I174" s="150"/>
      <c r="J174" s="151">
        <f t="shared" si="1"/>
        <v>0</v>
      </c>
      <c r="K174" s="147" t="s">
        <v>1</v>
      </c>
      <c r="L174" s="136"/>
      <c r="M174" s="738"/>
      <c r="N174" s="738"/>
      <c r="O174" s="143"/>
      <c r="P174" s="143"/>
      <c r="Q174" s="143"/>
      <c r="R174" s="143"/>
      <c r="S174" s="143"/>
      <c r="T174" s="143"/>
      <c r="AT174" s="138"/>
      <c r="AU174" s="138"/>
      <c r="AY174" s="138"/>
    </row>
    <row r="175" spans="1:65" s="10" customFormat="1" ht="15" customHeight="1">
      <c r="B175" s="136"/>
      <c r="C175" s="165"/>
      <c r="D175" s="168" t="s">
        <v>131</v>
      </c>
      <c r="E175" s="161" t="s">
        <v>1</v>
      </c>
      <c r="F175" s="170" t="s">
        <v>509</v>
      </c>
      <c r="G175" s="165"/>
      <c r="H175" s="166">
        <v>22.05</v>
      </c>
      <c r="I175" s="326"/>
      <c r="J175" s="165"/>
      <c r="K175" s="160"/>
      <c r="L175" s="136"/>
      <c r="M175" s="738"/>
      <c r="N175" s="738"/>
      <c r="O175" s="143"/>
      <c r="P175" s="143"/>
      <c r="Q175" s="143"/>
      <c r="R175" s="143"/>
      <c r="S175" s="143"/>
      <c r="T175" s="144"/>
      <c r="AT175" s="138"/>
      <c r="AU175" s="138"/>
      <c r="AY175" s="138"/>
    </row>
    <row r="176" spans="1:65" s="10" customFormat="1" ht="24" customHeight="1">
      <c r="B176" s="136"/>
      <c r="C176" s="145">
        <v>26</v>
      </c>
      <c r="D176" s="145"/>
      <c r="E176" s="146"/>
      <c r="F176" s="147" t="s">
        <v>440</v>
      </c>
      <c r="G176" s="148" t="s">
        <v>270</v>
      </c>
      <c r="H176" s="149">
        <v>22.05</v>
      </c>
      <c r="I176" s="150"/>
      <c r="J176" s="151">
        <f t="shared" ref="J176" si="2">ROUND(I176*H176,0)</f>
        <v>0</v>
      </c>
      <c r="K176" s="147" t="s">
        <v>1</v>
      </c>
      <c r="L176" s="136"/>
      <c r="M176" s="738"/>
      <c r="N176" s="738"/>
      <c r="O176" s="143"/>
      <c r="P176" s="143"/>
      <c r="Q176" s="143"/>
      <c r="R176" s="143"/>
      <c r="S176" s="143"/>
      <c r="T176" s="143"/>
      <c r="AT176" s="138"/>
      <c r="AU176" s="138"/>
      <c r="AY176" s="138"/>
    </row>
    <row r="177" spans="1:51" s="10" customFormat="1" ht="15" customHeight="1">
      <c r="B177" s="136"/>
      <c r="C177" s="165"/>
      <c r="D177" s="168" t="s">
        <v>131</v>
      </c>
      <c r="E177" s="161" t="s">
        <v>1</v>
      </c>
      <c r="F177" s="170" t="s">
        <v>507</v>
      </c>
      <c r="G177" s="165"/>
      <c r="H177" s="166">
        <v>22.05</v>
      </c>
      <c r="I177" s="326"/>
      <c r="J177" s="165"/>
      <c r="K177" s="160"/>
      <c r="L177" s="136"/>
      <c r="M177" s="738"/>
      <c r="N177" s="738"/>
      <c r="O177" s="143"/>
      <c r="P177" s="143"/>
      <c r="Q177" s="143"/>
      <c r="R177" s="143"/>
      <c r="S177" s="143"/>
      <c r="T177" s="144"/>
      <c r="AT177" s="138"/>
      <c r="AU177" s="138"/>
      <c r="AY177" s="138"/>
    </row>
    <row r="178" spans="1:51" s="10" customFormat="1" ht="24" customHeight="1">
      <c r="B178" s="136"/>
      <c r="C178" s="145">
        <v>27</v>
      </c>
      <c r="D178" s="145"/>
      <c r="E178" s="146"/>
      <c r="F178" s="147" t="s">
        <v>441</v>
      </c>
      <c r="G178" s="148" t="s">
        <v>212</v>
      </c>
      <c r="H178" s="149">
        <v>10.5</v>
      </c>
      <c r="I178" s="150"/>
      <c r="J178" s="151">
        <f t="shared" si="1"/>
        <v>0</v>
      </c>
      <c r="K178" s="147" t="s">
        <v>1</v>
      </c>
      <c r="L178" s="136"/>
      <c r="M178" s="738"/>
      <c r="N178" s="738"/>
      <c r="O178" s="143"/>
      <c r="P178" s="143"/>
      <c r="Q178" s="143"/>
      <c r="R178" s="143"/>
      <c r="S178" s="143"/>
      <c r="T178" s="143"/>
      <c r="AT178" s="138"/>
      <c r="AU178" s="138"/>
      <c r="AY178" s="138"/>
    </row>
    <row r="179" spans="1:51" s="10" customFormat="1" ht="24" customHeight="1">
      <c r="B179" s="136"/>
      <c r="C179" s="145">
        <v>28</v>
      </c>
      <c r="D179" s="145"/>
      <c r="E179" s="146"/>
      <c r="F179" s="147" t="s">
        <v>491</v>
      </c>
      <c r="G179" s="148" t="s">
        <v>212</v>
      </c>
      <c r="H179" s="149">
        <v>4.7300000000000004</v>
      </c>
      <c r="I179" s="150"/>
      <c r="J179" s="151">
        <f t="shared" si="1"/>
        <v>0</v>
      </c>
      <c r="K179" s="147" t="s">
        <v>1</v>
      </c>
      <c r="L179" s="136"/>
      <c r="M179" s="738"/>
      <c r="N179" s="738"/>
      <c r="O179" s="143"/>
      <c r="P179" s="143"/>
      <c r="Q179" s="143"/>
      <c r="R179" s="143"/>
      <c r="S179" s="143"/>
      <c r="T179" s="143"/>
      <c r="AT179" s="138"/>
      <c r="AU179" s="138"/>
      <c r="AY179" s="138"/>
    </row>
    <row r="180" spans="1:51" s="10" customFormat="1" ht="24" customHeight="1">
      <c r="B180" s="136"/>
      <c r="C180" s="145">
        <v>29</v>
      </c>
      <c r="D180" s="145"/>
      <c r="E180" s="146"/>
      <c r="F180" s="147" t="s">
        <v>492</v>
      </c>
      <c r="G180" s="148" t="s">
        <v>212</v>
      </c>
      <c r="H180" s="149">
        <v>4.7300000000000004</v>
      </c>
      <c r="I180" s="150"/>
      <c r="J180" s="151">
        <f t="shared" si="1"/>
        <v>0</v>
      </c>
      <c r="K180" s="147" t="s">
        <v>1</v>
      </c>
      <c r="L180" s="136"/>
      <c r="M180" s="738"/>
      <c r="N180" s="738"/>
      <c r="O180" s="143"/>
      <c r="P180" s="143"/>
      <c r="Q180" s="143"/>
      <c r="R180" s="143"/>
      <c r="S180" s="143"/>
      <c r="T180" s="143"/>
      <c r="AT180" s="138"/>
      <c r="AU180" s="138"/>
      <c r="AY180" s="138"/>
    </row>
    <row r="181" spans="1:51" s="10" customFormat="1" ht="24" customHeight="1">
      <c r="B181" s="136"/>
      <c r="C181" s="145">
        <v>30</v>
      </c>
      <c r="D181" s="145"/>
      <c r="E181" s="146"/>
      <c r="F181" s="147" t="s">
        <v>217</v>
      </c>
      <c r="G181" s="148" t="s">
        <v>212</v>
      </c>
      <c r="H181" s="149">
        <v>4.7300000000000004</v>
      </c>
      <c r="I181" s="150"/>
      <c r="J181" s="151">
        <f t="shared" si="1"/>
        <v>0</v>
      </c>
      <c r="K181" s="147" t="s">
        <v>1</v>
      </c>
      <c r="L181" s="136"/>
      <c r="M181" s="738"/>
      <c r="N181" s="738"/>
      <c r="O181" s="143"/>
      <c r="P181" s="143"/>
      <c r="Q181" s="143"/>
      <c r="R181" s="143"/>
      <c r="S181" s="143"/>
      <c r="T181" s="143"/>
      <c r="AT181" s="138"/>
      <c r="AU181" s="138"/>
      <c r="AY181" s="138"/>
    </row>
    <row r="182" spans="1:51" s="10" customFormat="1" ht="24" customHeight="1">
      <c r="B182" s="136"/>
      <c r="C182" s="145">
        <v>31</v>
      </c>
      <c r="D182" s="145"/>
      <c r="E182" s="146"/>
      <c r="F182" s="147" t="s">
        <v>449</v>
      </c>
      <c r="G182" s="148" t="s">
        <v>212</v>
      </c>
      <c r="H182" s="149">
        <v>4.7300000000000004</v>
      </c>
      <c r="I182" s="150"/>
      <c r="J182" s="151">
        <f t="shared" si="1"/>
        <v>0</v>
      </c>
      <c r="K182" s="147" t="s">
        <v>1</v>
      </c>
      <c r="L182" s="136"/>
      <c r="M182" s="738"/>
      <c r="N182" s="738"/>
      <c r="O182" s="143"/>
      <c r="P182" s="143"/>
      <c r="Q182" s="143"/>
      <c r="R182" s="143"/>
      <c r="S182" s="143"/>
      <c r="T182" s="143"/>
      <c r="AT182" s="138"/>
      <c r="AU182" s="138"/>
      <c r="AY182" s="138"/>
    </row>
    <row r="183" spans="1:51" s="10" customFormat="1" ht="24" customHeight="1">
      <c r="B183" s="136"/>
      <c r="C183" s="145">
        <v>32</v>
      </c>
      <c r="D183" s="145"/>
      <c r="E183" s="146"/>
      <c r="F183" s="147" t="s">
        <v>214</v>
      </c>
      <c r="G183" s="148" t="s">
        <v>212</v>
      </c>
      <c r="H183" s="149">
        <v>5.77</v>
      </c>
      <c r="I183" s="150"/>
      <c r="J183" s="151">
        <f t="shared" si="1"/>
        <v>0</v>
      </c>
      <c r="K183" s="147" t="s">
        <v>1</v>
      </c>
      <c r="L183" s="136"/>
      <c r="M183" s="738"/>
      <c r="N183" s="738"/>
      <c r="O183" s="143"/>
      <c r="P183" s="143"/>
      <c r="Q183" s="143"/>
      <c r="R183" s="143"/>
      <c r="S183" s="143"/>
      <c r="T183" s="143"/>
      <c r="AT183" s="138"/>
      <c r="AU183" s="138"/>
      <c r="AY183" s="138"/>
    </row>
    <row r="184" spans="1:51" s="10" customFormat="1" ht="15" customHeight="1">
      <c r="B184" s="136"/>
      <c r="C184" s="165"/>
      <c r="D184" s="168" t="s">
        <v>131</v>
      </c>
      <c r="E184" s="161" t="s">
        <v>1</v>
      </c>
      <c r="F184" s="170" t="s">
        <v>510</v>
      </c>
      <c r="G184" s="165"/>
      <c r="H184" s="166">
        <v>5.77</v>
      </c>
      <c r="I184" s="326"/>
      <c r="J184" s="165"/>
      <c r="K184" s="160"/>
      <c r="L184" s="136"/>
      <c r="M184" s="738"/>
      <c r="N184" s="738"/>
      <c r="O184" s="143"/>
      <c r="P184" s="143"/>
      <c r="Q184" s="143"/>
      <c r="R184" s="143"/>
      <c r="S184" s="143"/>
      <c r="T184" s="144"/>
      <c r="AT184" s="138"/>
      <c r="AU184" s="138"/>
      <c r="AY184" s="138"/>
    </row>
    <row r="185" spans="1:51" s="10" customFormat="1" ht="24" customHeight="1">
      <c r="B185" s="136"/>
      <c r="C185" s="145">
        <v>33</v>
      </c>
      <c r="D185" s="145"/>
      <c r="E185" s="146"/>
      <c r="F185" s="147" t="s">
        <v>213</v>
      </c>
      <c r="G185" s="148" t="s">
        <v>212</v>
      </c>
      <c r="H185" s="149">
        <v>3.66</v>
      </c>
      <c r="I185" s="150"/>
      <c r="J185" s="151">
        <f t="shared" si="1"/>
        <v>0</v>
      </c>
      <c r="K185" s="147" t="s">
        <v>1</v>
      </c>
      <c r="L185" s="136"/>
      <c r="M185" s="738"/>
      <c r="N185" s="738"/>
      <c r="O185" s="143"/>
      <c r="P185" s="143"/>
      <c r="Q185" s="143"/>
      <c r="R185" s="143"/>
      <c r="S185" s="143"/>
      <c r="T185" s="143"/>
      <c r="AT185" s="138"/>
      <c r="AU185" s="138"/>
      <c r="AY185" s="138"/>
    </row>
    <row r="186" spans="1:51" s="10" customFormat="1" ht="15" customHeight="1">
      <c r="B186" s="136"/>
      <c r="C186" s="165"/>
      <c r="D186" s="168" t="s">
        <v>131</v>
      </c>
      <c r="E186" s="161" t="s">
        <v>1</v>
      </c>
      <c r="F186" s="170" t="s">
        <v>511</v>
      </c>
      <c r="G186" s="165"/>
      <c r="H186" s="166">
        <v>3.66</v>
      </c>
      <c r="I186" s="326"/>
      <c r="J186" s="165"/>
      <c r="K186" s="160"/>
      <c r="L186" s="136"/>
      <c r="M186" s="738"/>
      <c r="N186" s="738"/>
      <c r="O186" s="143"/>
      <c r="P186" s="143"/>
      <c r="Q186" s="143"/>
      <c r="R186" s="143"/>
      <c r="S186" s="143"/>
      <c r="T186" s="144"/>
      <c r="AT186" s="138"/>
      <c r="AU186" s="138"/>
      <c r="AY186" s="138"/>
    </row>
    <row r="187" spans="1:51" s="10" customFormat="1" ht="24" customHeight="1">
      <c r="B187" s="136"/>
      <c r="C187" s="145">
        <v>34</v>
      </c>
      <c r="D187" s="145"/>
      <c r="E187" s="146"/>
      <c r="F187" s="147" t="s">
        <v>224</v>
      </c>
      <c r="G187" s="148" t="s">
        <v>212</v>
      </c>
      <c r="H187" s="149">
        <v>1.05</v>
      </c>
      <c r="I187" s="150"/>
      <c r="J187" s="151">
        <f t="shared" si="1"/>
        <v>0</v>
      </c>
      <c r="K187" s="147" t="s">
        <v>1</v>
      </c>
      <c r="L187" s="136"/>
      <c r="M187" s="738"/>
      <c r="N187" s="738"/>
      <c r="O187" s="143"/>
      <c r="P187" s="143"/>
      <c r="Q187" s="143"/>
      <c r="R187" s="143"/>
      <c r="S187" s="143"/>
      <c r="T187" s="143"/>
      <c r="AT187" s="138"/>
      <c r="AU187" s="138"/>
      <c r="AY187" s="138"/>
    </row>
    <row r="188" spans="1:51" s="10" customFormat="1" ht="15" customHeight="1">
      <c r="B188" s="136"/>
      <c r="C188" s="165"/>
      <c r="D188" s="168" t="s">
        <v>131</v>
      </c>
      <c r="E188" s="161" t="s">
        <v>1</v>
      </c>
      <c r="F188" s="170" t="s">
        <v>512</v>
      </c>
      <c r="G188" s="165"/>
      <c r="H188" s="166">
        <v>1.05</v>
      </c>
      <c r="I188" s="326"/>
      <c r="J188" s="165"/>
      <c r="K188" s="160"/>
      <c r="L188" s="136"/>
      <c r="M188" s="738"/>
      <c r="N188" s="738"/>
      <c r="O188" s="143"/>
      <c r="P188" s="143"/>
      <c r="Q188" s="143"/>
      <c r="R188" s="143"/>
      <c r="S188" s="143"/>
      <c r="T188" s="144"/>
      <c r="AT188" s="138"/>
      <c r="AU188" s="138"/>
      <c r="AY188" s="138"/>
    </row>
    <row r="189" spans="1:51" s="10" customFormat="1" ht="24" customHeight="1">
      <c r="B189" s="136"/>
      <c r="C189" s="145">
        <v>35</v>
      </c>
      <c r="D189" s="145"/>
      <c r="E189" s="146"/>
      <c r="F189" s="147" t="s">
        <v>485</v>
      </c>
      <c r="G189" s="148" t="s">
        <v>212</v>
      </c>
      <c r="H189" s="149">
        <v>0.5</v>
      </c>
      <c r="I189" s="150"/>
      <c r="J189" s="151">
        <f t="shared" si="1"/>
        <v>0</v>
      </c>
      <c r="K189" s="147" t="s">
        <v>1</v>
      </c>
      <c r="L189" s="136"/>
      <c r="M189" s="738"/>
      <c r="N189" s="738"/>
      <c r="O189" s="143"/>
      <c r="P189" s="143"/>
      <c r="Q189" s="143"/>
      <c r="R189" s="143"/>
      <c r="S189" s="143"/>
      <c r="T189" s="143"/>
      <c r="AT189" s="138"/>
      <c r="AU189" s="138"/>
      <c r="AY189" s="138"/>
    </row>
    <row r="190" spans="1:51" s="2" customFormat="1" ht="7" customHeight="1">
      <c r="A190" s="203"/>
      <c r="B190" s="39"/>
      <c r="C190" s="40"/>
      <c r="D190" s="40"/>
      <c r="E190" s="40"/>
      <c r="F190" s="40"/>
      <c r="G190" s="40"/>
      <c r="H190" s="40"/>
      <c r="I190" s="855"/>
      <c r="J190" s="40"/>
      <c r="K190" s="40"/>
      <c r="L190" s="26"/>
      <c r="M190" s="734"/>
      <c r="N190" s="729"/>
      <c r="O190" s="203"/>
      <c r="P190" s="203"/>
      <c r="Q190" s="203"/>
      <c r="R190" s="203"/>
      <c r="S190" s="203"/>
      <c r="T190" s="203"/>
      <c r="U190" s="203"/>
      <c r="V190" s="203"/>
      <c r="W190" s="203"/>
      <c r="X190" s="203"/>
      <c r="Y190" s="203"/>
      <c r="Z190" s="203"/>
      <c r="AA190" s="203"/>
      <c r="AB190" s="203"/>
      <c r="AC190" s="203"/>
      <c r="AD190" s="203"/>
      <c r="AE190" s="203"/>
    </row>
  </sheetData>
  <sheetProtection algorithmName="SHA-512" hashValue="T5ymuKTIOnjFkJk2e4MX3zlhK5iPsTXistS3QW5wAlBPljz1+2X6djA2MwaU4Tdvkxd+hhFfVoPs1VOV1fozFA==" saltValue="zmkqdeif4yuRvHq5dKv75g==" spinCount="100000" sheet="1" objects="1" scenarios="1" selectLockedCells="1"/>
  <autoFilter ref="C121:K171" xr:uid="{00000000-0009-0000-0000-000005000000}"/>
  <mergeCells count="9">
    <mergeCell ref="E87:H87"/>
    <mergeCell ref="E112:H112"/>
    <mergeCell ref="E114:H114"/>
    <mergeCell ref="L2:V2"/>
    <mergeCell ref="E7:H7"/>
    <mergeCell ref="E9:H9"/>
    <mergeCell ref="E18:H18"/>
    <mergeCell ref="E27:H27"/>
    <mergeCell ref="E85:H85"/>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8BA63-712A-40C6-9BA9-01FA0B57D1BA}">
  <sheetPr>
    <pageSetUpPr fitToPage="1"/>
  </sheetPr>
  <dimension ref="B2:BM729"/>
  <sheetViews>
    <sheetView showGridLines="0" topLeftCell="A116" zoomScale="115" zoomScaleNormal="115" workbookViewId="0">
      <selection activeCell="I138" sqref="I138"/>
    </sheetView>
  </sheetViews>
  <sheetFormatPr defaultColWidth="9.36328125" defaultRowHeight="10.3"/>
  <cols>
    <col min="1" max="1" width="8.36328125" style="681" customWidth="1"/>
    <col min="2" max="2" width="1.1796875" style="681" customWidth="1"/>
    <col min="3" max="3" width="4.1796875" style="681" customWidth="1"/>
    <col min="4" max="4" width="4.36328125" style="681" customWidth="1"/>
    <col min="5" max="5" width="17.1796875" style="681" customWidth="1"/>
    <col min="6" max="6" width="50.81640625" style="681" customWidth="1"/>
    <col min="7" max="7" width="7.453125" style="681" customWidth="1"/>
    <col min="8" max="8" width="14" style="681" customWidth="1"/>
    <col min="9" max="9" width="15.81640625" style="681" customWidth="1"/>
    <col min="10" max="11" width="22.36328125" style="681" customWidth="1"/>
    <col min="12" max="12" width="9.36328125" style="681" customWidth="1"/>
    <col min="13" max="13" width="10.81640625" style="681" customWidth="1"/>
    <col min="14" max="14" width="9.36328125" style="681"/>
    <col min="15" max="20" width="14.1796875" style="681" customWidth="1"/>
    <col min="21" max="21" width="16.36328125" style="681" customWidth="1"/>
    <col min="22" max="22" width="12.36328125" style="681" customWidth="1"/>
    <col min="23" max="23" width="16.36328125" style="681" customWidth="1"/>
    <col min="24" max="24" width="12.36328125" style="681" customWidth="1"/>
    <col min="25" max="25" width="15" style="681" customWidth="1"/>
    <col min="26" max="26" width="11" style="681" customWidth="1"/>
    <col min="27" max="27" width="15" style="681" customWidth="1"/>
    <col min="28" max="28" width="16.36328125" style="681" customWidth="1"/>
    <col min="29" max="29" width="11" style="681" customWidth="1"/>
    <col min="30" max="30" width="15" style="681" customWidth="1"/>
    <col min="31" max="31" width="16.36328125" style="681" customWidth="1"/>
    <col min="32" max="16384" width="9.36328125" style="681"/>
  </cols>
  <sheetData>
    <row r="2" spans="2:56" ht="37" customHeight="1">
      <c r="L2" s="894" t="s">
        <v>5</v>
      </c>
      <c r="M2" s="895"/>
      <c r="N2" s="895"/>
      <c r="O2" s="895"/>
      <c r="P2" s="895"/>
      <c r="Q2" s="895"/>
      <c r="R2" s="895"/>
      <c r="S2" s="895"/>
      <c r="T2" s="895"/>
      <c r="U2" s="895"/>
      <c r="V2" s="895"/>
      <c r="AT2" s="277" t="s">
        <v>6984</v>
      </c>
      <c r="AZ2" s="829" t="s">
        <v>3007</v>
      </c>
      <c r="BA2" s="829" t="s">
        <v>4074</v>
      </c>
      <c r="BB2" s="829" t="s">
        <v>1</v>
      </c>
      <c r="BC2" s="829" t="s">
        <v>6983</v>
      </c>
      <c r="BD2" s="829" t="s">
        <v>78</v>
      </c>
    </row>
    <row r="3" spans="2:56" ht="7" customHeight="1">
      <c r="B3" s="13"/>
      <c r="C3" s="14"/>
      <c r="D3" s="14"/>
      <c r="E3" s="14"/>
      <c r="F3" s="14"/>
      <c r="G3" s="14"/>
      <c r="H3" s="14"/>
      <c r="I3" s="14"/>
      <c r="J3" s="14"/>
      <c r="K3" s="14"/>
      <c r="L3" s="15"/>
      <c r="AT3" s="277" t="s">
        <v>78</v>
      </c>
      <c r="AZ3" s="829" t="s">
        <v>2978</v>
      </c>
      <c r="BA3" s="829" t="s">
        <v>4069</v>
      </c>
      <c r="BB3" s="829" t="s">
        <v>1</v>
      </c>
      <c r="BC3" s="829" t="s">
        <v>6982</v>
      </c>
      <c r="BD3" s="829" t="s">
        <v>78</v>
      </c>
    </row>
    <row r="4" spans="2:56" ht="25" customHeight="1">
      <c r="B4" s="15"/>
      <c r="D4" s="16" t="s">
        <v>110</v>
      </c>
      <c r="L4" s="15"/>
      <c r="M4" s="84" t="s">
        <v>11</v>
      </c>
      <c r="AT4" s="277" t="s">
        <v>3</v>
      </c>
      <c r="AZ4" s="829" t="s">
        <v>4058</v>
      </c>
      <c r="BA4" s="829" t="s">
        <v>4060</v>
      </c>
      <c r="BB4" s="829" t="s">
        <v>1</v>
      </c>
      <c r="BC4" s="829" t="s">
        <v>6981</v>
      </c>
      <c r="BD4" s="829" t="s">
        <v>78</v>
      </c>
    </row>
    <row r="5" spans="2:56" ht="7" customHeight="1">
      <c r="B5" s="15"/>
      <c r="L5" s="15"/>
      <c r="AZ5" s="829" t="s">
        <v>4048</v>
      </c>
      <c r="BA5" s="829" t="s">
        <v>4051</v>
      </c>
      <c r="BB5" s="829" t="s">
        <v>1</v>
      </c>
      <c r="BC5" s="829" t="s">
        <v>6980</v>
      </c>
      <c r="BD5" s="829" t="s">
        <v>78</v>
      </c>
    </row>
    <row r="6" spans="2:56" ht="12" customHeight="1">
      <c r="B6" s="15"/>
      <c r="D6" s="687" t="s">
        <v>16</v>
      </c>
      <c r="L6" s="15"/>
      <c r="AZ6" s="829" t="s">
        <v>4040</v>
      </c>
      <c r="BA6" s="829" t="s">
        <v>4045</v>
      </c>
      <c r="BB6" s="829" t="s">
        <v>1</v>
      </c>
      <c r="BC6" s="829" t="s">
        <v>6979</v>
      </c>
      <c r="BD6" s="829" t="s">
        <v>78</v>
      </c>
    </row>
    <row r="7" spans="2:56" ht="16.5" customHeight="1">
      <c r="B7" s="15"/>
      <c r="E7" s="940" t="s">
        <v>4078</v>
      </c>
      <c r="F7" s="941"/>
      <c r="G7" s="941"/>
      <c r="H7" s="941"/>
      <c r="L7" s="15"/>
      <c r="AZ7" s="829" t="s">
        <v>3211</v>
      </c>
      <c r="BA7" s="829" t="s">
        <v>3215</v>
      </c>
      <c r="BB7" s="829" t="s">
        <v>1</v>
      </c>
      <c r="BC7" s="829" t="s">
        <v>6354</v>
      </c>
      <c r="BD7" s="829" t="s">
        <v>78</v>
      </c>
    </row>
    <row r="8" spans="2:56" s="686" customFormat="1" ht="12" customHeight="1">
      <c r="B8" s="34"/>
      <c r="D8" s="687" t="s">
        <v>111</v>
      </c>
      <c r="L8" s="34"/>
      <c r="AZ8" s="829" t="s">
        <v>3196</v>
      </c>
      <c r="BA8" s="829" t="s">
        <v>3204</v>
      </c>
      <c r="BB8" s="829" t="s">
        <v>1</v>
      </c>
      <c r="BC8" s="829" t="s">
        <v>6353</v>
      </c>
      <c r="BD8" s="829" t="s">
        <v>78</v>
      </c>
    </row>
    <row r="9" spans="2:56" s="686" customFormat="1" ht="16.5" customHeight="1">
      <c r="B9" s="34"/>
      <c r="E9" s="911" t="s">
        <v>6978</v>
      </c>
      <c r="F9" s="939"/>
      <c r="G9" s="939"/>
      <c r="H9" s="939"/>
      <c r="L9" s="34"/>
      <c r="AZ9" s="829" t="s">
        <v>3186</v>
      </c>
      <c r="BA9" s="829" t="s">
        <v>3188</v>
      </c>
      <c r="BB9" s="829" t="s">
        <v>1</v>
      </c>
      <c r="BC9" s="829" t="s">
        <v>6352</v>
      </c>
      <c r="BD9" s="829" t="s">
        <v>78</v>
      </c>
    </row>
    <row r="10" spans="2:56" s="686" customFormat="1">
      <c r="B10" s="34"/>
      <c r="L10" s="34"/>
      <c r="AZ10" s="829" t="s">
        <v>3173</v>
      </c>
      <c r="BA10" s="829" t="s">
        <v>4030</v>
      </c>
      <c r="BB10" s="829" t="s">
        <v>1</v>
      </c>
      <c r="BC10" s="829" t="s">
        <v>6977</v>
      </c>
      <c r="BD10" s="829" t="s">
        <v>78</v>
      </c>
    </row>
    <row r="11" spans="2:56" s="686" customFormat="1" ht="12" customHeight="1">
      <c r="B11" s="34"/>
      <c r="D11" s="687" t="s">
        <v>17</v>
      </c>
      <c r="F11" s="680" t="s">
        <v>1</v>
      </c>
      <c r="I11" s="687" t="s">
        <v>18</v>
      </c>
      <c r="J11" s="680" t="s">
        <v>1</v>
      </c>
      <c r="L11" s="34"/>
      <c r="AZ11" s="829" t="s">
        <v>4025</v>
      </c>
      <c r="BA11" s="829" t="s">
        <v>4025</v>
      </c>
      <c r="BB11" s="829" t="s">
        <v>1</v>
      </c>
      <c r="BC11" s="829" t="s">
        <v>6976</v>
      </c>
      <c r="BD11" s="829" t="s">
        <v>78</v>
      </c>
    </row>
    <row r="12" spans="2:56" s="686" customFormat="1" ht="12" customHeight="1">
      <c r="B12" s="34"/>
      <c r="D12" s="687" t="s">
        <v>19</v>
      </c>
      <c r="F12" s="680" t="s">
        <v>2933</v>
      </c>
      <c r="I12" s="687" t="s">
        <v>20</v>
      </c>
      <c r="J12" s="684">
        <f>'Rekapitulace stavby'!AN8</f>
        <v>44757</v>
      </c>
      <c r="L12" s="34"/>
      <c r="AZ12" s="829" t="s">
        <v>4019</v>
      </c>
      <c r="BA12" s="829" t="s">
        <v>4019</v>
      </c>
      <c r="BB12" s="829" t="s">
        <v>1</v>
      </c>
      <c r="BC12" s="829" t="s">
        <v>6975</v>
      </c>
      <c r="BD12" s="829" t="s">
        <v>78</v>
      </c>
    </row>
    <row r="13" spans="2:56" s="686" customFormat="1" ht="10.95" customHeight="1">
      <c r="B13" s="34"/>
      <c r="L13" s="34"/>
      <c r="AZ13" s="829" t="s">
        <v>4015</v>
      </c>
      <c r="BA13" s="829" t="s">
        <v>4015</v>
      </c>
      <c r="BB13" s="829" t="s">
        <v>1</v>
      </c>
      <c r="BC13" s="829" t="s">
        <v>6974</v>
      </c>
      <c r="BD13" s="829" t="s">
        <v>78</v>
      </c>
    </row>
    <row r="14" spans="2:56" s="686" customFormat="1" ht="12" customHeight="1">
      <c r="B14" s="34"/>
      <c r="D14" s="687" t="s">
        <v>21</v>
      </c>
      <c r="I14" s="687" t="s">
        <v>22</v>
      </c>
      <c r="J14" s="680" t="s">
        <v>1</v>
      </c>
      <c r="L14" s="34"/>
    </row>
    <row r="15" spans="2:56" s="686" customFormat="1" ht="18" customHeight="1">
      <c r="B15" s="34"/>
      <c r="E15" s="680" t="s">
        <v>2932</v>
      </c>
      <c r="I15" s="687" t="s">
        <v>23</v>
      </c>
      <c r="J15" s="680" t="s">
        <v>1</v>
      </c>
      <c r="L15" s="34"/>
    </row>
    <row r="16" spans="2:56" s="686" customFormat="1" ht="7" customHeight="1">
      <c r="B16" s="34"/>
      <c r="L16" s="34"/>
    </row>
    <row r="17" spans="2:12" s="686" customFormat="1" ht="12" customHeight="1">
      <c r="B17" s="34"/>
      <c r="D17" s="687" t="s">
        <v>24</v>
      </c>
      <c r="I17" s="687" t="s">
        <v>22</v>
      </c>
      <c r="J17" s="792" t="str">
        <f>'Rekapitulace stavby'!AN13</f>
        <v>Vyplň údaj</v>
      </c>
      <c r="L17" s="34"/>
    </row>
    <row r="18" spans="2:12" s="686" customFormat="1" ht="18" customHeight="1">
      <c r="B18" s="34"/>
      <c r="E18" s="901" t="str">
        <f>'Rekapitulace stavby'!E14</f>
        <v>Vyplň údaj</v>
      </c>
      <c r="F18" s="896"/>
      <c r="G18" s="896"/>
      <c r="H18" s="896"/>
      <c r="I18" s="687" t="s">
        <v>23</v>
      </c>
      <c r="J18" s="792" t="str">
        <f>'Rekapitulace stavby'!AN14</f>
        <v>Vyplň údaj</v>
      </c>
      <c r="L18" s="34"/>
    </row>
    <row r="19" spans="2:12" s="686" customFormat="1" ht="7" customHeight="1">
      <c r="B19" s="34"/>
      <c r="L19" s="34"/>
    </row>
    <row r="20" spans="2:12" s="686" customFormat="1" ht="12" customHeight="1">
      <c r="B20" s="34"/>
      <c r="D20" s="687" t="s">
        <v>26</v>
      </c>
      <c r="I20" s="687" t="s">
        <v>22</v>
      </c>
      <c r="J20" s="680" t="s">
        <v>1</v>
      </c>
      <c r="L20" s="34"/>
    </row>
    <row r="21" spans="2:12" s="686" customFormat="1" ht="18" customHeight="1">
      <c r="B21" s="34"/>
      <c r="E21" s="680" t="s">
        <v>27</v>
      </c>
      <c r="I21" s="687" t="s">
        <v>23</v>
      </c>
      <c r="J21" s="680" t="s">
        <v>1</v>
      </c>
      <c r="L21" s="34"/>
    </row>
    <row r="22" spans="2:12" s="686" customFormat="1" ht="7" customHeight="1">
      <c r="B22" s="34"/>
      <c r="L22" s="34"/>
    </row>
    <row r="23" spans="2:12" s="686" customFormat="1" ht="12" customHeight="1">
      <c r="B23" s="34"/>
      <c r="D23" s="687" t="s">
        <v>29</v>
      </c>
      <c r="I23" s="687" t="s">
        <v>22</v>
      </c>
      <c r="J23" s="680" t="s">
        <v>1</v>
      </c>
      <c r="L23" s="34"/>
    </row>
    <row r="24" spans="2:12" s="686" customFormat="1" ht="18" customHeight="1">
      <c r="B24" s="34"/>
      <c r="E24" s="680" t="s">
        <v>30</v>
      </c>
      <c r="I24" s="687" t="s">
        <v>23</v>
      </c>
      <c r="J24" s="680" t="s">
        <v>1</v>
      </c>
      <c r="L24" s="34"/>
    </row>
    <row r="25" spans="2:12" s="686" customFormat="1" ht="7" customHeight="1">
      <c r="B25" s="34"/>
      <c r="L25" s="34"/>
    </row>
    <row r="26" spans="2:12" s="686" customFormat="1" ht="12" customHeight="1">
      <c r="B26" s="34"/>
      <c r="D26" s="687" t="s">
        <v>31</v>
      </c>
      <c r="L26" s="34"/>
    </row>
    <row r="27" spans="2:12" s="5" customFormat="1" ht="16.5" customHeight="1">
      <c r="B27" s="87"/>
      <c r="E27" s="903" t="s">
        <v>1</v>
      </c>
      <c r="F27" s="903"/>
      <c r="G27" s="903"/>
      <c r="H27" s="903"/>
      <c r="L27" s="87"/>
    </row>
    <row r="28" spans="2:12" s="686" customFormat="1" ht="7" customHeight="1">
      <c r="B28" s="34"/>
      <c r="L28" s="34"/>
    </row>
    <row r="29" spans="2:12" s="686" customFormat="1" ht="7" customHeight="1">
      <c r="B29" s="34"/>
      <c r="D29" s="48"/>
      <c r="E29" s="48"/>
      <c r="F29" s="48"/>
      <c r="G29" s="48"/>
      <c r="H29" s="48"/>
      <c r="I29" s="48"/>
      <c r="J29" s="48"/>
      <c r="K29" s="48"/>
      <c r="L29" s="34"/>
    </row>
    <row r="30" spans="2:12" s="686" customFormat="1" ht="25.4" customHeight="1">
      <c r="B30" s="34"/>
      <c r="D30" s="88" t="s">
        <v>32</v>
      </c>
      <c r="J30" s="685">
        <f>ROUND(J135, 0)</f>
        <v>0</v>
      </c>
      <c r="L30" s="34"/>
    </row>
    <row r="31" spans="2:12" s="686" customFormat="1" ht="7" customHeight="1">
      <c r="B31" s="34"/>
      <c r="D31" s="48"/>
      <c r="E31" s="48"/>
      <c r="F31" s="48"/>
      <c r="G31" s="48"/>
      <c r="H31" s="48"/>
      <c r="I31" s="48"/>
      <c r="J31" s="48"/>
      <c r="K31" s="48"/>
      <c r="L31" s="34"/>
    </row>
    <row r="32" spans="2:12" s="686" customFormat="1" ht="14.5" customHeight="1">
      <c r="B32" s="34"/>
      <c r="F32" s="683" t="s">
        <v>34</v>
      </c>
      <c r="I32" s="683" t="s">
        <v>33</v>
      </c>
      <c r="J32" s="683" t="s">
        <v>35</v>
      </c>
      <c r="L32" s="34"/>
    </row>
    <row r="33" spans="2:12" s="686" customFormat="1" ht="14.5" customHeight="1">
      <c r="B33" s="34"/>
      <c r="D33" s="89" t="s">
        <v>36</v>
      </c>
      <c r="E33" s="687" t="s">
        <v>37</v>
      </c>
      <c r="F33" s="90">
        <f>ROUND((SUM(BE135:BE728)),  0)</f>
        <v>0</v>
      </c>
      <c r="I33" s="91">
        <v>0.21</v>
      </c>
      <c r="J33" s="90">
        <f>ROUND(((SUM(BE135:BE728))*I33),  0)</f>
        <v>0</v>
      </c>
      <c r="L33" s="34"/>
    </row>
    <row r="34" spans="2:12" s="686" customFormat="1" ht="14.5" customHeight="1">
      <c r="B34" s="34"/>
      <c r="E34" s="687" t="s">
        <v>38</v>
      </c>
      <c r="F34" s="90">
        <f>ROUND((SUM(BF135:BF728)),  0)</f>
        <v>0</v>
      </c>
      <c r="I34" s="91">
        <v>0.15</v>
      </c>
      <c r="J34" s="90">
        <f>ROUND(((SUM(BF135:BF728))*I34),  0)</f>
        <v>0</v>
      </c>
      <c r="L34" s="34"/>
    </row>
    <row r="35" spans="2:12" s="686" customFormat="1" ht="14.5" hidden="1" customHeight="1">
      <c r="B35" s="34"/>
      <c r="E35" s="687" t="s">
        <v>39</v>
      </c>
      <c r="F35" s="90">
        <f>ROUND((SUM(BG135:BG728)),  0)</f>
        <v>0</v>
      </c>
      <c r="I35" s="91">
        <v>0.21</v>
      </c>
      <c r="J35" s="90">
        <f>0</f>
        <v>0</v>
      </c>
      <c r="L35" s="34"/>
    </row>
    <row r="36" spans="2:12" s="686" customFormat="1" ht="14.5" hidden="1" customHeight="1">
      <c r="B36" s="34"/>
      <c r="E36" s="687" t="s">
        <v>40</v>
      </c>
      <c r="F36" s="90">
        <f>ROUND((SUM(BH135:BH728)),  0)</f>
        <v>0</v>
      </c>
      <c r="I36" s="91">
        <v>0.15</v>
      </c>
      <c r="J36" s="90">
        <f>0</f>
        <v>0</v>
      </c>
      <c r="L36" s="34"/>
    </row>
    <row r="37" spans="2:12" s="686" customFormat="1" ht="14.5" hidden="1" customHeight="1">
      <c r="B37" s="34"/>
      <c r="E37" s="687" t="s">
        <v>41</v>
      </c>
      <c r="F37" s="90">
        <f>ROUND((SUM(BI135:BI728)),  0)</f>
        <v>0</v>
      </c>
      <c r="I37" s="91">
        <v>0</v>
      </c>
      <c r="J37" s="90">
        <f>0</f>
        <v>0</v>
      </c>
      <c r="L37" s="34"/>
    </row>
    <row r="38" spans="2:12" s="686" customFormat="1" ht="7" customHeight="1">
      <c r="B38" s="34"/>
      <c r="L38" s="34"/>
    </row>
    <row r="39" spans="2:12" s="686" customFormat="1" ht="25.4" customHeight="1">
      <c r="B39" s="34"/>
      <c r="C39" s="279"/>
      <c r="D39" s="93" t="s">
        <v>42</v>
      </c>
      <c r="E39" s="280"/>
      <c r="F39" s="280"/>
      <c r="G39" s="94" t="s">
        <v>43</v>
      </c>
      <c r="H39" s="95" t="s">
        <v>44</v>
      </c>
      <c r="I39" s="280"/>
      <c r="J39" s="96">
        <f>SUM(J30:J37)</f>
        <v>0</v>
      </c>
      <c r="K39" s="281"/>
      <c r="L39" s="34"/>
    </row>
    <row r="40" spans="2:12" s="686" customFormat="1" ht="14.5" customHeight="1">
      <c r="B40" s="34"/>
      <c r="L40" s="34"/>
    </row>
    <row r="41" spans="2:12" ht="14.5" customHeight="1">
      <c r="B41" s="15"/>
      <c r="L41" s="15"/>
    </row>
    <row r="42" spans="2:12" ht="14.5" customHeight="1">
      <c r="B42" s="15"/>
      <c r="L42" s="15"/>
    </row>
    <row r="43" spans="2:12" ht="14.5" customHeight="1">
      <c r="B43" s="15"/>
      <c r="L43" s="15"/>
    </row>
    <row r="44" spans="2:12" ht="14.5" customHeight="1">
      <c r="B44" s="15"/>
      <c r="L44" s="15"/>
    </row>
    <row r="45" spans="2:12" ht="14.5" customHeight="1">
      <c r="B45" s="15"/>
      <c r="L45" s="15"/>
    </row>
    <row r="46" spans="2:12" ht="14.5" customHeight="1">
      <c r="B46" s="15"/>
      <c r="L46" s="15"/>
    </row>
    <row r="47" spans="2:12" ht="14.5" customHeight="1">
      <c r="B47" s="15"/>
      <c r="L47" s="15"/>
    </row>
    <row r="48" spans="2:12" ht="14.5" customHeight="1">
      <c r="B48" s="15"/>
      <c r="L48" s="15"/>
    </row>
    <row r="49" spans="2:12" ht="14.5" customHeight="1">
      <c r="B49" s="15"/>
      <c r="L49" s="15"/>
    </row>
    <row r="50" spans="2:12" s="686" customFormat="1" ht="14.5" customHeight="1">
      <c r="B50" s="34"/>
      <c r="D50" s="35" t="s">
        <v>45</v>
      </c>
      <c r="E50" s="36"/>
      <c r="F50" s="36"/>
      <c r="G50" s="35" t="s">
        <v>46</v>
      </c>
      <c r="H50" s="36"/>
      <c r="I50" s="36"/>
      <c r="J50" s="36"/>
      <c r="K50" s="36"/>
      <c r="L50" s="34"/>
    </row>
    <row r="51" spans="2:12">
      <c r="B51" s="15"/>
      <c r="L51" s="15"/>
    </row>
    <row r="52" spans="2:12">
      <c r="B52" s="15"/>
      <c r="L52" s="15"/>
    </row>
    <row r="53" spans="2:12">
      <c r="B53" s="15"/>
      <c r="L53" s="15"/>
    </row>
    <row r="54" spans="2:12">
      <c r="B54" s="15"/>
      <c r="L54" s="15"/>
    </row>
    <row r="55" spans="2:12">
      <c r="B55" s="15"/>
      <c r="L55" s="15"/>
    </row>
    <row r="56" spans="2:12">
      <c r="B56" s="15"/>
      <c r="L56" s="15"/>
    </row>
    <row r="57" spans="2:12">
      <c r="B57" s="15"/>
      <c r="L57" s="15"/>
    </row>
    <row r="58" spans="2:12">
      <c r="B58" s="15"/>
      <c r="L58" s="15"/>
    </row>
    <row r="59" spans="2:12">
      <c r="B59" s="15"/>
      <c r="L59" s="15"/>
    </row>
    <row r="60" spans="2:12">
      <c r="B60" s="15"/>
      <c r="L60" s="15"/>
    </row>
    <row r="61" spans="2:12" s="686" customFormat="1" ht="12.45">
      <c r="B61" s="34"/>
      <c r="D61" s="37" t="s">
        <v>47</v>
      </c>
      <c r="E61" s="282"/>
      <c r="F61" s="98" t="s">
        <v>48</v>
      </c>
      <c r="G61" s="37" t="s">
        <v>47</v>
      </c>
      <c r="H61" s="282"/>
      <c r="I61" s="282"/>
      <c r="J61" s="99" t="s">
        <v>48</v>
      </c>
      <c r="K61" s="282"/>
      <c r="L61" s="34"/>
    </row>
    <row r="62" spans="2:12">
      <c r="B62" s="15"/>
      <c r="L62" s="15"/>
    </row>
    <row r="63" spans="2:12">
      <c r="B63" s="15"/>
      <c r="L63" s="15"/>
    </row>
    <row r="64" spans="2:12">
      <c r="B64" s="15"/>
      <c r="L64" s="15"/>
    </row>
    <row r="65" spans="2:12" s="686" customFormat="1" ht="12.45">
      <c r="B65" s="34"/>
      <c r="D65" s="35" t="s">
        <v>49</v>
      </c>
      <c r="E65" s="36"/>
      <c r="F65" s="36"/>
      <c r="G65" s="35" t="s">
        <v>50</v>
      </c>
      <c r="H65" s="36"/>
      <c r="I65" s="36"/>
      <c r="J65" s="36"/>
      <c r="K65" s="36"/>
      <c r="L65" s="34"/>
    </row>
    <row r="66" spans="2:12">
      <c r="B66" s="15"/>
      <c r="L66" s="15"/>
    </row>
    <row r="67" spans="2:12">
      <c r="B67" s="15"/>
      <c r="L67" s="15"/>
    </row>
    <row r="68" spans="2:12">
      <c r="B68" s="15"/>
      <c r="L68" s="15"/>
    </row>
    <row r="69" spans="2:12">
      <c r="B69" s="15"/>
      <c r="L69" s="15"/>
    </row>
    <row r="70" spans="2:12">
      <c r="B70" s="15"/>
      <c r="L70" s="15"/>
    </row>
    <row r="71" spans="2:12">
      <c r="B71" s="15"/>
      <c r="L71" s="15"/>
    </row>
    <row r="72" spans="2:12">
      <c r="B72" s="15"/>
      <c r="L72" s="15"/>
    </row>
    <row r="73" spans="2:12">
      <c r="B73" s="15"/>
      <c r="L73" s="15"/>
    </row>
    <row r="74" spans="2:12">
      <c r="B74" s="15"/>
      <c r="L74" s="15"/>
    </row>
    <row r="75" spans="2:12">
      <c r="B75" s="15"/>
      <c r="L75" s="15"/>
    </row>
    <row r="76" spans="2:12" s="686" customFormat="1" ht="12.45">
      <c r="B76" s="34"/>
      <c r="D76" s="37" t="s">
        <v>47</v>
      </c>
      <c r="E76" s="282"/>
      <c r="F76" s="98" t="s">
        <v>48</v>
      </c>
      <c r="G76" s="37" t="s">
        <v>47</v>
      </c>
      <c r="H76" s="282"/>
      <c r="I76" s="282"/>
      <c r="J76" s="99" t="s">
        <v>48</v>
      </c>
      <c r="K76" s="282"/>
      <c r="L76" s="34"/>
    </row>
    <row r="77" spans="2:12" s="686" customFormat="1" ht="14.5" customHeight="1">
      <c r="B77" s="283"/>
      <c r="C77" s="284"/>
      <c r="D77" s="284"/>
      <c r="E77" s="284"/>
      <c r="F77" s="284"/>
      <c r="G77" s="284"/>
      <c r="H77" s="284"/>
      <c r="I77" s="284"/>
      <c r="J77" s="284"/>
      <c r="K77" s="284"/>
      <c r="L77" s="34"/>
    </row>
    <row r="81" spans="2:47" s="686" customFormat="1" ht="7" customHeight="1">
      <c r="B81" s="285"/>
      <c r="C81" s="286"/>
      <c r="D81" s="286"/>
      <c r="E81" s="286"/>
      <c r="F81" s="286"/>
      <c r="G81" s="286"/>
      <c r="H81" s="286"/>
      <c r="I81" s="286"/>
      <c r="J81" s="286"/>
      <c r="K81" s="286"/>
      <c r="L81" s="34"/>
    </row>
    <row r="82" spans="2:47" s="686" customFormat="1" ht="25" customHeight="1">
      <c r="B82" s="34"/>
      <c r="C82" s="16" t="s">
        <v>112</v>
      </c>
      <c r="L82" s="34"/>
    </row>
    <row r="83" spans="2:47" s="686" customFormat="1" ht="7" customHeight="1">
      <c r="B83" s="34"/>
      <c r="L83" s="34"/>
    </row>
    <row r="84" spans="2:47" s="686" customFormat="1" ht="12" customHeight="1">
      <c r="B84" s="34"/>
      <c r="C84" s="687" t="s">
        <v>16</v>
      </c>
      <c r="L84" s="34"/>
    </row>
    <row r="85" spans="2:47" s="686" customFormat="1" ht="16.5" customHeight="1">
      <c r="B85" s="34"/>
      <c r="E85" s="940" t="str">
        <f>E7</f>
        <v>Přístavba a rekonstrukce sportovní haly Chrudim, I.etapa</v>
      </c>
      <c r="F85" s="941"/>
      <c r="G85" s="941"/>
      <c r="H85" s="941"/>
      <c r="L85" s="34"/>
    </row>
    <row r="86" spans="2:47" s="686" customFormat="1" ht="12" customHeight="1">
      <c r="B86" s="34"/>
      <c r="C86" s="687" t="s">
        <v>111</v>
      </c>
      <c r="L86" s="34"/>
    </row>
    <row r="87" spans="2:47" s="686" customFormat="1" ht="16.5" customHeight="1">
      <c r="B87" s="34"/>
      <c r="E87" s="911" t="str">
        <f>E9</f>
        <v>1 - SO 01,02,03 - bourání</v>
      </c>
      <c r="F87" s="939"/>
      <c r="G87" s="939"/>
      <c r="H87" s="939"/>
      <c r="L87" s="34"/>
    </row>
    <row r="88" spans="2:47" s="686" customFormat="1" ht="7" customHeight="1">
      <c r="B88" s="34"/>
      <c r="L88" s="34"/>
    </row>
    <row r="89" spans="2:47" s="686" customFormat="1" ht="12" customHeight="1">
      <c r="B89" s="34"/>
      <c r="C89" s="687" t="s">
        <v>19</v>
      </c>
      <c r="F89" s="680" t="str">
        <f>F12</f>
        <v>Chrudim</v>
      </c>
      <c r="I89" s="687" t="s">
        <v>20</v>
      </c>
      <c r="J89" s="684">
        <f>IF(J12="","",J12)</f>
        <v>44757</v>
      </c>
      <c r="L89" s="34"/>
    </row>
    <row r="90" spans="2:47" s="686" customFormat="1" ht="7" customHeight="1">
      <c r="B90" s="34"/>
      <c r="L90" s="34"/>
    </row>
    <row r="91" spans="2:47" s="686" customFormat="1" ht="25.75" customHeight="1">
      <c r="B91" s="34"/>
      <c r="C91" s="687" t="s">
        <v>21</v>
      </c>
      <c r="F91" s="680" t="str">
        <f>E15</f>
        <v xml:space="preserve">Město Chrudim, Resselovo nám.77, Chrudim </v>
      </c>
      <c r="I91" s="687" t="s">
        <v>26</v>
      </c>
      <c r="J91" s="682" t="str">
        <f>E21</f>
        <v>Projekce CZ s.r.o., Tovární 290, Chrudim</v>
      </c>
      <c r="L91" s="34"/>
    </row>
    <row r="92" spans="2:47" s="686" customFormat="1" ht="15.25" customHeight="1">
      <c r="B92" s="34"/>
      <c r="C92" s="687" t="s">
        <v>24</v>
      </c>
      <c r="F92" s="680" t="str">
        <f>IF(E18="","",E18)</f>
        <v>Vyplň údaj</v>
      </c>
      <c r="I92" s="687" t="s">
        <v>29</v>
      </c>
      <c r="J92" s="682" t="str">
        <f>E24</f>
        <v>ing. V. Švehla</v>
      </c>
      <c r="L92" s="34"/>
    </row>
    <row r="93" spans="2:47" s="686" customFormat="1" ht="10.4" customHeight="1">
      <c r="B93" s="34"/>
      <c r="L93" s="34"/>
    </row>
    <row r="94" spans="2:47" s="686" customFormat="1" ht="29.25" customHeight="1">
      <c r="B94" s="34"/>
      <c r="C94" s="100" t="s">
        <v>113</v>
      </c>
      <c r="D94" s="279"/>
      <c r="E94" s="279"/>
      <c r="F94" s="279"/>
      <c r="G94" s="279"/>
      <c r="H94" s="279"/>
      <c r="I94" s="279"/>
      <c r="J94" s="101" t="s">
        <v>114</v>
      </c>
      <c r="K94" s="279"/>
      <c r="L94" s="34"/>
    </row>
    <row r="95" spans="2:47" s="686" customFormat="1" ht="10.4" customHeight="1">
      <c r="B95" s="34"/>
      <c r="L95" s="34"/>
    </row>
    <row r="96" spans="2:47" s="686" customFormat="1" ht="22.95" customHeight="1">
      <c r="B96" s="34"/>
      <c r="C96" s="102" t="s">
        <v>115</v>
      </c>
      <c r="J96" s="685">
        <f>J135</f>
        <v>0</v>
      </c>
      <c r="L96" s="34"/>
      <c r="AU96" s="277" t="s">
        <v>116</v>
      </c>
    </row>
    <row r="97" spans="2:12" s="6" customFormat="1" ht="25" customHeight="1">
      <c r="B97" s="103"/>
      <c r="D97" s="104" t="s">
        <v>4328</v>
      </c>
      <c r="E97" s="105"/>
      <c r="F97" s="105"/>
      <c r="G97" s="105"/>
      <c r="H97" s="105"/>
      <c r="I97" s="105"/>
      <c r="J97" s="106">
        <f>J136</f>
        <v>0</v>
      </c>
      <c r="L97" s="103"/>
    </row>
    <row r="98" spans="2:12" s="679" customFormat="1" ht="19.95" customHeight="1">
      <c r="B98" s="107"/>
      <c r="D98" s="108" t="s">
        <v>4327</v>
      </c>
      <c r="E98" s="109"/>
      <c r="F98" s="109"/>
      <c r="G98" s="109"/>
      <c r="H98" s="109"/>
      <c r="I98" s="109"/>
      <c r="J98" s="110">
        <f>J137</f>
        <v>0</v>
      </c>
      <c r="L98" s="107"/>
    </row>
    <row r="99" spans="2:12" s="679" customFormat="1" ht="19.95" customHeight="1">
      <c r="B99" s="107"/>
      <c r="D99" s="108" t="s">
        <v>4325</v>
      </c>
      <c r="E99" s="109"/>
      <c r="F99" s="109"/>
      <c r="G99" s="109"/>
      <c r="H99" s="109"/>
      <c r="I99" s="109"/>
      <c r="J99" s="110">
        <f>J227</f>
        <v>0</v>
      </c>
      <c r="L99" s="107"/>
    </row>
    <row r="100" spans="2:12" s="679" customFormat="1" ht="19.95" customHeight="1">
      <c r="B100" s="107"/>
      <c r="D100" s="108" t="s">
        <v>6337</v>
      </c>
      <c r="E100" s="109"/>
      <c r="F100" s="109"/>
      <c r="G100" s="109"/>
      <c r="H100" s="109"/>
      <c r="I100" s="109"/>
      <c r="J100" s="110">
        <f>J230</f>
        <v>0</v>
      </c>
      <c r="L100" s="107"/>
    </row>
    <row r="101" spans="2:12" s="679" customFormat="1" ht="19.95" customHeight="1">
      <c r="B101" s="107"/>
      <c r="D101" s="108" t="s">
        <v>4322</v>
      </c>
      <c r="E101" s="109"/>
      <c r="F101" s="109"/>
      <c r="G101" s="109"/>
      <c r="H101" s="109"/>
      <c r="I101" s="109"/>
      <c r="J101" s="110">
        <f>J235</f>
        <v>0</v>
      </c>
      <c r="L101" s="107"/>
    </row>
    <row r="102" spans="2:12" s="679" customFormat="1" ht="19.95" customHeight="1">
      <c r="B102" s="107"/>
      <c r="D102" s="108" t="s">
        <v>4321</v>
      </c>
      <c r="E102" s="109"/>
      <c r="F102" s="109"/>
      <c r="G102" s="109"/>
      <c r="H102" s="109"/>
      <c r="I102" s="109"/>
      <c r="J102" s="110">
        <f>J537</f>
        <v>0</v>
      </c>
      <c r="L102" s="107"/>
    </row>
    <row r="103" spans="2:12" s="679" customFormat="1" ht="19.95" customHeight="1">
      <c r="B103" s="107"/>
      <c r="D103" s="108" t="s">
        <v>4320</v>
      </c>
      <c r="E103" s="109"/>
      <c r="F103" s="109"/>
      <c r="G103" s="109"/>
      <c r="H103" s="109"/>
      <c r="I103" s="109"/>
      <c r="J103" s="110">
        <f>J551</f>
        <v>0</v>
      </c>
      <c r="L103" s="107"/>
    </row>
    <row r="104" spans="2:12" s="6" customFormat="1" ht="25" customHeight="1">
      <c r="B104" s="103"/>
      <c r="D104" s="104" t="s">
        <v>4319</v>
      </c>
      <c r="E104" s="105"/>
      <c r="F104" s="105"/>
      <c r="G104" s="105"/>
      <c r="H104" s="105"/>
      <c r="I104" s="105"/>
      <c r="J104" s="106">
        <f>J553</f>
        <v>0</v>
      </c>
      <c r="L104" s="103"/>
    </row>
    <row r="105" spans="2:12" s="679" customFormat="1" ht="19.95" customHeight="1">
      <c r="B105" s="107"/>
      <c r="D105" s="108" t="s">
        <v>4318</v>
      </c>
      <c r="E105" s="109"/>
      <c r="F105" s="109"/>
      <c r="G105" s="109"/>
      <c r="H105" s="109"/>
      <c r="I105" s="109"/>
      <c r="J105" s="110">
        <f>J554</f>
        <v>0</v>
      </c>
      <c r="L105" s="107"/>
    </row>
    <row r="106" spans="2:12" s="679" customFormat="1" ht="19.95" customHeight="1">
      <c r="B106" s="107"/>
      <c r="D106" s="108" t="s">
        <v>4317</v>
      </c>
      <c r="E106" s="109"/>
      <c r="F106" s="109"/>
      <c r="G106" s="109"/>
      <c r="H106" s="109"/>
      <c r="I106" s="109"/>
      <c r="J106" s="110">
        <f>J567</f>
        <v>0</v>
      </c>
      <c r="L106" s="107"/>
    </row>
    <row r="107" spans="2:12" s="679" customFormat="1" ht="19.95" customHeight="1">
      <c r="B107" s="107"/>
      <c r="D107" s="108" t="s">
        <v>4316</v>
      </c>
      <c r="E107" s="109"/>
      <c r="F107" s="109"/>
      <c r="G107" s="109"/>
      <c r="H107" s="109"/>
      <c r="I107" s="109"/>
      <c r="J107" s="110">
        <f>J579</f>
        <v>0</v>
      </c>
      <c r="L107" s="107"/>
    </row>
    <row r="108" spans="2:12" s="679" customFormat="1" ht="19.95" customHeight="1">
      <c r="B108" s="107"/>
      <c r="D108" s="108" t="s">
        <v>6333</v>
      </c>
      <c r="E108" s="109"/>
      <c r="F108" s="109"/>
      <c r="G108" s="109"/>
      <c r="H108" s="109"/>
      <c r="I108" s="109"/>
      <c r="J108" s="110">
        <f>J589</f>
        <v>0</v>
      </c>
      <c r="L108" s="107"/>
    </row>
    <row r="109" spans="2:12" s="679" customFormat="1" ht="19.95" customHeight="1">
      <c r="B109" s="107"/>
      <c r="D109" s="108" t="s">
        <v>6332</v>
      </c>
      <c r="E109" s="109"/>
      <c r="F109" s="109"/>
      <c r="G109" s="109"/>
      <c r="H109" s="109"/>
      <c r="I109" s="109"/>
      <c r="J109" s="110">
        <f>J610</f>
        <v>0</v>
      </c>
      <c r="L109" s="107"/>
    </row>
    <row r="110" spans="2:12" s="679" customFormat="1" ht="19.95" customHeight="1">
      <c r="B110" s="107"/>
      <c r="D110" s="108" t="s">
        <v>6331</v>
      </c>
      <c r="E110" s="109"/>
      <c r="F110" s="109"/>
      <c r="G110" s="109"/>
      <c r="H110" s="109"/>
      <c r="I110" s="109"/>
      <c r="J110" s="110">
        <f>J637</f>
        <v>0</v>
      </c>
      <c r="L110" s="107"/>
    </row>
    <row r="111" spans="2:12" s="679" customFormat="1" ht="19.95" customHeight="1">
      <c r="B111" s="107"/>
      <c r="D111" s="108" t="s">
        <v>6329</v>
      </c>
      <c r="E111" s="109"/>
      <c r="F111" s="109"/>
      <c r="G111" s="109"/>
      <c r="H111" s="109"/>
      <c r="I111" s="109"/>
      <c r="J111" s="110">
        <f>J673</f>
        <v>0</v>
      </c>
      <c r="L111" s="107"/>
    </row>
    <row r="112" spans="2:12" s="679" customFormat="1" ht="19.95" customHeight="1">
      <c r="B112" s="107"/>
      <c r="D112" s="108" t="s">
        <v>6328</v>
      </c>
      <c r="E112" s="109"/>
      <c r="F112" s="109"/>
      <c r="G112" s="109"/>
      <c r="H112" s="109"/>
      <c r="I112" s="109"/>
      <c r="J112" s="110">
        <f>J678</f>
        <v>0</v>
      </c>
      <c r="L112" s="107"/>
    </row>
    <row r="113" spans="2:12" s="679" customFormat="1" ht="19.95" customHeight="1">
      <c r="B113" s="107"/>
      <c r="D113" s="108" t="s">
        <v>6973</v>
      </c>
      <c r="E113" s="109"/>
      <c r="F113" s="109"/>
      <c r="G113" s="109"/>
      <c r="H113" s="109"/>
      <c r="I113" s="109"/>
      <c r="J113" s="110">
        <f>J687</f>
        <v>0</v>
      </c>
      <c r="L113" s="107"/>
    </row>
    <row r="114" spans="2:12" s="679" customFormat="1" ht="19.95" customHeight="1">
      <c r="B114" s="107"/>
      <c r="D114" s="108" t="s">
        <v>6322</v>
      </c>
      <c r="E114" s="109"/>
      <c r="F114" s="109"/>
      <c r="G114" s="109"/>
      <c r="H114" s="109"/>
      <c r="I114" s="109"/>
      <c r="J114" s="110">
        <f>J691</f>
        <v>0</v>
      </c>
      <c r="L114" s="107"/>
    </row>
    <row r="115" spans="2:12" s="6" customFormat="1" ht="25" customHeight="1">
      <c r="B115" s="103"/>
      <c r="D115" s="104" t="s">
        <v>6319</v>
      </c>
      <c r="E115" s="105"/>
      <c r="F115" s="105"/>
      <c r="G115" s="105"/>
      <c r="H115" s="105"/>
      <c r="I115" s="105"/>
      <c r="J115" s="106">
        <f>J720</f>
        <v>0</v>
      </c>
      <c r="L115" s="103"/>
    </row>
    <row r="116" spans="2:12" s="686" customFormat="1" ht="21.75" customHeight="1">
      <c r="B116" s="34"/>
      <c r="L116" s="34"/>
    </row>
    <row r="117" spans="2:12" s="686" customFormat="1" ht="7" customHeight="1">
      <c r="B117" s="283"/>
      <c r="C117" s="284"/>
      <c r="D117" s="284"/>
      <c r="E117" s="284"/>
      <c r="F117" s="284"/>
      <c r="G117" s="284"/>
      <c r="H117" s="284"/>
      <c r="I117" s="284"/>
      <c r="J117" s="284"/>
      <c r="K117" s="284"/>
      <c r="L117" s="34"/>
    </row>
    <row r="121" spans="2:12" s="686" customFormat="1" ht="7" customHeight="1">
      <c r="B121" s="285"/>
      <c r="C121" s="286"/>
      <c r="D121" s="286"/>
      <c r="E121" s="286"/>
      <c r="F121" s="286"/>
      <c r="G121" s="286"/>
      <c r="H121" s="286"/>
      <c r="I121" s="286"/>
      <c r="J121" s="286"/>
      <c r="K121" s="286"/>
      <c r="L121" s="34"/>
    </row>
    <row r="122" spans="2:12" s="686" customFormat="1" ht="25" customHeight="1">
      <c r="B122" s="34"/>
      <c r="C122" s="16" t="s">
        <v>117</v>
      </c>
      <c r="L122" s="34"/>
    </row>
    <row r="123" spans="2:12" s="686" customFormat="1" ht="7" customHeight="1">
      <c r="B123" s="34"/>
      <c r="L123" s="34"/>
    </row>
    <row r="124" spans="2:12" s="686" customFormat="1" ht="12" customHeight="1">
      <c r="B124" s="34"/>
      <c r="C124" s="687" t="s">
        <v>16</v>
      </c>
      <c r="L124" s="34"/>
    </row>
    <row r="125" spans="2:12" s="686" customFormat="1" ht="16.5" customHeight="1">
      <c r="B125" s="34"/>
      <c r="E125" s="940" t="str">
        <f>E7</f>
        <v>Přístavba a rekonstrukce sportovní haly Chrudim, I.etapa</v>
      </c>
      <c r="F125" s="941"/>
      <c r="G125" s="941"/>
      <c r="H125" s="941"/>
      <c r="L125" s="34"/>
    </row>
    <row r="126" spans="2:12" s="686" customFormat="1" ht="12" customHeight="1">
      <c r="B126" s="34"/>
      <c r="C126" s="687" t="s">
        <v>111</v>
      </c>
      <c r="L126" s="34"/>
    </row>
    <row r="127" spans="2:12" s="686" customFormat="1" ht="16.5" customHeight="1">
      <c r="B127" s="34"/>
      <c r="E127" s="911" t="str">
        <f>E9</f>
        <v>1 - SO 01,02,03 - bourání</v>
      </c>
      <c r="F127" s="939"/>
      <c r="G127" s="939"/>
      <c r="H127" s="939"/>
      <c r="L127" s="34"/>
    </row>
    <row r="128" spans="2:12" s="686" customFormat="1" ht="7" customHeight="1">
      <c r="B128" s="34"/>
      <c r="L128" s="34"/>
    </row>
    <row r="129" spans="2:65" s="686" customFormat="1" ht="12" customHeight="1">
      <c r="B129" s="34"/>
      <c r="C129" s="687" t="s">
        <v>19</v>
      </c>
      <c r="F129" s="680" t="str">
        <f>F12</f>
        <v>Chrudim</v>
      </c>
      <c r="I129" s="687" t="s">
        <v>20</v>
      </c>
      <c r="J129" s="684">
        <f>IF(J12="","",J12)</f>
        <v>44757</v>
      </c>
      <c r="L129" s="34"/>
    </row>
    <row r="130" spans="2:65" s="686" customFormat="1" ht="7" customHeight="1">
      <c r="B130" s="34"/>
      <c r="L130" s="34"/>
    </row>
    <row r="131" spans="2:65" s="686" customFormat="1" ht="25.75" customHeight="1">
      <c r="B131" s="34"/>
      <c r="C131" s="687" t="s">
        <v>21</v>
      </c>
      <c r="F131" s="680" t="str">
        <f>E15</f>
        <v xml:space="preserve">Město Chrudim, Resselovo nám.77, Chrudim </v>
      </c>
      <c r="I131" s="687" t="s">
        <v>26</v>
      </c>
      <c r="J131" s="682" t="str">
        <f>E21</f>
        <v>Projekce CZ s.r.o., Tovární 290, Chrudim</v>
      </c>
      <c r="L131" s="34"/>
    </row>
    <row r="132" spans="2:65" s="686" customFormat="1" ht="15.25" customHeight="1">
      <c r="B132" s="34"/>
      <c r="C132" s="687" t="s">
        <v>24</v>
      </c>
      <c r="F132" s="680" t="str">
        <f>IF(E18="","",E18)</f>
        <v>Vyplň údaj</v>
      </c>
      <c r="I132" s="687" t="s">
        <v>29</v>
      </c>
      <c r="J132" s="682" t="str">
        <f>E24</f>
        <v>ing. V. Švehla</v>
      </c>
      <c r="L132" s="34"/>
    </row>
    <row r="133" spans="2:65" s="686" customFormat="1" ht="10.4" customHeight="1">
      <c r="B133" s="34"/>
      <c r="L133" s="34"/>
    </row>
    <row r="134" spans="2:65" s="8" customFormat="1" ht="29.25" customHeight="1">
      <c r="B134" s="116"/>
      <c r="C134" s="113" t="s">
        <v>118</v>
      </c>
      <c r="D134" s="114" t="s">
        <v>57</v>
      </c>
      <c r="E134" s="114" t="s">
        <v>53</v>
      </c>
      <c r="F134" s="114" t="s">
        <v>54</v>
      </c>
      <c r="G134" s="114" t="s">
        <v>119</v>
      </c>
      <c r="H134" s="114" t="s">
        <v>120</v>
      </c>
      <c r="I134" s="114" t="s">
        <v>121</v>
      </c>
      <c r="J134" s="114" t="s">
        <v>114</v>
      </c>
      <c r="K134" s="115" t="s">
        <v>122</v>
      </c>
      <c r="L134" s="116"/>
      <c r="M134" s="54" t="s">
        <v>1</v>
      </c>
      <c r="N134" s="55" t="s">
        <v>36</v>
      </c>
      <c r="O134" s="55" t="s">
        <v>123</v>
      </c>
      <c r="P134" s="55" t="s">
        <v>124</v>
      </c>
      <c r="Q134" s="55" t="s">
        <v>125</v>
      </c>
      <c r="R134" s="55" t="s">
        <v>126</v>
      </c>
      <c r="S134" s="55" t="s">
        <v>127</v>
      </c>
      <c r="T134" s="56" t="s">
        <v>128</v>
      </c>
    </row>
    <row r="135" spans="2:65" s="686" customFormat="1" ht="22.95" customHeight="1">
      <c r="B135" s="34"/>
      <c r="C135" s="61" t="s">
        <v>129</v>
      </c>
      <c r="J135" s="288">
        <f>BK135</f>
        <v>0</v>
      </c>
      <c r="L135" s="34"/>
      <c r="M135" s="289"/>
      <c r="N135" s="48"/>
      <c r="O135" s="48"/>
      <c r="P135" s="290">
        <f>P136+P553+P720</f>
        <v>0</v>
      </c>
      <c r="Q135" s="48"/>
      <c r="R135" s="290">
        <f>R136+R553+R720</f>
        <v>20.529917279999999</v>
      </c>
      <c r="S135" s="48"/>
      <c r="T135" s="291">
        <f>T136+T553+T720</f>
        <v>1673.23863579</v>
      </c>
      <c r="AT135" s="277" t="s">
        <v>71</v>
      </c>
      <c r="AU135" s="277" t="s">
        <v>116</v>
      </c>
      <c r="BK135" s="118">
        <f>BK136+BK553+BK720</f>
        <v>0</v>
      </c>
    </row>
    <row r="136" spans="2:65" s="292" customFormat="1" ht="25.95" customHeight="1">
      <c r="B136" s="293"/>
      <c r="D136" s="120" t="s">
        <v>71</v>
      </c>
      <c r="E136" s="121" t="s">
        <v>4315</v>
      </c>
      <c r="F136" s="121" t="s">
        <v>4314</v>
      </c>
      <c r="I136" s="294"/>
      <c r="J136" s="295">
        <f>BK136</f>
        <v>0</v>
      </c>
      <c r="L136" s="293"/>
      <c r="M136" s="296"/>
      <c r="P136" s="297">
        <f>P137+P227+P230+P235+P537+P551</f>
        <v>0</v>
      </c>
      <c r="R136" s="297">
        <f>R137+R227+R230+R235+R537+R551</f>
        <v>19.977638029999998</v>
      </c>
      <c r="T136" s="298">
        <f>T137+T227+T230+T235+T537+T551</f>
        <v>1619.1413909999999</v>
      </c>
      <c r="AR136" s="120" t="s">
        <v>8</v>
      </c>
      <c r="AT136" s="127" t="s">
        <v>71</v>
      </c>
      <c r="AU136" s="127" t="s">
        <v>72</v>
      </c>
      <c r="AY136" s="120" t="s">
        <v>130</v>
      </c>
      <c r="BK136" s="128">
        <f>BK137+BK227+BK230+BK235+BK537+BK551</f>
        <v>0</v>
      </c>
    </row>
    <row r="137" spans="2:65" s="292" customFormat="1" ht="22.95" customHeight="1">
      <c r="B137" s="293"/>
      <c r="D137" s="120" t="s">
        <v>71</v>
      </c>
      <c r="E137" s="129" t="s">
        <v>8</v>
      </c>
      <c r="F137" s="129" t="s">
        <v>2771</v>
      </c>
      <c r="I137" s="294"/>
      <c r="J137" s="300">
        <f>BK137</f>
        <v>0</v>
      </c>
      <c r="L137" s="293"/>
      <c r="M137" s="296"/>
      <c r="P137" s="297">
        <f>SUM(P138:P226)</f>
        <v>0</v>
      </c>
      <c r="R137" s="297">
        <f>SUM(R138:R226)</f>
        <v>0.50235750000000001</v>
      </c>
      <c r="T137" s="298">
        <f>SUM(T138:T226)</f>
        <v>0</v>
      </c>
      <c r="AR137" s="120" t="s">
        <v>8</v>
      </c>
      <c r="AT137" s="127" t="s">
        <v>71</v>
      </c>
      <c r="AU137" s="127" t="s">
        <v>8</v>
      </c>
      <c r="AY137" s="120" t="s">
        <v>130</v>
      </c>
      <c r="BK137" s="128">
        <f>SUM(BK138:BK226)</f>
        <v>0</v>
      </c>
    </row>
    <row r="138" spans="2:65" s="686" customFormat="1" ht="24.25" customHeight="1">
      <c r="B138" s="301"/>
      <c r="C138" s="551" t="s">
        <v>8</v>
      </c>
      <c r="D138" s="551" t="s">
        <v>1008</v>
      </c>
      <c r="E138" s="801" t="s">
        <v>6972</v>
      </c>
      <c r="F138" s="552" t="s">
        <v>6971</v>
      </c>
      <c r="G138" s="800" t="s">
        <v>158</v>
      </c>
      <c r="H138" s="799">
        <v>5</v>
      </c>
      <c r="I138" s="553"/>
      <c r="J138" s="798">
        <f t="shared" ref="J138:J146" si="0">ROUND(I138*H138,0)</f>
        <v>0</v>
      </c>
      <c r="K138" s="552" t="s">
        <v>4082</v>
      </c>
      <c r="L138" s="34"/>
      <c r="M138" s="554" t="s">
        <v>1</v>
      </c>
      <c r="N138" s="555" t="s">
        <v>37</v>
      </c>
      <c r="P138" s="307">
        <f t="shared" ref="P138:P146" si="1">O138*H138</f>
        <v>0</v>
      </c>
      <c r="Q138" s="307">
        <v>8.6767000000000007E-3</v>
      </c>
      <c r="R138" s="307">
        <f t="shared" ref="R138:R146" si="2">Q138*H138</f>
        <v>4.3383500000000005E-2</v>
      </c>
      <c r="S138" s="307">
        <v>0</v>
      </c>
      <c r="T138" s="133">
        <f t="shared" ref="T138:T146" si="3">S138*H138</f>
        <v>0</v>
      </c>
      <c r="AR138" s="134" t="s">
        <v>103</v>
      </c>
      <c r="AT138" s="134" t="s">
        <v>1008</v>
      </c>
      <c r="AU138" s="134" t="s">
        <v>78</v>
      </c>
      <c r="AY138" s="277" t="s">
        <v>130</v>
      </c>
      <c r="BE138" s="308">
        <f t="shared" ref="BE138:BE146" si="4">IF(N138="základní",J138,0)</f>
        <v>0</v>
      </c>
      <c r="BF138" s="308">
        <f t="shared" ref="BF138:BF146" si="5">IF(N138="snížená",J138,0)</f>
        <v>0</v>
      </c>
      <c r="BG138" s="308">
        <f t="shared" ref="BG138:BG146" si="6">IF(N138="zákl. přenesená",J138,0)</f>
        <v>0</v>
      </c>
      <c r="BH138" s="308">
        <f t="shared" ref="BH138:BH146" si="7">IF(N138="sníž. přenesená",J138,0)</f>
        <v>0</v>
      </c>
      <c r="BI138" s="308">
        <f t="shared" ref="BI138:BI146" si="8">IF(N138="nulová",J138,0)</f>
        <v>0</v>
      </c>
      <c r="BJ138" s="277" t="s">
        <v>8</v>
      </c>
      <c r="BK138" s="308">
        <f t="shared" ref="BK138:BK146" si="9">ROUND(I138*H138,0)</f>
        <v>0</v>
      </c>
      <c r="BL138" s="277" t="s">
        <v>103</v>
      </c>
      <c r="BM138" s="134" t="s">
        <v>6970</v>
      </c>
    </row>
    <row r="139" spans="2:65" s="686" customFormat="1" ht="16.5" customHeight="1">
      <c r="B139" s="301"/>
      <c r="C139" s="551" t="s">
        <v>78</v>
      </c>
      <c r="D139" s="551" t="s">
        <v>1008</v>
      </c>
      <c r="E139" s="801" t="s">
        <v>6969</v>
      </c>
      <c r="F139" s="552" t="s">
        <v>6968</v>
      </c>
      <c r="G139" s="800" t="s">
        <v>158</v>
      </c>
      <c r="H139" s="799">
        <v>5</v>
      </c>
      <c r="I139" s="553"/>
      <c r="J139" s="798">
        <f t="shared" si="0"/>
        <v>0</v>
      </c>
      <c r="K139" s="552" t="s">
        <v>4082</v>
      </c>
      <c r="L139" s="34"/>
      <c r="M139" s="554" t="s">
        <v>1</v>
      </c>
      <c r="N139" s="555" t="s">
        <v>37</v>
      </c>
      <c r="P139" s="307">
        <f t="shared" si="1"/>
        <v>0</v>
      </c>
      <c r="Q139" s="307">
        <v>3.6904300000000001E-2</v>
      </c>
      <c r="R139" s="307">
        <f t="shared" si="2"/>
        <v>0.1845215</v>
      </c>
      <c r="S139" s="307">
        <v>0</v>
      </c>
      <c r="T139" s="133">
        <f t="shared" si="3"/>
        <v>0</v>
      </c>
      <c r="AR139" s="134" t="s">
        <v>103</v>
      </c>
      <c r="AT139" s="134" t="s">
        <v>1008</v>
      </c>
      <c r="AU139" s="134" t="s">
        <v>78</v>
      </c>
      <c r="AY139" s="277" t="s">
        <v>130</v>
      </c>
      <c r="BE139" s="308">
        <f t="shared" si="4"/>
        <v>0</v>
      </c>
      <c r="BF139" s="308">
        <f t="shared" si="5"/>
        <v>0</v>
      </c>
      <c r="BG139" s="308">
        <f t="shared" si="6"/>
        <v>0</v>
      </c>
      <c r="BH139" s="308">
        <f t="shared" si="7"/>
        <v>0</v>
      </c>
      <c r="BI139" s="308">
        <f t="shared" si="8"/>
        <v>0</v>
      </c>
      <c r="BJ139" s="277" t="s">
        <v>8</v>
      </c>
      <c r="BK139" s="308">
        <f t="shared" si="9"/>
        <v>0</v>
      </c>
      <c r="BL139" s="277" t="s">
        <v>103</v>
      </c>
      <c r="BM139" s="134" t="s">
        <v>6967</v>
      </c>
    </row>
    <row r="140" spans="2:65" s="686" customFormat="1" ht="24.25" customHeight="1">
      <c r="B140" s="301"/>
      <c r="C140" s="551" t="s">
        <v>132</v>
      </c>
      <c r="D140" s="551" t="s">
        <v>1008</v>
      </c>
      <c r="E140" s="801" t="s">
        <v>6966</v>
      </c>
      <c r="F140" s="552" t="s">
        <v>6965</v>
      </c>
      <c r="G140" s="800" t="s">
        <v>158</v>
      </c>
      <c r="H140" s="799">
        <v>5</v>
      </c>
      <c r="I140" s="553"/>
      <c r="J140" s="890">
        <f t="shared" si="0"/>
        <v>0</v>
      </c>
      <c r="K140" s="552" t="s">
        <v>4082</v>
      </c>
      <c r="L140" s="34"/>
      <c r="M140" s="554" t="s">
        <v>1</v>
      </c>
      <c r="N140" s="555" t="s">
        <v>37</v>
      </c>
      <c r="P140" s="307">
        <f t="shared" si="1"/>
        <v>0</v>
      </c>
      <c r="Q140" s="307">
        <v>1.06826E-2</v>
      </c>
      <c r="R140" s="307">
        <f t="shared" si="2"/>
        <v>5.3413000000000002E-2</v>
      </c>
      <c r="S140" s="307">
        <v>0</v>
      </c>
      <c r="T140" s="133">
        <f t="shared" si="3"/>
        <v>0</v>
      </c>
      <c r="AR140" s="134" t="s">
        <v>103</v>
      </c>
      <c r="AT140" s="134" t="s">
        <v>1008</v>
      </c>
      <c r="AU140" s="134" t="s">
        <v>78</v>
      </c>
      <c r="AY140" s="277" t="s">
        <v>130</v>
      </c>
      <c r="BE140" s="308">
        <f t="shared" si="4"/>
        <v>0</v>
      </c>
      <c r="BF140" s="308">
        <f t="shared" si="5"/>
        <v>0</v>
      </c>
      <c r="BG140" s="308">
        <f t="shared" si="6"/>
        <v>0</v>
      </c>
      <c r="BH140" s="308">
        <f t="shared" si="7"/>
        <v>0</v>
      </c>
      <c r="BI140" s="308">
        <f t="shared" si="8"/>
        <v>0</v>
      </c>
      <c r="BJ140" s="277" t="s">
        <v>8</v>
      </c>
      <c r="BK140" s="308">
        <f t="shared" si="9"/>
        <v>0</v>
      </c>
      <c r="BL140" s="277" t="s">
        <v>103</v>
      </c>
      <c r="BM140" s="134" t="s">
        <v>6964</v>
      </c>
    </row>
    <row r="141" spans="2:65" s="686" customFormat="1" ht="24.25" customHeight="1">
      <c r="B141" s="301"/>
      <c r="C141" s="551" t="s">
        <v>103</v>
      </c>
      <c r="D141" s="551" t="s">
        <v>1008</v>
      </c>
      <c r="E141" s="801" t="s">
        <v>6963</v>
      </c>
      <c r="F141" s="552" t="s">
        <v>6962</v>
      </c>
      <c r="G141" s="800" t="s">
        <v>158</v>
      </c>
      <c r="H141" s="799">
        <v>5</v>
      </c>
      <c r="I141" s="553"/>
      <c r="J141" s="890">
        <f t="shared" si="0"/>
        <v>0</v>
      </c>
      <c r="K141" s="552" t="s">
        <v>4082</v>
      </c>
      <c r="L141" s="34"/>
      <c r="M141" s="554" t="s">
        <v>1</v>
      </c>
      <c r="N141" s="555" t="s">
        <v>37</v>
      </c>
      <c r="P141" s="307">
        <f t="shared" si="1"/>
        <v>0</v>
      </c>
      <c r="Q141" s="307">
        <v>3.6904300000000001E-2</v>
      </c>
      <c r="R141" s="307">
        <f t="shared" si="2"/>
        <v>0.1845215</v>
      </c>
      <c r="S141" s="307">
        <v>0</v>
      </c>
      <c r="T141" s="133">
        <f t="shared" si="3"/>
        <v>0</v>
      </c>
      <c r="AR141" s="134" t="s">
        <v>103</v>
      </c>
      <c r="AT141" s="134" t="s">
        <v>1008</v>
      </c>
      <c r="AU141" s="134" t="s">
        <v>78</v>
      </c>
      <c r="AY141" s="277" t="s">
        <v>130</v>
      </c>
      <c r="BE141" s="308">
        <f t="shared" si="4"/>
        <v>0</v>
      </c>
      <c r="BF141" s="308">
        <f t="shared" si="5"/>
        <v>0</v>
      </c>
      <c r="BG141" s="308">
        <f t="shared" si="6"/>
        <v>0</v>
      </c>
      <c r="BH141" s="308">
        <f t="shared" si="7"/>
        <v>0</v>
      </c>
      <c r="BI141" s="308">
        <f t="shared" si="8"/>
        <v>0</v>
      </c>
      <c r="BJ141" s="277" t="s">
        <v>8</v>
      </c>
      <c r="BK141" s="308">
        <f t="shared" si="9"/>
        <v>0</v>
      </c>
      <c r="BL141" s="277" t="s">
        <v>103</v>
      </c>
      <c r="BM141" s="134" t="s">
        <v>6961</v>
      </c>
    </row>
    <row r="142" spans="2:65" s="686" customFormat="1" ht="24.25" customHeight="1">
      <c r="B142" s="301"/>
      <c r="C142" s="551" t="s">
        <v>133</v>
      </c>
      <c r="D142" s="551" t="s">
        <v>1008</v>
      </c>
      <c r="E142" s="801" t="s">
        <v>6960</v>
      </c>
      <c r="F142" s="552" t="s">
        <v>6959</v>
      </c>
      <c r="G142" s="800" t="s">
        <v>3305</v>
      </c>
      <c r="H142" s="799">
        <v>1</v>
      </c>
      <c r="I142" s="553"/>
      <c r="J142" s="890">
        <f t="shared" si="0"/>
        <v>0</v>
      </c>
      <c r="K142" s="552" t="s">
        <v>4082</v>
      </c>
      <c r="L142" s="34"/>
      <c r="M142" s="554" t="s">
        <v>1</v>
      </c>
      <c r="N142" s="555" t="s">
        <v>37</v>
      </c>
      <c r="P142" s="307">
        <f t="shared" si="1"/>
        <v>0</v>
      </c>
      <c r="Q142" s="307">
        <v>6.4999999999999997E-4</v>
      </c>
      <c r="R142" s="307">
        <f t="shared" si="2"/>
        <v>6.4999999999999997E-4</v>
      </c>
      <c r="S142" s="307">
        <v>0</v>
      </c>
      <c r="T142" s="133">
        <f t="shared" si="3"/>
        <v>0</v>
      </c>
      <c r="AR142" s="134" t="s">
        <v>103</v>
      </c>
      <c r="AT142" s="134" t="s">
        <v>1008</v>
      </c>
      <c r="AU142" s="134" t="s">
        <v>78</v>
      </c>
      <c r="AY142" s="277" t="s">
        <v>130</v>
      </c>
      <c r="BE142" s="308">
        <f t="shared" si="4"/>
        <v>0</v>
      </c>
      <c r="BF142" s="308">
        <f t="shared" si="5"/>
        <v>0</v>
      </c>
      <c r="BG142" s="308">
        <f t="shared" si="6"/>
        <v>0</v>
      </c>
      <c r="BH142" s="308">
        <f t="shared" si="7"/>
        <v>0</v>
      </c>
      <c r="BI142" s="308">
        <f t="shared" si="8"/>
        <v>0</v>
      </c>
      <c r="BJ142" s="277" t="s">
        <v>8</v>
      </c>
      <c r="BK142" s="308">
        <f t="shared" si="9"/>
        <v>0</v>
      </c>
      <c r="BL142" s="277" t="s">
        <v>103</v>
      </c>
      <c r="BM142" s="134" t="s">
        <v>6958</v>
      </c>
    </row>
    <row r="143" spans="2:65" s="686" customFormat="1" ht="24.25" customHeight="1">
      <c r="B143" s="301"/>
      <c r="C143" s="551" t="s">
        <v>107</v>
      </c>
      <c r="D143" s="551" t="s">
        <v>1008</v>
      </c>
      <c r="E143" s="801" t="s">
        <v>6957</v>
      </c>
      <c r="F143" s="552" t="s">
        <v>6956</v>
      </c>
      <c r="G143" s="800" t="s">
        <v>3305</v>
      </c>
      <c r="H143" s="799">
        <v>1</v>
      </c>
      <c r="I143" s="553"/>
      <c r="J143" s="890">
        <f t="shared" si="0"/>
        <v>0</v>
      </c>
      <c r="K143" s="552" t="s">
        <v>4082</v>
      </c>
      <c r="L143" s="34"/>
      <c r="M143" s="554" t="s">
        <v>1</v>
      </c>
      <c r="N143" s="555" t="s">
        <v>37</v>
      </c>
      <c r="P143" s="307">
        <f t="shared" si="1"/>
        <v>0</v>
      </c>
      <c r="Q143" s="307">
        <v>0</v>
      </c>
      <c r="R143" s="307">
        <f t="shared" si="2"/>
        <v>0</v>
      </c>
      <c r="S143" s="307">
        <v>0</v>
      </c>
      <c r="T143" s="133">
        <f t="shared" si="3"/>
        <v>0</v>
      </c>
      <c r="AR143" s="134" t="s">
        <v>103</v>
      </c>
      <c r="AT143" s="134" t="s">
        <v>1008</v>
      </c>
      <c r="AU143" s="134" t="s">
        <v>78</v>
      </c>
      <c r="AY143" s="277" t="s">
        <v>130</v>
      </c>
      <c r="BE143" s="308">
        <f t="shared" si="4"/>
        <v>0</v>
      </c>
      <c r="BF143" s="308">
        <f t="shared" si="5"/>
        <v>0</v>
      </c>
      <c r="BG143" s="308">
        <f t="shared" si="6"/>
        <v>0</v>
      </c>
      <c r="BH143" s="308">
        <f t="shared" si="7"/>
        <v>0</v>
      </c>
      <c r="BI143" s="308">
        <f t="shared" si="8"/>
        <v>0</v>
      </c>
      <c r="BJ143" s="277" t="s">
        <v>8</v>
      </c>
      <c r="BK143" s="308">
        <f t="shared" si="9"/>
        <v>0</v>
      </c>
      <c r="BL143" s="277" t="s">
        <v>103</v>
      </c>
      <c r="BM143" s="134" t="s">
        <v>6955</v>
      </c>
    </row>
    <row r="144" spans="2:65" s="686" customFormat="1" ht="24.25" customHeight="1">
      <c r="B144" s="301"/>
      <c r="C144" s="551" t="s">
        <v>134</v>
      </c>
      <c r="D144" s="551" t="s">
        <v>1008</v>
      </c>
      <c r="E144" s="801" t="s">
        <v>6954</v>
      </c>
      <c r="F144" s="552" t="s">
        <v>6953</v>
      </c>
      <c r="G144" s="800" t="s">
        <v>270</v>
      </c>
      <c r="H144" s="799">
        <v>6</v>
      </c>
      <c r="I144" s="553"/>
      <c r="J144" s="890">
        <f t="shared" si="0"/>
        <v>0</v>
      </c>
      <c r="K144" s="552" t="s">
        <v>4082</v>
      </c>
      <c r="L144" s="34"/>
      <c r="M144" s="554" t="s">
        <v>1</v>
      </c>
      <c r="N144" s="555" t="s">
        <v>37</v>
      </c>
      <c r="P144" s="307">
        <f t="shared" si="1"/>
        <v>0</v>
      </c>
      <c r="Q144" s="307">
        <v>6.4000000000000005E-4</v>
      </c>
      <c r="R144" s="307">
        <f t="shared" si="2"/>
        <v>3.8400000000000005E-3</v>
      </c>
      <c r="S144" s="307">
        <v>0</v>
      </c>
      <c r="T144" s="133">
        <f t="shared" si="3"/>
        <v>0</v>
      </c>
      <c r="AR144" s="134" t="s">
        <v>103</v>
      </c>
      <c r="AT144" s="134" t="s">
        <v>1008</v>
      </c>
      <c r="AU144" s="134" t="s">
        <v>78</v>
      </c>
      <c r="AY144" s="277" t="s">
        <v>130</v>
      </c>
      <c r="BE144" s="308">
        <f t="shared" si="4"/>
        <v>0</v>
      </c>
      <c r="BF144" s="308">
        <f t="shared" si="5"/>
        <v>0</v>
      </c>
      <c r="BG144" s="308">
        <f t="shared" si="6"/>
        <v>0</v>
      </c>
      <c r="BH144" s="308">
        <f t="shared" si="7"/>
        <v>0</v>
      </c>
      <c r="BI144" s="308">
        <f t="shared" si="8"/>
        <v>0</v>
      </c>
      <c r="BJ144" s="277" t="s">
        <v>8</v>
      </c>
      <c r="BK144" s="308">
        <f t="shared" si="9"/>
        <v>0</v>
      </c>
      <c r="BL144" s="277" t="s">
        <v>103</v>
      </c>
      <c r="BM144" s="134" t="s">
        <v>6952</v>
      </c>
    </row>
    <row r="145" spans="2:65" s="686" customFormat="1" ht="24.25" customHeight="1">
      <c r="B145" s="301"/>
      <c r="C145" s="551" t="s">
        <v>135</v>
      </c>
      <c r="D145" s="551" t="s">
        <v>1008</v>
      </c>
      <c r="E145" s="801" t="s">
        <v>6951</v>
      </c>
      <c r="F145" s="552" t="s">
        <v>6950</v>
      </c>
      <c r="G145" s="800" t="s">
        <v>270</v>
      </c>
      <c r="H145" s="799">
        <v>6</v>
      </c>
      <c r="I145" s="553"/>
      <c r="J145" s="890">
        <f t="shared" si="0"/>
        <v>0</v>
      </c>
      <c r="K145" s="552" t="s">
        <v>4082</v>
      </c>
      <c r="L145" s="34"/>
      <c r="M145" s="554" t="s">
        <v>1</v>
      </c>
      <c r="N145" s="555" t="s">
        <v>37</v>
      </c>
      <c r="P145" s="307">
        <f t="shared" si="1"/>
        <v>0</v>
      </c>
      <c r="Q145" s="307">
        <v>0</v>
      </c>
      <c r="R145" s="307">
        <f t="shared" si="2"/>
        <v>0</v>
      </c>
      <c r="S145" s="307">
        <v>0</v>
      </c>
      <c r="T145" s="133">
        <f t="shared" si="3"/>
        <v>0</v>
      </c>
      <c r="AR145" s="134" t="s">
        <v>103</v>
      </c>
      <c r="AT145" s="134" t="s">
        <v>1008</v>
      </c>
      <c r="AU145" s="134" t="s">
        <v>78</v>
      </c>
      <c r="AY145" s="277" t="s">
        <v>130</v>
      </c>
      <c r="BE145" s="308">
        <f t="shared" si="4"/>
        <v>0</v>
      </c>
      <c r="BF145" s="308">
        <f t="shared" si="5"/>
        <v>0</v>
      </c>
      <c r="BG145" s="308">
        <f t="shared" si="6"/>
        <v>0</v>
      </c>
      <c r="BH145" s="308">
        <f t="shared" si="7"/>
        <v>0</v>
      </c>
      <c r="BI145" s="308">
        <f t="shared" si="8"/>
        <v>0</v>
      </c>
      <c r="BJ145" s="277" t="s">
        <v>8</v>
      </c>
      <c r="BK145" s="308">
        <f t="shared" si="9"/>
        <v>0</v>
      </c>
      <c r="BL145" s="277" t="s">
        <v>103</v>
      </c>
      <c r="BM145" s="134" t="s">
        <v>6949</v>
      </c>
    </row>
    <row r="146" spans="2:65" s="686" customFormat="1" ht="24.25" customHeight="1">
      <c r="B146" s="301"/>
      <c r="C146" s="551" t="s">
        <v>136</v>
      </c>
      <c r="D146" s="551" t="s">
        <v>1008</v>
      </c>
      <c r="E146" s="801" t="s">
        <v>4071</v>
      </c>
      <c r="F146" s="552" t="s">
        <v>4070</v>
      </c>
      <c r="G146" s="800" t="s">
        <v>212</v>
      </c>
      <c r="H146" s="799">
        <v>47.048999999999999</v>
      </c>
      <c r="I146" s="553"/>
      <c r="J146" s="890">
        <f t="shared" si="0"/>
        <v>0</v>
      </c>
      <c r="K146" s="552" t="s">
        <v>4082</v>
      </c>
      <c r="L146" s="34"/>
      <c r="M146" s="554" t="s">
        <v>1</v>
      </c>
      <c r="N146" s="555" t="s">
        <v>37</v>
      </c>
      <c r="P146" s="307">
        <f t="shared" si="1"/>
        <v>0</v>
      </c>
      <c r="Q146" s="307">
        <v>0</v>
      </c>
      <c r="R146" s="307">
        <f t="shared" si="2"/>
        <v>0</v>
      </c>
      <c r="S146" s="307">
        <v>0</v>
      </c>
      <c r="T146" s="133">
        <f t="shared" si="3"/>
        <v>0</v>
      </c>
      <c r="AR146" s="134" t="s">
        <v>103</v>
      </c>
      <c r="AT146" s="134" t="s">
        <v>1008</v>
      </c>
      <c r="AU146" s="134" t="s">
        <v>78</v>
      </c>
      <c r="AY146" s="277" t="s">
        <v>130</v>
      </c>
      <c r="BE146" s="308">
        <f t="shared" si="4"/>
        <v>0</v>
      </c>
      <c r="BF146" s="308">
        <f t="shared" si="5"/>
        <v>0</v>
      </c>
      <c r="BG146" s="308">
        <f t="shared" si="6"/>
        <v>0</v>
      </c>
      <c r="BH146" s="308">
        <f t="shared" si="7"/>
        <v>0</v>
      </c>
      <c r="BI146" s="308">
        <f t="shared" si="8"/>
        <v>0</v>
      </c>
      <c r="BJ146" s="277" t="s">
        <v>8</v>
      </c>
      <c r="BK146" s="308">
        <f t="shared" si="9"/>
        <v>0</v>
      </c>
      <c r="BL146" s="277" t="s">
        <v>103</v>
      </c>
      <c r="BM146" s="134" t="s">
        <v>6948</v>
      </c>
    </row>
    <row r="147" spans="2:65" s="10" customFormat="1">
      <c r="B147" s="136"/>
      <c r="D147" s="137" t="s">
        <v>131</v>
      </c>
      <c r="E147" s="138" t="s">
        <v>1</v>
      </c>
      <c r="F147" s="139" t="s">
        <v>4073</v>
      </c>
      <c r="H147" s="140">
        <v>29.986000000000001</v>
      </c>
      <c r="I147" s="141"/>
      <c r="L147" s="136"/>
      <c r="M147" s="142"/>
      <c r="T147" s="144"/>
      <c r="AT147" s="138" t="s">
        <v>131</v>
      </c>
      <c r="AU147" s="138" t="s">
        <v>78</v>
      </c>
      <c r="AV147" s="10" t="s">
        <v>78</v>
      </c>
      <c r="AW147" s="10" t="s">
        <v>28</v>
      </c>
      <c r="AX147" s="10" t="s">
        <v>72</v>
      </c>
      <c r="AY147" s="138" t="s">
        <v>130</v>
      </c>
    </row>
    <row r="148" spans="2:65" s="10" customFormat="1" ht="20.6">
      <c r="B148" s="136"/>
      <c r="D148" s="137" t="s">
        <v>131</v>
      </c>
      <c r="E148" s="138" t="s">
        <v>1</v>
      </c>
      <c r="F148" s="139" t="s">
        <v>4072</v>
      </c>
      <c r="H148" s="140">
        <v>17.062999999999999</v>
      </c>
      <c r="I148" s="141"/>
      <c r="L148" s="136"/>
      <c r="M148" s="142"/>
      <c r="T148" s="144"/>
      <c r="AT148" s="138" t="s">
        <v>131</v>
      </c>
      <c r="AU148" s="138" t="s">
        <v>78</v>
      </c>
      <c r="AV148" s="10" t="s">
        <v>78</v>
      </c>
      <c r="AW148" s="10" t="s">
        <v>28</v>
      </c>
      <c r="AX148" s="10" t="s">
        <v>72</v>
      </c>
      <c r="AY148" s="138" t="s">
        <v>130</v>
      </c>
    </row>
    <row r="149" spans="2:65" s="813" customFormat="1">
      <c r="B149" s="817"/>
      <c r="D149" s="137" t="s">
        <v>131</v>
      </c>
      <c r="E149" s="814" t="s">
        <v>3007</v>
      </c>
      <c r="F149" s="820" t="s">
        <v>2951</v>
      </c>
      <c r="H149" s="819">
        <v>47.048999999999999</v>
      </c>
      <c r="I149" s="818"/>
      <c r="L149" s="817"/>
      <c r="M149" s="816"/>
      <c r="T149" s="815"/>
      <c r="AT149" s="814" t="s">
        <v>131</v>
      </c>
      <c r="AU149" s="814" t="s">
        <v>78</v>
      </c>
      <c r="AV149" s="813" t="s">
        <v>132</v>
      </c>
      <c r="AW149" s="813" t="s">
        <v>28</v>
      </c>
      <c r="AX149" s="813" t="s">
        <v>8</v>
      </c>
      <c r="AY149" s="814" t="s">
        <v>130</v>
      </c>
    </row>
    <row r="150" spans="2:65" s="686" customFormat="1" ht="24.25" customHeight="1">
      <c r="B150" s="301"/>
      <c r="C150" s="551" t="s">
        <v>137</v>
      </c>
      <c r="D150" s="551" t="s">
        <v>1008</v>
      </c>
      <c r="E150" s="801" t="s">
        <v>4062</v>
      </c>
      <c r="F150" s="552" t="s">
        <v>4061</v>
      </c>
      <c r="G150" s="800" t="s">
        <v>212</v>
      </c>
      <c r="H150" s="799">
        <v>5.891</v>
      </c>
      <c r="I150" s="553"/>
      <c r="J150" s="890">
        <f>ROUND(I150*H150,0)</f>
        <v>0</v>
      </c>
      <c r="K150" s="552" t="s">
        <v>4082</v>
      </c>
      <c r="L150" s="34"/>
      <c r="M150" s="554" t="s">
        <v>1</v>
      </c>
      <c r="N150" s="555" t="s">
        <v>37</v>
      </c>
      <c r="P150" s="307">
        <f>O150*H150</f>
        <v>0</v>
      </c>
      <c r="Q150" s="307">
        <v>0</v>
      </c>
      <c r="R150" s="307">
        <f>Q150*H150</f>
        <v>0</v>
      </c>
      <c r="S150" s="307">
        <v>0</v>
      </c>
      <c r="T150" s="133">
        <f>S150*H150</f>
        <v>0</v>
      </c>
      <c r="AR150" s="134" t="s">
        <v>103</v>
      </c>
      <c r="AT150" s="134" t="s">
        <v>1008</v>
      </c>
      <c r="AU150" s="134" t="s">
        <v>78</v>
      </c>
      <c r="AY150" s="277" t="s">
        <v>130</v>
      </c>
      <c r="BE150" s="308">
        <f>IF(N150="základní",J150,0)</f>
        <v>0</v>
      </c>
      <c r="BF150" s="308">
        <f>IF(N150="snížená",J150,0)</f>
        <v>0</v>
      </c>
      <c r="BG150" s="308">
        <f>IF(N150="zákl. přenesená",J150,0)</f>
        <v>0</v>
      </c>
      <c r="BH150" s="308">
        <f>IF(N150="sníž. přenesená",J150,0)</f>
        <v>0</v>
      </c>
      <c r="BI150" s="308">
        <f>IF(N150="nulová",J150,0)</f>
        <v>0</v>
      </c>
      <c r="BJ150" s="277" t="s">
        <v>8</v>
      </c>
      <c r="BK150" s="308">
        <f>ROUND(I150*H150,0)</f>
        <v>0</v>
      </c>
      <c r="BL150" s="277" t="s">
        <v>103</v>
      </c>
      <c r="BM150" s="134" t="s">
        <v>6947</v>
      </c>
    </row>
    <row r="151" spans="2:65" s="10" customFormat="1">
      <c r="B151" s="136"/>
      <c r="D151" s="137" t="s">
        <v>131</v>
      </c>
      <c r="E151" s="138" t="s">
        <v>1</v>
      </c>
      <c r="F151" s="139" t="s">
        <v>4068</v>
      </c>
      <c r="H151" s="140">
        <v>1.65</v>
      </c>
      <c r="I151" s="141"/>
      <c r="L151" s="136"/>
      <c r="M151" s="142"/>
      <c r="T151" s="144"/>
      <c r="AT151" s="138" t="s">
        <v>131</v>
      </c>
      <c r="AU151" s="138" t="s">
        <v>78</v>
      </c>
      <c r="AV151" s="10" t="s">
        <v>78</v>
      </c>
      <c r="AW151" s="10" t="s">
        <v>28</v>
      </c>
      <c r="AX151" s="10" t="s">
        <v>72</v>
      </c>
      <c r="AY151" s="138" t="s">
        <v>130</v>
      </c>
    </row>
    <row r="152" spans="2:65" s="10" customFormat="1">
      <c r="B152" s="136"/>
      <c r="D152" s="137" t="s">
        <v>131</v>
      </c>
      <c r="E152" s="138" t="s">
        <v>1</v>
      </c>
      <c r="F152" s="139" t="s">
        <v>4067</v>
      </c>
      <c r="H152" s="140">
        <v>2.0699999999999998</v>
      </c>
      <c r="I152" s="141"/>
      <c r="L152" s="136"/>
      <c r="M152" s="142"/>
      <c r="T152" s="144"/>
      <c r="AT152" s="138" t="s">
        <v>131</v>
      </c>
      <c r="AU152" s="138" t="s">
        <v>78</v>
      </c>
      <c r="AV152" s="10" t="s">
        <v>78</v>
      </c>
      <c r="AW152" s="10" t="s">
        <v>28</v>
      </c>
      <c r="AX152" s="10" t="s">
        <v>72</v>
      </c>
      <c r="AY152" s="138" t="s">
        <v>130</v>
      </c>
    </row>
    <row r="153" spans="2:65" s="10" customFormat="1">
      <c r="B153" s="136"/>
      <c r="D153" s="137" t="s">
        <v>131</v>
      </c>
      <c r="E153" s="138" t="s">
        <v>1</v>
      </c>
      <c r="F153" s="139" t="s">
        <v>4066</v>
      </c>
      <c r="H153" s="140">
        <v>1.62</v>
      </c>
      <c r="I153" s="141"/>
      <c r="L153" s="136"/>
      <c r="M153" s="142"/>
      <c r="T153" s="144"/>
      <c r="AT153" s="138" t="s">
        <v>131</v>
      </c>
      <c r="AU153" s="138" t="s">
        <v>78</v>
      </c>
      <c r="AV153" s="10" t="s">
        <v>78</v>
      </c>
      <c r="AW153" s="10" t="s">
        <v>28</v>
      </c>
      <c r="AX153" s="10" t="s">
        <v>72</v>
      </c>
      <c r="AY153" s="138" t="s">
        <v>130</v>
      </c>
    </row>
    <row r="154" spans="2:65" s="10" customFormat="1">
      <c r="B154" s="136"/>
      <c r="D154" s="137" t="s">
        <v>131</v>
      </c>
      <c r="E154" s="138" t="s">
        <v>1</v>
      </c>
      <c r="F154" s="139" t="s">
        <v>4065</v>
      </c>
      <c r="H154" s="140">
        <v>0.28100000000000003</v>
      </c>
      <c r="I154" s="141"/>
      <c r="L154" s="136"/>
      <c r="M154" s="142"/>
      <c r="T154" s="144"/>
      <c r="AT154" s="138" t="s">
        <v>131</v>
      </c>
      <c r="AU154" s="138" t="s">
        <v>78</v>
      </c>
      <c r="AV154" s="10" t="s">
        <v>78</v>
      </c>
      <c r="AW154" s="10" t="s">
        <v>28</v>
      </c>
      <c r="AX154" s="10" t="s">
        <v>72</v>
      </c>
      <c r="AY154" s="138" t="s">
        <v>130</v>
      </c>
    </row>
    <row r="155" spans="2:65" s="10" customFormat="1">
      <c r="B155" s="136"/>
      <c r="D155" s="137" t="s">
        <v>131</v>
      </c>
      <c r="E155" s="138" t="s">
        <v>1</v>
      </c>
      <c r="F155" s="139" t="s">
        <v>4064</v>
      </c>
      <c r="H155" s="140">
        <v>0.27</v>
      </c>
      <c r="I155" s="141"/>
      <c r="L155" s="136"/>
      <c r="M155" s="142"/>
      <c r="T155" s="144"/>
      <c r="AT155" s="138" t="s">
        <v>131</v>
      </c>
      <c r="AU155" s="138" t="s">
        <v>78</v>
      </c>
      <c r="AV155" s="10" t="s">
        <v>78</v>
      </c>
      <c r="AW155" s="10" t="s">
        <v>28</v>
      </c>
      <c r="AX155" s="10" t="s">
        <v>72</v>
      </c>
      <c r="AY155" s="138" t="s">
        <v>130</v>
      </c>
    </row>
    <row r="156" spans="2:65" s="813" customFormat="1">
      <c r="B156" s="817"/>
      <c r="D156" s="137" t="s">
        <v>131</v>
      </c>
      <c r="E156" s="814" t="s">
        <v>2978</v>
      </c>
      <c r="F156" s="820" t="s">
        <v>4063</v>
      </c>
      <c r="H156" s="819">
        <v>5.891</v>
      </c>
      <c r="I156" s="818"/>
      <c r="L156" s="817"/>
      <c r="M156" s="816"/>
      <c r="T156" s="815"/>
      <c r="AT156" s="814" t="s">
        <v>131</v>
      </c>
      <c r="AU156" s="814" t="s">
        <v>78</v>
      </c>
      <c r="AV156" s="813" t="s">
        <v>132</v>
      </c>
      <c r="AW156" s="813" t="s">
        <v>28</v>
      </c>
      <c r="AX156" s="813" t="s">
        <v>8</v>
      </c>
      <c r="AY156" s="814" t="s">
        <v>130</v>
      </c>
    </row>
    <row r="157" spans="2:65" s="686" customFormat="1" ht="24.25" customHeight="1">
      <c r="B157" s="301"/>
      <c r="C157" s="551" t="s">
        <v>139</v>
      </c>
      <c r="D157" s="551" t="s">
        <v>1008</v>
      </c>
      <c r="E157" s="801" t="s">
        <v>4057</v>
      </c>
      <c r="F157" s="552" t="s">
        <v>4056</v>
      </c>
      <c r="G157" s="800" t="s">
        <v>212</v>
      </c>
      <c r="H157" s="799">
        <v>2.0209999999999999</v>
      </c>
      <c r="I157" s="553"/>
      <c r="J157" s="890">
        <f>ROUND(I157*H157,0)</f>
        <v>0</v>
      </c>
      <c r="K157" s="552" t="s">
        <v>4082</v>
      </c>
      <c r="L157" s="34"/>
      <c r="M157" s="554" t="s">
        <v>1</v>
      </c>
      <c r="N157" s="555" t="s">
        <v>37</v>
      </c>
      <c r="P157" s="307">
        <f>O157*H157</f>
        <v>0</v>
      </c>
      <c r="Q157" s="307">
        <v>0</v>
      </c>
      <c r="R157" s="307">
        <f>Q157*H157</f>
        <v>0</v>
      </c>
      <c r="S157" s="307">
        <v>0</v>
      </c>
      <c r="T157" s="133">
        <f>S157*H157</f>
        <v>0</v>
      </c>
      <c r="AR157" s="134" t="s">
        <v>103</v>
      </c>
      <c r="AT157" s="134" t="s">
        <v>1008</v>
      </c>
      <c r="AU157" s="134" t="s">
        <v>78</v>
      </c>
      <c r="AY157" s="277" t="s">
        <v>130</v>
      </c>
      <c r="BE157" s="308">
        <f>IF(N157="základní",J157,0)</f>
        <v>0</v>
      </c>
      <c r="BF157" s="308">
        <f>IF(N157="snížená",J157,0)</f>
        <v>0</v>
      </c>
      <c r="BG157" s="308">
        <f>IF(N157="zákl. přenesená",J157,0)</f>
        <v>0</v>
      </c>
      <c r="BH157" s="308">
        <f>IF(N157="sníž. přenesená",J157,0)</f>
        <v>0</v>
      </c>
      <c r="BI157" s="308">
        <f>IF(N157="nulová",J157,0)</f>
        <v>0</v>
      </c>
      <c r="BJ157" s="277" t="s">
        <v>8</v>
      </c>
      <c r="BK157" s="308">
        <f>ROUND(I157*H157,0)</f>
        <v>0</v>
      </c>
      <c r="BL157" s="277" t="s">
        <v>103</v>
      </c>
      <c r="BM157" s="134" t="s">
        <v>6946</v>
      </c>
    </row>
    <row r="158" spans="2:65" s="10" customFormat="1">
      <c r="B158" s="136"/>
      <c r="D158" s="137" t="s">
        <v>131</v>
      </c>
      <c r="E158" s="138" t="s">
        <v>1</v>
      </c>
      <c r="F158" s="139" t="s">
        <v>4059</v>
      </c>
      <c r="H158" s="140">
        <v>2.0209999999999999</v>
      </c>
      <c r="I158" s="141"/>
      <c r="L158" s="136"/>
      <c r="M158" s="142"/>
      <c r="T158" s="144"/>
      <c r="AT158" s="138" t="s">
        <v>131</v>
      </c>
      <c r="AU158" s="138" t="s">
        <v>78</v>
      </c>
      <c r="AV158" s="10" t="s">
        <v>78</v>
      </c>
      <c r="AW158" s="10" t="s">
        <v>28</v>
      </c>
      <c r="AX158" s="10" t="s">
        <v>72</v>
      </c>
      <c r="AY158" s="138" t="s">
        <v>130</v>
      </c>
    </row>
    <row r="159" spans="2:65" s="813" customFormat="1">
      <c r="B159" s="817"/>
      <c r="D159" s="137" t="s">
        <v>131</v>
      </c>
      <c r="E159" s="814" t="s">
        <v>4058</v>
      </c>
      <c r="F159" s="820" t="s">
        <v>2951</v>
      </c>
      <c r="H159" s="819">
        <v>2.0209999999999999</v>
      </c>
      <c r="I159" s="818"/>
      <c r="L159" s="817"/>
      <c r="M159" s="816"/>
      <c r="T159" s="815"/>
      <c r="AT159" s="814" t="s">
        <v>131</v>
      </c>
      <c r="AU159" s="814" t="s">
        <v>78</v>
      </c>
      <c r="AV159" s="813" t="s">
        <v>132</v>
      </c>
      <c r="AW159" s="813" t="s">
        <v>28</v>
      </c>
      <c r="AX159" s="813" t="s">
        <v>8</v>
      </c>
      <c r="AY159" s="814" t="s">
        <v>130</v>
      </c>
    </row>
    <row r="160" spans="2:65" s="686" customFormat="1" ht="33" customHeight="1">
      <c r="B160" s="301"/>
      <c r="C160" s="551" t="s">
        <v>140</v>
      </c>
      <c r="D160" s="551" t="s">
        <v>1008</v>
      </c>
      <c r="E160" s="801" t="s">
        <v>4047</v>
      </c>
      <c r="F160" s="552" t="s">
        <v>4046</v>
      </c>
      <c r="G160" s="800" t="s">
        <v>212</v>
      </c>
      <c r="H160" s="799">
        <v>36.250999999999998</v>
      </c>
      <c r="I160" s="553"/>
      <c r="J160" s="890">
        <f>ROUND(I160*H160,0)</f>
        <v>0</v>
      </c>
      <c r="K160" s="552" t="s">
        <v>4082</v>
      </c>
      <c r="L160" s="34"/>
      <c r="M160" s="554" t="s">
        <v>1</v>
      </c>
      <c r="N160" s="555" t="s">
        <v>37</v>
      </c>
      <c r="P160" s="307">
        <f>O160*H160</f>
        <v>0</v>
      </c>
      <c r="Q160" s="307">
        <v>0</v>
      </c>
      <c r="R160" s="307">
        <f>Q160*H160</f>
        <v>0</v>
      </c>
      <c r="S160" s="307">
        <v>0</v>
      </c>
      <c r="T160" s="133">
        <f>S160*H160</f>
        <v>0</v>
      </c>
      <c r="AR160" s="134" t="s">
        <v>103</v>
      </c>
      <c r="AT160" s="134" t="s">
        <v>1008</v>
      </c>
      <c r="AU160" s="134" t="s">
        <v>78</v>
      </c>
      <c r="AY160" s="277" t="s">
        <v>130</v>
      </c>
      <c r="BE160" s="308">
        <f>IF(N160="základní",J160,0)</f>
        <v>0</v>
      </c>
      <c r="BF160" s="308">
        <f>IF(N160="snížená",J160,0)</f>
        <v>0</v>
      </c>
      <c r="BG160" s="308">
        <f>IF(N160="zákl. přenesená",J160,0)</f>
        <v>0</v>
      </c>
      <c r="BH160" s="308">
        <f>IF(N160="sníž. přenesená",J160,0)</f>
        <v>0</v>
      </c>
      <c r="BI160" s="308">
        <f>IF(N160="nulová",J160,0)</f>
        <v>0</v>
      </c>
      <c r="BJ160" s="277" t="s">
        <v>8</v>
      </c>
      <c r="BK160" s="308">
        <f>ROUND(I160*H160,0)</f>
        <v>0</v>
      </c>
      <c r="BL160" s="277" t="s">
        <v>103</v>
      </c>
      <c r="BM160" s="134" t="s">
        <v>6945</v>
      </c>
    </row>
    <row r="161" spans="2:65" s="10" customFormat="1">
      <c r="B161" s="136"/>
      <c r="D161" s="137" t="s">
        <v>131</v>
      </c>
      <c r="E161" s="138" t="s">
        <v>1</v>
      </c>
      <c r="F161" s="139" t="s">
        <v>4050</v>
      </c>
      <c r="H161" s="140">
        <v>13.728</v>
      </c>
      <c r="I161" s="141"/>
      <c r="L161" s="136"/>
      <c r="M161" s="142"/>
      <c r="T161" s="144"/>
      <c r="AT161" s="138" t="s">
        <v>131</v>
      </c>
      <c r="AU161" s="138" t="s">
        <v>78</v>
      </c>
      <c r="AV161" s="10" t="s">
        <v>78</v>
      </c>
      <c r="AW161" s="10" t="s">
        <v>28</v>
      </c>
      <c r="AX161" s="10" t="s">
        <v>72</v>
      </c>
      <c r="AY161" s="138" t="s">
        <v>130</v>
      </c>
    </row>
    <row r="162" spans="2:65" s="10" customFormat="1">
      <c r="B162" s="136"/>
      <c r="D162" s="137" t="s">
        <v>131</v>
      </c>
      <c r="E162" s="138" t="s">
        <v>1</v>
      </c>
      <c r="F162" s="139" t="s">
        <v>4049</v>
      </c>
      <c r="H162" s="140">
        <v>22.523</v>
      </c>
      <c r="I162" s="141"/>
      <c r="L162" s="136"/>
      <c r="M162" s="142"/>
      <c r="T162" s="144"/>
      <c r="AT162" s="138" t="s">
        <v>131</v>
      </c>
      <c r="AU162" s="138" t="s">
        <v>78</v>
      </c>
      <c r="AV162" s="10" t="s">
        <v>78</v>
      </c>
      <c r="AW162" s="10" t="s">
        <v>28</v>
      </c>
      <c r="AX162" s="10" t="s">
        <v>72</v>
      </c>
      <c r="AY162" s="138" t="s">
        <v>130</v>
      </c>
    </row>
    <row r="163" spans="2:65" s="813" customFormat="1">
      <c r="B163" s="817"/>
      <c r="D163" s="137" t="s">
        <v>131</v>
      </c>
      <c r="E163" s="814" t="s">
        <v>4048</v>
      </c>
      <c r="F163" s="820" t="s">
        <v>2951</v>
      </c>
      <c r="H163" s="819">
        <v>36.250999999999998</v>
      </c>
      <c r="I163" s="818"/>
      <c r="L163" s="817"/>
      <c r="M163" s="816"/>
      <c r="T163" s="815"/>
      <c r="AT163" s="814" t="s">
        <v>131</v>
      </c>
      <c r="AU163" s="814" t="s">
        <v>78</v>
      </c>
      <c r="AV163" s="813" t="s">
        <v>132</v>
      </c>
      <c r="AW163" s="813" t="s">
        <v>28</v>
      </c>
      <c r="AX163" s="813" t="s">
        <v>8</v>
      </c>
      <c r="AY163" s="814" t="s">
        <v>130</v>
      </c>
    </row>
    <row r="164" spans="2:65" s="686" customFormat="1" ht="33" customHeight="1">
      <c r="B164" s="301"/>
      <c r="C164" s="551" t="s">
        <v>141</v>
      </c>
      <c r="D164" s="551" t="s">
        <v>1008</v>
      </c>
      <c r="E164" s="801" t="s">
        <v>4039</v>
      </c>
      <c r="F164" s="552" t="s">
        <v>4038</v>
      </c>
      <c r="G164" s="800" t="s">
        <v>212</v>
      </c>
      <c r="H164" s="799">
        <v>164.71899999999999</v>
      </c>
      <c r="I164" s="553"/>
      <c r="J164" s="890">
        <f>ROUND(I164*H164,0)</f>
        <v>0</v>
      </c>
      <c r="K164" s="552" t="s">
        <v>4082</v>
      </c>
      <c r="L164" s="34"/>
      <c r="M164" s="554" t="s">
        <v>1</v>
      </c>
      <c r="N164" s="555" t="s">
        <v>37</v>
      </c>
      <c r="P164" s="307">
        <f>O164*H164</f>
        <v>0</v>
      </c>
      <c r="Q164" s="307">
        <v>0</v>
      </c>
      <c r="R164" s="307">
        <f>Q164*H164</f>
        <v>0</v>
      </c>
      <c r="S164" s="307">
        <v>0</v>
      </c>
      <c r="T164" s="133">
        <f>S164*H164</f>
        <v>0</v>
      </c>
      <c r="AR164" s="134" t="s">
        <v>103</v>
      </c>
      <c r="AT164" s="134" t="s">
        <v>1008</v>
      </c>
      <c r="AU164" s="134" t="s">
        <v>78</v>
      </c>
      <c r="AY164" s="277" t="s">
        <v>130</v>
      </c>
      <c r="BE164" s="308">
        <f>IF(N164="základní",J164,0)</f>
        <v>0</v>
      </c>
      <c r="BF164" s="308">
        <f>IF(N164="snížená",J164,0)</f>
        <v>0</v>
      </c>
      <c r="BG164" s="308">
        <f>IF(N164="zákl. přenesená",J164,0)</f>
        <v>0</v>
      </c>
      <c r="BH164" s="308">
        <f>IF(N164="sníž. přenesená",J164,0)</f>
        <v>0</v>
      </c>
      <c r="BI164" s="308">
        <f>IF(N164="nulová",J164,0)</f>
        <v>0</v>
      </c>
      <c r="BJ164" s="277" t="s">
        <v>8</v>
      </c>
      <c r="BK164" s="308">
        <f>ROUND(I164*H164,0)</f>
        <v>0</v>
      </c>
      <c r="BL164" s="277" t="s">
        <v>103</v>
      </c>
      <c r="BM164" s="134" t="s">
        <v>6944</v>
      </c>
    </row>
    <row r="165" spans="2:65" s="10" customFormat="1">
      <c r="B165" s="136"/>
      <c r="D165" s="137" t="s">
        <v>131</v>
      </c>
      <c r="E165" s="138" t="s">
        <v>1</v>
      </c>
      <c r="F165" s="139" t="s">
        <v>4044</v>
      </c>
      <c r="H165" s="140">
        <v>51.384</v>
      </c>
      <c r="I165" s="141"/>
      <c r="L165" s="136"/>
      <c r="M165" s="142"/>
      <c r="T165" s="144"/>
      <c r="AT165" s="138" t="s">
        <v>131</v>
      </c>
      <c r="AU165" s="138" t="s">
        <v>78</v>
      </c>
      <c r="AV165" s="10" t="s">
        <v>78</v>
      </c>
      <c r="AW165" s="10" t="s">
        <v>28</v>
      </c>
      <c r="AX165" s="10" t="s">
        <v>72</v>
      </c>
      <c r="AY165" s="138" t="s">
        <v>130</v>
      </c>
    </row>
    <row r="166" spans="2:65" s="10" customFormat="1">
      <c r="B166" s="136"/>
      <c r="D166" s="137" t="s">
        <v>131</v>
      </c>
      <c r="E166" s="138" t="s">
        <v>1</v>
      </c>
      <c r="F166" s="139" t="s">
        <v>4043</v>
      </c>
      <c r="H166" s="140">
        <v>63.098999999999997</v>
      </c>
      <c r="I166" s="141"/>
      <c r="L166" s="136"/>
      <c r="M166" s="142"/>
      <c r="T166" s="144"/>
      <c r="AT166" s="138" t="s">
        <v>131</v>
      </c>
      <c r="AU166" s="138" t="s">
        <v>78</v>
      </c>
      <c r="AV166" s="10" t="s">
        <v>78</v>
      </c>
      <c r="AW166" s="10" t="s">
        <v>28</v>
      </c>
      <c r="AX166" s="10" t="s">
        <v>72</v>
      </c>
      <c r="AY166" s="138" t="s">
        <v>130</v>
      </c>
    </row>
    <row r="167" spans="2:65" s="10" customFormat="1" ht="20.6">
      <c r="B167" s="136"/>
      <c r="D167" s="137" t="s">
        <v>131</v>
      </c>
      <c r="E167" s="138" t="s">
        <v>1</v>
      </c>
      <c r="F167" s="139" t="s">
        <v>4042</v>
      </c>
      <c r="H167" s="140">
        <v>38.616</v>
      </c>
      <c r="I167" s="141"/>
      <c r="L167" s="136"/>
      <c r="M167" s="142"/>
      <c r="T167" s="144"/>
      <c r="AT167" s="138" t="s">
        <v>131</v>
      </c>
      <c r="AU167" s="138" t="s">
        <v>78</v>
      </c>
      <c r="AV167" s="10" t="s">
        <v>78</v>
      </c>
      <c r="AW167" s="10" t="s">
        <v>28</v>
      </c>
      <c r="AX167" s="10" t="s">
        <v>72</v>
      </c>
      <c r="AY167" s="138" t="s">
        <v>130</v>
      </c>
    </row>
    <row r="168" spans="2:65" s="10" customFormat="1">
      <c r="B168" s="136"/>
      <c r="D168" s="137" t="s">
        <v>131</v>
      </c>
      <c r="E168" s="138" t="s">
        <v>1</v>
      </c>
      <c r="F168" s="139" t="s">
        <v>4041</v>
      </c>
      <c r="H168" s="140">
        <v>11.62</v>
      </c>
      <c r="I168" s="141"/>
      <c r="L168" s="136"/>
      <c r="M168" s="142"/>
      <c r="T168" s="144"/>
      <c r="AT168" s="138" t="s">
        <v>131</v>
      </c>
      <c r="AU168" s="138" t="s">
        <v>78</v>
      </c>
      <c r="AV168" s="10" t="s">
        <v>78</v>
      </c>
      <c r="AW168" s="10" t="s">
        <v>28</v>
      </c>
      <c r="AX168" s="10" t="s">
        <v>72</v>
      </c>
      <c r="AY168" s="138" t="s">
        <v>130</v>
      </c>
    </row>
    <row r="169" spans="2:65" s="813" customFormat="1">
      <c r="B169" s="817"/>
      <c r="D169" s="137" t="s">
        <v>131</v>
      </c>
      <c r="E169" s="814" t="s">
        <v>4040</v>
      </c>
      <c r="F169" s="820" t="s">
        <v>2951</v>
      </c>
      <c r="H169" s="819">
        <v>164.71899999999999</v>
      </c>
      <c r="I169" s="818"/>
      <c r="L169" s="817"/>
      <c r="M169" s="816"/>
      <c r="T169" s="815"/>
      <c r="AT169" s="814" t="s">
        <v>131</v>
      </c>
      <c r="AU169" s="814" t="s">
        <v>78</v>
      </c>
      <c r="AV169" s="813" t="s">
        <v>132</v>
      </c>
      <c r="AW169" s="813" t="s">
        <v>28</v>
      </c>
      <c r="AX169" s="813" t="s">
        <v>8</v>
      </c>
      <c r="AY169" s="814" t="s">
        <v>130</v>
      </c>
    </row>
    <row r="170" spans="2:65" s="686" customFormat="1" ht="37.950000000000003" customHeight="1">
      <c r="B170" s="301"/>
      <c r="C170" s="551" t="s">
        <v>142</v>
      </c>
      <c r="D170" s="551" t="s">
        <v>1008</v>
      </c>
      <c r="E170" s="801" t="s">
        <v>4055</v>
      </c>
      <c r="F170" s="552" t="s">
        <v>4054</v>
      </c>
      <c r="G170" s="800" t="s">
        <v>212</v>
      </c>
      <c r="H170" s="799">
        <v>54.960999999999999</v>
      </c>
      <c r="I170" s="553"/>
      <c r="J170" s="890">
        <f>ROUND(I170*H170,0)</f>
        <v>0</v>
      </c>
      <c r="K170" s="552" t="s">
        <v>4082</v>
      </c>
      <c r="L170" s="34"/>
      <c r="M170" s="554" t="s">
        <v>1</v>
      </c>
      <c r="N170" s="555" t="s">
        <v>37</v>
      </c>
      <c r="P170" s="307">
        <f>O170*H170</f>
        <v>0</v>
      </c>
      <c r="Q170" s="307">
        <v>0</v>
      </c>
      <c r="R170" s="307">
        <f>Q170*H170</f>
        <v>0</v>
      </c>
      <c r="S170" s="307">
        <v>0</v>
      </c>
      <c r="T170" s="133">
        <f>S170*H170</f>
        <v>0</v>
      </c>
      <c r="AR170" s="134" t="s">
        <v>103</v>
      </c>
      <c r="AT170" s="134" t="s">
        <v>1008</v>
      </c>
      <c r="AU170" s="134" t="s">
        <v>78</v>
      </c>
      <c r="AY170" s="277" t="s">
        <v>130</v>
      </c>
      <c r="BE170" s="308">
        <f>IF(N170="základní",J170,0)</f>
        <v>0</v>
      </c>
      <c r="BF170" s="308">
        <f>IF(N170="snížená",J170,0)</f>
        <v>0</v>
      </c>
      <c r="BG170" s="308">
        <f>IF(N170="zákl. přenesená",J170,0)</f>
        <v>0</v>
      </c>
      <c r="BH170" s="308">
        <f>IF(N170="sníž. přenesená",J170,0)</f>
        <v>0</v>
      </c>
      <c r="BI170" s="308">
        <f>IF(N170="nulová",J170,0)</f>
        <v>0</v>
      </c>
      <c r="BJ170" s="277" t="s">
        <v>8</v>
      </c>
      <c r="BK170" s="308">
        <f>ROUND(I170*H170,0)</f>
        <v>0</v>
      </c>
      <c r="BL170" s="277" t="s">
        <v>103</v>
      </c>
      <c r="BM170" s="134" t="s">
        <v>6943</v>
      </c>
    </row>
    <row r="171" spans="2:65" s="10" customFormat="1">
      <c r="B171" s="136"/>
      <c r="D171" s="137" t="s">
        <v>131</v>
      </c>
      <c r="E171" s="138" t="s">
        <v>1</v>
      </c>
      <c r="F171" s="139" t="s">
        <v>3007</v>
      </c>
      <c r="H171" s="140">
        <v>47.048999999999999</v>
      </c>
      <c r="I171" s="141"/>
      <c r="L171" s="136"/>
      <c r="M171" s="142"/>
      <c r="T171" s="144"/>
      <c r="AT171" s="138" t="s">
        <v>131</v>
      </c>
      <c r="AU171" s="138" t="s">
        <v>78</v>
      </c>
      <c r="AV171" s="10" t="s">
        <v>78</v>
      </c>
      <c r="AW171" s="10" t="s">
        <v>28</v>
      </c>
      <c r="AX171" s="10" t="s">
        <v>72</v>
      </c>
      <c r="AY171" s="138" t="s">
        <v>130</v>
      </c>
    </row>
    <row r="172" spans="2:65" s="10" customFormat="1">
      <c r="B172" s="136"/>
      <c r="D172" s="137" t="s">
        <v>131</v>
      </c>
      <c r="E172" s="138" t="s">
        <v>1</v>
      </c>
      <c r="F172" s="139" t="s">
        <v>2978</v>
      </c>
      <c r="H172" s="140">
        <v>5.891</v>
      </c>
      <c r="I172" s="141"/>
      <c r="L172" s="136"/>
      <c r="M172" s="142"/>
      <c r="T172" s="144"/>
      <c r="AT172" s="138" t="s">
        <v>131</v>
      </c>
      <c r="AU172" s="138" t="s">
        <v>78</v>
      </c>
      <c r="AV172" s="10" t="s">
        <v>78</v>
      </c>
      <c r="AW172" s="10" t="s">
        <v>28</v>
      </c>
      <c r="AX172" s="10" t="s">
        <v>72</v>
      </c>
      <c r="AY172" s="138" t="s">
        <v>130</v>
      </c>
    </row>
    <row r="173" spans="2:65" s="10" customFormat="1">
      <c r="B173" s="136"/>
      <c r="D173" s="137" t="s">
        <v>131</v>
      </c>
      <c r="E173" s="138" t="s">
        <v>1</v>
      </c>
      <c r="F173" s="139" t="s">
        <v>4058</v>
      </c>
      <c r="H173" s="140">
        <v>2.0209999999999999</v>
      </c>
      <c r="I173" s="141"/>
      <c r="L173" s="136"/>
      <c r="M173" s="142"/>
      <c r="T173" s="144"/>
      <c r="AT173" s="138" t="s">
        <v>131</v>
      </c>
      <c r="AU173" s="138" t="s">
        <v>78</v>
      </c>
      <c r="AV173" s="10" t="s">
        <v>78</v>
      </c>
      <c r="AW173" s="10" t="s">
        <v>28</v>
      </c>
      <c r="AX173" s="10" t="s">
        <v>72</v>
      </c>
      <c r="AY173" s="138" t="s">
        <v>130</v>
      </c>
    </row>
    <row r="174" spans="2:65" s="813" customFormat="1">
      <c r="B174" s="817"/>
      <c r="D174" s="137" t="s">
        <v>131</v>
      </c>
      <c r="E174" s="814" t="s">
        <v>1</v>
      </c>
      <c r="F174" s="820" t="s">
        <v>2951</v>
      </c>
      <c r="H174" s="819">
        <v>54.960999999999999</v>
      </c>
      <c r="I174" s="818"/>
      <c r="L174" s="817"/>
      <c r="M174" s="816"/>
      <c r="T174" s="815"/>
      <c r="AT174" s="814" t="s">
        <v>131</v>
      </c>
      <c r="AU174" s="814" t="s">
        <v>78</v>
      </c>
      <c r="AV174" s="813" t="s">
        <v>132</v>
      </c>
      <c r="AW174" s="813" t="s">
        <v>28</v>
      </c>
      <c r="AX174" s="813" t="s">
        <v>8</v>
      </c>
      <c r="AY174" s="814" t="s">
        <v>130</v>
      </c>
    </row>
    <row r="175" spans="2:65" s="686" customFormat="1" ht="37.950000000000003" customHeight="1">
      <c r="B175" s="301"/>
      <c r="C175" s="551" t="s">
        <v>9</v>
      </c>
      <c r="D175" s="551" t="s">
        <v>1008</v>
      </c>
      <c r="E175" s="801" t="s">
        <v>4053</v>
      </c>
      <c r="F175" s="552" t="s">
        <v>4052</v>
      </c>
      <c r="G175" s="800" t="s">
        <v>212</v>
      </c>
      <c r="H175" s="799">
        <v>54.960999999999999</v>
      </c>
      <c r="I175" s="553"/>
      <c r="J175" s="890">
        <f>ROUND(I175*H175,0)</f>
        <v>0</v>
      </c>
      <c r="K175" s="552" t="s">
        <v>4082</v>
      </c>
      <c r="L175" s="34"/>
      <c r="M175" s="554" t="s">
        <v>1</v>
      </c>
      <c r="N175" s="555" t="s">
        <v>37</v>
      </c>
      <c r="P175" s="307">
        <f>O175*H175</f>
        <v>0</v>
      </c>
      <c r="Q175" s="307">
        <v>0</v>
      </c>
      <c r="R175" s="307">
        <f>Q175*H175</f>
        <v>0</v>
      </c>
      <c r="S175" s="307">
        <v>0</v>
      </c>
      <c r="T175" s="133">
        <f>S175*H175</f>
        <v>0</v>
      </c>
      <c r="AR175" s="134" t="s">
        <v>103</v>
      </c>
      <c r="AT175" s="134" t="s">
        <v>1008</v>
      </c>
      <c r="AU175" s="134" t="s">
        <v>78</v>
      </c>
      <c r="AY175" s="277" t="s">
        <v>130</v>
      </c>
      <c r="BE175" s="308">
        <f>IF(N175="základní",J175,0)</f>
        <v>0</v>
      </c>
      <c r="BF175" s="308">
        <f>IF(N175="snížená",J175,0)</f>
        <v>0</v>
      </c>
      <c r="BG175" s="308">
        <f>IF(N175="zákl. přenesená",J175,0)</f>
        <v>0</v>
      </c>
      <c r="BH175" s="308">
        <f>IF(N175="sníž. přenesená",J175,0)</f>
        <v>0</v>
      </c>
      <c r="BI175" s="308">
        <f>IF(N175="nulová",J175,0)</f>
        <v>0</v>
      </c>
      <c r="BJ175" s="277" t="s">
        <v>8</v>
      </c>
      <c r="BK175" s="308">
        <f>ROUND(I175*H175,0)</f>
        <v>0</v>
      </c>
      <c r="BL175" s="277" t="s">
        <v>103</v>
      </c>
      <c r="BM175" s="134" t="s">
        <v>6942</v>
      </c>
    </row>
    <row r="176" spans="2:65" s="10" customFormat="1">
      <c r="B176" s="136"/>
      <c r="D176" s="137" t="s">
        <v>131</v>
      </c>
      <c r="E176" s="138" t="s">
        <v>1</v>
      </c>
      <c r="F176" s="139" t="s">
        <v>3007</v>
      </c>
      <c r="H176" s="140">
        <v>47.048999999999999</v>
      </c>
      <c r="I176" s="141"/>
      <c r="L176" s="136"/>
      <c r="M176" s="142"/>
      <c r="T176" s="144"/>
      <c r="AT176" s="138" t="s">
        <v>131</v>
      </c>
      <c r="AU176" s="138" t="s">
        <v>78</v>
      </c>
      <c r="AV176" s="10" t="s">
        <v>78</v>
      </c>
      <c r="AW176" s="10" t="s">
        <v>28</v>
      </c>
      <c r="AX176" s="10" t="s">
        <v>72</v>
      </c>
      <c r="AY176" s="138" t="s">
        <v>130</v>
      </c>
    </row>
    <row r="177" spans="2:65" s="10" customFormat="1">
      <c r="B177" s="136"/>
      <c r="D177" s="137" t="s">
        <v>131</v>
      </c>
      <c r="E177" s="138" t="s">
        <v>1</v>
      </c>
      <c r="F177" s="139" t="s">
        <v>2978</v>
      </c>
      <c r="H177" s="140">
        <v>5.891</v>
      </c>
      <c r="I177" s="141"/>
      <c r="L177" s="136"/>
      <c r="M177" s="142"/>
      <c r="T177" s="144"/>
      <c r="AT177" s="138" t="s">
        <v>131</v>
      </c>
      <c r="AU177" s="138" t="s">
        <v>78</v>
      </c>
      <c r="AV177" s="10" t="s">
        <v>78</v>
      </c>
      <c r="AW177" s="10" t="s">
        <v>28</v>
      </c>
      <c r="AX177" s="10" t="s">
        <v>72</v>
      </c>
      <c r="AY177" s="138" t="s">
        <v>130</v>
      </c>
    </row>
    <row r="178" spans="2:65" s="10" customFormat="1">
      <c r="B178" s="136"/>
      <c r="D178" s="137" t="s">
        <v>131</v>
      </c>
      <c r="E178" s="138" t="s">
        <v>1</v>
      </c>
      <c r="F178" s="139" t="s">
        <v>4058</v>
      </c>
      <c r="H178" s="140">
        <v>2.0209999999999999</v>
      </c>
      <c r="I178" s="141"/>
      <c r="L178" s="136"/>
      <c r="M178" s="142"/>
      <c r="T178" s="144"/>
      <c r="AT178" s="138" t="s">
        <v>131</v>
      </c>
      <c r="AU178" s="138" t="s">
        <v>78</v>
      </c>
      <c r="AV178" s="10" t="s">
        <v>78</v>
      </c>
      <c r="AW178" s="10" t="s">
        <v>28</v>
      </c>
      <c r="AX178" s="10" t="s">
        <v>72</v>
      </c>
      <c r="AY178" s="138" t="s">
        <v>130</v>
      </c>
    </row>
    <row r="179" spans="2:65" s="813" customFormat="1">
      <c r="B179" s="817"/>
      <c r="D179" s="137" t="s">
        <v>131</v>
      </c>
      <c r="E179" s="814" t="s">
        <v>1</v>
      </c>
      <c r="F179" s="820" t="s">
        <v>2951</v>
      </c>
      <c r="H179" s="819">
        <v>54.960999999999999</v>
      </c>
      <c r="I179" s="818"/>
      <c r="L179" s="817"/>
      <c r="M179" s="816"/>
      <c r="T179" s="815"/>
      <c r="AT179" s="814" t="s">
        <v>131</v>
      </c>
      <c r="AU179" s="814" t="s">
        <v>78</v>
      </c>
      <c r="AV179" s="813" t="s">
        <v>132</v>
      </c>
      <c r="AW179" s="813" t="s">
        <v>28</v>
      </c>
      <c r="AX179" s="813" t="s">
        <v>8</v>
      </c>
      <c r="AY179" s="814" t="s">
        <v>130</v>
      </c>
    </row>
    <row r="180" spans="2:65" s="686" customFormat="1" ht="37.950000000000003" customHeight="1">
      <c r="B180" s="301"/>
      <c r="C180" s="551" t="s">
        <v>143</v>
      </c>
      <c r="D180" s="551" t="s">
        <v>1008</v>
      </c>
      <c r="E180" s="801" t="s">
        <v>2977</v>
      </c>
      <c r="F180" s="552" t="s">
        <v>2976</v>
      </c>
      <c r="G180" s="800" t="s">
        <v>212</v>
      </c>
      <c r="H180" s="799">
        <v>255.93100000000001</v>
      </c>
      <c r="I180" s="553"/>
      <c r="J180" s="798">
        <f>ROUND(I180*H180,0)</f>
        <v>0</v>
      </c>
      <c r="K180" s="552" t="s">
        <v>4082</v>
      </c>
      <c r="L180" s="34"/>
      <c r="M180" s="554" t="s">
        <v>1</v>
      </c>
      <c r="N180" s="555" t="s">
        <v>37</v>
      </c>
      <c r="P180" s="307">
        <f>O180*H180</f>
        <v>0</v>
      </c>
      <c r="Q180" s="307">
        <v>0</v>
      </c>
      <c r="R180" s="307">
        <f>Q180*H180</f>
        <v>0</v>
      </c>
      <c r="S180" s="307">
        <v>0</v>
      </c>
      <c r="T180" s="133">
        <f>S180*H180</f>
        <v>0</v>
      </c>
      <c r="AR180" s="134" t="s">
        <v>103</v>
      </c>
      <c r="AT180" s="134" t="s">
        <v>1008</v>
      </c>
      <c r="AU180" s="134" t="s">
        <v>78</v>
      </c>
      <c r="AY180" s="277" t="s">
        <v>130</v>
      </c>
      <c r="BE180" s="308">
        <f>IF(N180="základní",J180,0)</f>
        <v>0</v>
      </c>
      <c r="BF180" s="308">
        <f>IF(N180="snížená",J180,0)</f>
        <v>0</v>
      </c>
      <c r="BG180" s="308">
        <f>IF(N180="zákl. přenesená",J180,0)</f>
        <v>0</v>
      </c>
      <c r="BH180" s="308">
        <f>IF(N180="sníž. přenesená",J180,0)</f>
        <v>0</v>
      </c>
      <c r="BI180" s="308">
        <f>IF(N180="nulová",J180,0)</f>
        <v>0</v>
      </c>
      <c r="BJ180" s="277" t="s">
        <v>8</v>
      </c>
      <c r="BK180" s="308">
        <f>ROUND(I180*H180,0)</f>
        <v>0</v>
      </c>
      <c r="BL180" s="277" t="s">
        <v>103</v>
      </c>
      <c r="BM180" s="134" t="s">
        <v>6941</v>
      </c>
    </row>
    <row r="181" spans="2:65" s="10" customFormat="1">
      <c r="B181" s="136"/>
      <c r="D181" s="137" t="s">
        <v>131</v>
      </c>
      <c r="E181" s="138" t="s">
        <v>1</v>
      </c>
      <c r="F181" s="139" t="s">
        <v>3007</v>
      </c>
      <c r="H181" s="140">
        <v>47.048999999999999</v>
      </c>
      <c r="I181" s="141"/>
      <c r="L181" s="136"/>
      <c r="M181" s="142"/>
      <c r="T181" s="144"/>
      <c r="AT181" s="138" t="s">
        <v>131</v>
      </c>
      <c r="AU181" s="138" t="s">
        <v>78</v>
      </c>
      <c r="AV181" s="10" t="s">
        <v>78</v>
      </c>
      <c r="AW181" s="10" t="s">
        <v>28</v>
      </c>
      <c r="AX181" s="10" t="s">
        <v>72</v>
      </c>
      <c r="AY181" s="138" t="s">
        <v>130</v>
      </c>
    </row>
    <row r="182" spans="2:65" s="10" customFormat="1">
      <c r="B182" s="136"/>
      <c r="D182" s="137" t="s">
        <v>131</v>
      </c>
      <c r="E182" s="138" t="s">
        <v>1</v>
      </c>
      <c r="F182" s="139" t="s">
        <v>2978</v>
      </c>
      <c r="H182" s="140">
        <v>5.891</v>
      </c>
      <c r="I182" s="141"/>
      <c r="L182" s="136"/>
      <c r="M182" s="142"/>
      <c r="T182" s="144"/>
      <c r="AT182" s="138" t="s">
        <v>131</v>
      </c>
      <c r="AU182" s="138" t="s">
        <v>78</v>
      </c>
      <c r="AV182" s="10" t="s">
        <v>78</v>
      </c>
      <c r="AW182" s="10" t="s">
        <v>28</v>
      </c>
      <c r="AX182" s="10" t="s">
        <v>72</v>
      </c>
      <c r="AY182" s="138" t="s">
        <v>130</v>
      </c>
    </row>
    <row r="183" spans="2:65" s="10" customFormat="1">
      <c r="B183" s="136"/>
      <c r="D183" s="137" t="s">
        <v>131</v>
      </c>
      <c r="E183" s="138" t="s">
        <v>1</v>
      </c>
      <c r="F183" s="139" t="s">
        <v>4058</v>
      </c>
      <c r="H183" s="140">
        <v>2.0209999999999999</v>
      </c>
      <c r="I183" s="141"/>
      <c r="L183" s="136"/>
      <c r="M183" s="142"/>
      <c r="T183" s="144"/>
      <c r="AT183" s="138" t="s">
        <v>131</v>
      </c>
      <c r="AU183" s="138" t="s">
        <v>78</v>
      </c>
      <c r="AV183" s="10" t="s">
        <v>78</v>
      </c>
      <c r="AW183" s="10" t="s">
        <v>28</v>
      </c>
      <c r="AX183" s="10" t="s">
        <v>72</v>
      </c>
      <c r="AY183" s="138" t="s">
        <v>130</v>
      </c>
    </row>
    <row r="184" spans="2:65" s="813" customFormat="1">
      <c r="B184" s="817"/>
      <c r="D184" s="137" t="s">
        <v>131</v>
      </c>
      <c r="E184" s="814" t="s">
        <v>1</v>
      </c>
      <c r="F184" s="820" t="s">
        <v>2951</v>
      </c>
      <c r="H184" s="819">
        <v>54.960999999999999</v>
      </c>
      <c r="I184" s="818"/>
      <c r="L184" s="817"/>
      <c r="M184" s="816"/>
      <c r="T184" s="815"/>
      <c r="AT184" s="814" t="s">
        <v>131</v>
      </c>
      <c r="AU184" s="814" t="s">
        <v>78</v>
      </c>
      <c r="AV184" s="813" t="s">
        <v>132</v>
      </c>
      <c r="AW184" s="813" t="s">
        <v>28</v>
      </c>
      <c r="AX184" s="813" t="s">
        <v>72</v>
      </c>
      <c r="AY184" s="814" t="s">
        <v>130</v>
      </c>
    </row>
    <row r="185" spans="2:65" s="10" customFormat="1">
      <c r="B185" s="136"/>
      <c r="D185" s="137" t="s">
        <v>131</v>
      </c>
      <c r="E185" s="138" t="s">
        <v>1</v>
      </c>
      <c r="F185" s="139" t="s">
        <v>4048</v>
      </c>
      <c r="H185" s="140">
        <v>36.250999999999998</v>
      </c>
      <c r="I185" s="141"/>
      <c r="L185" s="136"/>
      <c r="M185" s="142"/>
      <c r="T185" s="144"/>
      <c r="AT185" s="138" t="s">
        <v>131</v>
      </c>
      <c r="AU185" s="138" t="s">
        <v>78</v>
      </c>
      <c r="AV185" s="10" t="s">
        <v>78</v>
      </c>
      <c r="AW185" s="10" t="s">
        <v>28</v>
      </c>
      <c r="AX185" s="10" t="s">
        <v>72</v>
      </c>
      <c r="AY185" s="138" t="s">
        <v>130</v>
      </c>
    </row>
    <row r="186" spans="2:65" s="10" customFormat="1">
      <c r="B186" s="136"/>
      <c r="D186" s="137" t="s">
        <v>131</v>
      </c>
      <c r="E186" s="138" t="s">
        <v>1</v>
      </c>
      <c r="F186" s="139" t="s">
        <v>4040</v>
      </c>
      <c r="H186" s="140">
        <v>164.71899999999999</v>
      </c>
      <c r="I186" s="141"/>
      <c r="L186" s="136"/>
      <c r="M186" s="142"/>
      <c r="T186" s="144"/>
      <c r="AT186" s="138" t="s">
        <v>131</v>
      </c>
      <c r="AU186" s="138" t="s">
        <v>78</v>
      </c>
      <c r="AV186" s="10" t="s">
        <v>78</v>
      </c>
      <c r="AW186" s="10" t="s">
        <v>28</v>
      </c>
      <c r="AX186" s="10" t="s">
        <v>72</v>
      </c>
      <c r="AY186" s="138" t="s">
        <v>130</v>
      </c>
    </row>
    <row r="187" spans="2:65" s="813" customFormat="1">
      <c r="B187" s="817"/>
      <c r="D187" s="137" t="s">
        <v>131</v>
      </c>
      <c r="E187" s="814" t="s">
        <v>1</v>
      </c>
      <c r="F187" s="820" t="s">
        <v>2951</v>
      </c>
      <c r="H187" s="819">
        <v>200.97</v>
      </c>
      <c r="I187" s="818"/>
      <c r="L187" s="817"/>
      <c r="M187" s="816"/>
      <c r="T187" s="815"/>
      <c r="AT187" s="814" t="s">
        <v>131</v>
      </c>
      <c r="AU187" s="814" t="s">
        <v>78</v>
      </c>
      <c r="AV187" s="813" t="s">
        <v>132</v>
      </c>
      <c r="AW187" s="813" t="s">
        <v>28</v>
      </c>
      <c r="AX187" s="813" t="s">
        <v>72</v>
      </c>
      <c r="AY187" s="814" t="s">
        <v>130</v>
      </c>
    </row>
    <row r="188" spans="2:65" s="821" customFormat="1">
      <c r="B188" s="825"/>
      <c r="D188" s="137" t="s">
        <v>131</v>
      </c>
      <c r="E188" s="822" t="s">
        <v>1</v>
      </c>
      <c r="F188" s="828" t="s">
        <v>3195</v>
      </c>
      <c r="H188" s="827">
        <v>255.93099999999998</v>
      </c>
      <c r="I188" s="826"/>
      <c r="L188" s="825"/>
      <c r="M188" s="824"/>
      <c r="T188" s="823"/>
      <c r="AT188" s="822" t="s">
        <v>131</v>
      </c>
      <c r="AU188" s="822" t="s">
        <v>78</v>
      </c>
      <c r="AV188" s="821" t="s">
        <v>103</v>
      </c>
      <c r="AW188" s="821" t="s">
        <v>28</v>
      </c>
      <c r="AX188" s="821" t="s">
        <v>8</v>
      </c>
      <c r="AY188" s="822" t="s">
        <v>130</v>
      </c>
    </row>
    <row r="189" spans="2:65" s="686" customFormat="1" ht="16.5" customHeight="1">
      <c r="B189" s="301"/>
      <c r="C189" s="551" t="s">
        <v>144</v>
      </c>
      <c r="D189" s="551" t="s">
        <v>1008</v>
      </c>
      <c r="E189" s="801" t="s">
        <v>2971</v>
      </c>
      <c r="F189" s="552" t="s">
        <v>2970</v>
      </c>
      <c r="G189" s="800" t="s">
        <v>212</v>
      </c>
      <c r="H189" s="799">
        <v>255.93100000000001</v>
      </c>
      <c r="I189" s="553"/>
      <c r="J189" s="798">
        <f>ROUND(I189*H189,0)</f>
        <v>0</v>
      </c>
      <c r="K189" s="552" t="s">
        <v>4082</v>
      </c>
      <c r="L189" s="34"/>
      <c r="M189" s="554" t="s">
        <v>1</v>
      </c>
      <c r="N189" s="555" t="s">
        <v>37</v>
      </c>
      <c r="P189" s="307">
        <f>O189*H189</f>
        <v>0</v>
      </c>
      <c r="Q189" s="307">
        <v>0</v>
      </c>
      <c r="R189" s="307">
        <f>Q189*H189</f>
        <v>0</v>
      </c>
      <c r="S189" s="307">
        <v>0</v>
      </c>
      <c r="T189" s="133">
        <f>S189*H189</f>
        <v>0</v>
      </c>
      <c r="AR189" s="134" t="s">
        <v>103</v>
      </c>
      <c r="AT189" s="134" t="s">
        <v>1008</v>
      </c>
      <c r="AU189" s="134" t="s">
        <v>78</v>
      </c>
      <c r="AY189" s="277" t="s">
        <v>130</v>
      </c>
      <c r="BE189" s="308">
        <f>IF(N189="základní",J189,0)</f>
        <v>0</v>
      </c>
      <c r="BF189" s="308">
        <f>IF(N189="snížená",J189,0)</f>
        <v>0</v>
      </c>
      <c r="BG189" s="308">
        <f>IF(N189="zákl. přenesená",J189,0)</f>
        <v>0</v>
      </c>
      <c r="BH189" s="308">
        <f>IF(N189="sníž. přenesená",J189,0)</f>
        <v>0</v>
      </c>
      <c r="BI189" s="308">
        <f>IF(N189="nulová",J189,0)</f>
        <v>0</v>
      </c>
      <c r="BJ189" s="277" t="s">
        <v>8</v>
      </c>
      <c r="BK189" s="308">
        <f>ROUND(I189*H189,0)</f>
        <v>0</v>
      </c>
      <c r="BL189" s="277" t="s">
        <v>103</v>
      </c>
      <c r="BM189" s="134" t="s">
        <v>6940</v>
      </c>
    </row>
    <row r="190" spans="2:65" s="10" customFormat="1">
      <c r="B190" s="136"/>
      <c r="D190" s="137" t="s">
        <v>131</v>
      </c>
      <c r="E190" s="138" t="s">
        <v>1</v>
      </c>
      <c r="F190" s="139" t="s">
        <v>3007</v>
      </c>
      <c r="H190" s="140">
        <v>47.048999999999999</v>
      </c>
      <c r="I190" s="141"/>
      <c r="L190" s="136"/>
      <c r="M190" s="142"/>
      <c r="T190" s="144"/>
      <c r="AT190" s="138" t="s">
        <v>131</v>
      </c>
      <c r="AU190" s="138" t="s">
        <v>78</v>
      </c>
      <c r="AV190" s="10" t="s">
        <v>78</v>
      </c>
      <c r="AW190" s="10" t="s">
        <v>28</v>
      </c>
      <c r="AX190" s="10" t="s">
        <v>72</v>
      </c>
      <c r="AY190" s="138" t="s">
        <v>130</v>
      </c>
    </row>
    <row r="191" spans="2:65" s="10" customFormat="1">
      <c r="B191" s="136"/>
      <c r="D191" s="137" t="s">
        <v>131</v>
      </c>
      <c r="E191" s="138" t="s">
        <v>1</v>
      </c>
      <c r="F191" s="139" t="s">
        <v>2978</v>
      </c>
      <c r="H191" s="140">
        <v>5.891</v>
      </c>
      <c r="I191" s="141"/>
      <c r="L191" s="136"/>
      <c r="M191" s="142"/>
      <c r="T191" s="144"/>
      <c r="AT191" s="138" t="s">
        <v>131</v>
      </c>
      <c r="AU191" s="138" t="s">
        <v>78</v>
      </c>
      <c r="AV191" s="10" t="s">
        <v>78</v>
      </c>
      <c r="AW191" s="10" t="s">
        <v>28</v>
      </c>
      <c r="AX191" s="10" t="s">
        <v>72</v>
      </c>
      <c r="AY191" s="138" t="s">
        <v>130</v>
      </c>
    </row>
    <row r="192" spans="2:65" s="10" customFormat="1">
      <c r="B192" s="136"/>
      <c r="D192" s="137" t="s">
        <v>131</v>
      </c>
      <c r="E192" s="138" t="s">
        <v>1</v>
      </c>
      <c r="F192" s="139" t="s">
        <v>4058</v>
      </c>
      <c r="H192" s="140">
        <v>2.0209999999999999</v>
      </c>
      <c r="I192" s="141"/>
      <c r="L192" s="136"/>
      <c r="M192" s="142"/>
      <c r="T192" s="144"/>
      <c r="AT192" s="138" t="s">
        <v>131</v>
      </c>
      <c r="AU192" s="138" t="s">
        <v>78</v>
      </c>
      <c r="AV192" s="10" t="s">
        <v>78</v>
      </c>
      <c r="AW192" s="10" t="s">
        <v>28</v>
      </c>
      <c r="AX192" s="10" t="s">
        <v>72</v>
      </c>
      <c r="AY192" s="138" t="s">
        <v>130</v>
      </c>
    </row>
    <row r="193" spans="2:65" s="813" customFormat="1">
      <c r="B193" s="817"/>
      <c r="D193" s="137" t="s">
        <v>131</v>
      </c>
      <c r="E193" s="814" t="s">
        <v>1</v>
      </c>
      <c r="F193" s="820" t="s">
        <v>2951</v>
      </c>
      <c r="H193" s="819">
        <v>54.960999999999999</v>
      </c>
      <c r="I193" s="818"/>
      <c r="L193" s="817"/>
      <c r="M193" s="816"/>
      <c r="T193" s="815"/>
      <c r="AT193" s="814" t="s">
        <v>131</v>
      </c>
      <c r="AU193" s="814" t="s">
        <v>78</v>
      </c>
      <c r="AV193" s="813" t="s">
        <v>132</v>
      </c>
      <c r="AW193" s="813" t="s">
        <v>28</v>
      </c>
      <c r="AX193" s="813" t="s">
        <v>72</v>
      </c>
      <c r="AY193" s="814" t="s">
        <v>130</v>
      </c>
    </row>
    <row r="194" spans="2:65" s="10" customFormat="1">
      <c r="B194" s="136"/>
      <c r="D194" s="137" t="s">
        <v>131</v>
      </c>
      <c r="E194" s="138" t="s">
        <v>1</v>
      </c>
      <c r="F194" s="139" t="s">
        <v>4048</v>
      </c>
      <c r="H194" s="140">
        <v>36.250999999999998</v>
      </c>
      <c r="I194" s="141"/>
      <c r="L194" s="136"/>
      <c r="M194" s="142"/>
      <c r="T194" s="144"/>
      <c r="AT194" s="138" t="s">
        <v>131</v>
      </c>
      <c r="AU194" s="138" t="s">
        <v>78</v>
      </c>
      <c r="AV194" s="10" t="s">
        <v>78</v>
      </c>
      <c r="AW194" s="10" t="s">
        <v>28</v>
      </c>
      <c r="AX194" s="10" t="s">
        <v>72</v>
      </c>
      <c r="AY194" s="138" t="s">
        <v>130</v>
      </c>
    </row>
    <row r="195" spans="2:65" s="10" customFormat="1">
      <c r="B195" s="136"/>
      <c r="D195" s="137" t="s">
        <v>131</v>
      </c>
      <c r="E195" s="138" t="s">
        <v>1</v>
      </c>
      <c r="F195" s="139" t="s">
        <v>4040</v>
      </c>
      <c r="H195" s="140">
        <v>164.71899999999999</v>
      </c>
      <c r="I195" s="141"/>
      <c r="L195" s="136"/>
      <c r="M195" s="142"/>
      <c r="T195" s="144"/>
      <c r="AT195" s="138" t="s">
        <v>131</v>
      </c>
      <c r="AU195" s="138" t="s">
        <v>78</v>
      </c>
      <c r="AV195" s="10" t="s">
        <v>78</v>
      </c>
      <c r="AW195" s="10" t="s">
        <v>28</v>
      </c>
      <c r="AX195" s="10" t="s">
        <v>72</v>
      </c>
      <c r="AY195" s="138" t="s">
        <v>130</v>
      </c>
    </row>
    <row r="196" spans="2:65" s="813" customFormat="1">
      <c r="B196" s="817"/>
      <c r="D196" s="137" t="s">
        <v>131</v>
      </c>
      <c r="E196" s="814" t="s">
        <v>1</v>
      </c>
      <c r="F196" s="820" t="s">
        <v>2951</v>
      </c>
      <c r="H196" s="819">
        <v>200.97</v>
      </c>
      <c r="I196" s="818"/>
      <c r="L196" s="817"/>
      <c r="M196" s="816"/>
      <c r="T196" s="815"/>
      <c r="AT196" s="814" t="s">
        <v>131</v>
      </c>
      <c r="AU196" s="814" t="s">
        <v>78</v>
      </c>
      <c r="AV196" s="813" t="s">
        <v>132</v>
      </c>
      <c r="AW196" s="813" t="s">
        <v>28</v>
      </c>
      <c r="AX196" s="813" t="s">
        <v>72</v>
      </c>
      <c r="AY196" s="814" t="s">
        <v>130</v>
      </c>
    </row>
    <row r="197" spans="2:65" s="821" customFormat="1">
      <c r="B197" s="825"/>
      <c r="D197" s="137" t="s">
        <v>131</v>
      </c>
      <c r="E197" s="822" t="s">
        <v>1</v>
      </c>
      <c r="F197" s="828" t="s">
        <v>3195</v>
      </c>
      <c r="H197" s="827">
        <v>255.93099999999998</v>
      </c>
      <c r="I197" s="826"/>
      <c r="L197" s="825"/>
      <c r="M197" s="824"/>
      <c r="T197" s="823"/>
      <c r="AT197" s="822" t="s">
        <v>131</v>
      </c>
      <c r="AU197" s="822" t="s">
        <v>78</v>
      </c>
      <c r="AV197" s="821" t="s">
        <v>103</v>
      </c>
      <c r="AW197" s="821" t="s">
        <v>28</v>
      </c>
      <c r="AX197" s="821" t="s">
        <v>8</v>
      </c>
      <c r="AY197" s="822" t="s">
        <v>130</v>
      </c>
    </row>
    <row r="198" spans="2:65" s="686" customFormat="1" ht="24.25" customHeight="1">
      <c r="B198" s="301"/>
      <c r="C198" s="551" t="s">
        <v>145</v>
      </c>
      <c r="D198" s="551" t="s">
        <v>1008</v>
      </c>
      <c r="E198" s="801" t="s">
        <v>2975</v>
      </c>
      <c r="F198" s="552" t="s">
        <v>2974</v>
      </c>
      <c r="G198" s="800" t="s">
        <v>212</v>
      </c>
      <c r="H198" s="799">
        <v>255.93100000000001</v>
      </c>
      <c r="I198" s="553"/>
      <c r="J198" s="798">
        <f>ROUND(I198*H198,0)</f>
        <v>0</v>
      </c>
      <c r="K198" s="552" t="s">
        <v>4082</v>
      </c>
      <c r="L198" s="34"/>
      <c r="M198" s="554" t="s">
        <v>1</v>
      </c>
      <c r="N198" s="555" t="s">
        <v>37</v>
      </c>
      <c r="P198" s="307">
        <f>O198*H198</f>
        <v>0</v>
      </c>
      <c r="Q198" s="307">
        <v>0</v>
      </c>
      <c r="R198" s="307">
        <f>Q198*H198</f>
        <v>0</v>
      </c>
      <c r="S198" s="307">
        <v>0</v>
      </c>
      <c r="T198" s="133">
        <f>S198*H198</f>
        <v>0</v>
      </c>
      <c r="AR198" s="134" t="s">
        <v>103</v>
      </c>
      <c r="AT198" s="134" t="s">
        <v>1008</v>
      </c>
      <c r="AU198" s="134" t="s">
        <v>78</v>
      </c>
      <c r="AY198" s="277" t="s">
        <v>130</v>
      </c>
      <c r="BE198" s="308">
        <f>IF(N198="základní",J198,0)</f>
        <v>0</v>
      </c>
      <c r="BF198" s="308">
        <f>IF(N198="snížená",J198,0)</f>
        <v>0</v>
      </c>
      <c r="BG198" s="308">
        <f>IF(N198="zákl. přenesená",J198,0)</f>
        <v>0</v>
      </c>
      <c r="BH198" s="308">
        <f>IF(N198="sníž. přenesená",J198,0)</f>
        <v>0</v>
      </c>
      <c r="BI198" s="308">
        <f>IF(N198="nulová",J198,0)</f>
        <v>0</v>
      </c>
      <c r="BJ198" s="277" t="s">
        <v>8</v>
      </c>
      <c r="BK198" s="308">
        <f>ROUND(I198*H198,0)</f>
        <v>0</v>
      </c>
      <c r="BL198" s="277" t="s">
        <v>103</v>
      </c>
      <c r="BM198" s="134" t="s">
        <v>6939</v>
      </c>
    </row>
    <row r="199" spans="2:65" s="10" customFormat="1">
      <c r="B199" s="136"/>
      <c r="D199" s="137" t="s">
        <v>131</v>
      </c>
      <c r="E199" s="138" t="s">
        <v>1</v>
      </c>
      <c r="F199" s="139" t="s">
        <v>3007</v>
      </c>
      <c r="H199" s="140">
        <v>47.048999999999999</v>
      </c>
      <c r="I199" s="141"/>
      <c r="L199" s="136"/>
      <c r="M199" s="142"/>
      <c r="T199" s="144"/>
      <c r="AT199" s="138" t="s">
        <v>131</v>
      </c>
      <c r="AU199" s="138" t="s">
        <v>78</v>
      </c>
      <c r="AV199" s="10" t="s">
        <v>78</v>
      </c>
      <c r="AW199" s="10" t="s">
        <v>28</v>
      </c>
      <c r="AX199" s="10" t="s">
        <v>72</v>
      </c>
      <c r="AY199" s="138" t="s">
        <v>130</v>
      </c>
    </row>
    <row r="200" spans="2:65" s="10" customFormat="1">
      <c r="B200" s="136"/>
      <c r="D200" s="137" t="s">
        <v>131</v>
      </c>
      <c r="E200" s="138" t="s">
        <v>1</v>
      </c>
      <c r="F200" s="139" t="s">
        <v>2978</v>
      </c>
      <c r="H200" s="140">
        <v>5.891</v>
      </c>
      <c r="I200" s="141"/>
      <c r="L200" s="136"/>
      <c r="M200" s="142"/>
      <c r="T200" s="144"/>
      <c r="AT200" s="138" t="s">
        <v>131</v>
      </c>
      <c r="AU200" s="138" t="s">
        <v>78</v>
      </c>
      <c r="AV200" s="10" t="s">
        <v>78</v>
      </c>
      <c r="AW200" s="10" t="s">
        <v>28</v>
      </c>
      <c r="AX200" s="10" t="s">
        <v>72</v>
      </c>
      <c r="AY200" s="138" t="s">
        <v>130</v>
      </c>
    </row>
    <row r="201" spans="2:65" s="10" customFormat="1">
      <c r="B201" s="136"/>
      <c r="D201" s="137" t="s">
        <v>131</v>
      </c>
      <c r="E201" s="138" t="s">
        <v>1</v>
      </c>
      <c r="F201" s="139" t="s">
        <v>4058</v>
      </c>
      <c r="H201" s="140">
        <v>2.0209999999999999</v>
      </c>
      <c r="I201" s="141"/>
      <c r="L201" s="136"/>
      <c r="M201" s="142"/>
      <c r="T201" s="144"/>
      <c r="AT201" s="138" t="s">
        <v>131</v>
      </c>
      <c r="AU201" s="138" t="s">
        <v>78</v>
      </c>
      <c r="AV201" s="10" t="s">
        <v>78</v>
      </c>
      <c r="AW201" s="10" t="s">
        <v>28</v>
      </c>
      <c r="AX201" s="10" t="s">
        <v>72</v>
      </c>
      <c r="AY201" s="138" t="s">
        <v>130</v>
      </c>
    </row>
    <row r="202" spans="2:65" s="813" customFormat="1">
      <c r="B202" s="817"/>
      <c r="D202" s="137" t="s">
        <v>131</v>
      </c>
      <c r="E202" s="814" t="s">
        <v>1</v>
      </c>
      <c r="F202" s="820" t="s">
        <v>2951</v>
      </c>
      <c r="H202" s="819">
        <v>54.960999999999999</v>
      </c>
      <c r="I202" s="818"/>
      <c r="L202" s="817"/>
      <c r="M202" s="816"/>
      <c r="T202" s="815"/>
      <c r="AT202" s="814" t="s">
        <v>131</v>
      </c>
      <c r="AU202" s="814" t="s">
        <v>78</v>
      </c>
      <c r="AV202" s="813" t="s">
        <v>132</v>
      </c>
      <c r="AW202" s="813" t="s">
        <v>28</v>
      </c>
      <c r="AX202" s="813" t="s">
        <v>72</v>
      </c>
      <c r="AY202" s="814" t="s">
        <v>130</v>
      </c>
    </row>
    <row r="203" spans="2:65" s="10" customFormat="1">
      <c r="B203" s="136"/>
      <c r="D203" s="137" t="s">
        <v>131</v>
      </c>
      <c r="E203" s="138" t="s">
        <v>1</v>
      </c>
      <c r="F203" s="139" t="s">
        <v>4048</v>
      </c>
      <c r="H203" s="140">
        <v>36.250999999999998</v>
      </c>
      <c r="I203" s="141"/>
      <c r="L203" s="136"/>
      <c r="M203" s="142"/>
      <c r="T203" s="144"/>
      <c r="AT203" s="138" t="s">
        <v>131</v>
      </c>
      <c r="AU203" s="138" t="s">
        <v>78</v>
      </c>
      <c r="AV203" s="10" t="s">
        <v>78</v>
      </c>
      <c r="AW203" s="10" t="s">
        <v>28</v>
      </c>
      <c r="AX203" s="10" t="s">
        <v>72</v>
      </c>
      <c r="AY203" s="138" t="s">
        <v>130</v>
      </c>
    </row>
    <row r="204" spans="2:65" s="10" customFormat="1">
      <c r="B204" s="136"/>
      <c r="D204" s="137" t="s">
        <v>131</v>
      </c>
      <c r="E204" s="138" t="s">
        <v>1</v>
      </c>
      <c r="F204" s="139" t="s">
        <v>4040</v>
      </c>
      <c r="H204" s="140">
        <v>164.71899999999999</v>
      </c>
      <c r="I204" s="141"/>
      <c r="L204" s="136"/>
      <c r="M204" s="142"/>
      <c r="T204" s="144"/>
      <c r="AT204" s="138" t="s">
        <v>131</v>
      </c>
      <c r="AU204" s="138" t="s">
        <v>78</v>
      </c>
      <c r="AV204" s="10" t="s">
        <v>78</v>
      </c>
      <c r="AW204" s="10" t="s">
        <v>28</v>
      </c>
      <c r="AX204" s="10" t="s">
        <v>72</v>
      </c>
      <c r="AY204" s="138" t="s">
        <v>130</v>
      </c>
    </row>
    <row r="205" spans="2:65" s="813" customFormat="1">
      <c r="B205" s="817"/>
      <c r="D205" s="137" t="s">
        <v>131</v>
      </c>
      <c r="E205" s="814" t="s">
        <v>1</v>
      </c>
      <c r="F205" s="820" t="s">
        <v>2951</v>
      </c>
      <c r="H205" s="819">
        <v>200.97</v>
      </c>
      <c r="I205" s="818"/>
      <c r="L205" s="817"/>
      <c r="M205" s="816"/>
      <c r="T205" s="815"/>
      <c r="AT205" s="814" t="s">
        <v>131</v>
      </c>
      <c r="AU205" s="814" t="s">
        <v>78</v>
      </c>
      <c r="AV205" s="813" t="s">
        <v>132</v>
      </c>
      <c r="AW205" s="813" t="s">
        <v>28</v>
      </c>
      <c r="AX205" s="813" t="s">
        <v>72</v>
      </c>
      <c r="AY205" s="814" t="s">
        <v>130</v>
      </c>
    </row>
    <row r="206" spans="2:65" s="821" customFormat="1">
      <c r="B206" s="825"/>
      <c r="D206" s="137" t="s">
        <v>131</v>
      </c>
      <c r="E206" s="822" t="s">
        <v>1</v>
      </c>
      <c r="F206" s="828" t="s">
        <v>3195</v>
      </c>
      <c r="H206" s="827">
        <v>255.93099999999998</v>
      </c>
      <c r="I206" s="826"/>
      <c r="L206" s="825"/>
      <c r="M206" s="824"/>
      <c r="T206" s="823"/>
      <c r="AT206" s="822" t="s">
        <v>131</v>
      </c>
      <c r="AU206" s="822" t="s">
        <v>78</v>
      </c>
      <c r="AV206" s="821" t="s">
        <v>103</v>
      </c>
      <c r="AW206" s="821" t="s">
        <v>28</v>
      </c>
      <c r="AX206" s="821" t="s">
        <v>8</v>
      </c>
      <c r="AY206" s="822" t="s">
        <v>130</v>
      </c>
    </row>
    <row r="207" spans="2:65" s="686" customFormat="1" ht="37.950000000000003" customHeight="1">
      <c r="B207" s="301"/>
      <c r="C207" s="551" t="s">
        <v>146</v>
      </c>
      <c r="D207" s="551" t="s">
        <v>1008</v>
      </c>
      <c r="E207" s="801" t="s">
        <v>2977</v>
      </c>
      <c r="F207" s="552" t="s">
        <v>2976</v>
      </c>
      <c r="G207" s="800" t="s">
        <v>212</v>
      </c>
      <c r="H207" s="799">
        <v>255.93100000000001</v>
      </c>
      <c r="I207" s="553"/>
      <c r="J207" s="798">
        <f>ROUND(I207*H207,0)</f>
        <v>0</v>
      </c>
      <c r="K207" s="552" t="s">
        <v>4082</v>
      </c>
      <c r="L207" s="34"/>
      <c r="M207" s="554" t="s">
        <v>1</v>
      </c>
      <c r="N207" s="555" t="s">
        <v>37</v>
      </c>
      <c r="P207" s="307">
        <f>O207*H207</f>
        <v>0</v>
      </c>
      <c r="Q207" s="307">
        <v>0</v>
      </c>
      <c r="R207" s="307">
        <f>Q207*H207</f>
        <v>0</v>
      </c>
      <c r="S207" s="307">
        <v>0</v>
      </c>
      <c r="T207" s="133">
        <f>S207*H207</f>
        <v>0</v>
      </c>
      <c r="AR207" s="134" t="s">
        <v>103</v>
      </c>
      <c r="AT207" s="134" t="s">
        <v>1008</v>
      </c>
      <c r="AU207" s="134" t="s">
        <v>78</v>
      </c>
      <c r="AY207" s="277" t="s">
        <v>130</v>
      </c>
      <c r="BE207" s="308">
        <f>IF(N207="základní",J207,0)</f>
        <v>0</v>
      </c>
      <c r="BF207" s="308">
        <f>IF(N207="snížená",J207,0)</f>
        <v>0</v>
      </c>
      <c r="BG207" s="308">
        <f>IF(N207="zákl. přenesená",J207,0)</f>
        <v>0</v>
      </c>
      <c r="BH207" s="308">
        <f>IF(N207="sníž. přenesená",J207,0)</f>
        <v>0</v>
      </c>
      <c r="BI207" s="308">
        <f>IF(N207="nulová",J207,0)</f>
        <v>0</v>
      </c>
      <c r="BJ207" s="277" t="s">
        <v>8</v>
      </c>
      <c r="BK207" s="308">
        <f>ROUND(I207*H207,0)</f>
        <v>0</v>
      </c>
      <c r="BL207" s="277" t="s">
        <v>103</v>
      </c>
      <c r="BM207" s="134" t="s">
        <v>6938</v>
      </c>
    </row>
    <row r="208" spans="2:65" s="10" customFormat="1">
      <c r="B208" s="136"/>
      <c r="D208" s="137" t="s">
        <v>131</v>
      </c>
      <c r="E208" s="138" t="s">
        <v>1</v>
      </c>
      <c r="F208" s="139" t="s">
        <v>3007</v>
      </c>
      <c r="H208" s="140">
        <v>47.048999999999999</v>
      </c>
      <c r="I208" s="141"/>
      <c r="L208" s="136"/>
      <c r="M208" s="142"/>
      <c r="T208" s="144"/>
      <c r="AT208" s="138" t="s">
        <v>131</v>
      </c>
      <c r="AU208" s="138" t="s">
        <v>78</v>
      </c>
      <c r="AV208" s="10" t="s">
        <v>78</v>
      </c>
      <c r="AW208" s="10" t="s">
        <v>28</v>
      </c>
      <c r="AX208" s="10" t="s">
        <v>72</v>
      </c>
      <c r="AY208" s="138" t="s">
        <v>130</v>
      </c>
    </row>
    <row r="209" spans="2:65" s="10" customFormat="1">
      <c r="B209" s="136"/>
      <c r="D209" s="137" t="s">
        <v>131</v>
      </c>
      <c r="E209" s="138" t="s">
        <v>1</v>
      </c>
      <c r="F209" s="139" t="s">
        <v>2978</v>
      </c>
      <c r="H209" s="140">
        <v>5.891</v>
      </c>
      <c r="I209" s="141"/>
      <c r="L209" s="136"/>
      <c r="M209" s="142"/>
      <c r="T209" s="144"/>
      <c r="AT209" s="138" t="s">
        <v>131</v>
      </c>
      <c r="AU209" s="138" t="s">
        <v>78</v>
      </c>
      <c r="AV209" s="10" t="s">
        <v>78</v>
      </c>
      <c r="AW209" s="10" t="s">
        <v>28</v>
      </c>
      <c r="AX209" s="10" t="s">
        <v>72</v>
      </c>
      <c r="AY209" s="138" t="s">
        <v>130</v>
      </c>
    </row>
    <row r="210" spans="2:65" s="10" customFormat="1">
      <c r="B210" s="136"/>
      <c r="D210" s="137" t="s">
        <v>131</v>
      </c>
      <c r="E210" s="138" t="s">
        <v>1</v>
      </c>
      <c r="F210" s="139" t="s">
        <v>4058</v>
      </c>
      <c r="H210" s="140">
        <v>2.0209999999999999</v>
      </c>
      <c r="I210" s="141"/>
      <c r="L210" s="136"/>
      <c r="M210" s="142"/>
      <c r="T210" s="144"/>
      <c r="AT210" s="138" t="s">
        <v>131</v>
      </c>
      <c r="AU210" s="138" t="s">
        <v>78</v>
      </c>
      <c r="AV210" s="10" t="s">
        <v>78</v>
      </c>
      <c r="AW210" s="10" t="s">
        <v>28</v>
      </c>
      <c r="AX210" s="10" t="s">
        <v>72</v>
      </c>
      <c r="AY210" s="138" t="s">
        <v>130</v>
      </c>
    </row>
    <row r="211" spans="2:65" s="813" customFormat="1">
      <c r="B211" s="817"/>
      <c r="D211" s="137" t="s">
        <v>131</v>
      </c>
      <c r="E211" s="814" t="s">
        <v>1</v>
      </c>
      <c r="F211" s="820" t="s">
        <v>2951</v>
      </c>
      <c r="H211" s="819">
        <v>54.960999999999999</v>
      </c>
      <c r="I211" s="818"/>
      <c r="L211" s="817"/>
      <c r="M211" s="816"/>
      <c r="T211" s="815"/>
      <c r="AT211" s="814" t="s">
        <v>131</v>
      </c>
      <c r="AU211" s="814" t="s">
        <v>78</v>
      </c>
      <c r="AV211" s="813" t="s">
        <v>132</v>
      </c>
      <c r="AW211" s="813" t="s">
        <v>28</v>
      </c>
      <c r="AX211" s="813" t="s">
        <v>72</v>
      </c>
      <c r="AY211" s="814" t="s">
        <v>130</v>
      </c>
    </row>
    <row r="212" spans="2:65" s="10" customFormat="1">
      <c r="B212" s="136"/>
      <c r="D212" s="137" t="s">
        <v>131</v>
      </c>
      <c r="E212" s="138" t="s">
        <v>1</v>
      </c>
      <c r="F212" s="139" t="s">
        <v>4048</v>
      </c>
      <c r="H212" s="140">
        <v>36.250999999999998</v>
      </c>
      <c r="I212" s="141"/>
      <c r="L212" s="136"/>
      <c r="M212" s="142"/>
      <c r="T212" s="144"/>
      <c r="AT212" s="138" t="s">
        <v>131</v>
      </c>
      <c r="AU212" s="138" t="s">
        <v>78</v>
      </c>
      <c r="AV212" s="10" t="s">
        <v>78</v>
      </c>
      <c r="AW212" s="10" t="s">
        <v>28</v>
      </c>
      <c r="AX212" s="10" t="s">
        <v>72</v>
      </c>
      <c r="AY212" s="138" t="s">
        <v>130</v>
      </c>
    </row>
    <row r="213" spans="2:65" s="10" customFormat="1">
      <c r="B213" s="136"/>
      <c r="D213" s="137" t="s">
        <v>131</v>
      </c>
      <c r="E213" s="138" t="s">
        <v>1</v>
      </c>
      <c r="F213" s="139" t="s">
        <v>4040</v>
      </c>
      <c r="H213" s="140">
        <v>164.71899999999999</v>
      </c>
      <c r="I213" s="141"/>
      <c r="L213" s="136"/>
      <c r="M213" s="142"/>
      <c r="T213" s="144"/>
      <c r="AT213" s="138" t="s">
        <v>131</v>
      </c>
      <c r="AU213" s="138" t="s">
        <v>78</v>
      </c>
      <c r="AV213" s="10" t="s">
        <v>78</v>
      </c>
      <c r="AW213" s="10" t="s">
        <v>28</v>
      </c>
      <c r="AX213" s="10" t="s">
        <v>72</v>
      </c>
      <c r="AY213" s="138" t="s">
        <v>130</v>
      </c>
    </row>
    <row r="214" spans="2:65" s="813" customFormat="1">
      <c r="B214" s="817"/>
      <c r="D214" s="137" t="s">
        <v>131</v>
      </c>
      <c r="E214" s="814" t="s">
        <v>1</v>
      </c>
      <c r="F214" s="820" t="s">
        <v>2951</v>
      </c>
      <c r="H214" s="819">
        <v>200.97</v>
      </c>
      <c r="I214" s="818"/>
      <c r="L214" s="817"/>
      <c r="M214" s="816"/>
      <c r="T214" s="815"/>
      <c r="AT214" s="814" t="s">
        <v>131</v>
      </c>
      <c r="AU214" s="814" t="s">
        <v>78</v>
      </c>
      <c r="AV214" s="813" t="s">
        <v>132</v>
      </c>
      <c r="AW214" s="813" t="s">
        <v>28</v>
      </c>
      <c r="AX214" s="813" t="s">
        <v>72</v>
      </c>
      <c r="AY214" s="814" t="s">
        <v>130</v>
      </c>
    </row>
    <row r="215" spans="2:65" s="821" customFormat="1">
      <c r="B215" s="825"/>
      <c r="D215" s="137" t="s">
        <v>131</v>
      </c>
      <c r="E215" s="822" t="s">
        <v>1</v>
      </c>
      <c r="F215" s="828" t="s">
        <v>3195</v>
      </c>
      <c r="H215" s="827">
        <v>255.93099999999998</v>
      </c>
      <c r="I215" s="826"/>
      <c r="L215" s="825"/>
      <c r="M215" s="824"/>
      <c r="T215" s="823"/>
      <c r="AT215" s="822" t="s">
        <v>131</v>
      </c>
      <c r="AU215" s="822" t="s">
        <v>78</v>
      </c>
      <c r="AV215" s="821" t="s">
        <v>103</v>
      </c>
      <c r="AW215" s="821" t="s">
        <v>28</v>
      </c>
      <c r="AX215" s="821" t="s">
        <v>8</v>
      </c>
      <c r="AY215" s="822" t="s">
        <v>130</v>
      </c>
    </row>
    <row r="216" spans="2:65" s="686" customFormat="1" ht="24.25" customHeight="1">
      <c r="B216" s="301"/>
      <c r="C216" s="551" t="s">
        <v>147</v>
      </c>
      <c r="D216" s="551" t="s">
        <v>1008</v>
      </c>
      <c r="E216" s="801" t="s">
        <v>2969</v>
      </c>
      <c r="F216" s="552" t="s">
        <v>214</v>
      </c>
      <c r="G216" s="800" t="s">
        <v>212</v>
      </c>
      <c r="H216" s="799">
        <v>255.93100000000001</v>
      </c>
      <c r="I216" s="553"/>
      <c r="J216" s="798">
        <f>ROUND(I216*H216,0)</f>
        <v>0</v>
      </c>
      <c r="K216" s="552" t="s">
        <v>4082</v>
      </c>
      <c r="L216" s="34"/>
      <c r="M216" s="554" t="s">
        <v>1</v>
      </c>
      <c r="N216" s="555" t="s">
        <v>37</v>
      </c>
      <c r="P216" s="307">
        <f>O216*H216</f>
        <v>0</v>
      </c>
      <c r="Q216" s="307">
        <v>0</v>
      </c>
      <c r="R216" s="307">
        <f>Q216*H216</f>
        <v>0</v>
      </c>
      <c r="S216" s="307">
        <v>0</v>
      </c>
      <c r="T216" s="133">
        <f>S216*H216</f>
        <v>0</v>
      </c>
      <c r="AR216" s="134" t="s">
        <v>103</v>
      </c>
      <c r="AT216" s="134" t="s">
        <v>1008</v>
      </c>
      <c r="AU216" s="134" t="s">
        <v>78</v>
      </c>
      <c r="AY216" s="277" t="s">
        <v>130</v>
      </c>
      <c r="BE216" s="308">
        <f>IF(N216="základní",J216,0)</f>
        <v>0</v>
      </c>
      <c r="BF216" s="308">
        <f>IF(N216="snížená",J216,0)</f>
        <v>0</v>
      </c>
      <c r="BG216" s="308">
        <f>IF(N216="zákl. přenesená",J216,0)</f>
        <v>0</v>
      </c>
      <c r="BH216" s="308">
        <f>IF(N216="sníž. přenesená",J216,0)</f>
        <v>0</v>
      </c>
      <c r="BI216" s="308">
        <f>IF(N216="nulová",J216,0)</f>
        <v>0</v>
      </c>
      <c r="BJ216" s="277" t="s">
        <v>8</v>
      </c>
      <c r="BK216" s="308">
        <f>ROUND(I216*H216,0)</f>
        <v>0</v>
      </c>
      <c r="BL216" s="277" t="s">
        <v>103</v>
      </c>
      <c r="BM216" s="134" t="s">
        <v>6937</v>
      </c>
    </row>
    <row r="217" spans="2:65" s="10" customFormat="1">
      <c r="B217" s="136"/>
      <c r="D217" s="137" t="s">
        <v>131</v>
      </c>
      <c r="E217" s="138" t="s">
        <v>1</v>
      </c>
      <c r="F217" s="139" t="s">
        <v>3007</v>
      </c>
      <c r="H217" s="140">
        <v>47.048999999999999</v>
      </c>
      <c r="I217" s="141"/>
      <c r="L217" s="136"/>
      <c r="M217" s="142"/>
      <c r="T217" s="144"/>
      <c r="AT217" s="138" t="s">
        <v>131</v>
      </c>
      <c r="AU217" s="138" t="s">
        <v>78</v>
      </c>
      <c r="AV217" s="10" t="s">
        <v>78</v>
      </c>
      <c r="AW217" s="10" t="s">
        <v>28</v>
      </c>
      <c r="AX217" s="10" t="s">
        <v>72</v>
      </c>
      <c r="AY217" s="138" t="s">
        <v>130</v>
      </c>
    </row>
    <row r="218" spans="2:65" s="10" customFormat="1">
      <c r="B218" s="136"/>
      <c r="D218" s="137" t="s">
        <v>131</v>
      </c>
      <c r="E218" s="138" t="s">
        <v>1</v>
      </c>
      <c r="F218" s="139" t="s">
        <v>2978</v>
      </c>
      <c r="H218" s="140">
        <v>5.891</v>
      </c>
      <c r="I218" s="141"/>
      <c r="L218" s="136"/>
      <c r="M218" s="142"/>
      <c r="T218" s="144"/>
      <c r="AT218" s="138" t="s">
        <v>131</v>
      </c>
      <c r="AU218" s="138" t="s">
        <v>78</v>
      </c>
      <c r="AV218" s="10" t="s">
        <v>78</v>
      </c>
      <c r="AW218" s="10" t="s">
        <v>28</v>
      </c>
      <c r="AX218" s="10" t="s">
        <v>72</v>
      </c>
      <c r="AY218" s="138" t="s">
        <v>130</v>
      </c>
    </row>
    <row r="219" spans="2:65" s="10" customFormat="1">
      <c r="B219" s="136"/>
      <c r="D219" s="137" t="s">
        <v>131</v>
      </c>
      <c r="E219" s="138" t="s">
        <v>1</v>
      </c>
      <c r="F219" s="139" t="s">
        <v>4058</v>
      </c>
      <c r="H219" s="140">
        <v>2.0209999999999999</v>
      </c>
      <c r="I219" s="141"/>
      <c r="L219" s="136"/>
      <c r="M219" s="142"/>
      <c r="T219" s="144"/>
      <c r="AT219" s="138" t="s">
        <v>131</v>
      </c>
      <c r="AU219" s="138" t="s">
        <v>78</v>
      </c>
      <c r="AV219" s="10" t="s">
        <v>78</v>
      </c>
      <c r="AW219" s="10" t="s">
        <v>28</v>
      </c>
      <c r="AX219" s="10" t="s">
        <v>72</v>
      </c>
      <c r="AY219" s="138" t="s">
        <v>130</v>
      </c>
    </row>
    <row r="220" spans="2:65" s="813" customFormat="1">
      <c r="B220" s="817"/>
      <c r="D220" s="137" t="s">
        <v>131</v>
      </c>
      <c r="E220" s="814" t="s">
        <v>1</v>
      </c>
      <c r="F220" s="820" t="s">
        <v>2951</v>
      </c>
      <c r="H220" s="819">
        <v>54.960999999999999</v>
      </c>
      <c r="I220" s="818"/>
      <c r="L220" s="817"/>
      <c r="M220" s="816"/>
      <c r="T220" s="815"/>
      <c r="AT220" s="814" t="s">
        <v>131</v>
      </c>
      <c r="AU220" s="814" t="s">
        <v>78</v>
      </c>
      <c r="AV220" s="813" t="s">
        <v>132</v>
      </c>
      <c r="AW220" s="813" t="s">
        <v>28</v>
      </c>
      <c r="AX220" s="813" t="s">
        <v>72</v>
      </c>
      <c r="AY220" s="814" t="s">
        <v>130</v>
      </c>
    </row>
    <row r="221" spans="2:65" s="10" customFormat="1">
      <c r="B221" s="136"/>
      <c r="D221" s="137" t="s">
        <v>131</v>
      </c>
      <c r="E221" s="138" t="s">
        <v>1</v>
      </c>
      <c r="F221" s="139" t="s">
        <v>4048</v>
      </c>
      <c r="H221" s="140">
        <v>36.250999999999998</v>
      </c>
      <c r="I221" s="141"/>
      <c r="L221" s="136"/>
      <c r="M221" s="142"/>
      <c r="T221" s="144"/>
      <c r="AT221" s="138" t="s">
        <v>131</v>
      </c>
      <c r="AU221" s="138" t="s">
        <v>78</v>
      </c>
      <c r="AV221" s="10" t="s">
        <v>78</v>
      </c>
      <c r="AW221" s="10" t="s">
        <v>28</v>
      </c>
      <c r="AX221" s="10" t="s">
        <v>72</v>
      </c>
      <c r="AY221" s="138" t="s">
        <v>130</v>
      </c>
    </row>
    <row r="222" spans="2:65" s="10" customFormat="1">
      <c r="B222" s="136"/>
      <c r="D222" s="137" t="s">
        <v>131</v>
      </c>
      <c r="E222" s="138" t="s">
        <v>1</v>
      </c>
      <c r="F222" s="139" t="s">
        <v>4040</v>
      </c>
      <c r="H222" s="140">
        <v>164.71899999999999</v>
      </c>
      <c r="I222" s="141"/>
      <c r="L222" s="136"/>
      <c r="M222" s="142"/>
      <c r="T222" s="144"/>
      <c r="AT222" s="138" t="s">
        <v>131</v>
      </c>
      <c r="AU222" s="138" t="s">
        <v>78</v>
      </c>
      <c r="AV222" s="10" t="s">
        <v>78</v>
      </c>
      <c r="AW222" s="10" t="s">
        <v>28</v>
      </c>
      <c r="AX222" s="10" t="s">
        <v>72</v>
      </c>
      <c r="AY222" s="138" t="s">
        <v>130</v>
      </c>
    </row>
    <row r="223" spans="2:65" s="813" customFormat="1">
      <c r="B223" s="817"/>
      <c r="D223" s="137" t="s">
        <v>131</v>
      </c>
      <c r="E223" s="814" t="s">
        <v>1</v>
      </c>
      <c r="F223" s="820" t="s">
        <v>2951</v>
      </c>
      <c r="H223" s="819">
        <v>200.97</v>
      </c>
      <c r="I223" s="818"/>
      <c r="L223" s="817"/>
      <c r="M223" s="816"/>
      <c r="T223" s="815"/>
      <c r="AT223" s="814" t="s">
        <v>131</v>
      </c>
      <c r="AU223" s="814" t="s">
        <v>78</v>
      </c>
      <c r="AV223" s="813" t="s">
        <v>132</v>
      </c>
      <c r="AW223" s="813" t="s">
        <v>28</v>
      </c>
      <c r="AX223" s="813" t="s">
        <v>72</v>
      </c>
      <c r="AY223" s="814" t="s">
        <v>130</v>
      </c>
    </row>
    <row r="224" spans="2:65" s="821" customFormat="1">
      <c r="B224" s="825"/>
      <c r="D224" s="137" t="s">
        <v>131</v>
      </c>
      <c r="E224" s="822" t="s">
        <v>1</v>
      </c>
      <c r="F224" s="828" t="s">
        <v>3195</v>
      </c>
      <c r="H224" s="827">
        <v>255.93099999999998</v>
      </c>
      <c r="I224" s="826"/>
      <c r="L224" s="825"/>
      <c r="M224" s="824"/>
      <c r="T224" s="823"/>
      <c r="AT224" s="822" t="s">
        <v>131</v>
      </c>
      <c r="AU224" s="822" t="s">
        <v>78</v>
      </c>
      <c r="AV224" s="821" t="s">
        <v>103</v>
      </c>
      <c r="AW224" s="821" t="s">
        <v>28</v>
      </c>
      <c r="AX224" s="821" t="s">
        <v>8</v>
      </c>
      <c r="AY224" s="822" t="s">
        <v>130</v>
      </c>
    </row>
    <row r="225" spans="2:65" s="686" customFormat="1" ht="24.25" customHeight="1">
      <c r="B225" s="301"/>
      <c r="C225" s="551" t="s">
        <v>7</v>
      </c>
      <c r="D225" s="551" t="s">
        <v>1008</v>
      </c>
      <c r="E225" s="801" t="s">
        <v>6936</v>
      </c>
      <c r="F225" s="552" t="s">
        <v>6935</v>
      </c>
      <c r="G225" s="800" t="s">
        <v>3305</v>
      </c>
      <c r="H225" s="799">
        <v>1</v>
      </c>
      <c r="I225" s="553"/>
      <c r="J225" s="798">
        <f>ROUND(I225*H225,0)</f>
        <v>0</v>
      </c>
      <c r="K225" s="552" t="s">
        <v>4082</v>
      </c>
      <c r="L225" s="34"/>
      <c r="M225" s="554" t="s">
        <v>1</v>
      </c>
      <c r="N225" s="555" t="s">
        <v>37</v>
      </c>
      <c r="P225" s="307">
        <f>O225*H225</f>
        <v>0</v>
      </c>
      <c r="Q225" s="307">
        <v>1.28123E-2</v>
      </c>
      <c r="R225" s="307">
        <f>Q225*H225</f>
        <v>1.28123E-2</v>
      </c>
      <c r="S225" s="307">
        <v>0</v>
      </c>
      <c r="T225" s="133">
        <f>S225*H225</f>
        <v>0</v>
      </c>
      <c r="AR225" s="134" t="s">
        <v>103</v>
      </c>
      <c r="AT225" s="134" t="s">
        <v>1008</v>
      </c>
      <c r="AU225" s="134" t="s">
        <v>78</v>
      </c>
      <c r="AY225" s="277" t="s">
        <v>130</v>
      </c>
      <c r="BE225" s="308">
        <f>IF(N225="základní",J225,0)</f>
        <v>0</v>
      </c>
      <c r="BF225" s="308">
        <f>IF(N225="snížená",J225,0)</f>
        <v>0</v>
      </c>
      <c r="BG225" s="308">
        <f>IF(N225="zákl. přenesená",J225,0)</f>
        <v>0</v>
      </c>
      <c r="BH225" s="308">
        <f>IF(N225="sníž. přenesená",J225,0)</f>
        <v>0</v>
      </c>
      <c r="BI225" s="308">
        <f>IF(N225="nulová",J225,0)</f>
        <v>0</v>
      </c>
      <c r="BJ225" s="277" t="s">
        <v>8</v>
      </c>
      <c r="BK225" s="308">
        <f>ROUND(I225*H225,0)</f>
        <v>0</v>
      </c>
      <c r="BL225" s="277" t="s">
        <v>103</v>
      </c>
      <c r="BM225" s="134" t="s">
        <v>6934</v>
      </c>
    </row>
    <row r="226" spans="2:65" s="686" customFormat="1" ht="24.25" customHeight="1">
      <c r="B226" s="301"/>
      <c r="C226" s="551" t="s">
        <v>148</v>
      </c>
      <c r="D226" s="551" t="s">
        <v>1008</v>
      </c>
      <c r="E226" s="801" t="s">
        <v>6933</v>
      </c>
      <c r="F226" s="552" t="s">
        <v>6932</v>
      </c>
      <c r="G226" s="800" t="s">
        <v>3305</v>
      </c>
      <c r="H226" s="799">
        <v>1</v>
      </c>
      <c r="I226" s="553"/>
      <c r="J226" s="798">
        <f>ROUND(I226*H226,0)</f>
        <v>0</v>
      </c>
      <c r="K226" s="552" t="s">
        <v>4082</v>
      </c>
      <c r="L226" s="34"/>
      <c r="M226" s="554" t="s">
        <v>1</v>
      </c>
      <c r="N226" s="555" t="s">
        <v>37</v>
      </c>
      <c r="P226" s="307">
        <f>O226*H226</f>
        <v>0</v>
      </c>
      <c r="Q226" s="307">
        <v>1.9215699999999999E-2</v>
      </c>
      <c r="R226" s="307">
        <f>Q226*H226</f>
        <v>1.9215699999999999E-2</v>
      </c>
      <c r="S226" s="307">
        <v>0</v>
      </c>
      <c r="T226" s="133">
        <f>S226*H226</f>
        <v>0</v>
      </c>
      <c r="AR226" s="134" t="s">
        <v>103</v>
      </c>
      <c r="AT226" s="134" t="s">
        <v>1008</v>
      </c>
      <c r="AU226" s="134" t="s">
        <v>78</v>
      </c>
      <c r="AY226" s="277" t="s">
        <v>130</v>
      </c>
      <c r="BE226" s="308">
        <f>IF(N226="základní",J226,0)</f>
        <v>0</v>
      </c>
      <c r="BF226" s="308">
        <f>IF(N226="snížená",J226,0)</f>
        <v>0</v>
      </c>
      <c r="BG226" s="308">
        <f>IF(N226="zákl. přenesená",J226,0)</f>
        <v>0</v>
      </c>
      <c r="BH226" s="308">
        <f>IF(N226="sníž. přenesená",J226,0)</f>
        <v>0</v>
      </c>
      <c r="BI226" s="308">
        <f>IF(N226="nulová",J226,0)</f>
        <v>0</v>
      </c>
      <c r="BJ226" s="277" t="s">
        <v>8</v>
      </c>
      <c r="BK226" s="308">
        <f>ROUND(I226*H226,0)</f>
        <v>0</v>
      </c>
      <c r="BL226" s="277" t="s">
        <v>103</v>
      </c>
      <c r="BM226" s="134" t="s">
        <v>6931</v>
      </c>
    </row>
    <row r="227" spans="2:65" s="292" customFormat="1" ht="22.95" customHeight="1">
      <c r="B227" s="293"/>
      <c r="D227" s="120" t="s">
        <v>71</v>
      </c>
      <c r="E227" s="129" t="s">
        <v>132</v>
      </c>
      <c r="F227" s="129" t="s">
        <v>4262</v>
      </c>
      <c r="I227" s="294"/>
      <c r="J227" s="300">
        <f>BK227</f>
        <v>0</v>
      </c>
      <c r="L227" s="293"/>
      <c r="M227" s="296"/>
      <c r="P227" s="297">
        <f>SUM(P228:P229)</f>
        <v>0</v>
      </c>
      <c r="R227" s="297">
        <f>SUM(R228:R229)</f>
        <v>0</v>
      </c>
      <c r="T227" s="298">
        <f>SUM(T228:T229)</f>
        <v>3</v>
      </c>
      <c r="AR227" s="120" t="s">
        <v>8</v>
      </c>
      <c r="AT227" s="127" t="s">
        <v>71</v>
      </c>
      <c r="AU227" s="127" t="s">
        <v>8</v>
      </c>
      <c r="AY227" s="120" t="s">
        <v>130</v>
      </c>
      <c r="BK227" s="128">
        <f>SUM(BK228:BK229)</f>
        <v>0</v>
      </c>
    </row>
    <row r="228" spans="2:65" s="686" customFormat="1" ht="24.25" customHeight="1">
      <c r="B228" s="301"/>
      <c r="C228" s="551" t="s">
        <v>149</v>
      </c>
      <c r="D228" s="551" t="s">
        <v>1008</v>
      </c>
      <c r="E228" s="801" t="s">
        <v>6930</v>
      </c>
      <c r="F228" s="552" t="s">
        <v>6929</v>
      </c>
      <c r="G228" s="800" t="s">
        <v>3305</v>
      </c>
      <c r="H228" s="799">
        <v>1</v>
      </c>
      <c r="I228" s="553"/>
      <c r="J228" s="798">
        <f>ROUND(I228*H228,0)</f>
        <v>0</v>
      </c>
      <c r="K228" s="552" t="s">
        <v>1</v>
      </c>
      <c r="L228" s="34"/>
      <c r="M228" s="554" t="s">
        <v>1</v>
      </c>
      <c r="N228" s="555" t="s">
        <v>37</v>
      </c>
      <c r="P228" s="307">
        <f>O228*H228</f>
        <v>0</v>
      </c>
      <c r="Q228" s="307">
        <v>0</v>
      </c>
      <c r="R228" s="307">
        <f>Q228*H228</f>
        <v>0</v>
      </c>
      <c r="S228" s="307">
        <v>3</v>
      </c>
      <c r="T228" s="133">
        <f>S228*H228</f>
        <v>3</v>
      </c>
      <c r="AR228" s="134" t="s">
        <v>103</v>
      </c>
      <c r="AT228" s="134" t="s">
        <v>1008</v>
      </c>
      <c r="AU228" s="134" t="s">
        <v>78</v>
      </c>
      <c r="AY228" s="277" t="s">
        <v>130</v>
      </c>
      <c r="BE228" s="308">
        <f>IF(N228="základní",J228,0)</f>
        <v>0</v>
      </c>
      <c r="BF228" s="308">
        <f>IF(N228="snížená",J228,0)</f>
        <v>0</v>
      </c>
      <c r="BG228" s="308">
        <f>IF(N228="zákl. přenesená",J228,0)</f>
        <v>0</v>
      </c>
      <c r="BH228" s="308">
        <f>IF(N228="sníž. přenesená",J228,0)</f>
        <v>0</v>
      </c>
      <c r="BI228" s="308">
        <f>IF(N228="nulová",J228,0)</f>
        <v>0</v>
      </c>
      <c r="BJ228" s="277" t="s">
        <v>8</v>
      </c>
      <c r="BK228" s="308">
        <f>ROUND(I228*H228,0)</f>
        <v>0</v>
      </c>
      <c r="BL228" s="277" t="s">
        <v>103</v>
      </c>
      <c r="BM228" s="134" t="s">
        <v>6928</v>
      </c>
    </row>
    <row r="229" spans="2:65" s="10" customFormat="1">
      <c r="B229" s="136"/>
      <c r="D229" s="137" t="s">
        <v>131</v>
      </c>
      <c r="E229" s="138" t="s">
        <v>1</v>
      </c>
      <c r="F229" s="139" t="s">
        <v>6927</v>
      </c>
      <c r="H229" s="140">
        <v>1</v>
      </c>
      <c r="I229" s="141"/>
      <c r="L229" s="136"/>
      <c r="M229" s="142"/>
      <c r="T229" s="144"/>
      <c r="AT229" s="138" t="s">
        <v>131</v>
      </c>
      <c r="AU229" s="138" t="s">
        <v>78</v>
      </c>
      <c r="AV229" s="10" t="s">
        <v>78</v>
      </c>
      <c r="AW229" s="10" t="s">
        <v>28</v>
      </c>
      <c r="AX229" s="10" t="s">
        <v>8</v>
      </c>
      <c r="AY229" s="138" t="s">
        <v>130</v>
      </c>
    </row>
    <row r="230" spans="2:65" s="292" customFormat="1" ht="22.95" customHeight="1">
      <c r="B230" s="293"/>
      <c r="D230" s="120" t="s">
        <v>71</v>
      </c>
      <c r="E230" s="129" t="s">
        <v>107</v>
      </c>
      <c r="F230" s="129" t="s">
        <v>5880</v>
      </c>
      <c r="I230" s="294"/>
      <c r="J230" s="300">
        <f>BK230</f>
        <v>0</v>
      </c>
      <c r="L230" s="293"/>
      <c r="M230" s="296"/>
      <c r="P230" s="297">
        <f>SUM(P231:P234)</f>
        <v>0</v>
      </c>
      <c r="R230" s="297">
        <f>SUM(R231:R234)</f>
        <v>19.288152</v>
      </c>
      <c r="T230" s="298">
        <f>SUM(T231:T234)</f>
        <v>23.76</v>
      </c>
      <c r="AR230" s="120" t="s">
        <v>8</v>
      </c>
      <c r="AT230" s="127" t="s">
        <v>71</v>
      </c>
      <c r="AU230" s="127" t="s">
        <v>8</v>
      </c>
      <c r="AY230" s="120" t="s">
        <v>130</v>
      </c>
      <c r="BK230" s="128">
        <f>SUM(BK231:BK234)</f>
        <v>0</v>
      </c>
    </row>
    <row r="231" spans="2:65" s="686" customFormat="1" ht="16.5" customHeight="1">
      <c r="B231" s="301"/>
      <c r="C231" s="551" t="s">
        <v>150</v>
      </c>
      <c r="D231" s="551" t="s">
        <v>1008</v>
      </c>
      <c r="E231" s="801" t="s">
        <v>6926</v>
      </c>
      <c r="F231" s="552" t="s">
        <v>6925</v>
      </c>
      <c r="G231" s="800" t="s">
        <v>270</v>
      </c>
      <c r="H231" s="799">
        <v>1080</v>
      </c>
      <c r="I231" s="553"/>
      <c r="J231" s="798">
        <f>ROUND(I231*H231,0)</f>
        <v>0</v>
      </c>
      <c r="K231" s="552" t="s">
        <v>4082</v>
      </c>
      <c r="L231" s="34"/>
      <c r="M231" s="554" t="s">
        <v>1</v>
      </c>
      <c r="N231" s="555" t="s">
        <v>37</v>
      </c>
      <c r="P231" s="307">
        <f>O231*H231</f>
        <v>0</v>
      </c>
      <c r="Q231" s="307">
        <v>1.76394E-2</v>
      </c>
      <c r="R231" s="307">
        <f>Q231*H231</f>
        <v>19.050552</v>
      </c>
      <c r="S231" s="307">
        <v>0.02</v>
      </c>
      <c r="T231" s="133">
        <f>S231*H231</f>
        <v>21.6</v>
      </c>
      <c r="AR231" s="134" t="s">
        <v>103</v>
      </c>
      <c r="AT231" s="134" t="s">
        <v>1008</v>
      </c>
      <c r="AU231" s="134" t="s">
        <v>78</v>
      </c>
      <c r="AY231" s="277" t="s">
        <v>130</v>
      </c>
      <c r="BE231" s="308">
        <f>IF(N231="základní",J231,0)</f>
        <v>0</v>
      </c>
      <c r="BF231" s="308">
        <f>IF(N231="snížená",J231,0)</f>
        <v>0</v>
      </c>
      <c r="BG231" s="308">
        <f>IF(N231="zákl. přenesená",J231,0)</f>
        <v>0</v>
      </c>
      <c r="BH231" s="308">
        <f>IF(N231="sníž. přenesená",J231,0)</f>
        <v>0</v>
      </c>
      <c r="BI231" s="308">
        <f>IF(N231="nulová",J231,0)</f>
        <v>0</v>
      </c>
      <c r="BJ231" s="277" t="s">
        <v>8</v>
      </c>
      <c r="BK231" s="308">
        <f>ROUND(I231*H231,0)</f>
        <v>0</v>
      </c>
      <c r="BL231" s="277" t="s">
        <v>103</v>
      </c>
      <c r="BM231" s="134" t="s">
        <v>6924</v>
      </c>
    </row>
    <row r="232" spans="2:65" s="10" customFormat="1">
      <c r="B232" s="136"/>
      <c r="D232" s="137" t="s">
        <v>131</v>
      </c>
      <c r="E232" s="138" t="s">
        <v>1</v>
      </c>
      <c r="F232" s="139" t="s">
        <v>6920</v>
      </c>
      <c r="H232" s="140">
        <v>1080</v>
      </c>
      <c r="I232" s="141"/>
      <c r="L232" s="136"/>
      <c r="M232" s="142"/>
      <c r="T232" s="144"/>
      <c r="AT232" s="138" t="s">
        <v>131</v>
      </c>
      <c r="AU232" s="138" t="s">
        <v>78</v>
      </c>
      <c r="AV232" s="10" t="s">
        <v>78</v>
      </c>
      <c r="AW232" s="10" t="s">
        <v>28</v>
      </c>
      <c r="AX232" s="10" t="s">
        <v>8</v>
      </c>
      <c r="AY232" s="138" t="s">
        <v>130</v>
      </c>
    </row>
    <row r="233" spans="2:65" s="686" customFormat="1" ht="24.25" customHeight="1">
      <c r="B233" s="301"/>
      <c r="C233" s="551" t="s">
        <v>1004</v>
      </c>
      <c r="D233" s="551" t="s">
        <v>1008</v>
      </c>
      <c r="E233" s="801" t="s">
        <v>6923</v>
      </c>
      <c r="F233" s="552" t="s">
        <v>6922</v>
      </c>
      <c r="G233" s="800" t="s">
        <v>270</v>
      </c>
      <c r="H233" s="799">
        <v>1080</v>
      </c>
      <c r="I233" s="553"/>
      <c r="J233" s="798">
        <f>ROUND(I233*H233,0)</f>
        <v>0</v>
      </c>
      <c r="K233" s="552" t="s">
        <v>4082</v>
      </c>
      <c r="L233" s="34"/>
      <c r="M233" s="554" t="s">
        <v>1</v>
      </c>
      <c r="N233" s="555" t="s">
        <v>37</v>
      </c>
      <c r="P233" s="307">
        <f>O233*H233</f>
        <v>0</v>
      </c>
      <c r="Q233" s="307">
        <v>2.2000000000000001E-4</v>
      </c>
      <c r="R233" s="307">
        <f>Q233*H233</f>
        <v>0.23760000000000001</v>
      </c>
      <c r="S233" s="307">
        <v>2E-3</v>
      </c>
      <c r="T233" s="133">
        <f>S233*H233</f>
        <v>2.16</v>
      </c>
      <c r="AR233" s="134" t="s">
        <v>103</v>
      </c>
      <c r="AT233" s="134" t="s">
        <v>1008</v>
      </c>
      <c r="AU233" s="134" t="s">
        <v>78</v>
      </c>
      <c r="AY233" s="277" t="s">
        <v>130</v>
      </c>
      <c r="BE233" s="308">
        <f>IF(N233="základní",J233,0)</f>
        <v>0</v>
      </c>
      <c r="BF233" s="308">
        <f>IF(N233="snížená",J233,0)</f>
        <v>0</v>
      </c>
      <c r="BG233" s="308">
        <f>IF(N233="zákl. přenesená",J233,0)</f>
        <v>0</v>
      </c>
      <c r="BH233" s="308">
        <f>IF(N233="sníž. přenesená",J233,0)</f>
        <v>0</v>
      </c>
      <c r="BI233" s="308">
        <f>IF(N233="nulová",J233,0)</f>
        <v>0</v>
      </c>
      <c r="BJ233" s="277" t="s">
        <v>8</v>
      </c>
      <c r="BK233" s="308">
        <f>ROUND(I233*H233,0)</f>
        <v>0</v>
      </c>
      <c r="BL233" s="277" t="s">
        <v>103</v>
      </c>
      <c r="BM233" s="134" t="s">
        <v>6921</v>
      </c>
    </row>
    <row r="234" spans="2:65" s="10" customFormat="1">
      <c r="B234" s="136"/>
      <c r="D234" s="137" t="s">
        <v>131</v>
      </c>
      <c r="E234" s="138" t="s">
        <v>1</v>
      </c>
      <c r="F234" s="139" t="s">
        <v>6920</v>
      </c>
      <c r="H234" s="140">
        <v>1080</v>
      </c>
      <c r="I234" s="141"/>
      <c r="L234" s="136"/>
      <c r="M234" s="142"/>
      <c r="T234" s="144"/>
      <c r="AT234" s="138" t="s">
        <v>131</v>
      </c>
      <c r="AU234" s="138" t="s">
        <v>78</v>
      </c>
      <c r="AV234" s="10" t="s">
        <v>78</v>
      </c>
      <c r="AW234" s="10" t="s">
        <v>28</v>
      </c>
      <c r="AX234" s="10" t="s">
        <v>8</v>
      </c>
      <c r="AY234" s="138" t="s">
        <v>130</v>
      </c>
    </row>
    <row r="235" spans="2:65" s="292" customFormat="1" ht="22.95" customHeight="1">
      <c r="B235" s="293"/>
      <c r="D235" s="120" t="s">
        <v>71</v>
      </c>
      <c r="E235" s="129" t="s">
        <v>136</v>
      </c>
      <c r="F235" s="129" t="s">
        <v>4185</v>
      </c>
      <c r="I235" s="294"/>
      <c r="J235" s="300">
        <f>BK235</f>
        <v>0</v>
      </c>
      <c r="L235" s="293"/>
      <c r="M235" s="296"/>
      <c r="P235" s="297">
        <f>SUM(P236:P536)</f>
        <v>0</v>
      </c>
      <c r="R235" s="297">
        <f>SUM(R236:R536)</f>
        <v>0.18712853000000002</v>
      </c>
      <c r="T235" s="298">
        <f>SUM(T236:T536)</f>
        <v>1592.3813909999999</v>
      </c>
      <c r="AR235" s="120" t="s">
        <v>8</v>
      </c>
      <c r="AT235" s="127" t="s">
        <v>71</v>
      </c>
      <c r="AU235" s="127" t="s">
        <v>8</v>
      </c>
      <c r="AY235" s="120" t="s">
        <v>130</v>
      </c>
      <c r="BK235" s="128">
        <f>SUM(BK236:BK536)</f>
        <v>0</v>
      </c>
    </row>
    <row r="236" spans="2:65" s="686" customFormat="1" ht="37.950000000000003" customHeight="1">
      <c r="B236" s="301"/>
      <c r="C236" s="551" t="s">
        <v>151</v>
      </c>
      <c r="D236" s="551" t="s">
        <v>1008</v>
      </c>
      <c r="E236" s="801" t="s">
        <v>3171</v>
      </c>
      <c r="F236" s="552" t="s">
        <v>3170</v>
      </c>
      <c r="G236" s="800" t="s">
        <v>270</v>
      </c>
      <c r="H236" s="799">
        <v>1126.838</v>
      </c>
      <c r="I236" s="553"/>
      <c r="J236" s="798">
        <f>ROUND(I236*H236,0)</f>
        <v>0</v>
      </c>
      <c r="K236" s="552" t="s">
        <v>4082</v>
      </c>
      <c r="L236" s="34"/>
      <c r="M236" s="554" t="s">
        <v>1</v>
      </c>
      <c r="N236" s="555" t="s">
        <v>37</v>
      </c>
      <c r="P236" s="307">
        <f>O236*H236</f>
        <v>0</v>
      </c>
      <c r="Q236" s="307">
        <v>0</v>
      </c>
      <c r="R236" s="307">
        <f>Q236*H236</f>
        <v>0</v>
      </c>
      <c r="S236" s="307">
        <v>0</v>
      </c>
      <c r="T236" s="133">
        <f>S236*H236</f>
        <v>0</v>
      </c>
      <c r="AR236" s="134" t="s">
        <v>103</v>
      </c>
      <c r="AT236" s="134" t="s">
        <v>1008</v>
      </c>
      <c r="AU236" s="134" t="s">
        <v>78</v>
      </c>
      <c r="AY236" s="277" t="s">
        <v>130</v>
      </c>
      <c r="BE236" s="308">
        <f>IF(N236="základní",J236,0)</f>
        <v>0</v>
      </c>
      <c r="BF236" s="308">
        <f>IF(N236="snížená",J236,0)</f>
        <v>0</v>
      </c>
      <c r="BG236" s="308">
        <f>IF(N236="zákl. přenesená",J236,0)</f>
        <v>0</v>
      </c>
      <c r="BH236" s="308">
        <f>IF(N236="sníž. přenesená",J236,0)</f>
        <v>0</v>
      </c>
      <c r="BI236" s="308">
        <f>IF(N236="nulová",J236,0)</f>
        <v>0</v>
      </c>
      <c r="BJ236" s="277" t="s">
        <v>8</v>
      </c>
      <c r="BK236" s="308">
        <f>ROUND(I236*H236,0)</f>
        <v>0</v>
      </c>
      <c r="BL236" s="277" t="s">
        <v>103</v>
      </c>
      <c r="BM236" s="134" t="s">
        <v>6919</v>
      </c>
    </row>
    <row r="237" spans="2:65" s="10" customFormat="1">
      <c r="B237" s="136"/>
      <c r="D237" s="137" t="s">
        <v>131</v>
      </c>
      <c r="E237" s="138" t="s">
        <v>1</v>
      </c>
      <c r="F237" s="139" t="s">
        <v>4029</v>
      </c>
      <c r="H237" s="140">
        <v>456.4</v>
      </c>
      <c r="I237" s="141"/>
      <c r="L237" s="136"/>
      <c r="M237" s="142"/>
      <c r="T237" s="144"/>
      <c r="AT237" s="138" t="s">
        <v>131</v>
      </c>
      <c r="AU237" s="138" t="s">
        <v>78</v>
      </c>
      <c r="AV237" s="10" t="s">
        <v>78</v>
      </c>
      <c r="AW237" s="10" t="s">
        <v>28</v>
      </c>
      <c r="AX237" s="10" t="s">
        <v>72</v>
      </c>
      <c r="AY237" s="138" t="s">
        <v>130</v>
      </c>
    </row>
    <row r="238" spans="2:65" s="10" customFormat="1">
      <c r="B238" s="136"/>
      <c r="D238" s="137" t="s">
        <v>131</v>
      </c>
      <c r="E238" s="138" t="s">
        <v>1</v>
      </c>
      <c r="F238" s="139" t="s">
        <v>4028</v>
      </c>
      <c r="H238" s="140">
        <v>208.88800000000001</v>
      </c>
      <c r="I238" s="141"/>
      <c r="L238" s="136"/>
      <c r="M238" s="142"/>
      <c r="T238" s="144"/>
      <c r="AT238" s="138" t="s">
        <v>131</v>
      </c>
      <c r="AU238" s="138" t="s">
        <v>78</v>
      </c>
      <c r="AV238" s="10" t="s">
        <v>78</v>
      </c>
      <c r="AW238" s="10" t="s">
        <v>28</v>
      </c>
      <c r="AX238" s="10" t="s">
        <v>72</v>
      </c>
      <c r="AY238" s="138" t="s">
        <v>130</v>
      </c>
    </row>
    <row r="239" spans="2:65" s="10" customFormat="1">
      <c r="B239" s="136"/>
      <c r="D239" s="137" t="s">
        <v>131</v>
      </c>
      <c r="E239" s="138" t="s">
        <v>1</v>
      </c>
      <c r="F239" s="139" t="s">
        <v>4027</v>
      </c>
      <c r="H239" s="140">
        <v>215.39</v>
      </c>
      <c r="I239" s="141"/>
      <c r="L239" s="136"/>
      <c r="M239" s="142"/>
      <c r="T239" s="144"/>
      <c r="AT239" s="138" t="s">
        <v>131</v>
      </c>
      <c r="AU239" s="138" t="s">
        <v>78</v>
      </c>
      <c r="AV239" s="10" t="s">
        <v>78</v>
      </c>
      <c r="AW239" s="10" t="s">
        <v>28</v>
      </c>
      <c r="AX239" s="10" t="s">
        <v>72</v>
      </c>
      <c r="AY239" s="138" t="s">
        <v>130</v>
      </c>
    </row>
    <row r="240" spans="2:65" s="10" customFormat="1">
      <c r="B240" s="136"/>
      <c r="D240" s="137" t="s">
        <v>131</v>
      </c>
      <c r="E240" s="138" t="s">
        <v>1</v>
      </c>
      <c r="F240" s="139" t="s">
        <v>4026</v>
      </c>
      <c r="H240" s="140">
        <v>246.16</v>
      </c>
      <c r="I240" s="141"/>
      <c r="L240" s="136"/>
      <c r="M240" s="142"/>
      <c r="T240" s="144"/>
      <c r="AT240" s="138" t="s">
        <v>131</v>
      </c>
      <c r="AU240" s="138" t="s">
        <v>78</v>
      </c>
      <c r="AV240" s="10" t="s">
        <v>78</v>
      </c>
      <c r="AW240" s="10" t="s">
        <v>28</v>
      </c>
      <c r="AX240" s="10" t="s">
        <v>72</v>
      </c>
      <c r="AY240" s="138" t="s">
        <v>130</v>
      </c>
    </row>
    <row r="241" spans="2:65" s="813" customFormat="1">
      <c r="B241" s="817"/>
      <c r="D241" s="137" t="s">
        <v>131</v>
      </c>
      <c r="E241" s="814" t="s">
        <v>3173</v>
      </c>
      <c r="F241" s="820" t="s">
        <v>2951</v>
      </c>
      <c r="H241" s="819">
        <v>1126.838</v>
      </c>
      <c r="I241" s="818"/>
      <c r="L241" s="817"/>
      <c r="M241" s="816"/>
      <c r="T241" s="815"/>
      <c r="AT241" s="814" t="s">
        <v>131</v>
      </c>
      <c r="AU241" s="814" t="s">
        <v>78</v>
      </c>
      <c r="AV241" s="813" t="s">
        <v>132</v>
      </c>
      <c r="AW241" s="813" t="s">
        <v>28</v>
      </c>
      <c r="AX241" s="813" t="s">
        <v>8</v>
      </c>
      <c r="AY241" s="814" t="s">
        <v>130</v>
      </c>
    </row>
    <row r="242" spans="2:65" s="686" customFormat="1" ht="33" customHeight="1">
      <c r="B242" s="301"/>
      <c r="C242" s="551" t="s">
        <v>1011</v>
      </c>
      <c r="D242" s="551" t="s">
        <v>1008</v>
      </c>
      <c r="E242" s="801" t="s">
        <v>3169</v>
      </c>
      <c r="F242" s="552" t="s">
        <v>3168</v>
      </c>
      <c r="G242" s="800" t="s">
        <v>270</v>
      </c>
      <c r="H242" s="799">
        <v>33805.14</v>
      </c>
      <c r="I242" s="553"/>
      <c r="J242" s="798">
        <f>ROUND(I242*H242,0)</f>
        <v>0</v>
      </c>
      <c r="K242" s="552" t="s">
        <v>4082</v>
      </c>
      <c r="L242" s="34"/>
      <c r="M242" s="554" t="s">
        <v>1</v>
      </c>
      <c r="N242" s="555" t="s">
        <v>37</v>
      </c>
      <c r="P242" s="307">
        <f>O242*H242</f>
        <v>0</v>
      </c>
      <c r="Q242" s="307">
        <v>0</v>
      </c>
      <c r="R242" s="307">
        <f>Q242*H242</f>
        <v>0</v>
      </c>
      <c r="S242" s="307">
        <v>0</v>
      </c>
      <c r="T242" s="133">
        <f>S242*H242</f>
        <v>0</v>
      </c>
      <c r="AR242" s="134" t="s">
        <v>103</v>
      </c>
      <c r="AT242" s="134" t="s">
        <v>1008</v>
      </c>
      <c r="AU242" s="134" t="s">
        <v>78</v>
      </c>
      <c r="AY242" s="277" t="s">
        <v>130</v>
      </c>
      <c r="BE242" s="308">
        <f>IF(N242="základní",J242,0)</f>
        <v>0</v>
      </c>
      <c r="BF242" s="308">
        <f>IF(N242="snížená",J242,0)</f>
        <v>0</v>
      </c>
      <c r="BG242" s="308">
        <f>IF(N242="zákl. přenesená",J242,0)</f>
        <v>0</v>
      </c>
      <c r="BH242" s="308">
        <f>IF(N242="sníž. přenesená",J242,0)</f>
        <v>0</v>
      </c>
      <c r="BI242" s="308">
        <f>IF(N242="nulová",J242,0)</f>
        <v>0</v>
      </c>
      <c r="BJ242" s="277" t="s">
        <v>8</v>
      </c>
      <c r="BK242" s="308">
        <f>ROUND(I242*H242,0)</f>
        <v>0</v>
      </c>
      <c r="BL242" s="277" t="s">
        <v>103</v>
      </c>
      <c r="BM242" s="134" t="s">
        <v>6918</v>
      </c>
    </row>
    <row r="243" spans="2:65" s="10" customFormat="1">
      <c r="B243" s="136"/>
      <c r="D243" s="137" t="s">
        <v>131</v>
      </c>
      <c r="E243" s="138" t="s">
        <v>1</v>
      </c>
      <c r="F243" s="139" t="s">
        <v>6917</v>
      </c>
      <c r="H243" s="140">
        <v>33805.14</v>
      </c>
      <c r="I243" s="141"/>
      <c r="L243" s="136"/>
      <c r="M243" s="142"/>
      <c r="T243" s="144"/>
      <c r="AT243" s="138" t="s">
        <v>131</v>
      </c>
      <c r="AU243" s="138" t="s">
        <v>78</v>
      </c>
      <c r="AV243" s="10" t="s">
        <v>78</v>
      </c>
      <c r="AW243" s="10" t="s">
        <v>28</v>
      </c>
      <c r="AX243" s="10" t="s">
        <v>8</v>
      </c>
      <c r="AY243" s="138" t="s">
        <v>130</v>
      </c>
    </row>
    <row r="244" spans="2:65" s="686" customFormat="1" ht="37.950000000000003" customHeight="1">
      <c r="B244" s="301"/>
      <c r="C244" s="551" t="s">
        <v>152</v>
      </c>
      <c r="D244" s="551" t="s">
        <v>1008</v>
      </c>
      <c r="E244" s="801" t="s">
        <v>3167</v>
      </c>
      <c r="F244" s="552" t="s">
        <v>3166</v>
      </c>
      <c r="G244" s="800" t="s">
        <v>270</v>
      </c>
      <c r="H244" s="799">
        <v>1126.838</v>
      </c>
      <c r="I244" s="553"/>
      <c r="J244" s="798">
        <f>ROUND(I244*H244,0)</f>
        <v>0</v>
      </c>
      <c r="K244" s="552" t="s">
        <v>4082</v>
      </c>
      <c r="L244" s="34"/>
      <c r="M244" s="554" t="s">
        <v>1</v>
      </c>
      <c r="N244" s="555" t="s">
        <v>37</v>
      </c>
      <c r="P244" s="307">
        <f>O244*H244</f>
        <v>0</v>
      </c>
      <c r="Q244" s="307">
        <v>0</v>
      </c>
      <c r="R244" s="307">
        <f>Q244*H244</f>
        <v>0</v>
      </c>
      <c r="S244" s="307">
        <v>0</v>
      </c>
      <c r="T244" s="133">
        <f>S244*H244</f>
        <v>0</v>
      </c>
      <c r="AR244" s="134" t="s">
        <v>103</v>
      </c>
      <c r="AT244" s="134" t="s">
        <v>1008</v>
      </c>
      <c r="AU244" s="134" t="s">
        <v>78</v>
      </c>
      <c r="AY244" s="277" t="s">
        <v>130</v>
      </c>
      <c r="BE244" s="308">
        <f>IF(N244="základní",J244,0)</f>
        <v>0</v>
      </c>
      <c r="BF244" s="308">
        <f>IF(N244="snížená",J244,0)</f>
        <v>0</v>
      </c>
      <c r="BG244" s="308">
        <f>IF(N244="zákl. přenesená",J244,0)</f>
        <v>0</v>
      </c>
      <c r="BH244" s="308">
        <f>IF(N244="sníž. přenesená",J244,0)</f>
        <v>0</v>
      </c>
      <c r="BI244" s="308">
        <f>IF(N244="nulová",J244,0)</f>
        <v>0</v>
      </c>
      <c r="BJ244" s="277" t="s">
        <v>8</v>
      </c>
      <c r="BK244" s="308">
        <f>ROUND(I244*H244,0)</f>
        <v>0</v>
      </c>
      <c r="BL244" s="277" t="s">
        <v>103</v>
      </c>
      <c r="BM244" s="134" t="s">
        <v>6916</v>
      </c>
    </row>
    <row r="245" spans="2:65" s="10" customFormat="1">
      <c r="B245" s="136"/>
      <c r="D245" s="137" t="s">
        <v>131</v>
      </c>
      <c r="E245" s="138" t="s">
        <v>1</v>
      </c>
      <c r="F245" s="139" t="s">
        <v>3173</v>
      </c>
      <c r="H245" s="140">
        <v>1126.838</v>
      </c>
      <c r="I245" s="141"/>
      <c r="L245" s="136"/>
      <c r="M245" s="142"/>
      <c r="T245" s="144"/>
      <c r="AT245" s="138" t="s">
        <v>131</v>
      </c>
      <c r="AU245" s="138" t="s">
        <v>78</v>
      </c>
      <c r="AV245" s="10" t="s">
        <v>78</v>
      </c>
      <c r="AW245" s="10" t="s">
        <v>28</v>
      </c>
      <c r="AX245" s="10" t="s">
        <v>8</v>
      </c>
      <c r="AY245" s="138" t="s">
        <v>130</v>
      </c>
    </row>
    <row r="246" spans="2:65" s="686" customFormat="1" ht="24.25" customHeight="1">
      <c r="B246" s="301"/>
      <c r="C246" s="551" t="s">
        <v>1018</v>
      </c>
      <c r="D246" s="551" t="s">
        <v>1008</v>
      </c>
      <c r="E246" s="801" t="s">
        <v>3185</v>
      </c>
      <c r="F246" s="552" t="s">
        <v>3184</v>
      </c>
      <c r="G246" s="800" t="s">
        <v>212</v>
      </c>
      <c r="H246" s="799">
        <v>1078.2819999999999</v>
      </c>
      <c r="I246" s="553"/>
      <c r="J246" s="798">
        <f>ROUND(I246*H246,0)</f>
        <v>0</v>
      </c>
      <c r="K246" s="552" t="s">
        <v>4082</v>
      </c>
      <c r="L246" s="34"/>
      <c r="M246" s="554" t="s">
        <v>1</v>
      </c>
      <c r="N246" s="555" t="s">
        <v>37</v>
      </c>
      <c r="P246" s="307">
        <f>O246*H246</f>
        <v>0</v>
      </c>
      <c r="Q246" s="307">
        <v>0</v>
      </c>
      <c r="R246" s="307">
        <f>Q246*H246</f>
        <v>0</v>
      </c>
      <c r="S246" s="307">
        <v>0</v>
      </c>
      <c r="T246" s="133">
        <f>S246*H246</f>
        <v>0</v>
      </c>
      <c r="AR246" s="134" t="s">
        <v>103</v>
      </c>
      <c r="AT246" s="134" t="s">
        <v>1008</v>
      </c>
      <c r="AU246" s="134" t="s">
        <v>78</v>
      </c>
      <c r="AY246" s="277" t="s">
        <v>130</v>
      </c>
      <c r="BE246" s="308">
        <f>IF(N246="základní",J246,0)</f>
        <v>0</v>
      </c>
      <c r="BF246" s="308">
        <f>IF(N246="snížená",J246,0)</f>
        <v>0</v>
      </c>
      <c r="BG246" s="308">
        <f>IF(N246="zákl. přenesená",J246,0)</f>
        <v>0</v>
      </c>
      <c r="BH246" s="308">
        <f>IF(N246="sníž. přenesená",J246,0)</f>
        <v>0</v>
      </c>
      <c r="BI246" s="308">
        <f>IF(N246="nulová",J246,0)</f>
        <v>0</v>
      </c>
      <c r="BJ246" s="277" t="s">
        <v>8</v>
      </c>
      <c r="BK246" s="308">
        <f>ROUND(I246*H246,0)</f>
        <v>0</v>
      </c>
      <c r="BL246" s="277" t="s">
        <v>103</v>
      </c>
      <c r="BM246" s="134" t="s">
        <v>6915</v>
      </c>
    </row>
    <row r="247" spans="2:65" s="10" customFormat="1" ht="20.6">
      <c r="B247" s="136"/>
      <c r="D247" s="137" t="s">
        <v>131</v>
      </c>
      <c r="E247" s="138" t="s">
        <v>1</v>
      </c>
      <c r="F247" s="139" t="s">
        <v>4031</v>
      </c>
      <c r="H247" s="140">
        <v>1078.2819999999999</v>
      </c>
      <c r="I247" s="141"/>
      <c r="L247" s="136"/>
      <c r="M247" s="142"/>
      <c r="T247" s="144"/>
      <c r="AT247" s="138" t="s">
        <v>131</v>
      </c>
      <c r="AU247" s="138" t="s">
        <v>78</v>
      </c>
      <c r="AV247" s="10" t="s">
        <v>78</v>
      </c>
      <c r="AW247" s="10" t="s">
        <v>28</v>
      </c>
      <c r="AX247" s="10" t="s">
        <v>72</v>
      </c>
      <c r="AY247" s="138" t="s">
        <v>130</v>
      </c>
    </row>
    <row r="248" spans="2:65" s="813" customFormat="1">
      <c r="B248" s="817"/>
      <c r="D248" s="137" t="s">
        <v>131</v>
      </c>
      <c r="E248" s="814" t="s">
        <v>3186</v>
      </c>
      <c r="F248" s="820" t="s">
        <v>2951</v>
      </c>
      <c r="H248" s="819">
        <v>1078.2819999999999</v>
      </c>
      <c r="I248" s="818"/>
      <c r="L248" s="817"/>
      <c r="M248" s="816"/>
      <c r="T248" s="815"/>
      <c r="AT248" s="814" t="s">
        <v>131</v>
      </c>
      <c r="AU248" s="814" t="s">
        <v>78</v>
      </c>
      <c r="AV248" s="813" t="s">
        <v>132</v>
      </c>
      <c r="AW248" s="813" t="s">
        <v>28</v>
      </c>
      <c r="AX248" s="813" t="s">
        <v>8</v>
      </c>
      <c r="AY248" s="814" t="s">
        <v>130</v>
      </c>
    </row>
    <row r="249" spans="2:65" s="686" customFormat="1" ht="33" customHeight="1">
      <c r="B249" s="301"/>
      <c r="C249" s="551" t="s">
        <v>153</v>
      </c>
      <c r="D249" s="551" t="s">
        <v>1008</v>
      </c>
      <c r="E249" s="801" t="s">
        <v>3183</v>
      </c>
      <c r="F249" s="552" t="s">
        <v>3182</v>
      </c>
      <c r="G249" s="800" t="s">
        <v>212</v>
      </c>
      <c r="H249" s="799">
        <v>16174.23</v>
      </c>
      <c r="I249" s="553"/>
      <c r="J249" s="798">
        <f>ROUND(I249*H249,0)</f>
        <v>0</v>
      </c>
      <c r="K249" s="552" t="s">
        <v>4082</v>
      </c>
      <c r="L249" s="34"/>
      <c r="M249" s="554" t="s">
        <v>1</v>
      </c>
      <c r="N249" s="555" t="s">
        <v>37</v>
      </c>
      <c r="P249" s="307">
        <f>O249*H249</f>
        <v>0</v>
      </c>
      <c r="Q249" s="307">
        <v>0</v>
      </c>
      <c r="R249" s="307">
        <f>Q249*H249</f>
        <v>0</v>
      </c>
      <c r="S249" s="307">
        <v>0</v>
      </c>
      <c r="T249" s="133">
        <f>S249*H249</f>
        <v>0</v>
      </c>
      <c r="AR249" s="134" t="s">
        <v>103</v>
      </c>
      <c r="AT249" s="134" t="s">
        <v>1008</v>
      </c>
      <c r="AU249" s="134" t="s">
        <v>78</v>
      </c>
      <c r="AY249" s="277" t="s">
        <v>130</v>
      </c>
      <c r="BE249" s="308">
        <f>IF(N249="základní",J249,0)</f>
        <v>0</v>
      </c>
      <c r="BF249" s="308">
        <f>IF(N249="snížená",J249,0)</f>
        <v>0</v>
      </c>
      <c r="BG249" s="308">
        <f>IF(N249="zákl. přenesená",J249,0)</f>
        <v>0</v>
      </c>
      <c r="BH249" s="308">
        <f>IF(N249="sníž. přenesená",J249,0)</f>
        <v>0</v>
      </c>
      <c r="BI249" s="308">
        <f>IF(N249="nulová",J249,0)</f>
        <v>0</v>
      </c>
      <c r="BJ249" s="277" t="s">
        <v>8</v>
      </c>
      <c r="BK249" s="308">
        <f>ROUND(I249*H249,0)</f>
        <v>0</v>
      </c>
      <c r="BL249" s="277" t="s">
        <v>103</v>
      </c>
      <c r="BM249" s="134" t="s">
        <v>6914</v>
      </c>
    </row>
    <row r="250" spans="2:65" s="10" customFormat="1">
      <c r="B250" s="136"/>
      <c r="D250" s="137" t="s">
        <v>131</v>
      </c>
      <c r="E250" s="138" t="s">
        <v>1</v>
      </c>
      <c r="F250" s="139" t="s">
        <v>6913</v>
      </c>
      <c r="H250" s="140">
        <v>16174.23</v>
      </c>
      <c r="I250" s="141"/>
      <c r="L250" s="136"/>
      <c r="M250" s="142"/>
      <c r="T250" s="144"/>
      <c r="AT250" s="138" t="s">
        <v>131</v>
      </c>
      <c r="AU250" s="138" t="s">
        <v>78</v>
      </c>
      <c r="AV250" s="10" t="s">
        <v>78</v>
      </c>
      <c r="AW250" s="10" t="s">
        <v>28</v>
      </c>
      <c r="AX250" s="10" t="s">
        <v>8</v>
      </c>
      <c r="AY250" s="138" t="s">
        <v>130</v>
      </c>
    </row>
    <row r="251" spans="2:65" s="686" customFormat="1" ht="33" customHeight="1">
      <c r="B251" s="301"/>
      <c r="C251" s="551" t="s">
        <v>1025</v>
      </c>
      <c r="D251" s="551" t="s">
        <v>1008</v>
      </c>
      <c r="E251" s="801" t="s">
        <v>3181</v>
      </c>
      <c r="F251" s="552" t="s">
        <v>3180</v>
      </c>
      <c r="G251" s="800" t="s">
        <v>212</v>
      </c>
      <c r="H251" s="799">
        <v>1078.2819999999999</v>
      </c>
      <c r="I251" s="553"/>
      <c r="J251" s="798">
        <f>ROUND(I251*H251,0)</f>
        <v>0</v>
      </c>
      <c r="K251" s="552" t="s">
        <v>4082</v>
      </c>
      <c r="L251" s="34"/>
      <c r="M251" s="554" t="s">
        <v>1</v>
      </c>
      <c r="N251" s="555" t="s">
        <v>37</v>
      </c>
      <c r="P251" s="307">
        <f>O251*H251</f>
        <v>0</v>
      </c>
      <c r="Q251" s="307">
        <v>0</v>
      </c>
      <c r="R251" s="307">
        <f>Q251*H251</f>
        <v>0</v>
      </c>
      <c r="S251" s="307">
        <v>0</v>
      </c>
      <c r="T251" s="133">
        <f>S251*H251</f>
        <v>0</v>
      </c>
      <c r="AR251" s="134" t="s">
        <v>103</v>
      </c>
      <c r="AT251" s="134" t="s">
        <v>1008</v>
      </c>
      <c r="AU251" s="134" t="s">
        <v>78</v>
      </c>
      <c r="AY251" s="277" t="s">
        <v>130</v>
      </c>
      <c r="BE251" s="308">
        <f>IF(N251="základní",J251,0)</f>
        <v>0</v>
      </c>
      <c r="BF251" s="308">
        <f>IF(N251="snížená",J251,0)</f>
        <v>0</v>
      </c>
      <c r="BG251" s="308">
        <f>IF(N251="zákl. přenesená",J251,0)</f>
        <v>0</v>
      </c>
      <c r="BH251" s="308">
        <f>IF(N251="sníž. přenesená",J251,0)</f>
        <v>0</v>
      </c>
      <c r="BI251" s="308">
        <f>IF(N251="nulová",J251,0)</f>
        <v>0</v>
      </c>
      <c r="BJ251" s="277" t="s">
        <v>8</v>
      </c>
      <c r="BK251" s="308">
        <f>ROUND(I251*H251,0)</f>
        <v>0</v>
      </c>
      <c r="BL251" s="277" t="s">
        <v>103</v>
      </c>
      <c r="BM251" s="134" t="s">
        <v>6912</v>
      </c>
    </row>
    <row r="252" spans="2:65" s="10" customFormat="1">
      <c r="B252" s="136"/>
      <c r="D252" s="137" t="s">
        <v>131</v>
      </c>
      <c r="E252" s="138" t="s">
        <v>1</v>
      </c>
      <c r="F252" s="139" t="s">
        <v>3186</v>
      </c>
      <c r="H252" s="140">
        <v>1078.2819999999999</v>
      </c>
      <c r="I252" s="141"/>
      <c r="L252" s="136"/>
      <c r="M252" s="142"/>
      <c r="T252" s="144"/>
      <c r="AT252" s="138" t="s">
        <v>131</v>
      </c>
      <c r="AU252" s="138" t="s">
        <v>78</v>
      </c>
      <c r="AV252" s="10" t="s">
        <v>78</v>
      </c>
      <c r="AW252" s="10" t="s">
        <v>28</v>
      </c>
      <c r="AX252" s="10" t="s">
        <v>8</v>
      </c>
      <c r="AY252" s="138" t="s">
        <v>130</v>
      </c>
    </row>
    <row r="253" spans="2:65" s="686" customFormat="1" ht="24.25" customHeight="1">
      <c r="B253" s="301"/>
      <c r="C253" s="551" t="s">
        <v>154</v>
      </c>
      <c r="D253" s="551" t="s">
        <v>1008</v>
      </c>
      <c r="E253" s="801" t="s">
        <v>5781</v>
      </c>
      <c r="F253" s="552" t="s">
        <v>5780</v>
      </c>
      <c r="G253" s="800" t="s">
        <v>3305</v>
      </c>
      <c r="H253" s="799">
        <v>2</v>
      </c>
      <c r="I253" s="553"/>
      <c r="J253" s="798">
        <f>ROUND(I253*H253,0)</f>
        <v>0</v>
      </c>
      <c r="K253" s="552" t="s">
        <v>4082</v>
      </c>
      <c r="L253" s="34"/>
      <c r="M253" s="554" t="s">
        <v>1</v>
      </c>
      <c r="N253" s="555" t="s">
        <v>37</v>
      </c>
      <c r="P253" s="307">
        <f>O253*H253</f>
        <v>0</v>
      </c>
      <c r="Q253" s="307">
        <v>0</v>
      </c>
      <c r="R253" s="307">
        <f>Q253*H253</f>
        <v>0</v>
      </c>
      <c r="S253" s="307">
        <v>0</v>
      </c>
      <c r="T253" s="133">
        <f>S253*H253</f>
        <v>0</v>
      </c>
      <c r="AR253" s="134" t="s">
        <v>103</v>
      </c>
      <c r="AT253" s="134" t="s">
        <v>1008</v>
      </c>
      <c r="AU253" s="134" t="s">
        <v>78</v>
      </c>
      <c r="AY253" s="277" t="s">
        <v>130</v>
      </c>
      <c r="BE253" s="308">
        <f>IF(N253="základní",J253,0)</f>
        <v>0</v>
      </c>
      <c r="BF253" s="308">
        <f>IF(N253="snížená",J253,0)</f>
        <v>0</v>
      </c>
      <c r="BG253" s="308">
        <f>IF(N253="zákl. přenesená",J253,0)</f>
        <v>0</v>
      </c>
      <c r="BH253" s="308">
        <f>IF(N253="sníž. přenesená",J253,0)</f>
        <v>0</v>
      </c>
      <c r="BI253" s="308">
        <f>IF(N253="nulová",J253,0)</f>
        <v>0</v>
      </c>
      <c r="BJ253" s="277" t="s">
        <v>8</v>
      </c>
      <c r="BK253" s="308">
        <f>ROUND(I253*H253,0)</f>
        <v>0</v>
      </c>
      <c r="BL253" s="277" t="s">
        <v>103</v>
      </c>
      <c r="BM253" s="134" t="s">
        <v>6911</v>
      </c>
    </row>
    <row r="254" spans="2:65" s="10" customFormat="1" ht="20.6">
      <c r="B254" s="136"/>
      <c r="D254" s="137" t="s">
        <v>131</v>
      </c>
      <c r="E254" s="138" t="s">
        <v>1</v>
      </c>
      <c r="F254" s="139" t="s">
        <v>6907</v>
      </c>
      <c r="H254" s="140">
        <v>2</v>
      </c>
      <c r="I254" s="141"/>
      <c r="L254" s="136"/>
      <c r="M254" s="142"/>
      <c r="T254" s="144"/>
      <c r="AT254" s="138" t="s">
        <v>131</v>
      </c>
      <c r="AU254" s="138" t="s">
        <v>78</v>
      </c>
      <c r="AV254" s="10" t="s">
        <v>78</v>
      </c>
      <c r="AW254" s="10" t="s">
        <v>28</v>
      </c>
      <c r="AX254" s="10" t="s">
        <v>8</v>
      </c>
      <c r="AY254" s="138" t="s">
        <v>130</v>
      </c>
    </row>
    <row r="255" spans="2:65" s="686" customFormat="1" ht="33" customHeight="1">
      <c r="B255" s="301"/>
      <c r="C255" s="551" t="s">
        <v>1030</v>
      </c>
      <c r="D255" s="551" t="s">
        <v>1008</v>
      </c>
      <c r="E255" s="801" t="s">
        <v>5778</v>
      </c>
      <c r="F255" s="552" t="s">
        <v>5777</v>
      </c>
      <c r="G255" s="800" t="s">
        <v>3305</v>
      </c>
      <c r="H255" s="799">
        <v>60</v>
      </c>
      <c r="I255" s="553"/>
      <c r="J255" s="798">
        <f>ROUND(I255*H255,0)</f>
        <v>0</v>
      </c>
      <c r="K255" s="552" t="s">
        <v>4082</v>
      </c>
      <c r="L255" s="34"/>
      <c r="M255" s="554" t="s">
        <v>1</v>
      </c>
      <c r="N255" s="555" t="s">
        <v>37</v>
      </c>
      <c r="P255" s="307">
        <f>O255*H255</f>
        <v>0</v>
      </c>
      <c r="Q255" s="307">
        <v>0</v>
      </c>
      <c r="R255" s="307">
        <f>Q255*H255</f>
        <v>0</v>
      </c>
      <c r="S255" s="307">
        <v>0</v>
      </c>
      <c r="T255" s="133">
        <f>S255*H255</f>
        <v>0</v>
      </c>
      <c r="AR255" s="134" t="s">
        <v>103</v>
      </c>
      <c r="AT255" s="134" t="s">
        <v>1008</v>
      </c>
      <c r="AU255" s="134" t="s">
        <v>78</v>
      </c>
      <c r="AY255" s="277" t="s">
        <v>130</v>
      </c>
      <c r="BE255" s="308">
        <f>IF(N255="základní",J255,0)</f>
        <v>0</v>
      </c>
      <c r="BF255" s="308">
        <f>IF(N255="snížená",J255,0)</f>
        <v>0</v>
      </c>
      <c r="BG255" s="308">
        <f>IF(N255="zákl. přenesená",J255,0)</f>
        <v>0</v>
      </c>
      <c r="BH255" s="308">
        <f>IF(N255="sníž. přenesená",J255,0)</f>
        <v>0</v>
      </c>
      <c r="BI255" s="308">
        <f>IF(N255="nulová",J255,0)</f>
        <v>0</v>
      </c>
      <c r="BJ255" s="277" t="s">
        <v>8</v>
      </c>
      <c r="BK255" s="308">
        <f>ROUND(I255*H255,0)</f>
        <v>0</v>
      </c>
      <c r="BL255" s="277" t="s">
        <v>103</v>
      </c>
      <c r="BM255" s="134" t="s">
        <v>6910</v>
      </c>
    </row>
    <row r="256" spans="2:65" s="10" customFormat="1">
      <c r="B256" s="136"/>
      <c r="D256" s="137" t="s">
        <v>131</v>
      </c>
      <c r="E256" s="138" t="s">
        <v>1</v>
      </c>
      <c r="F256" s="139" t="s">
        <v>6909</v>
      </c>
      <c r="H256" s="140">
        <v>60</v>
      </c>
      <c r="I256" s="141"/>
      <c r="L256" s="136"/>
      <c r="M256" s="142"/>
      <c r="T256" s="144"/>
      <c r="AT256" s="138" t="s">
        <v>131</v>
      </c>
      <c r="AU256" s="138" t="s">
        <v>78</v>
      </c>
      <c r="AV256" s="10" t="s">
        <v>78</v>
      </c>
      <c r="AW256" s="10" t="s">
        <v>28</v>
      </c>
      <c r="AX256" s="10" t="s">
        <v>8</v>
      </c>
      <c r="AY256" s="138" t="s">
        <v>130</v>
      </c>
    </row>
    <row r="257" spans="2:65" s="686" customFormat="1" ht="33" customHeight="1">
      <c r="B257" s="301"/>
      <c r="C257" s="551" t="s">
        <v>155</v>
      </c>
      <c r="D257" s="551" t="s">
        <v>1008</v>
      </c>
      <c r="E257" s="801" t="s">
        <v>5773</v>
      </c>
      <c r="F257" s="552" t="s">
        <v>5772</v>
      </c>
      <c r="G257" s="800" t="s">
        <v>3305</v>
      </c>
      <c r="H257" s="799">
        <v>2</v>
      </c>
      <c r="I257" s="553"/>
      <c r="J257" s="798">
        <f>ROUND(I257*H257,0)</f>
        <v>0</v>
      </c>
      <c r="K257" s="552" t="s">
        <v>4082</v>
      </c>
      <c r="L257" s="34"/>
      <c r="M257" s="554" t="s">
        <v>1</v>
      </c>
      <c r="N257" s="555" t="s">
        <v>37</v>
      </c>
      <c r="P257" s="307">
        <f>O257*H257</f>
        <v>0</v>
      </c>
      <c r="Q257" s="307">
        <v>0</v>
      </c>
      <c r="R257" s="307">
        <f>Q257*H257</f>
        <v>0</v>
      </c>
      <c r="S257" s="307">
        <v>0</v>
      </c>
      <c r="T257" s="133">
        <f>S257*H257</f>
        <v>0</v>
      </c>
      <c r="AR257" s="134" t="s">
        <v>103</v>
      </c>
      <c r="AT257" s="134" t="s">
        <v>1008</v>
      </c>
      <c r="AU257" s="134" t="s">
        <v>78</v>
      </c>
      <c r="AY257" s="277" t="s">
        <v>130</v>
      </c>
      <c r="BE257" s="308">
        <f>IF(N257="základní",J257,0)</f>
        <v>0</v>
      </c>
      <c r="BF257" s="308">
        <f>IF(N257="snížená",J257,0)</f>
        <v>0</v>
      </c>
      <c r="BG257" s="308">
        <f>IF(N257="zákl. přenesená",J257,0)</f>
        <v>0</v>
      </c>
      <c r="BH257" s="308">
        <f>IF(N257="sníž. přenesená",J257,0)</f>
        <v>0</v>
      </c>
      <c r="BI257" s="308">
        <f>IF(N257="nulová",J257,0)</f>
        <v>0</v>
      </c>
      <c r="BJ257" s="277" t="s">
        <v>8</v>
      </c>
      <c r="BK257" s="308">
        <f>ROUND(I257*H257,0)</f>
        <v>0</v>
      </c>
      <c r="BL257" s="277" t="s">
        <v>103</v>
      </c>
      <c r="BM257" s="134" t="s">
        <v>6908</v>
      </c>
    </row>
    <row r="258" spans="2:65" s="10" customFormat="1" ht="20.6">
      <c r="B258" s="136"/>
      <c r="D258" s="137" t="s">
        <v>131</v>
      </c>
      <c r="E258" s="138" t="s">
        <v>1</v>
      </c>
      <c r="F258" s="139" t="s">
        <v>6907</v>
      </c>
      <c r="H258" s="140">
        <v>2</v>
      </c>
      <c r="I258" s="141"/>
      <c r="L258" s="136"/>
      <c r="M258" s="142"/>
      <c r="T258" s="144"/>
      <c r="AT258" s="138" t="s">
        <v>131</v>
      </c>
      <c r="AU258" s="138" t="s">
        <v>78</v>
      </c>
      <c r="AV258" s="10" t="s">
        <v>78</v>
      </c>
      <c r="AW258" s="10" t="s">
        <v>28</v>
      </c>
      <c r="AX258" s="10" t="s">
        <v>8</v>
      </c>
      <c r="AY258" s="138" t="s">
        <v>130</v>
      </c>
    </row>
    <row r="259" spans="2:65" s="686" customFormat="1" ht="33" customHeight="1">
      <c r="B259" s="301"/>
      <c r="C259" s="551" t="s">
        <v>1035</v>
      </c>
      <c r="D259" s="551" t="s">
        <v>1008</v>
      </c>
      <c r="E259" s="801" t="s">
        <v>5768</v>
      </c>
      <c r="F259" s="552" t="s">
        <v>5767</v>
      </c>
      <c r="G259" s="800" t="s">
        <v>270</v>
      </c>
      <c r="H259" s="799">
        <v>666.274</v>
      </c>
      <c r="I259" s="553"/>
      <c r="J259" s="798">
        <f>ROUND(I259*H259,0)</f>
        <v>0</v>
      </c>
      <c r="K259" s="552" t="s">
        <v>4082</v>
      </c>
      <c r="L259" s="34"/>
      <c r="M259" s="554" t="s">
        <v>1</v>
      </c>
      <c r="N259" s="555" t="s">
        <v>37</v>
      </c>
      <c r="P259" s="307">
        <f>O259*H259</f>
        <v>0</v>
      </c>
      <c r="Q259" s="307">
        <v>1.2999999999999999E-4</v>
      </c>
      <c r="R259" s="307">
        <f>Q259*H259</f>
        <v>8.661561999999999E-2</v>
      </c>
      <c r="S259" s="307">
        <v>0</v>
      </c>
      <c r="T259" s="133">
        <f>S259*H259</f>
        <v>0</v>
      </c>
      <c r="AR259" s="134" t="s">
        <v>103</v>
      </c>
      <c r="AT259" s="134" t="s">
        <v>1008</v>
      </c>
      <c r="AU259" s="134" t="s">
        <v>78</v>
      </c>
      <c r="AY259" s="277" t="s">
        <v>130</v>
      </c>
      <c r="BE259" s="308">
        <f>IF(N259="základní",J259,0)</f>
        <v>0</v>
      </c>
      <c r="BF259" s="308">
        <f>IF(N259="snížená",J259,0)</f>
        <v>0</v>
      </c>
      <c r="BG259" s="308">
        <f>IF(N259="zákl. přenesená",J259,0)</f>
        <v>0</v>
      </c>
      <c r="BH259" s="308">
        <f>IF(N259="sníž. přenesená",J259,0)</f>
        <v>0</v>
      </c>
      <c r="BI259" s="308">
        <f>IF(N259="nulová",J259,0)</f>
        <v>0</v>
      </c>
      <c r="BJ259" s="277" t="s">
        <v>8</v>
      </c>
      <c r="BK259" s="308">
        <f>ROUND(I259*H259,0)</f>
        <v>0</v>
      </c>
      <c r="BL259" s="277" t="s">
        <v>103</v>
      </c>
      <c r="BM259" s="134" t="s">
        <v>6906</v>
      </c>
    </row>
    <row r="260" spans="2:65" s="10" customFormat="1">
      <c r="B260" s="136"/>
      <c r="D260" s="137" t="s">
        <v>131</v>
      </c>
      <c r="E260" s="138" t="s">
        <v>1</v>
      </c>
      <c r="F260" s="139" t="s">
        <v>6905</v>
      </c>
      <c r="H260" s="140">
        <v>281.39499999999998</v>
      </c>
      <c r="I260" s="141"/>
      <c r="L260" s="136"/>
      <c r="M260" s="142"/>
      <c r="T260" s="144"/>
      <c r="AT260" s="138" t="s">
        <v>131</v>
      </c>
      <c r="AU260" s="138" t="s">
        <v>78</v>
      </c>
      <c r="AV260" s="10" t="s">
        <v>78</v>
      </c>
      <c r="AW260" s="10" t="s">
        <v>28</v>
      </c>
      <c r="AX260" s="10" t="s">
        <v>72</v>
      </c>
      <c r="AY260" s="138" t="s">
        <v>130</v>
      </c>
    </row>
    <row r="261" spans="2:65" s="10" customFormat="1">
      <c r="B261" s="136"/>
      <c r="D261" s="137" t="s">
        <v>131</v>
      </c>
      <c r="E261" s="138" t="s">
        <v>1</v>
      </c>
      <c r="F261" s="139" t="s">
        <v>6904</v>
      </c>
      <c r="H261" s="140">
        <v>92.304000000000002</v>
      </c>
      <c r="I261" s="141"/>
      <c r="L261" s="136"/>
      <c r="M261" s="142"/>
      <c r="T261" s="144"/>
      <c r="AT261" s="138" t="s">
        <v>131</v>
      </c>
      <c r="AU261" s="138" t="s">
        <v>78</v>
      </c>
      <c r="AV261" s="10" t="s">
        <v>78</v>
      </c>
      <c r="AW261" s="10" t="s">
        <v>28</v>
      </c>
      <c r="AX261" s="10" t="s">
        <v>72</v>
      </c>
      <c r="AY261" s="138" t="s">
        <v>130</v>
      </c>
    </row>
    <row r="262" spans="2:65" s="10" customFormat="1">
      <c r="B262" s="136"/>
      <c r="D262" s="137" t="s">
        <v>131</v>
      </c>
      <c r="E262" s="138" t="s">
        <v>1</v>
      </c>
      <c r="F262" s="139" t="s">
        <v>6903</v>
      </c>
      <c r="H262" s="140">
        <v>12.895</v>
      </c>
      <c r="I262" s="141"/>
      <c r="L262" s="136"/>
      <c r="M262" s="142"/>
      <c r="T262" s="144"/>
      <c r="AT262" s="138" t="s">
        <v>131</v>
      </c>
      <c r="AU262" s="138" t="s">
        <v>78</v>
      </c>
      <c r="AV262" s="10" t="s">
        <v>78</v>
      </c>
      <c r="AW262" s="10" t="s">
        <v>28</v>
      </c>
      <c r="AX262" s="10" t="s">
        <v>72</v>
      </c>
      <c r="AY262" s="138" t="s">
        <v>130</v>
      </c>
    </row>
    <row r="263" spans="2:65" s="10" customFormat="1">
      <c r="B263" s="136"/>
      <c r="D263" s="137" t="s">
        <v>131</v>
      </c>
      <c r="E263" s="138" t="s">
        <v>1</v>
      </c>
      <c r="F263" s="139" t="s">
        <v>6902</v>
      </c>
      <c r="H263" s="140">
        <v>121.58</v>
      </c>
      <c r="I263" s="141"/>
      <c r="L263" s="136"/>
      <c r="M263" s="142"/>
      <c r="T263" s="144"/>
      <c r="AT263" s="138" t="s">
        <v>131</v>
      </c>
      <c r="AU263" s="138" t="s">
        <v>78</v>
      </c>
      <c r="AV263" s="10" t="s">
        <v>78</v>
      </c>
      <c r="AW263" s="10" t="s">
        <v>28</v>
      </c>
      <c r="AX263" s="10" t="s">
        <v>72</v>
      </c>
      <c r="AY263" s="138" t="s">
        <v>130</v>
      </c>
    </row>
    <row r="264" spans="2:65" s="10" customFormat="1">
      <c r="B264" s="136"/>
      <c r="D264" s="137" t="s">
        <v>131</v>
      </c>
      <c r="E264" s="138" t="s">
        <v>1</v>
      </c>
      <c r="F264" s="139" t="s">
        <v>6901</v>
      </c>
      <c r="H264" s="140">
        <v>140.69</v>
      </c>
      <c r="I264" s="141"/>
      <c r="L264" s="136"/>
      <c r="M264" s="142"/>
      <c r="T264" s="144"/>
      <c r="AT264" s="138" t="s">
        <v>131</v>
      </c>
      <c r="AU264" s="138" t="s">
        <v>78</v>
      </c>
      <c r="AV264" s="10" t="s">
        <v>78</v>
      </c>
      <c r="AW264" s="10" t="s">
        <v>28</v>
      </c>
      <c r="AX264" s="10" t="s">
        <v>72</v>
      </c>
      <c r="AY264" s="138" t="s">
        <v>130</v>
      </c>
    </row>
    <row r="265" spans="2:65" s="10" customFormat="1">
      <c r="B265" s="136"/>
      <c r="D265" s="137" t="s">
        <v>131</v>
      </c>
      <c r="E265" s="138" t="s">
        <v>1</v>
      </c>
      <c r="F265" s="139" t="s">
        <v>6900</v>
      </c>
      <c r="H265" s="140">
        <v>17.41</v>
      </c>
      <c r="I265" s="141"/>
      <c r="L265" s="136"/>
      <c r="M265" s="142"/>
      <c r="T265" s="144"/>
      <c r="AT265" s="138" t="s">
        <v>131</v>
      </c>
      <c r="AU265" s="138" t="s">
        <v>78</v>
      </c>
      <c r="AV265" s="10" t="s">
        <v>78</v>
      </c>
      <c r="AW265" s="10" t="s">
        <v>28</v>
      </c>
      <c r="AX265" s="10" t="s">
        <v>72</v>
      </c>
      <c r="AY265" s="138" t="s">
        <v>130</v>
      </c>
    </row>
    <row r="266" spans="2:65" s="813" customFormat="1">
      <c r="B266" s="817"/>
      <c r="D266" s="137" t="s">
        <v>131</v>
      </c>
      <c r="E266" s="814" t="s">
        <v>1</v>
      </c>
      <c r="F266" s="820" t="s">
        <v>2951</v>
      </c>
      <c r="H266" s="819">
        <v>666.274</v>
      </c>
      <c r="I266" s="818"/>
      <c r="L266" s="817"/>
      <c r="M266" s="816"/>
      <c r="T266" s="815"/>
      <c r="AT266" s="814" t="s">
        <v>131</v>
      </c>
      <c r="AU266" s="814" t="s">
        <v>78</v>
      </c>
      <c r="AV266" s="813" t="s">
        <v>132</v>
      </c>
      <c r="AW266" s="813" t="s">
        <v>28</v>
      </c>
      <c r="AX266" s="813" t="s">
        <v>8</v>
      </c>
      <c r="AY266" s="814" t="s">
        <v>130</v>
      </c>
    </row>
    <row r="267" spans="2:65" s="686" customFormat="1" ht="37.950000000000003" customHeight="1">
      <c r="B267" s="301"/>
      <c r="C267" s="551" t="s">
        <v>156</v>
      </c>
      <c r="D267" s="551" t="s">
        <v>1008</v>
      </c>
      <c r="E267" s="801" t="s">
        <v>5759</v>
      </c>
      <c r="F267" s="552" t="s">
        <v>5758</v>
      </c>
      <c r="G267" s="800" t="s">
        <v>270</v>
      </c>
      <c r="H267" s="799">
        <v>473.07100000000003</v>
      </c>
      <c r="I267" s="553"/>
      <c r="J267" s="798">
        <f>ROUND(I267*H267,0)</f>
        <v>0</v>
      </c>
      <c r="K267" s="552" t="s">
        <v>4082</v>
      </c>
      <c r="L267" s="34"/>
      <c r="M267" s="554" t="s">
        <v>1</v>
      </c>
      <c r="N267" s="555" t="s">
        <v>37</v>
      </c>
      <c r="P267" s="307">
        <f>O267*H267</f>
        <v>0</v>
      </c>
      <c r="Q267" s="307">
        <v>2.1000000000000001E-4</v>
      </c>
      <c r="R267" s="307">
        <f>Q267*H267</f>
        <v>9.9344910000000008E-2</v>
      </c>
      <c r="S267" s="307">
        <v>0</v>
      </c>
      <c r="T267" s="133">
        <f>S267*H267</f>
        <v>0</v>
      </c>
      <c r="AR267" s="134" t="s">
        <v>103</v>
      </c>
      <c r="AT267" s="134" t="s">
        <v>1008</v>
      </c>
      <c r="AU267" s="134" t="s">
        <v>78</v>
      </c>
      <c r="AY267" s="277" t="s">
        <v>130</v>
      </c>
      <c r="BE267" s="308">
        <f>IF(N267="základní",J267,0)</f>
        <v>0</v>
      </c>
      <c r="BF267" s="308">
        <f>IF(N267="snížená",J267,0)</f>
        <v>0</v>
      </c>
      <c r="BG267" s="308">
        <f>IF(N267="zákl. přenesená",J267,0)</f>
        <v>0</v>
      </c>
      <c r="BH267" s="308">
        <f>IF(N267="sníž. přenesená",J267,0)</f>
        <v>0</v>
      </c>
      <c r="BI267" s="308">
        <f>IF(N267="nulová",J267,0)</f>
        <v>0</v>
      </c>
      <c r="BJ267" s="277" t="s">
        <v>8</v>
      </c>
      <c r="BK267" s="308">
        <f>ROUND(I267*H267,0)</f>
        <v>0</v>
      </c>
      <c r="BL267" s="277" t="s">
        <v>103</v>
      </c>
      <c r="BM267" s="134" t="s">
        <v>6899</v>
      </c>
    </row>
    <row r="268" spans="2:65" s="10" customFormat="1">
      <c r="B268" s="136"/>
      <c r="D268" s="137" t="s">
        <v>131</v>
      </c>
      <c r="E268" s="138" t="s">
        <v>1</v>
      </c>
      <c r="F268" s="139" t="s">
        <v>6898</v>
      </c>
      <c r="H268" s="140">
        <v>121.83799999999999</v>
      </c>
      <c r="I268" s="141"/>
      <c r="L268" s="136"/>
      <c r="M268" s="142"/>
      <c r="T268" s="144"/>
      <c r="AT268" s="138" t="s">
        <v>131</v>
      </c>
      <c r="AU268" s="138" t="s">
        <v>78</v>
      </c>
      <c r="AV268" s="10" t="s">
        <v>78</v>
      </c>
      <c r="AW268" s="10" t="s">
        <v>28</v>
      </c>
      <c r="AX268" s="10" t="s">
        <v>72</v>
      </c>
      <c r="AY268" s="138" t="s">
        <v>130</v>
      </c>
    </row>
    <row r="269" spans="2:65" s="10" customFormat="1">
      <c r="B269" s="136"/>
      <c r="D269" s="137" t="s">
        <v>131</v>
      </c>
      <c r="E269" s="138" t="s">
        <v>1</v>
      </c>
      <c r="F269" s="139" t="s">
        <v>6897</v>
      </c>
      <c r="H269" s="140">
        <v>39.600999999999999</v>
      </c>
      <c r="I269" s="141"/>
      <c r="L269" s="136"/>
      <c r="M269" s="142"/>
      <c r="T269" s="144"/>
      <c r="AT269" s="138" t="s">
        <v>131</v>
      </c>
      <c r="AU269" s="138" t="s">
        <v>78</v>
      </c>
      <c r="AV269" s="10" t="s">
        <v>78</v>
      </c>
      <c r="AW269" s="10" t="s">
        <v>28</v>
      </c>
      <c r="AX269" s="10" t="s">
        <v>72</v>
      </c>
      <c r="AY269" s="138" t="s">
        <v>130</v>
      </c>
    </row>
    <row r="270" spans="2:65" s="10" customFormat="1">
      <c r="B270" s="136"/>
      <c r="D270" s="137" t="s">
        <v>131</v>
      </c>
      <c r="E270" s="138" t="s">
        <v>1</v>
      </c>
      <c r="F270" s="139" t="s">
        <v>6896</v>
      </c>
      <c r="H270" s="140">
        <v>94.441999999999993</v>
      </c>
      <c r="I270" s="141"/>
      <c r="L270" s="136"/>
      <c r="M270" s="142"/>
      <c r="T270" s="144"/>
      <c r="AT270" s="138" t="s">
        <v>131</v>
      </c>
      <c r="AU270" s="138" t="s">
        <v>78</v>
      </c>
      <c r="AV270" s="10" t="s">
        <v>78</v>
      </c>
      <c r="AW270" s="10" t="s">
        <v>28</v>
      </c>
      <c r="AX270" s="10" t="s">
        <v>72</v>
      </c>
      <c r="AY270" s="138" t="s">
        <v>130</v>
      </c>
    </row>
    <row r="271" spans="2:65" s="10" customFormat="1">
      <c r="B271" s="136"/>
      <c r="D271" s="137" t="s">
        <v>131</v>
      </c>
      <c r="E271" s="138" t="s">
        <v>1</v>
      </c>
      <c r="F271" s="139" t="s">
        <v>6895</v>
      </c>
      <c r="H271" s="140">
        <v>11.03</v>
      </c>
      <c r="I271" s="141"/>
      <c r="L271" s="136"/>
      <c r="M271" s="142"/>
      <c r="T271" s="144"/>
      <c r="AT271" s="138" t="s">
        <v>131</v>
      </c>
      <c r="AU271" s="138" t="s">
        <v>78</v>
      </c>
      <c r="AV271" s="10" t="s">
        <v>78</v>
      </c>
      <c r="AW271" s="10" t="s">
        <v>28</v>
      </c>
      <c r="AX271" s="10" t="s">
        <v>72</v>
      </c>
      <c r="AY271" s="138" t="s">
        <v>130</v>
      </c>
    </row>
    <row r="272" spans="2:65" s="10" customFormat="1">
      <c r="B272" s="136"/>
      <c r="D272" s="137" t="s">
        <v>131</v>
      </c>
      <c r="E272" s="138" t="s">
        <v>1</v>
      </c>
      <c r="F272" s="139" t="s">
        <v>6894</v>
      </c>
      <c r="H272" s="140">
        <v>206.16</v>
      </c>
      <c r="I272" s="141"/>
      <c r="L272" s="136"/>
      <c r="M272" s="142"/>
      <c r="T272" s="144"/>
      <c r="AT272" s="138" t="s">
        <v>131</v>
      </c>
      <c r="AU272" s="138" t="s">
        <v>78</v>
      </c>
      <c r="AV272" s="10" t="s">
        <v>78</v>
      </c>
      <c r="AW272" s="10" t="s">
        <v>28</v>
      </c>
      <c r="AX272" s="10" t="s">
        <v>72</v>
      </c>
      <c r="AY272" s="138" t="s">
        <v>130</v>
      </c>
    </row>
    <row r="273" spans="2:65" s="813" customFormat="1">
      <c r="B273" s="817"/>
      <c r="D273" s="137" t="s">
        <v>131</v>
      </c>
      <c r="E273" s="814" t="s">
        <v>1</v>
      </c>
      <c r="F273" s="820" t="s">
        <v>2951</v>
      </c>
      <c r="H273" s="819">
        <v>473.07100000000003</v>
      </c>
      <c r="I273" s="818"/>
      <c r="L273" s="817"/>
      <c r="M273" s="816"/>
      <c r="T273" s="815"/>
      <c r="AT273" s="814" t="s">
        <v>131</v>
      </c>
      <c r="AU273" s="814" t="s">
        <v>78</v>
      </c>
      <c r="AV273" s="813" t="s">
        <v>132</v>
      </c>
      <c r="AW273" s="813" t="s">
        <v>28</v>
      </c>
      <c r="AX273" s="813" t="s">
        <v>8</v>
      </c>
      <c r="AY273" s="814" t="s">
        <v>130</v>
      </c>
    </row>
    <row r="274" spans="2:65" s="686" customFormat="1" ht="16.5" customHeight="1">
      <c r="B274" s="301"/>
      <c r="C274" s="551" t="s">
        <v>97</v>
      </c>
      <c r="D274" s="551" t="s">
        <v>1008</v>
      </c>
      <c r="E274" s="801" t="s">
        <v>4184</v>
      </c>
      <c r="F274" s="552" t="s">
        <v>4183</v>
      </c>
      <c r="G274" s="800" t="s">
        <v>212</v>
      </c>
      <c r="H274" s="799">
        <v>29.184999999999999</v>
      </c>
      <c r="I274" s="553"/>
      <c r="J274" s="798">
        <f>ROUND(I274*H274,0)</f>
        <v>0</v>
      </c>
      <c r="K274" s="552" t="s">
        <v>4082</v>
      </c>
      <c r="L274" s="34"/>
      <c r="M274" s="554" t="s">
        <v>1</v>
      </c>
      <c r="N274" s="555" t="s">
        <v>37</v>
      </c>
      <c r="P274" s="307">
        <f>O274*H274</f>
        <v>0</v>
      </c>
      <c r="Q274" s="307">
        <v>0</v>
      </c>
      <c r="R274" s="307">
        <f>Q274*H274</f>
        <v>0</v>
      </c>
      <c r="S274" s="307">
        <v>2</v>
      </c>
      <c r="T274" s="133">
        <f>S274*H274</f>
        <v>58.37</v>
      </c>
      <c r="AR274" s="134" t="s">
        <v>103</v>
      </c>
      <c r="AT274" s="134" t="s">
        <v>1008</v>
      </c>
      <c r="AU274" s="134" t="s">
        <v>78</v>
      </c>
      <c r="AY274" s="277" t="s">
        <v>130</v>
      </c>
      <c r="BE274" s="308">
        <f>IF(N274="základní",J274,0)</f>
        <v>0</v>
      </c>
      <c r="BF274" s="308">
        <f>IF(N274="snížená",J274,0)</f>
        <v>0</v>
      </c>
      <c r="BG274" s="308">
        <f>IF(N274="zákl. přenesená",J274,0)</f>
        <v>0</v>
      </c>
      <c r="BH274" s="308">
        <f>IF(N274="sníž. přenesená",J274,0)</f>
        <v>0</v>
      </c>
      <c r="BI274" s="308">
        <f>IF(N274="nulová",J274,0)</f>
        <v>0</v>
      </c>
      <c r="BJ274" s="277" t="s">
        <v>8</v>
      </c>
      <c r="BK274" s="308">
        <f>ROUND(I274*H274,0)</f>
        <v>0</v>
      </c>
      <c r="BL274" s="277" t="s">
        <v>103</v>
      </c>
      <c r="BM274" s="134" t="s">
        <v>6893</v>
      </c>
    </row>
    <row r="275" spans="2:65" s="10" customFormat="1">
      <c r="B275" s="136"/>
      <c r="D275" s="137" t="s">
        <v>131</v>
      </c>
      <c r="E275" s="138" t="s">
        <v>1</v>
      </c>
      <c r="F275" s="139" t="s">
        <v>6892</v>
      </c>
      <c r="H275" s="140">
        <v>17.997</v>
      </c>
      <c r="I275" s="141"/>
      <c r="L275" s="136"/>
      <c r="M275" s="142"/>
      <c r="T275" s="144"/>
      <c r="AT275" s="138" t="s">
        <v>131</v>
      </c>
      <c r="AU275" s="138" t="s">
        <v>78</v>
      </c>
      <c r="AV275" s="10" t="s">
        <v>78</v>
      </c>
      <c r="AW275" s="10" t="s">
        <v>28</v>
      </c>
      <c r="AX275" s="10" t="s">
        <v>72</v>
      </c>
      <c r="AY275" s="138" t="s">
        <v>130</v>
      </c>
    </row>
    <row r="276" spans="2:65" s="10" customFormat="1">
      <c r="B276" s="136"/>
      <c r="D276" s="137" t="s">
        <v>131</v>
      </c>
      <c r="E276" s="138" t="s">
        <v>1</v>
      </c>
      <c r="F276" s="139" t="s">
        <v>6891</v>
      </c>
      <c r="H276" s="140">
        <v>2.464</v>
      </c>
      <c r="I276" s="141"/>
      <c r="L276" s="136"/>
      <c r="M276" s="142"/>
      <c r="T276" s="144"/>
      <c r="AT276" s="138" t="s">
        <v>131</v>
      </c>
      <c r="AU276" s="138" t="s">
        <v>78</v>
      </c>
      <c r="AV276" s="10" t="s">
        <v>78</v>
      </c>
      <c r="AW276" s="10" t="s">
        <v>28</v>
      </c>
      <c r="AX276" s="10" t="s">
        <v>72</v>
      </c>
      <c r="AY276" s="138" t="s">
        <v>130</v>
      </c>
    </row>
    <row r="277" spans="2:65" s="10" customFormat="1">
      <c r="B277" s="136"/>
      <c r="D277" s="137" t="s">
        <v>131</v>
      </c>
      <c r="E277" s="138" t="s">
        <v>1</v>
      </c>
      <c r="F277" s="139" t="s">
        <v>6890</v>
      </c>
      <c r="H277" s="140">
        <v>0.26400000000000001</v>
      </c>
      <c r="I277" s="141"/>
      <c r="L277" s="136"/>
      <c r="M277" s="142"/>
      <c r="T277" s="144"/>
      <c r="AT277" s="138" t="s">
        <v>131</v>
      </c>
      <c r="AU277" s="138" t="s">
        <v>78</v>
      </c>
      <c r="AV277" s="10" t="s">
        <v>78</v>
      </c>
      <c r="AW277" s="10" t="s">
        <v>28</v>
      </c>
      <c r="AX277" s="10" t="s">
        <v>72</v>
      </c>
      <c r="AY277" s="138" t="s">
        <v>130</v>
      </c>
    </row>
    <row r="278" spans="2:65" s="10" customFormat="1">
      <c r="B278" s="136"/>
      <c r="D278" s="137" t="s">
        <v>131</v>
      </c>
      <c r="E278" s="138" t="s">
        <v>1</v>
      </c>
      <c r="F278" s="139" t="s">
        <v>6889</v>
      </c>
      <c r="H278" s="140">
        <v>2.5059999999999998</v>
      </c>
      <c r="I278" s="141"/>
      <c r="L278" s="136"/>
      <c r="M278" s="142"/>
      <c r="T278" s="144"/>
      <c r="AT278" s="138" t="s">
        <v>131</v>
      </c>
      <c r="AU278" s="138" t="s">
        <v>78</v>
      </c>
      <c r="AV278" s="10" t="s">
        <v>78</v>
      </c>
      <c r="AW278" s="10" t="s">
        <v>28</v>
      </c>
      <c r="AX278" s="10" t="s">
        <v>72</v>
      </c>
      <c r="AY278" s="138" t="s">
        <v>130</v>
      </c>
    </row>
    <row r="279" spans="2:65" s="10" customFormat="1">
      <c r="B279" s="136"/>
      <c r="D279" s="137" t="s">
        <v>131</v>
      </c>
      <c r="E279" s="138" t="s">
        <v>1</v>
      </c>
      <c r="F279" s="139" t="s">
        <v>6888</v>
      </c>
      <c r="H279" s="140">
        <v>2.1459999999999999</v>
      </c>
      <c r="I279" s="141"/>
      <c r="L279" s="136"/>
      <c r="M279" s="142"/>
      <c r="T279" s="144"/>
      <c r="AT279" s="138" t="s">
        <v>131</v>
      </c>
      <c r="AU279" s="138" t="s">
        <v>78</v>
      </c>
      <c r="AV279" s="10" t="s">
        <v>78</v>
      </c>
      <c r="AW279" s="10" t="s">
        <v>28</v>
      </c>
      <c r="AX279" s="10" t="s">
        <v>72</v>
      </c>
      <c r="AY279" s="138" t="s">
        <v>130</v>
      </c>
    </row>
    <row r="280" spans="2:65" s="813" customFormat="1">
      <c r="B280" s="817"/>
      <c r="D280" s="137" t="s">
        <v>131</v>
      </c>
      <c r="E280" s="814" t="s">
        <v>1</v>
      </c>
      <c r="F280" s="820" t="s">
        <v>6039</v>
      </c>
      <c r="H280" s="819">
        <v>25.376999999999999</v>
      </c>
      <c r="I280" s="818"/>
      <c r="L280" s="817"/>
      <c r="M280" s="816"/>
      <c r="T280" s="815"/>
      <c r="AT280" s="814" t="s">
        <v>131</v>
      </c>
      <c r="AU280" s="814" t="s">
        <v>78</v>
      </c>
      <c r="AV280" s="813" t="s">
        <v>132</v>
      </c>
      <c r="AW280" s="813" t="s">
        <v>28</v>
      </c>
      <c r="AX280" s="813" t="s">
        <v>72</v>
      </c>
      <c r="AY280" s="814" t="s">
        <v>130</v>
      </c>
    </row>
    <row r="281" spans="2:65" s="10" customFormat="1">
      <c r="B281" s="136"/>
      <c r="D281" s="137" t="s">
        <v>131</v>
      </c>
      <c r="E281" s="138" t="s">
        <v>1</v>
      </c>
      <c r="F281" s="139" t="s">
        <v>6887</v>
      </c>
      <c r="H281" s="140">
        <v>1.6379999999999999</v>
      </c>
      <c r="I281" s="141"/>
      <c r="L281" s="136"/>
      <c r="M281" s="142"/>
      <c r="T281" s="144"/>
      <c r="AT281" s="138" t="s">
        <v>131</v>
      </c>
      <c r="AU281" s="138" t="s">
        <v>78</v>
      </c>
      <c r="AV281" s="10" t="s">
        <v>78</v>
      </c>
      <c r="AW281" s="10" t="s">
        <v>28</v>
      </c>
      <c r="AX281" s="10" t="s">
        <v>72</v>
      </c>
      <c r="AY281" s="138" t="s">
        <v>130</v>
      </c>
    </row>
    <row r="282" spans="2:65" s="10" customFormat="1">
      <c r="B282" s="136"/>
      <c r="D282" s="137" t="s">
        <v>131</v>
      </c>
      <c r="E282" s="138" t="s">
        <v>1</v>
      </c>
      <c r="F282" s="139" t="s">
        <v>6886</v>
      </c>
      <c r="H282" s="140">
        <v>2.17</v>
      </c>
      <c r="I282" s="141"/>
      <c r="L282" s="136"/>
      <c r="M282" s="142"/>
      <c r="T282" s="144"/>
      <c r="AT282" s="138" t="s">
        <v>131</v>
      </c>
      <c r="AU282" s="138" t="s">
        <v>78</v>
      </c>
      <c r="AV282" s="10" t="s">
        <v>78</v>
      </c>
      <c r="AW282" s="10" t="s">
        <v>28</v>
      </c>
      <c r="AX282" s="10" t="s">
        <v>72</v>
      </c>
      <c r="AY282" s="138" t="s">
        <v>130</v>
      </c>
    </row>
    <row r="283" spans="2:65" s="813" customFormat="1">
      <c r="B283" s="817"/>
      <c r="D283" s="137" t="s">
        <v>131</v>
      </c>
      <c r="E283" s="814" t="s">
        <v>1</v>
      </c>
      <c r="F283" s="820" t="s">
        <v>3283</v>
      </c>
      <c r="H283" s="819">
        <v>3.8079999999999998</v>
      </c>
      <c r="I283" s="818"/>
      <c r="L283" s="817"/>
      <c r="M283" s="816"/>
      <c r="T283" s="815"/>
      <c r="AT283" s="814" t="s">
        <v>131</v>
      </c>
      <c r="AU283" s="814" t="s">
        <v>78</v>
      </c>
      <c r="AV283" s="813" t="s">
        <v>132</v>
      </c>
      <c r="AW283" s="813" t="s">
        <v>28</v>
      </c>
      <c r="AX283" s="813" t="s">
        <v>72</v>
      </c>
      <c r="AY283" s="814" t="s">
        <v>130</v>
      </c>
    </row>
    <row r="284" spans="2:65" s="813" customFormat="1">
      <c r="B284" s="817"/>
      <c r="D284" s="137" t="s">
        <v>131</v>
      </c>
      <c r="E284" s="814" t="s">
        <v>1</v>
      </c>
      <c r="F284" s="820" t="s">
        <v>4175</v>
      </c>
      <c r="H284" s="819">
        <v>0</v>
      </c>
      <c r="I284" s="818"/>
      <c r="L284" s="817"/>
      <c r="M284" s="816"/>
      <c r="T284" s="815"/>
      <c r="AT284" s="814" t="s">
        <v>131</v>
      </c>
      <c r="AU284" s="814" t="s">
        <v>78</v>
      </c>
      <c r="AV284" s="813" t="s">
        <v>132</v>
      </c>
      <c r="AW284" s="813" t="s">
        <v>28</v>
      </c>
      <c r="AX284" s="813" t="s">
        <v>72</v>
      </c>
      <c r="AY284" s="814" t="s">
        <v>130</v>
      </c>
    </row>
    <row r="285" spans="2:65" s="821" customFormat="1">
      <c r="B285" s="825"/>
      <c r="D285" s="137" t="s">
        <v>131</v>
      </c>
      <c r="E285" s="822" t="s">
        <v>1</v>
      </c>
      <c r="F285" s="828" t="s">
        <v>3195</v>
      </c>
      <c r="H285" s="827">
        <v>29.185000000000002</v>
      </c>
      <c r="I285" s="826"/>
      <c r="L285" s="825"/>
      <c r="M285" s="824"/>
      <c r="T285" s="823"/>
      <c r="AT285" s="822" t="s">
        <v>131</v>
      </c>
      <c r="AU285" s="822" t="s">
        <v>78</v>
      </c>
      <c r="AV285" s="821" t="s">
        <v>103</v>
      </c>
      <c r="AW285" s="821" t="s">
        <v>28</v>
      </c>
      <c r="AX285" s="821" t="s">
        <v>8</v>
      </c>
      <c r="AY285" s="822" t="s">
        <v>130</v>
      </c>
    </row>
    <row r="286" spans="2:65" s="686" customFormat="1" ht="16.5" customHeight="1">
      <c r="B286" s="301"/>
      <c r="C286" s="551" t="s">
        <v>99</v>
      </c>
      <c r="D286" s="551" t="s">
        <v>1008</v>
      </c>
      <c r="E286" s="801" t="s">
        <v>6885</v>
      </c>
      <c r="F286" s="552" t="s">
        <v>6884</v>
      </c>
      <c r="G286" s="800" t="s">
        <v>212</v>
      </c>
      <c r="H286" s="799">
        <v>7.548</v>
      </c>
      <c r="I286" s="553"/>
      <c r="J286" s="798">
        <f>ROUND(I286*H286,0)</f>
        <v>0</v>
      </c>
      <c r="K286" s="552" t="s">
        <v>4082</v>
      </c>
      <c r="L286" s="34"/>
      <c r="M286" s="554" t="s">
        <v>1</v>
      </c>
      <c r="N286" s="555" t="s">
        <v>37</v>
      </c>
      <c r="P286" s="307">
        <f>O286*H286</f>
        <v>0</v>
      </c>
      <c r="Q286" s="307">
        <v>0</v>
      </c>
      <c r="R286" s="307">
        <f>Q286*H286</f>
        <v>0</v>
      </c>
      <c r="S286" s="307">
        <v>2.4</v>
      </c>
      <c r="T286" s="133">
        <f>S286*H286</f>
        <v>18.115199999999998</v>
      </c>
      <c r="AR286" s="134" t="s">
        <v>103</v>
      </c>
      <c r="AT286" s="134" t="s">
        <v>1008</v>
      </c>
      <c r="AU286" s="134" t="s">
        <v>78</v>
      </c>
      <c r="AY286" s="277" t="s">
        <v>130</v>
      </c>
      <c r="BE286" s="308">
        <f>IF(N286="základní",J286,0)</f>
        <v>0</v>
      </c>
      <c r="BF286" s="308">
        <f>IF(N286="snížená",J286,0)</f>
        <v>0</v>
      </c>
      <c r="BG286" s="308">
        <f>IF(N286="zákl. přenesená",J286,0)</f>
        <v>0</v>
      </c>
      <c r="BH286" s="308">
        <f>IF(N286="sníž. přenesená",J286,0)</f>
        <v>0</v>
      </c>
      <c r="BI286" s="308">
        <f>IF(N286="nulová",J286,0)</f>
        <v>0</v>
      </c>
      <c r="BJ286" s="277" t="s">
        <v>8</v>
      </c>
      <c r="BK286" s="308">
        <f>ROUND(I286*H286,0)</f>
        <v>0</v>
      </c>
      <c r="BL286" s="277" t="s">
        <v>103</v>
      </c>
      <c r="BM286" s="134" t="s">
        <v>6883</v>
      </c>
    </row>
    <row r="287" spans="2:65" s="10" customFormat="1">
      <c r="B287" s="136"/>
      <c r="D287" s="137" t="s">
        <v>131</v>
      </c>
      <c r="E287" s="138" t="s">
        <v>1</v>
      </c>
      <c r="F287" s="139" t="s">
        <v>6882</v>
      </c>
      <c r="H287" s="140">
        <v>2.04</v>
      </c>
      <c r="I287" s="141"/>
      <c r="L287" s="136"/>
      <c r="M287" s="142"/>
      <c r="T287" s="144"/>
      <c r="AT287" s="138" t="s">
        <v>131</v>
      </c>
      <c r="AU287" s="138" t="s">
        <v>78</v>
      </c>
      <c r="AV287" s="10" t="s">
        <v>78</v>
      </c>
      <c r="AW287" s="10" t="s">
        <v>28</v>
      </c>
      <c r="AX287" s="10" t="s">
        <v>72</v>
      </c>
      <c r="AY287" s="138" t="s">
        <v>130</v>
      </c>
    </row>
    <row r="288" spans="2:65" s="10" customFormat="1">
      <c r="B288" s="136"/>
      <c r="D288" s="137" t="s">
        <v>131</v>
      </c>
      <c r="E288" s="138" t="s">
        <v>1</v>
      </c>
      <c r="F288" s="139" t="s">
        <v>6881</v>
      </c>
      <c r="H288" s="140">
        <v>5.508</v>
      </c>
      <c r="I288" s="141"/>
      <c r="L288" s="136"/>
      <c r="M288" s="142"/>
      <c r="T288" s="144"/>
      <c r="AT288" s="138" t="s">
        <v>131</v>
      </c>
      <c r="AU288" s="138" t="s">
        <v>78</v>
      </c>
      <c r="AV288" s="10" t="s">
        <v>78</v>
      </c>
      <c r="AW288" s="10" t="s">
        <v>28</v>
      </c>
      <c r="AX288" s="10" t="s">
        <v>72</v>
      </c>
      <c r="AY288" s="138" t="s">
        <v>130</v>
      </c>
    </row>
    <row r="289" spans="2:65" s="813" customFormat="1">
      <c r="B289" s="817"/>
      <c r="D289" s="137" t="s">
        <v>131</v>
      </c>
      <c r="E289" s="814" t="s">
        <v>1</v>
      </c>
      <c r="F289" s="820" t="s">
        <v>5908</v>
      </c>
      <c r="H289" s="819">
        <v>7.548</v>
      </c>
      <c r="I289" s="818"/>
      <c r="L289" s="817"/>
      <c r="M289" s="816"/>
      <c r="T289" s="815"/>
      <c r="AT289" s="814" t="s">
        <v>131</v>
      </c>
      <c r="AU289" s="814" t="s">
        <v>78</v>
      </c>
      <c r="AV289" s="813" t="s">
        <v>132</v>
      </c>
      <c r="AW289" s="813" t="s">
        <v>28</v>
      </c>
      <c r="AX289" s="813" t="s">
        <v>8</v>
      </c>
      <c r="AY289" s="814" t="s">
        <v>130</v>
      </c>
    </row>
    <row r="290" spans="2:65" s="686" customFormat="1" ht="21.75" customHeight="1">
      <c r="B290" s="301"/>
      <c r="C290" s="551" t="s">
        <v>101</v>
      </c>
      <c r="D290" s="551" t="s">
        <v>1008</v>
      </c>
      <c r="E290" s="801" t="s">
        <v>6880</v>
      </c>
      <c r="F290" s="552" t="s">
        <v>6879</v>
      </c>
      <c r="G290" s="800" t="s">
        <v>270</v>
      </c>
      <c r="H290" s="799">
        <v>643.81299999999999</v>
      </c>
      <c r="I290" s="553"/>
      <c r="J290" s="798">
        <f>ROUND(I290*H290,0)</f>
        <v>0</v>
      </c>
      <c r="K290" s="552" t="s">
        <v>4082</v>
      </c>
      <c r="L290" s="34"/>
      <c r="M290" s="554" t="s">
        <v>1</v>
      </c>
      <c r="N290" s="555" t="s">
        <v>37</v>
      </c>
      <c r="P290" s="307">
        <f>O290*H290</f>
        <v>0</v>
      </c>
      <c r="Q290" s="307">
        <v>0</v>
      </c>
      <c r="R290" s="307">
        <f>Q290*H290</f>
        <v>0</v>
      </c>
      <c r="S290" s="307">
        <v>0.13100000000000001</v>
      </c>
      <c r="T290" s="133">
        <f>S290*H290</f>
        <v>84.339503000000008</v>
      </c>
      <c r="AR290" s="134" t="s">
        <v>103</v>
      </c>
      <c r="AT290" s="134" t="s">
        <v>1008</v>
      </c>
      <c r="AU290" s="134" t="s">
        <v>78</v>
      </c>
      <c r="AY290" s="277" t="s">
        <v>130</v>
      </c>
      <c r="BE290" s="308">
        <f>IF(N290="základní",J290,0)</f>
        <v>0</v>
      </c>
      <c r="BF290" s="308">
        <f>IF(N290="snížená",J290,0)</f>
        <v>0</v>
      </c>
      <c r="BG290" s="308">
        <f>IF(N290="zákl. přenesená",J290,0)</f>
        <v>0</v>
      </c>
      <c r="BH290" s="308">
        <f>IF(N290="sníž. přenesená",J290,0)</f>
        <v>0</v>
      </c>
      <c r="BI290" s="308">
        <f>IF(N290="nulová",J290,0)</f>
        <v>0</v>
      </c>
      <c r="BJ290" s="277" t="s">
        <v>8</v>
      </c>
      <c r="BK290" s="308">
        <f>ROUND(I290*H290,0)</f>
        <v>0</v>
      </c>
      <c r="BL290" s="277" t="s">
        <v>103</v>
      </c>
      <c r="BM290" s="134" t="s">
        <v>6878</v>
      </c>
    </row>
    <row r="291" spans="2:65" s="10" customFormat="1">
      <c r="B291" s="136"/>
      <c r="D291" s="137" t="s">
        <v>131</v>
      </c>
      <c r="E291" s="138" t="s">
        <v>1</v>
      </c>
      <c r="F291" s="139" t="s">
        <v>6877</v>
      </c>
      <c r="H291" s="140">
        <v>331.80900000000003</v>
      </c>
      <c r="I291" s="141"/>
      <c r="L291" s="136"/>
      <c r="M291" s="142"/>
      <c r="T291" s="144"/>
      <c r="AT291" s="138" t="s">
        <v>131</v>
      </c>
      <c r="AU291" s="138" t="s">
        <v>78</v>
      </c>
      <c r="AV291" s="10" t="s">
        <v>78</v>
      </c>
      <c r="AW291" s="10" t="s">
        <v>28</v>
      </c>
      <c r="AX291" s="10" t="s">
        <v>72</v>
      </c>
      <c r="AY291" s="138" t="s">
        <v>130</v>
      </c>
    </row>
    <row r="292" spans="2:65" s="10" customFormat="1">
      <c r="B292" s="136"/>
      <c r="D292" s="137" t="s">
        <v>131</v>
      </c>
      <c r="E292" s="138" t="s">
        <v>1</v>
      </c>
      <c r="F292" s="139" t="s">
        <v>6876</v>
      </c>
      <c r="H292" s="140">
        <v>45.563000000000002</v>
      </c>
      <c r="I292" s="141"/>
      <c r="L292" s="136"/>
      <c r="M292" s="142"/>
      <c r="T292" s="144"/>
      <c r="AT292" s="138" t="s">
        <v>131</v>
      </c>
      <c r="AU292" s="138" t="s">
        <v>78</v>
      </c>
      <c r="AV292" s="10" t="s">
        <v>78</v>
      </c>
      <c r="AW292" s="10" t="s">
        <v>28</v>
      </c>
      <c r="AX292" s="10" t="s">
        <v>72</v>
      </c>
      <c r="AY292" s="138" t="s">
        <v>130</v>
      </c>
    </row>
    <row r="293" spans="2:65" s="10" customFormat="1">
      <c r="B293" s="136"/>
      <c r="D293" s="137" t="s">
        <v>131</v>
      </c>
      <c r="E293" s="138" t="s">
        <v>1</v>
      </c>
      <c r="F293" s="139" t="s">
        <v>6875</v>
      </c>
      <c r="H293" s="140">
        <v>14.978</v>
      </c>
      <c r="I293" s="141"/>
      <c r="L293" s="136"/>
      <c r="M293" s="142"/>
      <c r="T293" s="144"/>
      <c r="AT293" s="138" t="s">
        <v>131</v>
      </c>
      <c r="AU293" s="138" t="s">
        <v>78</v>
      </c>
      <c r="AV293" s="10" t="s">
        <v>78</v>
      </c>
      <c r="AW293" s="10" t="s">
        <v>28</v>
      </c>
      <c r="AX293" s="10" t="s">
        <v>72</v>
      </c>
      <c r="AY293" s="138" t="s">
        <v>130</v>
      </c>
    </row>
    <row r="294" spans="2:65" s="10" customFormat="1">
      <c r="B294" s="136"/>
      <c r="D294" s="137" t="s">
        <v>131</v>
      </c>
      <c r="E294" s="138" t="s">
        <v>1</v>
      </c>
      <c r="F294" s="139" t="s">
        <v>6874</v>
      </c>
      <c r="H294" s="140">
        <v>20.41</v>
      </c>
      <c r="I294" s="141"/>
      <c r="L294" s="136"/>
      <c r="M294" s="142"/>
      <c r="T294" s="144"/>
      <c r="AT294" s="138" t="s">
        <v>131</v>
      </c>
      <c r="AU294" s="138" t="s">
        <v>78</v>
      </c>
      <c r="AV294" s="10" t="s">
        <v>78</v>
      </c>
      <c r="AW294" s="10" t="s">
        <v>28</v>
      </c>
      <c r="AX294" s="10" t="s">
        <v>72</v>
      </c>
      <c r="AY294" s="138" t="s">
        <v>130</v>
      </c>
    </row>
    <row r="295" spans="2:65" s="10" customFormat="1">
      <c r="B295" s="136"/>
      <c r="D295" s="137" t="s">
        <v>131</v>
      </c>
      <c r="E295" s="138" t="s">
        <v>1</v>
      </c>
      <c r="F295" s="139" t="s">
        <v>6873</v>
      </c>
      <c r="H295" s="140">
        <v>32.85</v>
      </c>
      <c r="I295" s="141"/>
      <c r="L295" s="136"/>
      <c r="M295" s="142"/>
      <c r="T295" s="144"/>
      <c r="AT295" s="138" t="s">
        <v>131</v>
      </c>
      <c r="AU295" s="138" t="s">
        <v>78</v>
      </c>
      <c r="AV295" s="10" t="s">
        <v>78</v>
      </c>
      <c r="AW295" s="10" t="s">
        <v>28</v>
      </c>
      <c r="AX295" s="10" t="s">
        <v>72</v>
      </c>
      <c r="AY295" s="138" t="s">
        <v>130</v>
      </c>
    </row>
    <row r="296" spans="2:65" s="10" customFormat="1">
      <c r="B296" s="136"/>
      <c r="D296" s="137" t="s">
        <v>131</v>
      </c>
      <c r="E296" s="138" t="s">
        <v>1</v>
      </c>
      <c r="F296" s="139" t="s">
        <v>6872</v>
      </c>
      <c r="H296" s="140">
        <v>7.6929999999999996</v>
      </c>
      <c r="I296" s="141"/>
      <c r="L296" s="136"/>
      <c r="M296" s="142"/>
      <c r="T296" s="144"/>
      <c r="AT296" s="138" t="s">
        <v>131</v>
      </c>
      <c r="AU296" s="138" t="s">
        <v>78</v>
      </c>
      <c r="AV296" s="10" t="s">
        <v>78</v>
      </c>
      <c r="AW296" s="10" t="s">
        <v>28</v>
      </c>
      <c r="AX296" s="10" t="s">
        <v>72</v>
      </c>
      <c r="AY296" s="138" t="s">
        <v>130</v>
      </c>
    </row>
    <row r="297" spans="2:65" s="813" customFormat="1">
      <c r="B297" s="817"/>
      <c r="D297" s="137" t="s">
        <v>131</v>
      </c>
      <c r="E297" s="814" t="s">
        <v>1</v>
      </c>
      <c r="F297" s="820" t="s">
        <v>5892</v>
      </c>
      <c r="H297" s="819">
        <v>453.303</v>
      </c>
      <c r="I297" s="818"/>
      <c r="L297" s="817"/>
      <c r="M297" s="816"/>
      <c r="T297" s="815"/>
      <c r="AT297" s="814" t="s">
        <v>131</v>
      </c>
      <c r="AU297" s="814" t="s">
        <v>78</v>
      </c>
      <c r="AV297" s="813" t="s">
        <v>132</v>
      </c>
      <c r="AW297" s="813" t="s">
        <v>28</v>
      </c>
      <c r="AX297" s="813" t="s">
        <v>72</v>
      </c>
      <c r="AY297" s="814" t="s">
        <v>130</v>
      </c>
    </row>
    <row r="298" spans="2:65" s="10" customFormat="1">
      <c r="B298" s="136"/>
      <c r="D298" s="137" t="s">
        <v>131</v>
      </c>
      <c r="E298" s="138" t="s">
        <v>1</v>
      </c>
      <c r="F298" s="139" t="s">
        <v>6871</v>
      </c>
      <c r="H298" s="140">
        <v>25.422000000000001</v>
      </c>
      <c r="I298" s="141"/>
      <c r="L298" s="136"/>
      <c r="M298" s="142"/>
      <c r="T298" s="144"/>
      <c r="AT298" s="138" t="s">
        <v>131</v>
      </c>
      <c r="AU298" s="138" t="s">
        <v>78</v>
      </c>
      <c r="AV298" s="10" t="s">
        <v>78</v>
      </c>
      <c r="AW298" s="10" t="s">
        <v>28</v>
      </c>
      <c r="AX298" s="10" t="s">
        <v>72</v>
      </c>
      <c r="AY298" s="138" t="s">
        <v>130</v>
      </c>
    </row>
    <row r="299" spans="2:65" s="10" customFormat="1">
      <c r="B299" s="136"/>
      <c r="D299" s="137" t="s">
        <v>131</v>
      </c>
      <c r="E299" s="138" t="s">
        <v>1</v>
      </c>
      <c r="F299" s="139" t="s">
        <v>6870</v>
      </c>
      <c r="H299" s="140">
        <v>20.100000000000001</v>
      </c>
      <c r="I299" s="141"/>
      <c r="L299" s="136"/>
      <c r="M299" s="142"/>
      <c r="T299" s="144"/>
      <c r="AT299" s="138" t="s">
        <v>131</v>
      </c>
      <c r="AU299" s="138" t="s">
        <v>78</v>
      </c>
      <c r="AV299" s="10" t="s">
        <v>78</v>
      </c>
      <c r="AW299" s="10" t="s">
        <v>28</v>
      </c>
      <c r="AX299" s="10" t="s">
        <v>72</v>
      </c>
      <c r="AY299" s="138" t="s">
        <v>130</v>
      </c>
    </row>
    <row r="300" spans="2:65" s="10" customFormat="1">
      <c r="B300" s="136"/>
      <c r="D300" s="137" t="s">
        <v>131</v>
      </c>
      <c r="E300" s="138" t="s">
        <v>1</v>
      </c>
      <c r="F300" s="139" t="s">
        <v>6869</v>
      </c>
      <c r="H300" s="140">
        <v>11.836</v>
      </c>
      <c r="I300" s="141"/>
      <c r="L300" s="136"/>
      <c r="M300" s="142"/>
      <c r="T300" s="144"/>
      <c r="AT300" s="138" t="s">
        <v>131</v>
      </c>
      <c r="AU300" s="138" t="s">
        <v>78</v>
      </c>
      <c r="AV300" s="10" t="s">
        <v>78</v>
      </c>
      <c r="AW300" s="10" t="s">
        <v>28</v>
      </c>
      <c r="AX300" s="10" t="s">
        <v>72</v>
      </c>
      <c r="AY300" s="138" t="s">
        <v>130</v>
      </c>
    </row>
    <row r="301" spans="2:65" s="813" customFormat="1">
      <c r="B301" s="817"/>
      <c r="D301" s="137" t="s">
        <v>131</v>
      </c>
      <c r="E301" s="814" t="s">
        <v>1</v>
      </c>
      <c r="F301" s="820" t="s">
        <v>6868</v>
      </c>
      <c r="H301" s="819">
        <v>57.357999999999997</v>
      </c>
      <c r="I301" s="818"/>
      <c r="L301" s="817"/>
      <c r="M301" s="816"/>
      <c r="T301" s="815"/>
      <c r="AT301" s="814" t="s">
        <v>131</v>
      </c>
      <c r="AU301" s="814" t="s">
        <v>78</v>
      </c>
      <c r="AV301" s="813" t="s">
        <v>132</v>
      </c>
      <c r="AW301" s="813" t="s">
        <v>28</v>
      </c>
      <c r="AX301" s="813" t="s">
        <v>72</v>
      </c>
      <c r="AY301" s="814" t="s">
        <v>130</v>
      </c>
    </row>
    <row r="302" spans="2:65" s="10" customFormat="1">
      <c r="B302" s="136"/>
      <c r="D302" s="137" t="s">
        <v>131</v>
      </c>
      <c r="E302" s="138" t="s">
        <v>1</v>
      </c>
      <c r="F302" s="139" t="s">
        <v>6578</v>
      </c>
      <c r="H302" s="140">
        <v>8.3490000000000002</v>
      </c>
      <c r="I302" s="141"/>
      <c r="L302" s="136"/>
      <c r="M302" s="142"/>
      <c r="T302" s="144"/>
      <c r="AT302" s="138" t="s">
        <v>131</v>
      </c>
      <c r="AU302" s="138" t="s">
        <v>78</v>
      </c>
      <c r="AV302" s="10" t="s">
        <v>78</v>
      </c>
      <c r="AW302" s="10" t="s">
        <v>28</v>
      </c>
      <c r="AX302" s="10" t="s">
        <v>72</v>
      </c>
      <c r="AY302" s="138" t="s">
        <v>130</v>
      </c>
    </row>
    <row r="303" spans="2:65" s="10" customFormat="1">
      <c r="B303" s="136"/>
      <c r="D303" s="137" t="s">
        <v>131</v>
      </c>
      <c r="E303" s="138" t="s">
        <v>1</v>
      </c>
      <c r="F303" s="139" t="s">
        <v>6577</v>
      </c>
      <c r="H303" s="140">
        <v>35.249000000000002</v>
      </c>
      <c r="I303" s="141"/>
      <c r="L303" s="136"/>
      <c r="M303" s="142"/>
      <c r="T303" s="144"/>
      <c r="AT303" s="138" t="s">
        <v>131</v>
      </c>
      <c r="AU303" s="138" t="s">
        <v>78</v>
      </c>
      <c r="AV303" s="10" t="s">
        <v>78</v>
      </c>
      <c r="AW303" s="10" t="s">
        <v>28</v>
      </c>
      <c r="AX303" s="10" t="s">
        <v>72</v>
      </c>
      <c r="AY303" s="138" t="s">
        <v>130</v>
      </c>
    </row>
    <row r="304" spans="2:65" s="10" customFormat="1">
      <c r="B304" s="136"/>
      <c r="D304" s="137" t="s">
        <v>131</v>
      </c>
      <c r="E304" s="138" t="s">
        <v>1</v>
      </c>
      <c r="F304" s="139" t="s">
        <v>6576</v>
      </c>
      <c r="H304" s="140">
        <v>64.843999999999994</v>
      </c>
      <c r="I304" s="141"/>
      <c r="L304" s="136"/>
      <c r="M304" s="142"/>
      <c r="T304" s="144"/>
      <c r="AT304" s="138" t="s">
        <v>131</v>
      </c>
      <c r="AU304" s="138" t="s">
        <v>78</v>
      </c>
      <c r="AV304" s="10" t="s">
        <v>78</v>
      </c>
      <c r="AW304" s="10" t="s">
        <v>28</v>
      </c>
      <c r="AX304" s="10" t="s">
        <v>72</v>
      </c>
      <c r="AY304" s="138" t="s">
        <v>130</v>
      </c>
    </row>
    <row r="305" spans="2:65" s="10" customFormat="1">
      <c r="B305" s="136"/>
      <c r="D305" s="137" t="s">
        <v>131</v>
      </c>
      <c r="E305" s="138" t="s">
        <v>1</v>
      </c>
      <c r="F305" s="139" t="s">
        <v>6575</v>
      </c>
      <c r="H305" s="140">
        <v>24.71</v>
      </c>
      <c r="I305" s="141"/>
      <c r="L305" s="136"/>
      <c r="M305" s="142"/>
      <c r="T305" s="144"/>
      <c r="AT305" s="138" t="s">
        <v>131</v>
      </c>
      <c r="AU305" s="138" t="s">
        <v>78</v>
      </c>
      <c r="AV305" s="10" t="s">
        <v>78</v>
      </c>
      <c r="AW305" s="10" t="s">
        <v>28</v>
      </c>
      <c r="AX305" s="10" t="s">
        <v>72</v>
      </c>
      <c r="AY305" s="138" t="s">
        <v>130</v>
      </c>
    </row>
    <row r="306" spans="2:65" s="813" customFormat="1">
      <c r="B306" s="817"/>
      <c r="D306" s="137" t="s">
        <v>131</v>
      </c>
      <c r="E306" s="814" t="s">
        <v>1</v>
      </c>
      <c r="F306" s="820" t="s">
        <v>6867</v>
      </c>
      <c r="H306" s="819">
        <v>133.15199999999999</v>
      </c>
      <c r="I306" s="818"/>
      <c r="L306" s="817"/>
      <c r="M306" s="816"/>
      <c r="T306" s="815"/>
      <c r="AT306" s="814" t="s">
        <v>131</v>
      </c>
      <c r="AU306" s="814" t="s">
        <v>78</v>
      </c>
      <c r="AV306" s="813" t="s">
        <v>132</v>
      </c>
      <c r="AW306" s="813" t="s">
        <v>28</v>
      </c>
      <c r="AX306" s="813" t="s">
        <v>72</v>
      </c>
      <c r="AY306" s="814" t="s">
        <v>130</v>
      </c>
    </row>
    <row r="307" spans="2:65" s="821" customFormat="1">
      <c r="B307" s="825"/>
      <c r="D307" s="137" t="s">
        <v>131</v>
      </c>
      <c r="E307" s="822" t="s">
        <v>1</v>
      </c>
      <c r="F307" s="828" t="s">
        <v>3195</v>
      </c>
      <c r="H307" s="827">
        <v>643.81299999999999</v>
      </c>
      <c r="I307" s="826"/>
      <c r="L307" s="825"/>
      <c r="M307" s="824"/>
      <c r="T307" s="823"/>
      <c r="AT307" s="822" t="s">
        <v>131</v>
      </c>
      <c r="AU307" s="822" t="s">
        <v>78</v>
      </c>
      <c r="AV307" s="821" t="s">
        <v>103</v>
      </c>
      <c r="AW307" s="821" t="s">
        <v>28</v>
      </c>
      <c r="AX307" s="821" t="s">
        <v>8</v>
      </c>
      <c r="AY307" s="822" t="s">
        <v>130</v>
      </c>
    </row>
    <row r="308" spans="2:65" s="686" customFormat="1" ht="21.75" customHeight="1">
      <c r="B308" s="301"/>
      <c r="C308" s="551" t="s">
        <v>157</v>
      </c>
      <c r="D308" s="551" t="s">
        <v>1008</v>
      </c>
      <c r="E308" s="801" t="s">
        <v>6866</v>
      </c>
      <c r="F308" s="552" t="s">
        <v>6865</v>
      </c>
      <c r="G308" s="800" t="s">
        <v>270</v>
      </c>
      <c r="H308" s="799">
        <v>112.262</v>
      </c>
      <c r="I308" s="553"/>
      <c r="J308" s="798">
        <f>ROUND(I308*H308,0)</f>
        <v>0</v>
      </c>
      <c r="K308" s="552" t="s">
        <v>4082</v>
      </c>
      <c r="L308" s="34"/>
      <c r="M308" s="554" t="s">
        <v>1</v>
      </c>
      <c r="N308" s="555" t="s">
        <v>37</v>
      </c>
      <c r="P308" s="307">
        <f>O308*H308</f>
        <v>0</v>
      </c>
      <c r="Q308" s="307">
        <v>0</v>
      </c>
      <c r="R308" s="307">
        <f>Q308*H308</f>
        <v>0</v>
      </c>
      <c r="S308" s="307">
        <v>0.26100000000000001</v>
      </c>
      <c r="T308" s="133">
        <f>S308*H308</f>
        <v>29.300382000000003</v>
      </c>
      <c r="AR308" s="134" t="s">
        <v>103</v>
      </c>
      <c r="AT308" s="134" t="s">
        <v>1008</v>
      </c>
      <c r="AU308" s="134" t="s">
        <v>78</v>
      </c>
      <c r="AY308" s="277" t="s">
        <v>130</v>
      </c>
      <c r="BE308" s="308">
        <f>IF(N308="základní",J308,0)</f>
        <v>0</v>
      </c>
      <c r="BF308" s="308">
        <f>IF(N308="snížená",J308,0)</f>
        <v>0</v>
      </c>
      <c r="BG308" s="308">
        <f>IF(N308="zákl. přenesená",J308,0)</f>
        <v>0</v>
      </c>
      <c r="BH308" s="308">
        <f>IF(N308="sníž. přenesená",J308,0)</f>
        <v>0</v>
      </c>
      <c r="BI308" s="308">
        <f>IF(N308="nulová",J308,0)</f>
        <v>0</v>
      </c>
      <c r="BJ308" s="277" t="s">
        <v>8</v>
      </c>
      <c r="BK308" s="308">
        <f>ROUND(I308*H308,0)</f>
        <v>0</v>
      </c>
      <c r="BL308" s="277" t="s">
        <v>103</v>
      </c>
      <c r="BM308" s="134" t="s">
        <v>6864</v>
      </c>
    </row>
    <row r="309" spans="2:65" s="10" customFormat="1">
      <c r="B309" s="136"/>
      <c r="D309" s="137" t="s">
        <v>131</v>
      </c>
      <c r="E309" s="138" t="s">
        <v>1</v>
      </c>
      <c r="F309" s="139" t="s">
        <v>6863</v>
      </c>
      <c r="H309" s="140">
        <v>81.766000000000005</v>
      </c>
      <c r="I309" s="141"/>
      <c r="L309" s="136"/>
      <c r="M309" s="142"/>
      <c r="T309" s="144"/>
      <c r="AT309" s="138" t="s">
        <v>131</v>
      </c>
      <c r="AU309" s="138" t="s">
        <v>78</v>
      </c>
      <c r="AV309" s="10" t="s">
        <v>78</v>
      </c>
      <c r="AW309" s="10" t="s">
        <v>28</v>
      </c>
      <c r="AX309" s="10" t="s">
        <v>72</v>
      </c>
      <c r="AY309" s="138" t="s">
        <v>130</v>
      </c>
    </row>
    <row r="310" spans="2:65" s="813" customFormat="1">
      <c r="B310" s="817"/>
      <c r="D310" s="137" t="s">
        <v>131</v>
      </c>
      <c r="E310" s="814" t="s">
        <v>1</v>
      </c>
      <c r="F310" s="820" t="s">
        <v>6080</v>
      </c>
      <c r="H310" s="819">
        <v>81.766000000000005</v>
      </c>
      <c r="I310" s="818"/>
      <c r="L310" s="817"/>
      <c r="M310" s="816"/>
      <c r="T310" s="815"/>
      <c r="AT310" s="814" t="s">
        <v>131</v>
      </c>
      <c r="AU310" s="814" t="s">
        <v>78</v>
      </c>
      <c r="AV310" s="813" t="s">
        <v>132</v>
      </c>
      <c r="AW310" s="813" t="s">
        <v>28</v>
      </c>
      <c r="AX310" s="813" t="s">
        <v>72</v>
      </c>
      <c r="AY310" s="814" t="s">
        <v>130</v>
      </c>
    </row>
    <row r="311" spans="2:65" s="10" customFormat="1">
      <c r="B311" s="136"/>
      <c r="D311" s="137" t="s">
        <v>131</v>
      </c>
      <c r="E311" s="138" t="s">
        <v>1</v>
      </c>
      <c r="F311" s="139" t="s">
        <v>6862</v>
      </c>
      <c r="H311" s="140">
        <v>24.346</v>
      </c>
      <c r="I311" s="141"/>
      <c r="L311" s="136"/>
      <c r="M311" s="142"/>
      <c r="T311" s="144"/>
      <c r="AT311" s="138" t="s">
        <v>131</v>
      </c>
      <c r="AU311" s="138" t="s">
        <v>78</v>
      </c>
      <c r="AV311" s="10" t="s">
        <v>78</v>
      </c>
      <c r="AW311" s="10" t="s">
        <v>28</v>
      </c>
      <c r="AX311" s="10" t="s">
        <v>72</v>
      </c>
      <c r="AY311" s="138" t="s">
        <v>130</v>
      </c>
    </row>
    <row r="312" spans="2:65" s="813" customFormat="1">
      <c r="B312" s="817"/>
      <c r="D312" s="137" t="s">
        <v>131</v>
      </c>
      <c r="E312" s="814" t="s">
        <v>1</v>
      </c>
      <c r="F312" s="820" t="s">
        <v>6861</v>
      </c>
      <c r="H312" s="819">
        <v>24.346</v>
      </c>
      <c r="I312" s="818"/>
      <c r="L312" s="817"/>
      <c r="M312" s="816"/>
      <c r="T312" s="815"/>
      <c r="AT312" s="814" t="s">
        <v>131</v>
      </c>
      <c r="AU312" s="814" t="s">
        <v>78</v>
      </c>
      <c r="AV312" s="813" t="s">
        <v>132</v>
      </c>
      <c r="AW312" s="813" t="s">
        <v>28</v>
      </c>
      <c r="AX312" s="813" t="s">
        <v>72</v>
      </c>
      <c r="AY312" s="814" t="s">
        <v>130</v>
      </c>
    </row>
    <row r="313" spans="2:65" s="10" customFormat="1">
      <c r="B313" s="136"/>
      <c r="D313" s="137" t="s">
        <v>131</v>
      </c>
      <c r="E313" s="138" t="s">
        <v>1</v>
      </c>
      <c r="F313" s="139" t="s">
        <v>6860</v>
      </c>
      <c r="H313" s="140">
        <v>6.15</v>
      </c>
      <c r="I313" s="141"/>
      <c r="L313" s="136"/>
      <c r="M313" s="142"/>
      <c r="T313" s="144"/>
      <c r="AT313" s="138" t="s">
        <v>131</v>
      </c>
      <c r="AU313" s="138" t="s">
        <v>78</v>
      </c>
      <c r="AV313" s="10" t="s">
        <v>78</v>
      </c>
      <c r="AW313" s="10" t="s">
        <v>28</v>
      </c>
      <c r="AX313" s="10" t="s">
        <v>72</v>
      </c>
      <c r="AY313" s="138" t="s">
        <v>130</v>
      </c>
    </row>
    <row r="314" spans="2:65" s="813" customFormat="1">
      <c r="B314" s="817"/>
      <c r="D314" s="137" t="s">
        <v>131</v>
      </c>
      <c r="E314" s="814" t="s">
        <v>1</v>
      </c>
      <c r="F314" s="820" t="s">
        <v>6859</v>
      </c>
      <c r="H314" s="819">
        <v>6.15</v>
      </c>
      <c r="I314" s="818"/>
      <c r="L314" s="817"/>
      <c r="M314" s="816"/>
      <c r="T314" s="815"/>
      <c r="AT314" s="814" t="s">
        <v>131</v>
      </c>
      <c r="AU314" s="814" t="s">
        <v>78</v>
      </c>
      <c r="AV314" s="813" t="s">
        <v>132</v>
      </c>
      <c r="AW314" s="813" t="s">
        <v>28</v>
      </c>
      <c r="AX314" s="813" t="s">
        <v>72</v>
      </c>
      <c r="AY314" s="814" t="s">
        <v>130</v>
      </c>
    </row>
    <row r="315" spans="2:65" s="821" customFormat="1">
      <c r="B315" s="825"/>
      <c r="D315" s="137" t="s">
        <v>131</v>
      </c>
      <c r="E315" s="822" t="s">
        <v>1</v>
      </c>
      <c r="F315" s="828" t="s">
        <v>3195</v>
      </c>
      <c r="H315" s="827">
        <v>112.262</v>
      </c>
      <c r="I315" s="826"/>
      <c r="L315" s="825"/>
      <c r="M315" s="824"/>
      <c r="T315" s="823"/>
      <c r="AT315" s="822" t="s">
        <v>131</v>
      </c>
      <c r="AU315" s="822" t="s">
        <v>78</v>
      </c>
      <c r="AV315" s="821" t="s">
        <v>103</v>
      </c>
      <c r="AW315" s="821" t="s">
        <v>28</v>
      </c>
      <c r="AX315" s="821" t="s">
        <v>8</v>
      </c>
      <c r="AY315" s="822" t="s">
        <v>130</v>
      </c>
    </row>
    <row r="316" spans="2:65" s="686" customFormat="1" ht="24.25" customHeight="1">
      <c r="B316" s="301"/>
      <c r="C316" s="551" t="s">
        <v>1050</v>
      </c>
      <c r="D316" s="551" t="s">
        <v>1008</v>
      </c>
      <c r="E316" s="801" t="s">
        <v>4180</v>
      </c>
      <c r="F316" s="552" t="s">
        <v>4179</v>
      </c>
      <c r="G316" s="800" t="s">
        <v>212</v>
      </c>
      <c r="H316" s="799">
        <v>206.96100000000001</v>
      </c>
      <c r="I316" s="553"/>
      <c r="J316" s="798">
        <f>ROUND(I316*H316,0)</f>
        <v>0</v>
      </c>
      <c r="K316" s="552" t="s">
        <v>4082</v>
      </c>
      <c r="L316" s="34"/>
      <c r="M316" s="554" t="s">
        <v>1</v>
      </c>
      <c r="N316" s="555" t="s">
        <v>37</v>
      </c>
      <c r="P316" s="307">
        <f>O316*H316</f>
        <v>0</v>
      </c>
      <c r="Q316" s="307">
        <v>0</v>
      </c>
      <c r="R316" s="307">
        <f>Q316*H316</f>
        <v>0</v>
      </c>
      <c r="S316" s="307">
        <v>1.8</v>
      </c>
      <c r="T316" s="133">
        <f>S316*H316</f>
        <v>372.52980000000002</v>
      </c>
      <c r="AR316" s="134" t="s">
        <v>103</v>
      </c>
      <c r="AT316" s="134" t="s">
        <v>1008</v>
      </c>
      <c r="AU316" s="134" t="s">
        <v>78</v>
      </c>
      <c r="AY316" s="277" t="s">
        <v>130</v>
      </c>
      <c r="BE316" s="308">
        <f>IF(N316="základní",J316,0)</f>
        <v>0</v>
      </c>
      <c r="BF316" s="308">
        <f>IF(N316="snížená",J316,0)</f>
        <v>0</v>
      </c>
      <c r="BG316" s="308">
        <f>IF(N316="zákl. přenesená",J316,0)</f>
        <v>0</v>
      </c>
      <c r="BH316" s="308">
        <f>IF(N316="sníž. přenesená",J316,0)</f>
        <v>0</v>
      </c>
      <c r="BI316" s="308">
        <f>IF(N316="nulová",J316,0)</f>
        <v>0</v>
      </c>
      <c r="BJ316" s="277" t="s">
        <v>8</v>
      </c>
      <c r="BK316" s="308">
        <f>ROUND(I316*H316,0)</f>
        <v>0</v>
      </c>
      <c r="BL316" s="277" t="s">
        <v>103</v>
      </c>
      <c r="BM316" s="134" t="s">
        <v>6858</v>
      </c>
    </row>
    <row r="317" spans="2:65" s="10" customFormat="1">
      <c r="B317" s="136"/>
      <c r="D317" s="137" t="s">
        <v>131</v>
      </c>
      <c r="E317" s="138" t="s">
        <v>1</v>
      </c>
      <c r="F317" s="139" t="s">
        <v>6857</v>
      </c>
      <c r="H317" s="140">
        <v>12.849</v>
      </c>
      <c r="I317" s="141"/>
      <c r="L317" s="136"/>
      <c r="M317" s="142"/>
      <c r="T317" s="144"/>
      <c r="AT317" s="138" t="s">
        <v>131</v>
      </c>
      <c r="AU317" s="138" t="s">
        <v>78</v>
      </c>
      <c r="AV317" s="10" t="s">
        <v>78</v>
      </c>
      <c r="AW317" s="10" t="s">
        <v>28</v>
      </c>
      <c r="AX317" s="10" t="s">
        <v>72</v>
      </c>
      <c r="AY317" s="138" t="s">
        <v>130</v>
      </c>
    </row>
    <row r="318" spans="2:65" s="10" customFormat="1">
      <c r="B318" s="136"/>
      <c r="D318" s="137" t="s">
        <v>131</v>
      </c>
      <c r="E318" s="138" t="s">
        <v>1</v>
      </c>
      <c r="F318" s="139" t="s">
        <v>6856</v>
      </c>
      <c r="H318" s="140">
        <v>38.658999999999999</v>
      </c>
      <c r="I318" s="141"/>
      <c r="L318" s="136"/>
      <c r="M318" s="142"/>
      <c r="T318" s="144"/>
      <c r="AT318" s="138" t="s">
        <v>131</v>
      </c>
      <c r="AU318" s="138" t="s">
        <v>78</v>
      </c>
      <c r="AV318" s="10" t="s">
        <v>78</v>
      </c>
      <c r="AW318" s="10" t="s">
        <v>28</v>
      </c>
      <c r="AX318" s="10" t="s">
        <v>72</v>
      </c>
      <c r="AY318" s="138" t="s">
        <v>130</v>
      </c>
    </row>
    <row r="319" spans="2:65" s="10" customFormat="1">
      <c r="B319" s="136"/>
      <c r="D319" s="137" t="s">
        <v>131</v>
      </c>
      <c r="E319" s="138" t="s">
        <v>1</v>
      </c>
      <c r="F319" s="139" t="s">
        <v>6855</v>
      </c>
      <c r="H319" s="140">
        <v>-9.5039999999999996</v>
      </c>
      <c r="I319" s="141"/>
      <c r="L319" s="136"/>
      <c r="M319" s="142"/>
      <c r="T319" s="144"/>
      <c r="AT319" s="138" t="s">
        <v>131</v>
      </c>
      <c r="AU319" s="138" t="s">
        <v>78</v>
      </c>
      <c r="AV319" s="10" t="s">
        <v>78</v>
      </c>
      <c r="AW319" s="10" t="s">
        <v>28</v>
      </c>
      <c r="AX319" s="10" t="s">
        <v>72</v>
      </c>
      <c r="AY319" s="138" t="s">
        <v>130</v>
      </c>
    </row>
    <row r="320" spans="2:65" s="10" customFormat="1">
      <c r="B320" s="136"/>
      <c r="D320" s="137" t="s">
        <v>131</v>
      </c>
      <c r="E320" s="138" t="s">
        <v>1</v>
      </c>
      <c r="F320" s="139" t="s">
        <v>6854</v>
      </c>
      <c r="H320" s="140">
        <v>6.681</v>
      </c>
      <c r="I320" s="141"/>
      <c r="L320" s="136"/>
      <c r="M320" s="142"/>
      <c r="T320" s="144"/>
      <c r="AT320" s="138" t="s">
        <v>131</v>
      </c>
      <c r="AU320" s="138" t="s">
        <v>78</v>
      </c>
      <c r="AV320" s="10" t="s">
        <v>78</v>
      </c>
      <c r="AW320" s="10" t="s">
        <v>28</v>
      </c>
      <c r="AX320" s="10" t="s">
        <v>72</v>
      </c>
      <c r="AY320" s="138" t="s">
        <v>130</v>
      </c>
    </row>
    <row r="321" spans="2:51" s="10" customFormat="1">
      <c r="B321" s="136"/>
      <c r="D321" s="137" t="s">
        <v>131</v>
      </c>
      <c r="E321" s="138" t="s">
        <v>1</v>
      </c>
      <c r="F321" s="139" t="s">
        <v>6853</v>
      </c>
      <c r="H321" s="140">
        <v>6.9</v>
      </c>
      <c r="I321" s="141"/>
      <c r="L321" s="136"/>
      <c r="M321" s="142"/>
      <c r="T321" s="144"/>
      <c r="AT321" s="138" t="s">
        <v>131</v>
      </c>
      <c r="AU321" s="138" t="s">
        <v>78</v>
      </c>
      <c r="AV321" s="10" t="s">
        <v>78</v>
      </c>
      <c r="AW321" s="10" t="s">
        <v>28</v>
      </c>
      <c r="AX321" s="10" t="s">
        <v>72</v>
      </c>
      <c r="AY321" s="138" t="s">
        <v>130</v>
      </c>
    </row>
    <row r="322" spans="2:51" s="10" customFormat="1">
      <c r="B322" s="136"/>
      <c r="D322" s="137" t="s">
        <v>131</v>
      </c>
      <c r="E322" s="138" t="s">
        <v>1</v>
      </c>
      <c r="F322" s="139" t="s">
        <v>6852</v>
      </c>
      <c r="H322" s="140">
        <v>78.078000000000003</v>
      </c>
      <c r="I322" s="141"/>
      <c r="L322" s="136"/>
      <c r="M322" s="142"/>
      <c r="T322" s="144"/>
      <c r="AT322" s="138" t="s">
        <v>131</v>
      </c>
      <c r="AU322" s="138" t="s">
        <v>78</v>
      </c>
      <c r="AV322" s="10" t="s">
        <v>78</v>
      </c>
      <c r="AW322" s="10" t="s">
        <v>28</v>
      </c>
      <c r="AX322" s="10" t="s">
        <v>72</v>
      </c>
      <c r="AY322" s="138" t="s">
        <v>130</v>
      </c>
    </row>
    <row r="323" spans="2:51" s="10" customFormat="1">
      <c r="B323" s="136"/>
      <c r="D323" s="137" t="s">
        <v>131</v>
      </c>
      <c r="E323" s="138" t="s">
        <v>1</v>
      </c>
      <c r="F323" s="139" t="s">
        <v>6851</v>
      </c>
      <c r="H323" s="140">
        <v>-20.664000000000001</v>
      </c>
      <c r="I323" s="141"/>
      <c r="L323" s="136"/>
      <c r="M323" s="142"/>
      <c r="T323" s="144"/>
      <c r="AT323" s="138" t="s">
        <v>131</v>
      </c>
      <c r="AU323" s="138" t="s">
        <v>78</v>
      </c>
      <c r="AV323" s="10" t="s">
        <v>78</v>
      </c>
      <c r="AW323" s="10" t="s">
        <v>28</v>
      </c>
      <c r="AX323" s="10" t="s">
        <v>72</v>
      </c>
      <c r="AY323" s="138" t="s">
        <v>130</v>
      </c>
    </row>
    <row r="324" spans="2:51" s="10" customFormat="1">
      <c r="B324" s="136"/>
      <c r="D324" s="137" t="s">
        <v>131</v>
      </c>
      <c r="E324" s="138" t="s">
        <v>1</v>
      </c>
      <c r="F324" s="139" t="s">
        <v>6850</v>
      </c>
      <c r="H324" s="140">
        <v>-6.798</v>
      </c>
      <c r="I324" s="141"/>
      <c r="L324" s="136"/>
      <c r="M324" s="142"/>
      <c r="T324" s="144"/>
      <c r="AT324" s="138" t="s">
        <v>131</v>
      </c>
      <c r="AU324" s="138" t="s">
        <v>78</v>
      </c>
      <c r="AV324" s="10" t="s">
        <v>78</v>
      </c>
      <c r="AW324" s="10" t="s">
        <v>28</v>
      </c>
      <c r="AX324" s="10" t="s">
        <v>72</v>
      </c>
      <c r="AY324" s="138" t="s">
        <v>130</v>
      </c>
    </row>
    <row r="325" spans="2:51" s="10" customFormat="1">
      <c r="B325" s="136"/>
      <c r="D325" s="137" t="s">
        <v>131</v>
      </c>
      <c r="E325" s="138" t="s">
        <v>1</v>
      </c>
      <c r="F325" s="139" t="s">
        <v>6849</v>
      </c>
      <c r="H325" s="140">
        <v>88.191000000000003</v>
      </c>
      <c r="I325" s="141"/>
      <c r="L325" s="136"/>
      <c r="M325" s="142"/>
      <c r="T325" s="144"/>
      <c r="AT325" s="138" t="s">
        <v>131</v>
      </c>
      <c r="AU325" s="138" t="s">
        <v>78</v>
      </c>
      <c r="AV325" s="10" t="s">
        <v>78</v>
      </c>
      <c r="AW325" s="10" t="s">
        <v>28</v>
      </c>
      <c r="AX325" s="10" t="s">
        <v>72</v>
      </c>
      <c r="AY325" s="138" t="s">
        <v>130</v>
      </c>
    </row>
    <row r="326" spans="2:51" s="10" customFormat="1">
      <c r="B326" s="136"/>
      <c r="D326" s="137" t="s">
        <v>131</v>
      </c>
      <c r="E326" s="138" t="s">
        <v>1</v>
      </c>
      <c r="F326" s="139" t="s">
        <v>6848</v>
      </c>
      <c r="H326" s="140">
        <v>-11.404999999999999</v>
      </c>
      <c r="I326" s="141"/>
      <c r="L326" s="136"/>
      <c r="M326" s="142"/>
      <c r="T326" s="144"/>
      <c r="AT326" s="138" t="s">
        <v>131</v>
      </c>
      <c r="AU326" s="138" t="s">
        <v>78</v>
      </c>
      <c r="AV326" s="10" t="s">
        <v>78</v>
      </c>
      <c r="AW326" s="10" t="s">
        <v>28</v>
      </c>
      <c r="AX326" s="10" t="s">
        <v>72</v>
      </c>
      <c r="AY326" s="138" t="s">
        <v>130</v>
      </c>
    </row>
    <row r="327" spans="2:51" s="10" customFormat="1">
      <c r="B327" s="136"/>
      <c r="D327" s="137" t="s">
        <v>131</v>
      </c>
      <c r="E327" s="138" t="s">
        <v>1</v>
      </c>
      <c r="F327" s="139" t="s">
        <v>6847</v>
      </c>
      <c r="H327" s="140">
        <v>-5.31</v>
      </c>
      <c r="I327" s="141"/>
      <c r="L327" s="136"/>
      <c r="M327" s="142"/>
      <c r="T327" s="144"/>
      <c r="AT327" s="138" t="s">
        <v>131</v>
      </c>
      <c r="AU327" s="138" t="s">
        <v>78</v>
      </c>
      <c r="AV327" s="10" t="s">
        <v>78</v>
      </c>
      <c r="AW327" s="10" t="s">
        <v>28</v>
      </c>
      <c r="AX327" s="10" t="s">
        <v>72</v>
      </c>
      <c r="AY327" s="138" t="s">
        <v>130</v>
      </c>
    </row>
    <row r="328" spans="2:51" s="10" customFormat="1">
      <c r="B328" s="136"/>
      <c r="D328" s="137" t="s">
        <v>131</v>
      </c>
      <c r="E328" s="138" t="s">
        <v>1</v>
      </c>
      <c r="F328" s="139" t="s">
        <v>6846</v>
      </c>
      <c r="H328" s="140">
        <v>-3.8119999999999998</v>
      </c>
      <c r="I328" s="141"/>
      <c r="L328" s="136"/>
      <c r="M328" s="142"/>
      <c r="T328" s="144"/>
      <c r="AT328" s="138" t="s">
        <v>131</v>
      </c>
      <c r="AU328" s="138" t="s">
        <v>78</v>
      </c>
      <c r="AV328" s="10" t="s">
        <v>78</v>
      </c>
      <c r="AW328" s="10" t="s">
        <v>28</v>
      </c>
      <c r="AX328" s="10" t="s">
        <v>72</v>
      </c>
      <c r="AY328" s="138" t="s">
        <v>130</v>
      </c>
    </row>
    <row r="329" spans="2:51" s="10" customFormat="1">
      <c r="B329" s="136"/>
      <c r="D329" s="137" t="s">
        <v>131</v>
      </c>
      <c r="E329" s="138" t="s">
        <v>1</v>
      </c>
      <c r="F329" s="139" t="s">
        <v>6845</v>
      </c>
      <c r="H329" s="140">
        <v>-4.532</v>
      </c>
      <c r="I329" s="141"/>
      <c r="L329" s="136"/>
      <c r="M329" s="142"/>
      <c r="T329" s="144"/>
      <c r="AT329" s="138" t="s">
        <v>131</v>
      </c>
      <c r="AU329" s="138" t="s">
        <v>78</v>
      </c>
      <c r="AV329" s="10" t="s">
        <v>78</v>
      </c>
      <c r="AW329" s="10" t="s">
        <v>28</v>
      </c>
      <c r="AX329" s="10" t="s">
        <v>72</v>
      </c>
      <c r="AY329" s="138" t="s">
        <v>130</v>
      </c>
    </row>
    <row r="330" spans="2:51" s="10" customFormat="1">
      <c r="B330" s="136"/>
      <c r="D330" s="137" t="s">
        <v>131</v>
      </c>
      <c r="E330" s="138" t="s">
        <v>1</v>
      </c>
      <c r="F330" s="139" t="s">
        <v>6844</v>
      </c>
      <c r="H330" s="140">
        <v>-1.109</v>
      </c>
      <c r="I330" s="141"/>
      <c r="L330" s="136"/>
      <c r="M330" s="142"/>
      <c r="T330" s="144"/>
      <c r="AT330" s="138" t="s">
        <v>131</v>
      </c>
      <c r="AU330" s="138" t="s">
        <v>78</v>
      </c>
      <c r="AV330" s="10" t="s">
        <v>78</v>
      </c>
      <c r="AW330" s="10" t="s">
        <v>28</v>
      </c>
      <c r="AX330" s="10" t="s">
        <v>72</v>
      </c>
      <c r="AY330" s="138" t="s">
        <v>130</v>
      </c>
    </row>
    <row r="331" spans="2:51" s="10" customFormat="1">
      <c r="B331" s="136"/>
      <c r="D331" s="137" t="s">
        <v>131</v>
      </c>
      <c r="E331" s="138" t="s">
        <v>1</v>
      </c>
      <c r="F331" s="139" t="s">
        <v>6843</v>
      </c>
      <c r="H331" s="140">
        <v>40.098999999999997</v>
      </c>
      <c r="I331" s="141"/>
      <c r="L331" s="136"/>
      <c r="M331" s="142"/>
      <c r="T331" s="144"/>
      <c r="AT331" s="138" t="s">
        <v>131</v>
      </c>
      <c r="AU331" s="138" t="s">
        <v>78</v>
      </c>
      <c r="AV331" s="10" t="s">
        <v>78</v>
      </c>
      <c r="AW331" s="10" t="s">
        <v>28</v>
      </c>
      <c r="AX331" s="10" t="s">
        <v>72</v>
      </c>
      <c r="AY331" s="138" t="s">
        <v>130</v>
      </c>
    </row>
    <row r="332" spans="2:51" s="10" customFormat="1">
      <c r="B332" s="136"/>
      <c r="D332" s="137" t="s">
        <v>131</v>
      </c>
      <c r="E332" s="138" t="s">
        <v>1</v>
      </c>
      <c r="F332" s="139" t="s">
        <v>6842</v>
      </c>
      <c r="H332" s="140">
        <v>-1.2709999999999999</v>
      </c>
      <c r="I332" s="141"/>
      <c r="L332" s="136"/>
      <c r="M332" s="142"/>
      <c r="T332" s="144"/>
      <c r="AT332" s="138" t="s">
        <v>131</v>
      </c>
      <c r="AU332" s="138" t="s">
        <v>78</v>
      </c>
      <c r="AV332" s="10" t="s">
        <v>78</v>
      </c>
      <c r="AW332" s="10" t="s">
        <v>28</v>
      </c>
      <c r="AX332" s="10" t="s">
        <v>72</v>
      </c>
      <c r="AY332" s="138" t="s">
        <v>130</v>
      </c>
    </row>
    <row r="333" spans="2:51" s="10" customFormat="1">
      <c r="B333" s="136"/>
      <c r="D333" s="137" t="s">
        <v>131</v>
      </c>
      <c r="E333" s="138" t="s">
        <v>1</v>
      </c>
      <c r="F333" s="139" t="s">
        <v>6841</v>
      </c>
      <c r="H333" s="140">
        <v>-3.4750000000000001</v>
      </c>
      <c r="I333" s="141"/>
      <c r="L333" s="136"/>
      <c r="M333" s="142"/>
      <c r="T333" s="144"/>
      <c r="AT333" s="138" t="s">
        <v>131</v>
      </c>
      <c r="AU333" s="138" t="s">
        <v>78</v>
      </c>
      <c r="AV333" s="10" t="s">
        <v>78</v>
      </c>
      <c r="AW333" s="10" t="s">
        <v>28</v>
      </c>
      <c r="AX333" s="10" t="s">
        <v>72</v>
      </c>
      <c r="AY333" s="138" t="s">
        <v>130</v>
      </c>
    </row>
    <row r="334" spans="2:51" s="10" customFormat="1">
      <c r="B334" s="136"/>
      <c r="D334" s="137" t="s">
        <v>131</v>
      </c>
      <c r="E334" s="138" t="s">
        <v>1</v>
      </c>
      <c r="F334" s="139" t="s">
        <v>6840</v>
      </c>
      <c r="H334" s="140">
        <v>-1.3859999999999999</v>
      </c>
      <c r="I334" s="141"/>
      <c r="L334" s="136"/>
      <c r="M334" s="142"/>
      <c r="T334" s="144"/>
      <c r="AT334" s="138" t="s">
        <v>131</v>
      </c>
      <c r="AU334" s="138" t="s">
        <v>78</v>
      </c>
      <c r="AV334" s="10" t="s">
        <v>78</v>
      </c>
      <c r="AW334" s="10" t="s">
        <v>28</v>
      </c>
      <c r="AX334" s="10" t="s">
        <v>72</v>
      </c>
      <c r="AY334" s="138" t="s">
        <v>130</v>
      </c>
    </row>
    <row r="335" spans="2:51" s="813" customFormat="1">
      <c r="B335" s="817"/>
      <c r="D335" s="137" t="s">
        <v>131</v>
      </c>
      <c r="E335" s="814" t="s">
        <v>1</v>
      </c>
      <c r="F335" s="820" t="s">
        <v>6039</v>
      </c>
      <c r="H335" s="819">
        <v>202.19099999999997</v>
      </c>
      <c r="I335" s="818"/>
      <c r="L335" s="817"/>
      <c r="M335" s="816"/>
      <c r="T335" s="815"/>
      <c r="AT335" s="814" t="s">
        <v>131</v>
      </c>
      <c r="AU335" s="814" t="s">
        <v>78</v>
      </c>
      <c r="AV335" s="813" t="s">
        <v>132</v>
      </c>
      <c r="AW335" s="813" t="s">
        <v>28</v>
      </c>
      <c r="AX335" s="813" t="s">
        <v>72</v>
      </c>
      <c r="AY335" s="814" t="s">
        <v>130</v>
      </c>
    </row>
    <row r="336" spans="2:51" s="10" customFormat="1">
      <c r="B336" s="136"/>
      <c r="D336" s="137" t="s">
        <v>131</v>
      </c>
      <c r="E336" s="138" t="s">
        <v>1</v>
      </c>
      <c r="F336" s="139" t="s">
        <v>6839</v>
      </c>
      <c r="H336" s="140">
        <v>0.92400000000000004</v>
      </c>
      <c r="I336" s="141"/>
      <c r="L336" s="136"/>
      <c r="M336" s="142"/>
      <c r="T336" s="144"/>
      <c r="AT336" s="138" t="s">
        <v>131</v>
      </c>
      <c r="AU336" s="138" t="s">
        <v>78</v>
      </c>
      <c r="AV336" s="10" t="s">
        <v>78</v>
      </c>
      <c r="AW336" s="10" t="s">
        <v>28</v>
      </c>
      <c r="AX336" s="10" t="s">
        <v>72</v>
      </c>
      <c r="AY336" s="138" t="s">
        <v>130</v>
      </c>
    </row>
    <row r="337" spans="2:65" s="10" customFormat="1">
      <c r="B337" s="136"/>
      <c r="D337" s="137" t="s">
        <v>131</v>
      </c>
      <c r="E337" s="138" t="s">
        <v>1</v>
      </c>
      <c r="F337" s="139" t="s">
        <v>6838</v>
      </c>
      <c r="H337" s="140">
        <v>1.768</v>
      </c>
      <c r="I337" s="141"/>
      <c r="L337" s="136"/>
      <c r="M337" s="142"/>
      <c r="T337" s="144"/>
      <c r="AT337" s="138" t="s">
        <v>131</v>
      </c>
      <c r="AU337" s="138" t="s">
        <v>78</v>
      </c>
      <c r="AV337" s="10" t="s">
        <v>78</v>
      </c>
      <c r="AW337" s="10" t="s">
        <v>28</v>
      </c>
      <c r="AX337" s="10" t="s">
        <v>72</v>
      </c>
      <c r="AY337" s="138" t="s">
        <v>130</v>
      </c>
    </row>
    <row r="338" spans="2:65" s="10" customFormat="1">
      <c r="B338" s="136"/>
      <c r="D338" s="137" t="s">
        <v>131</v>
      </c>
      <c r="E338" s="138" t="s">
        <v>1</v>
      </c>
      <c r="F338" s="139" t="s">
        <v>6837</v>
      </c>
      <c r="H338" s="140">
        <v>1.3819999999999999</v>
      </c>
      <c r="I338" s="141"/>
      <c r="L338" s="136"/>
      <c r="M338" s="142"/>
      <c r="T338" s="144"/>
      <c r="AT338" s="138" t="s">
        <v>131</v>
      </c>
      <c r="AU338" s="138" t="s">
        <v>78</v>
      </c>
      <c r="AV338" s="10" t="s">
        <v>78</v>
      </c>
      <c r="AW338" s="10" t="s">
        <v>28</v>
      </c>
      <c r="AX338" s="10" t="s">
        <v>72</v>
      </c>
      <c r="AY338" s="138" t="s">
        <v>130</v>
      </c>
    </row>
    <row r="339" spans="2:65" s="813" customFormat="1">
      <c r="B339" s="817"/>
      <c r="D339" s="137" t="s">
        <v>131</v>
      </c>
      <c r="E339" s="814" t="s">
        <v>1</v>
      </c>
      <c r="F339" s="820" t="s">
        <v>6836</v>
      </c>
      <c r="H339" s="819">
        <v>4.0739999999999998</v>
      </c>
      <c r="I339" s="818"/>
      <c r="L339" s="817"/>
      <c r="M339" s="816"/>
      <c r="T339" s="815"/>
      <c r="AT339" s="814" t="s">
        <v>131</v>
      </c>
      <c r="AU339" s="814" t="s">
        <v>78</v>
      </c>
      <c r="AV339" s="813" t="s">
        <v>132</v>
      </c>
      <c r="AW339" s="813" t="s">
        <v>28</v>
      </c>
      <c r="AX339" s="813" t="s">
        <v>72</v>
      </c>
      <c r="AY339" s="814" t="s">
        <v>130</v>
      </c>
    </row>
    <row r="340" spans="2:65" s="10" customFormat="1">
      <c r="B340" s="136"/>
      <c r="D340" s="137" t="s">
        <v>131</v>
      </c>
      <c r="E340" s="138" t="s">
        <v>1</v>
      </c>
      <c r="F340" s="139" t="s">
        <v>6835</v>
      </c>
      <c r="H340" s="140">
        <v>0.69599999999999995</v>
      </c>
      <c r="I340" s="141"/>
      <c r="L340" s="136"/>
      <c r="M340" s="142"/>
      <c r="T340" s="144"/>
      <c r="AT340" s="138" t="s">
        <v>131</v>
      </c>
      <c r="AU340" s="138" t="s">
        <v>78</v>
      </c>
      <c r="AV340" s="10" t="s">
        <v>78</v>
      </c>
      <c r="AW340" s="10" t="s">
        <v>28</v>
      </c>
      <c r="AX340" s="10" t="s">
        <v>72</v>
      </c>
      <c r="AY340" s="138" t="s">
        <v>130</v>
      </c>
    </row>
    <row r="341" spans="2:65" s="813" customFormat="1">
      <c r="B341" s="817"/>
      <c r="D341" s="137" t="s">
        <v>131</v>
      </c>
      <c r="E341" s="814" t="s">
        <v>1</v>
      </c>
      <c r="F341" s="820" t="s">
        <v>4175</v>
      </c>
      <c r="H341" s="819">
        <v>0.69599999999999995</v>
      </c>
      <c r="I341" s="818"/>
      <c r="L341" s="817"/>
      <c r="M341" s="816"/>
      <c r="T341" s="815"/>
      <c r="AT341" s="814" t="s">
        <v>131</v>
      </c>
      <c r="AU341" s="814" t="s">
        <v>78</v>
      </c>
      <c r="AV341" s="813" t="s">
        <v>132</v>
      </c>
      <c r="AW341" s="813" t="s">
        <v>28</v>
      </c>
      <c r="AX341" s="813" t="s">
        <v>72</v>
      </c>
      <c r="AY341" s="814" t="s">
        <v>130</v>
      </c>
    </row>
    <row r="342" spans="2:65" s="821" customFormat="1">
      <c r="B342" s="825"/>
      <c r="D342" s="137" t="s">
        <v>131</v>
      </c>
      <c r="E342" s="822" t="s">
        <v>1</v>
      </c>
      <c r="F342" s="828" t="s">
        <v>3195</v>
      </c>
      <c r="H342" s="827">
        <v>206.96099999999998</v>
      </c>
      <c r="I342" s="826"/>
      <c r="L342" s="825"/>
      <c r="M342" s="824"/>
      <c r="T342" s="823"/>
      <c r="AT342" s="822" t="s">
        <v>131</v>
      </c>
      <c r="AU342" s="822" t="s">
        <v>78</v>
      </c>
      <c r="AV342" s="821" t="s">
        <v>103</v>
      </c>
      <c r="AW342" s="821" t="s">
        <v>28</v>
      </c>
      <c r="AX342" s="821" t="s">
        <v>8</v>
      </c>
      <c r="AY342" s="822" t="s">
        <v>130</v>
      </c>
    </row>
    <row r="343" spans="2:65" s="686" customFormat="1" ht="21.75" customHeight="1">
      <c r="B343" s="301"/>
      <c r="C343" s="551" t="s">
        <v>159</v>
      </c>
      <c r="D343" s="551" t="s">
        <v>1008</v>
      </c>
      <c r="E343" s="801" t="s">
        <v>6834</v>
      </c>
      <c r="F343" s="552" t="s">
        <v>6833</v>
      </c>
      <c r="G343" s="800" t="s">
        <v>270</v>
      </c>
      <c r="H343" s="799">
        <v>21.36</v>
      </c>
      <c r="I343" s="553"/>
      <c r="J343" s="798">
        <f>ROUND(I343*H343,0)</f>
        <v>0</v>
      </c>
      <c r="K343" s="552" t="s">
        <v>4082</v>
      </c>
      <c r="L343" s="34"/>
      <c r="M343" s="554" t="s">
        <v>1</v>
      </c>
      <c r="N343" s="555" t="s">
        <v>37</v>
      </c>
      <c r="P343" s="307">
        <f>O343*H343</f>
        <v>0</v>
      </c>
      <c r="Q343" s="307">
        <v>0</v>
      </c>
      <c r="R343" s="307">
        <f>Q343*H343</f>
        <v>0</v>
      </c>
      <c r="S343" s="307">
        <v>5.5E-2</v>
      </c>
      <c r="T343" s="133">
        <f>S343*H343</f>
        <v>1.1748000000000001</v>
      </c>
      <c r="AR343" s="134" t="s">
        <v>103</v>
      </c>
      <c r="AT343" s="134" t="s">
        <v>1008</v>
      </c>
      <c r="AU343" s="134" t="s">
        <v>78</v>
      </c>
      <c r="AY343" s="277" t="s">
        <v>130</v>
      </c>
      <c r="BE343" s="308">
        <f>IF(N343="základní",J343,0)</f>
        <v>0</v>
      </c>
      <c r="BF343" s="308">
        <f>IF(N343="snížená",J343,0)</f>
        <v>0</v>
      </c>
      <c r="BG343" s="308">
        <f>IF(N343="zákl. přenesená",J343,0)</f>
        <v>0</v>
      </c>
      <c r="BH343" s="308">
        <f>IF(N343="sníž. přenesená",J343,0)</f>
        <v>0</v>
      </c>
      <c r="BI343" s="308">
        <f>IF(N343="nulová",J343,0)</f>
        <v>0</v>
      </c>
      <c r="BJ343" s="277" t="s">
        <v>8</v>
      </c>
      <c r="BK343" s="308">
        <f>ROUND(I343*H343,0)</f>
        <v>0</v>
      </c>
      <c r="BL343" s="277" t="s">
        <v>103</v>
      </c>
      <c r="BM343" s="134" t="s">
        <v>6832</v>
      </c>
    </row>
    <row r="344" spans="2:65" s="10" customFormat="1">
      <c r="B344" s="136"/>
      <c r="D344" s="137" t="s">
        <v>131</v>
      </c>
      <c r="E344" s="138" t="s">
        <v>1</v>
      </c>
      <c r="F344" s="139" t="s">
        <v>6831</v>
      </c>
      <c r="H344" s="140">
        <v>15.6</v>
      </c>
      <c r="I344" s="141"/>
      <c r="L344" s="136"/>
      <c r="M344" s="142"/>
      <c r="T344" s="144"/>
      <c r="AT344" s="138" t="s">
        <v>131</v>
      </c>
      <c r="AU344" s="138" t="s">
        <v>78</v>
      </c>
      <c r="AV344" s="10" t="s">
        <v>78</v>
      </c>
      <c r="AW344" s="10" t="s">
        <v>28</v>
      </c>
      <c r="AX344" s="10" t="s">
        <v>72</v>
      </c>
      <c r="AY344" s="138" t="s">
        <v>130</v>
      </c>
    </row>
    <row r="345" spans="2:65" s="10" customFormat="1">
      <c r="B345" s="136"/>
      <c r="D345" s="137" t="s">
        <v>131</v>
      </c>
      <c r="E345" s="138" t="s">
        <v>1</v>
      </c>
      <c r="F345" s="139" t="s">
        <v>6830</v>
      </c>
      <c r="H345" s="140">
        <v>2.16</v>
      </c>
      <c r="I345" s="141"/>
      <c r="L345" s="136"/>
      <c r="M345" s="142"/>
      <c r="T345" s="144"/>
      <c r="AT345" s="138" t="s">
        <v>131</v>
      </c>
      <c r="AU345" s="138" t="s">
        <v>78</v>
      </c>
      <c r="AV345" s="10" t="s">
        <v>78</v>
      </c>
      <c r="AW345" s="10" t="s">
        <v>28</v>
      </c>
      <c r="AX345" s="10" t="s">
        <v>72</v>
      </c>
      <c r="AY345" s="138" t="s">
        <v>130</v>
      </c>
    </row>
    <row r="346" spans="2:65" s="10" customFormat="1">
      <c r="B346" s="136"/>
      <c r="D346" s="137" t="s">
        <v>131</v>
      </c>
      <c r="E346" s="138" t="s">
        <v>1</v>
      </c>
      <c r="F346" s="139" t="s">
        <v>6829</v>
      </c>
      <c r="H346" s="140">
        <v>3.6</v>
      </c>
      <c r="I346" s="141"/>
      <c r="L346" s="136"/>
      <c r="M346" s="142"/>
      <c r="T346" s="144"/>
      <c r="AT346" s="138" t="s">
        <v>131</v>
      </c>
      <c r="AU346" s="138" t="s">
        <v>78</v>
      </c>
      <c r="AV346" s="10" t="s">
        <v>78</v>
      </c>
      <c r="AW346" s="10" t="s">
        <v>28</v>
      </c>
      <c r="AX346" s="10" t="s">
        <v>72</v>
      </c>
      <c r="AY346" s="138" t="s">
        <v>130</v>
      </c>
    </row>
    <row r="347" spans="2:65" s="813" customFormat="1">
      <c r="B347" s="817"/>
      <c r="D347" s="137" t="s">
        <v>131</v>
      </c>
      <c r="E347" s="814" t="s">
        <v>1</v>
      </c>
      <c r="F347" s="820" t="s">
        <v>6828</v>
      </c>
      <c r="H347" s="819">
        <v>21.36</v>
      </c>
      <c r="I347" s="818"/>
      <c r="L347" s="817"/>
      <c r="M347" s="816"/>
      <c r="T347" s="815"/>
      <c r="AT347" s="814" t="s">
        <v>131</v>
      </c>
      <c r="AU347" s="814" t="s">
        <v>78</v>
      </c>
      <c r="AV347" s="813" t="s">
        <v>132</v>
      </c>
      <c r="AW347" s="813" t="s">
        <v>28</v>
      </c>
      <c r="AX347" s="813" t="s">
        <v>8</v>
      </c>
      <c r="AY347" s="814" t="s">
        <v>130</v>
      </c>
    </row>
    <row r="348" spans="2:65" s="686" customFormat="1" ht="21.75" customHeight="1">
      <c r="B348" s="301"/>
      <c r="C348" s="551" t="s">
        <v>1055</v>
      </c>
      <c r="D348" s="551" t="s">
        <v>1008</v>
      </c>
      <c r="E348" s="801" t="s">
        <v>6827</v>
      </c>
      <c r="F348" s="552" t="s">
        <v>6826</v>
      </c>
      <c r="G348" s="800" t="s">
        <v>270</v>
      </c>
      <c r="H348" s="799">
        <v>6.7160000000000002</v>
      </c>
      <c r="I348" s="553"/>
      <c r="J348" s="798">
        <f>ROUND(I348*H348,0)</f>
        <v>0</v>
      </c>
      <c r="K348" s="552" t="s">
        <v>4082</v>
      </c>
      <c r="L348" s="34"/>
      <c r="M348" s="554" t="s">
        <v>1</v>
      </c>
      <c r="N348" s="555" t="s">
        <v>37</v>
      </c>
      <c r="P348" s="307">
        <f>O348*H348</f>
        <v>0</v>
      </c>
      <c r="Q348" s="307">
        <v>0</v>
      </c>
      <c r="R348" s="307">
        <f>Q348*H348</f>
        <v>0</v>
      </c>
      <c r="S348" s="307">
        <v>8.2000000000000003E-2</v>
      </c>
      <c r="T348" s="133">
        <f>S348*H348</f>
        <v>0.55071200000000009</v>
      </c>
      <c r="AR348" s="134" t="s">
        <v>103</v>
      </c>
      <c r="AT348" s="134" t="s">
        <v>1008</v>
      </c>
      <c r="AU348" s="134" t="s">
        <v>78</v>
      </c>
      <c r="AY348" s="277" t="s">
        <v>130</v>
      </c>
      <c r="BE348" s="308">
        <f>IF(N348="základní",J348,0)</f>
        <v>0</v>
      </c>
      <c r="BF348" s="308">
        <f>IF(N348="snížená",J348,0)</f>
        <v>0</v>
      </c>
      <c r="BG348" s="308">
        <f>IF(N348="zákl. přenesená",J348,0)</f>
        <v>0</v>
      </c>
      <c r="BH348" s="308">
        <f>IF(N348="sníž. přenesená",J348,0)</f>
        <v>0</v>
      </c>
      <c r="BI348" s="308">
        <f>IF(N348="nulová",J348,0)</f>
        <v>0</v>
      </c>
      <c r="BJ348" s="277" t="s">
        <v>8</v>
      </c>
      <c r="BK348" s="308">
        <f>ROUND(I348*H348,0)</f>
        <v>0</v>
      </c>
      <c r="BL348" s="277" t="s">
        <v>103</v>
      </c>
      <c r="BM348" s="134" t="s">
        <v>6825</v>
      </c>
    </row>
    <row r="349" spans="2:65" s="10" customFormat="1">
      <c r="B349" s="136"/>
      <c r="D349" s="137" t="s">
        <v>131</v>
      </c>
      <c r="E349" s="138" t="s">
        <v>1</v>
      </c>
      <c r="F349" s="139" t="s">
        <v>6824</v>
      </c>
      <c r="H349" s="140">
        <v>2.88</v>
      </c>
      <c r="I349" s="141"/>
      <c r="L349" s="136"/>
      <c r="M349" s="142"/>
      <c r="T349" s="144"/>
      <c r="AT349" s="138" t="s">
        <v>131</v>
      </c>
      <c r="AU349" s="138" t="s">
        <v>78</v>
      </c>
      <c r="AV349" s="10" t="s">
        <v>78</v>
      </c>
      <c r="AW349" s="10" t="s">
        <v>28</v>
      </c>
      <c r="AX349" s="10" t="s">
        <v>72</v>
      </c>
      <c r="AY349" s="138" t="s">
        <v>130</v>
      </c>
    </row>
    <row r="350" spans="2:65" s="10" customFormat="1">
      <c r="B350" s="136"/>
      <c r="D350" s="137" t="s">
        <v>131</v>
      </c>
      <c r="E350" s="138" t="s">
        <v>1</v>
      </c>
      <c r="F350" s="139" t="s">
        <v>6823</v>
      </c>
      <c r="H350" s="140">
        <v>0.8</v>
      </c>
      <c r="I350" s="141"/>
      <c r="L350" s="136"/>
      <c r="M350" s="142"/>
      <c r="T350" s="144"/>
      <c r="AT350" s="138" t="s">
        <v>131</v>
      </c>
      <c r="AU350" s="138" t="s">
        <v>78</v>
      </c>
      <c r="AV350" s="10" t="s">
        <v>78</v>
      </c>
      <c r="AW350" s="10" t="s">
        <v>28</v>
      </c>
      <c r="AX350" s="10" t="s">
        <v>72</v>
      </c>
      <c r="AY350" s="138" t="s">
        <v>130</v>
      </c>
    </row>
    <row r="351" spans="2:65" s="813" customFormat="1">
      <c r="B351" s="817"/>
      <c r="D351" s="137" t="s">
        <v>131</v>
      </c>
      <c r="E351" s="814" t="s">
        <v>1</v>
      </c>
      <c r="F351" s="820" t="s">
        <v>6822</v>
      </c>
      <c r="H351" s="819">
        <v>3.68</v>
      </c>
      <c r="I351" s="818"/>
      <c r="L351" s="817"/>
      <c r="M351" s="816"/>
      <c r="T351" s="815"/>
      <c r="AT351" s="814" t="s">
        <v>131</v>
      </c>
      <c r="AU351" s="814" t="s">
        <v>78</v>
      </c>
      <c r="AV351" s="813" t="s">
        <v>132</v>
      </c>
      <c r="AW351" s="813" t="s">
        <v>28</v>
      </c>
      <c r="AX351" s="813" t="s">
        <v>72</v>
      </c>
      <c r="AY351" s="814" t="s">
        <v>130</v>
      </c>
    </row>
    <row r="352" spans="2:65" s="10" customFormat="1">
      <c r="B352" s="136"/>
      <c r="D352" s="137" t="s">
        <v>131</v>
      </c>
      <c r="E352" s="138" t="s">
        <v>1</v>
      </c>
      <c r="F352" s="139" t="s">
        <v>6821</v>
      </c>
      <c r="H352" s="140">
        <v>1.96</v>
      </c>
      <c r="I352" s="141"/>
      <c r="L352" s="136"/>
      <c r="M352" s="142"/>
      <c r="T352" s="144"/>
      <c r="AT352" s="138" t="s">
        <v>131</v>
      </c>
      <c r="AU352" s="138" t="s">
        <v>78</v>
      </c>
      <c r="AV352" s="10" t="s">
        <v>78</v>
      </c>
      <c r="AW352" s="10" t="s">
        <v>28</v>
      </c>
      <c r="AX352" s="10" t="s">
        <v>72</v>
      </c>
      <c r="AY352" s="138" t="s">
        <v>130</v>
      </c>
    </row>
    <row r="353" spans="2:65" s="813" customFormat="1">
      <c r="B353" s="817"/>
      <c r="D353" s="137" t="s">
        <v>131</v>
      </c>
      <c r="E353" s="814" t="s">
        <v>1</v>
      </c>
      <c r="F353" s="820" t="s">
        <v>6820</v>
      </c>
      <c r="H353" s="819">
        <v>1.96</v>
      </c>
      <c r="I353" s="818"/>
      <c r="L353" s="817"/>
      <c r="M353" s="816"/>
      <c r="T353" s="815"/>
      <c r="AT353" s="814" t="s">
        <v>131</v>
      </c>
      <c r="AU353" s="814" t="s">
        <v>78</v>
      </c>
      <c r="AV353" s="813" t="s">
        <v>132</v>
      </c>
      <c r="AW353" s="813" t="s">
        <v>28</v>
      </c>
      <c r="AX353" s="813" t="s">
        <v>72</v>
      </c>
      <c r="AY353" s="814" t="s">
        <v>130</v>
      </c>
    </row>
    <row r="354" spans="2:65" s="10" customFormat="1">
      <c r="B354" s="136"/>
      <c r="D354" s="137" t="s">
        <v>131</v>
      </c>
      <c r="E354" s="138" t="s">
        <v>1</v>
      </c>
      <c r="F354" s="139" t="s">
        <v>6819</v>
      </c>
      <c r="H354" s="140">
        <v>1.0760000000000001</v>
      </c>
      <c r="I354" s="141"/>
      <c r="L354" s="136"/>
      <c r="M354" s="142"/>
      <c r="T354" s="144"/>
      <c r="AT354" s="138" t="s">
        <v>131</v>
      </c>
      <c r="AU354" s="138" t="s">
        <v>78</v>
      </c>
      <c r="AV354" s="10" t="s">
        <v>78</v>
      </c>
      <c r="AW354" s="10" t="s">
        <v>28</v>
      </c>
      <c r="AX354" s="10" t="s">
        <v>72</v>
      </c>
      <c r="AY354" s="138" t="s">
        <v>130</v>
      </c>
    </row>
    <row r="355" spans="2:65" s="813" customFormat="1">
      <c r="B355" s="817"/>
      <c r="D355" s="137" t="s">
        <v>131</v>
      </c>
      <c r="E355" s="814" t="s">
        <v>1</v>
      </c>
      <c r="F355" s="820" t="s">
        <v>4123</v>
      </c>
      <c r="H355" s="819">
        <v>1.0760000000000001</v>
      </c>
      <c r="I355" s="818"/>
      <c r="L355" s="817"/>
      <c r="M355" s="816"/>
      <c r="T355" s="815"/>
      <c r="AT355" s="814" t="s">
        <v>131</v>
      </c>
      <c r="AU355" s="814" t="s">
        <v>78</v>
      </c>
      <c r="AV355" s="813" t="s">
        <v>132</v>
      </c>
      <c r="AW355" s="813" t="s">
        <v>28</v>
      </c>
      <c r="AX355" s="813" t="s">
        <v>72</v>
      </c>
      <c r="AY355" s="814" t="s">
        <v>130</v>
      </c>
    </row>
    <row r="356" spans="2:65" s="821" customFormat="1">
      <c r="B356" s="825"/>
      <c r="D356" s="137" t="s">
        <v>131</v>
      </c>
      <c r="E356" s="822" t="s">
        <v>1</v>
      </c>
      <c r="F356" s="828" t="s">
        <v>3195</v>
      </c>
      <c r="H356" s="827">
        <v>6.7160000000000002</v>
      </c>
      <c r="I356" s="826"/>
      <c r="L356" s="825"/>
      <c r="M356" s="824"/>
      <c r="T356" s="823"/>
      <c r="AT356" s="822" t="s">
        <v>131</v>
      </c>
      <c r="AU356" s="822" t="s">
        <v>78</v>
      </c>
      <c r="AV356" s="821" t="s">
        <v>103</v>
      </c>
      <c r="AW356" s="821" t="s">
        <v>28</v>
      </c>
      <c r="AX356" s="821" t="s">
        <v>8</v>
      </c>
      <c r="AY356" s="822" t="s">
        <v>130</v>
      </c>
    </row>
    <row r="357" spans="2:65" s="686" customFormat="1" ht="24.25" customHeight="1">
      <c r="B357" s="301"/>
      <c r="C357" s="551" t="s">
        <v>160</v>
      </c>
      <c r="D357" s="551" t="s">
        <v>1008</v>
      </c>
      <c r="E357" s="801" t="s">
        <v>6818</v>
      </c>
      <c r="F357" s="552" t="s">
        <v>6817</v>
      </c>
      <c r="G357" s="800" t="s">
        <v>270</v>
      </c>
      <c r="H357" s="799">
        <v>16.536000000000001</v>
      </c>
      <c r="I357" s="553"/>
      <c r="J357" s="798">
        <f>ROUND(I357*H357,0)</f>
        <v>0</v>
      </c>
      <c r="K357" s="552" t="s">
        <v>4082</v>
      </c>
      <c r="L357" s="34"/>
      <c r="M357" s="554" t="s">
        <v>1</v>
      </c>
      <c r="N357" s="555" t="s">
        <v>37</v>
      </c>
      <c r="P357" s="307">
        <f>O357*H357</f>
        <v>0</v>
      </c>
      <c r="Q357" s="307">
        <v>0</v>
      </c>
      <c r="R357" s="307">
        <f>Q357*H357</f>
        <v>0</v>
      </c>
      <c r="S357" s="307">
        <v>0.1</v>
      </c>
      <c r="T357" s="133">
        <f>S357*H357</f>
        <v>1.6536000000000002</v>
      </c>
      <c r="AR357" s="134" t="s">
        <v>103</v>
      </c>
      <c r="AT357" s="134" t="s">
        <v>1008</v>
      </c>
      <c r="AU357" s="134" t="s">
        <v>78</v>
      </c>
      <c r="AY357" s="277" t="s">
        <v>130</v>
      </c>
      <c r="BE357" s="308">
        <f>IF(N357="základní",J357,0)</f>
        <v>0</v>
      </c>
      <c r="BF357" s="308">
        <f>IF(N357="snížená",J357,0)</f>
        <v>0</v>
      </c>
      <c r="BG357" s="308">
        <f>IF(N357="zákl. přenesená",J357,0)</f>
        <v>0</v>
      </c>
      <c r="BH357" s="308">
        <f>IF(N357="sníž. přenesená",J357,0)</f>
        <v>0</v>
      </c>
      <c r="BI357" s="308">
        <f>IF(N357="nulová",J357,0)</f>
        <v>0</v>
      </c>
      <c r="BJ357" s="277" t="s">
        <v>8</v>
      </c>
      <c r="BK357" s="308">
        <f>ROUND(I357*H357,0)</f>
        <v>0</v>
      </c>
      <c r="BL357" s="277" t="s">
        <v>103</v>
      </c>
      <c r="BM357" s="134" t="s">
        <v>6816</v>
      </c>
    </row>
    <row r="358" spans="2:65" s="10" customFormat="1">
      <c r="B358" s="136"/>
      <c r="D358" s="137" t="s">
        <v>131</v>
      </c>
      <c r="E358" s="138" t="s">
        <v>1</v>
      </c>
      <c r="F358" s="139" t="s">
        <v>6815</v>
      </c>
      <c r="H358" s="140">
        <v>9.8040000000000003</v>
      </c>
      <c r="I358" s="141"/>
      <c r="L358" s="136"/>
      <c r="M358" s="142"/>
      <c r="T358" s="144"/>
      <c r="AT358" s="138" t="s">
        <v>131</v>
      </c>
      <c r="AU358" s="138" t="s">
        <v>78</v>
      </c>
      <c r="AV358" s="10" t="s">
        <v>78</v>
      </c>
      <c r="AW358" s="10" t="s">
        <v>28</v>
      </c>
      <c r="AX358" s="10" t="s">
        <v>72</v>
      </c>
      <c r="AY358" s="138" t="s">
        <v>130</v>
      </c>
    </row>
    <row r="359" spans="2:65" s="10" customFormat="1">
      <c r="B359" s="136"/>
      <c r="D359" s="137" t="s">
        <v>131</v>
      </c>
      <c r="E359" s="138" t="s">
        <v>1</v>
      </c>
      <c r="F359" s="139" t="s">
        <v>6814</v>
      </c>
      <c r="H359" s="140">
        <v>6.7320000000000002</v>
      </c>
      <c r="I359" s="141"/>
      <c r="L359" s="136"/>
      <c r="M359" s="142"/>
      <c r="T359" s="144"/>
      <c r="AT359" s="138" t="s">
        <v>131</v>
      </c>
      <c r="AU359" s="138" t="s">
        <v>78</v>
      </c>
      <c r="AV359" s="10" t="s">
        <v>78</v>
      </c>
      <c r="AW359" s="10" t="s">
        <v>28</v>
      </c>
      <c r="AX359" s="10" t="s">
        <v>72</v>
      </c>
      <c r="AY359" s="138" t="s">
        <v>130</v>
      </c>
    </row>
    <row r="360" spans="2:65" s="813" customFormat="1">
      <c r="B360" s="817"/>
      <c r="D360" s="137" t="s">
        <v>131</v>
      </c>
      <c r="E360" s="814" t="s">
        <v>1</v>
      </c>
      <c r="F360" s="820" t="s">
        <v>2951</v>
      </c>
      <c r="H360" s="819">
        <v>16.536000000000001</v>
      </c>
      <c r="I360" s="818"/>
      <c r="L360" s="817"/>
      <c r="M360" s="816"/>
      <c r="T360" s="815"/>
      <c r="AT360" s="814" t="s">
        <v>131</v>
      </c>
      <c r="AU360" s="814" t="s">
        <v>78</v>
      </c>
      <c r="AV360" s="813" t="s">
        <v>132</v>
      </c>
      <c r="AW360" s="813" t="s">
        <v>28</v>
      </c>
      <c r="AX360" s="813" t="s">
        <v>8</v>
      </c>
      <c r="AY360" s="814" t="s">
        <v>130</v>
      </c>
    </row>
    <row r="361" spans="2:65" s="686" customFormat="1" ht="24.25" customHeight="1">
      <c r="B361" s="301"/>
      <c r="C361" s="551" t="s">
        <v>1061</v>
      </c>
      <c r="D361" s="551" t="s">
        <v>1008</v>
      </c>
      <c r="E361" s="801" t="s">
        <v>6813</v>
      </c>
      <c r="F361" s="552" t="s">
        <v>6812</v>
      </c>
      <c r="G361" s="800" t="s">
        <v>158</v>
      </c>
      <c r="H361" s="799">
        <v>47.29</v>
      </c>
      <c r="I361" s="553"/>
      <c r="J361" s="798">
        <f>ROUND(I361*H361,0)</f>
        <v>0</v>
      </c>
      <c r="K361" s="552" t="s">
        <v>4082</v>
      </c>
      <c r="L361" s="34"/>
      <c r="M361" s="554" t="s">
        <v>1</v>
      </c>
      <c r="N361" s="555" t="s">
        <v>37</v>
      </c>
      <c r="P361" s="307">
        <f>O361*H361</f>
        <v>0</v>
      </c>
      <c r="Q361" s="307">
        <v>0</v>
      </c>
      <c r="R361" s="307">
        <f>Q361*H361</f>
        <v>0</v>
      </c>
      <c r="S361" s="307">
        <v>7.0000000000000007E-2</v>
      </c>
      <c r="T361" s="133">
        <f>S361*H361</f>
        <v>3.3103000000000002</v>
      </c>
      <c r="AR361" s="134" t="s">
        <v>103</v>
      </c>
      <c r="AT361" s="134" t="s">
        <v>1008</v>
      </c>
      <c r="AU361" s="134" t="s">
        <v>78</v>
      </c>
      <c r="AY361" s="277" t="s">
        <v>130</v>
      </c>
      <c r="BE361" s="308">
        <f>IF(N361="základní",J361,0)</f>
        <v>0</v>
      </c>
      <c r="BF361" s="308">
        <f>IF(N361="snížená",J361,0)</f>
        <v>0</v>
      </c>
      <c r="BG361" s="308">
        <f>IF(N361="zákl. přenesená",J361,0)</f>
        <v>0</v>
      </c>
      <c r="BH361" s="308">
        <f>IF(N361="sníž. přenesená",J361,0)</f>
        <v>0</v>
      </c>
      <c r="BI361" s="308">
        <f>IF(N361="nulová",J361,0)</f>
        <v>0</v>
      </c>
      <c r="BJ361" s="277" t="s">
        <v>8</v>
      </c>
      <c r="BK361" s="308">
        <f>ROUND(I361*H361,0)</f>
        <v>0</v>
      </c>
      <c r="BL361" s="277" t="s">
        <v>103</v>
      </c>
      <c r="BM361" s="134" t="s">
        <v>6811</v>
      </c>
    </row>
    <row r="362" spans="2:65" s="10" customFormat="1">
      <c r="B362" s="136"/>
      <c r="D362" s="137" t="s">
        <v>131</v>
      </c>
      <c r="E362" s="138" t="s">
        <v>1</v>
      </c>
      <c r="F362" s="139" t="s">
        <v>6810</v>
      </c>
      <c r="H362" s="140">
        <v>13.92</v>
      </c>
      <c r="I362" s="141"/>
      <c r="L362" s="136"/>
      <c r="M362" s="142"/>
      <c r="T362" s="144"/>
      <c r="AT362" s="138" t="s">
        <v>131</v>
      </c>
      <c r="AU362" s="138" t="s">
        <v>78</v>
      </c>
      <c r="AV362" s="10" t="s">
        <v>78</v>
      </c>
      <c r="AW362" s="10" t="s">
        <v>28</v>
      </c>
      <c r="AX362" s="10" t="s">
        <v>72</v>
      </c>
      <c r="AY362" s="138" t="s">
        <v>130</v>
      </c>
    </row>
    <row r="363" spans="2:65" s="10" customFormat="1">
      <c r="B363" s="136"/>
      <c r="D363" s="137" t="s">
        <v>131</v>
      </c>
      <c r="E363" s="138" t="s">
        <v>1</v>
      </c>
      <c r="F363" s="139" t="s">
        <v>6809</v>
      </c>
      <c r="H363" s="140">
        <v>7</v>
      </c>
      <c r="I363" s="141"/>
      <c r="L363" s="136"/>
      <c r="M363" s="142"/>
      <c r="T363" s="144"/>
      <c r="AT363" s="138" t="s">
        <v>131</v>
      </c>
      <c r="AU363" s="138" t="s">
        <v>78</v>
      </c>
      <c r="AV363" s="10" t="s">
        <v>78</v>
      </c>
      <c r="AW363" s="10" t="s">
        <v>28</v>
      </c>
      <c r="AX363" s="10" t="s">
        <v>72</v>
      </c>
      <c r="AY363" s="138" t="s">
        <v>130</v>
      </c>
    </row>
    <row r="364" spans="2:65" s="10" customFormat="1">
      <c r="B364" s="136"/>
      <c r="D364" s="137" t="s">
        <v>131</v>
      </c>
      <c r="E364" s="138" t="s">
        <v>1</v>
      </c>
      <c r="F364" s="139" t="s">
        <v>6808</v>
      </c>
      <c r="H364" s="140">
        <v>11.92</v>
      </c>
      <c r="I364" s="141"/>
      <c r="L364" s="136"/>
      <c r="M364" s="142"/>
      <c r="T364" s="144"/>
      <c r="AT364" s="138" t="s">
        <v>131</v>
      </c>
      <c r="AU364" s="138" t="s">
        <v>78</v>
      </c>
      <c r="AV364" s="10" t="s">
        <v>78</v>
      </c>
      <c r="AW364" s="10" t="s">
        <v>28</v>
      </c>
      <c r="AX364" s="10" t="s">
        <v>72</v>
      </c>
      <c r="AY364" s="138" t="s">
        <v>130</v>
      </c>
    </row>
    <row r="365" spans="2:65" s="10" customFormat="1">
      <c r="B365" s="136"/>
      <c r="D365" s="137" t="s">
        <v>131</v>
      </c>
      <c r="E365" s="138" t="s">
        <v>1</v>
      </c>
      <c r="F365" s="139" t="s">
        <v>6807</v>
      </c>
      <c r="H365" s="140">
        <v>5</v>
      </c>
      <c r="I365" s="141"/>
      <c r="L365" s="136"/>
      <c r="M365" s="142"/>
      <c r="T365" s="144"/>
      <c r="AT365" s="138" t="s">
        <v>131</v>
      </c>
      <c r="AU365" s="138" t="s">
        <v>78</v>
      </c>
      <c r="AV365" s="10" t="s">
        <v>78</v>
      </c>
      <c r="AW365" s="10" t="s">
        <v>28</v>
      </c>
      <c r="AX365" s="10" t="s">
        <v>72</v>
      </c>
      <c r="AY365" s="138" t="s">
        <v>130</v>
      </c>
    </row>
    <row r="366" spans="2:65" s="813" customFormat="1">
      <c r="B366" s="817"/>
      <c r="D366" s="137" t="s">
        <v>131</v>
      </c>
      <c r="E366" s="814" t="s">
        <v>1</v>
      </c>
      <c r="F366" s="820" t="s">
        <v>6806</v>
      </c>
      <c r="H366" s="819">
        <v>37.840000000000003</v>
      </c>
      <c r="I366" s="818"/>
      <c r="L366" s="817"/>
      <c r="M366" s="816"/>
      <c r="T366" s="815"/>
      <c r="AT366" s="814" t="s">
        <v>131</v>
      </c>
      <c r="AU366" s="814" t="s">
        <v>78</v>
      </c>
      <c r="AV366" s="813" t="s">
        <v>132</v>
      </c>
      <c r="AW366" s="813" t="s">
        <v>28</v>
      </c>
      <c r="AX366" s="813" t="s">
        <v>72</v>
      </c>
      <c r="AY366" s="814" t="s">
        <v>130</v>
      </c>
    </row>
    <row r="367" spans="2:65" s="10" customFormat="1">
      <c r="B367" s="136"/>
      <c r="D367" s="137" t="s">
        <v>131</v>
      </c>
      <c r="E367" s="138" t="s">
        <v>1</v>
      </c>
      <c r="F367" s="139" t="s">
        <v>6805</v>
      </c>
      <c r="H367" s="140">
        <v>9.4499999999999993</v>
      </c>
      <c r="I367" s="141"/>
      <c r="L367" s="136"/>
      <c r="M367" s="142"/>
      <c r="T367" s="144"/>
      <c r="AT367" s="138" t="s">
        <v>131</v>
      </c>
      <c r="AU367" s="138" t="s">
        <v>78</v>
      </c>
      <c r="AV367" s="10" t="s">
        <v>78</v>
      </c>
      <c r="AW367" s="10" t="s">
        <v>28</v>
      </c>
      <c r="AX367" s="10" t="s">
        <v>72</v>
      </c>
      <c r="AY367" s="138" t="s">
        <v>130</v>
      </c>
    </row>
    <row r="368" spans="2:65" s="813" customFormat="1">
      <c r="B368" s="817"/>
      <c r="D368" s="137" t="s">
        <v>131</v>
      </c>
      <c r="E368" s="814" t="s">
        <v>1</v>
      </c>
      <c r="F368" s="820" t="s">
        <v>6430</v>
      </c>
      <c r="H368" s="819">
        <v>9.4499999999999993</v>
      </c>
      <c r="I368" s="818"/>
      <c r="L368" s="817"/>
      <c r="M368" s="816"/>
      <c r="T368" s="815"/>
      <c r="AT368" s="814" t="s">
        <v>131</v>
      </c>
      <c r="AU368" s="814" t="s">
        <v>78</v>
      </c>
      <c r="AV368" s="813" t="s">
        <v>132</v>
      </c>
      <c r="AW368" s="813" t="s">
        <v>28</v>
      </c>
      <c r="AX368" s="813" t="s">
        <v>72</v>
      </c>
      <c r="AY368" s="814" t="s">
        <v>130</v>
      </c>
    </row>
    <row r="369" spans="2:65" s="821" customFormat="1">
      <c r="B369" s="825"/>
      <c r="D369" s="137" t="s">
        <v>131</v>
      </c>
      <c r="E369" s="822" t="s">
        <v>1</v>
      </c>
      <c r="F369" s="828" t="s">
        <v>3195</v>
      </c>
      <c r="H369" s="827">
        <v>47.29</v>
      </c>
      <c r="I369" s="826"/>
      <c r="L369" s="825"/>
      <c r="M369" s="824"/>
      <c r="T369" s="823"/>
      <c r="AT369" s="822" t="s">
        <v>131</v>
      </c>
      <c r="AU369" s="822" t="s">
        <v>78</v>
      </c>
      <c r="AV369" s="821" t="s">
        <v>103</v>
      </c>
      <c r="AW369" s="821" t="s">
        <v>28</v>
      </c>
      <c r="AX369" s="821" t="s">
        <v>8</v>
      </c>
      <c r="AY369" s="822" t="s">
        <v>130</v>
      </c>
    </row>
    <row r="370" spans="2:65" s="686" customFormat="1" ht="16.5" customHeight="1">
      <c r="B370" s="301"/>
      <c r="C370" s="551" t="s">
        <v>161</v>
      </c>
      <c r="D370" s="551" t="s">
        <v>1008</v>
      </c>
      <c r="E370" s="801" t="s">
        <v>4174</v>
      </c>
      <c r="F370" s="552" t="s">
        <v>4173</v>
      </c>
      <c r="G370" s="800" t="s">
        <v>212</v>
      </c>
      <c r="H370" s="799">
        <v>143.88399999999999</v>
      </c>
      <c r="I370" s="553"/>
      <c r="J370" s="798">
        <f>ROUND(I370*H370,0)</f>
        <v>0</v>
      </c>
      <c r="K370" s="552" t="s">
        <v>4082</v>
      </c>
      <c r="L370" s="34"/>
      <c r="M370" s="554" t="s">
        <v>1</v>
      </c>
      <c r="N370" s="555" t="s">
        <v>37</v>
      </c>
      <c r="P370" s="307">
        <f>O370*H370</f>
        <v>0</v>
      </c>
      <c r="Q370" s="307">
        <v>0</v>
      </c>
      <c r="R370" s="307">
        <f>Q370*H370</f>
        <v>0</v>
      </c>
      <c r="S370" s="307">
        <v>2.4</v>
      </c>
      <c r="T370" s="133">
        <f>S370*H370</f>
        <v>345.32159999999993</v>
      </c>
      <c r="AR370" s="134" t="s">
        <v>103</v>
      </c>
      <c r="AT370" s="134" t="s">
        <v>1008</v>
      </c>
      <c r="AU370" s="134" t="s">
        <v>78</v>
      </c>
      <c r="AY370" s="277" t="s">
        <v>130</v>
      </c>
      <c r="BE370" s="308">
        <f>IF(N370="základní",J370,0)</f>
        <v>0</v>
      </c>
      <c r="BF370" s="308">
        <f>IF(N370="snížená",J370,0)</f>
        <v>0</v>
      </c>
      <c r="BG370" s="308">
        <f>IF(N370="zákl. přenesená",J370,0)</f>
        <v>0</v>
      </c>
      <c r="BH370" s="308">
        <f>IF(N370="sníž. přenesená",J370,0)</f>
        <v>0</v>
      </c>
      <c r="BI370" s="308">
        <f>IF(N370="nulová",J370,0)</f>
        <v>0</v>
      </c>
      <c r="BJ370" s="277" t="s">
        <v>8</v>
      </c>
      <c r="BK370" s="308">
        <f>ROUND(I370*H370,0)</f>
        <v>0</v>
      </c>
      <c r="BL370" s="277" t="s">
        <v>103</v>
      </c>
      <c r="BM370" s="134" t="s">
        <v>6804</v>
      </c>
    </row>
    <row r="371" spans="2:65" s="10" customFormat="1">
      <c r="B371" s="136"/>
      <c r="D371" s="137" t="s">
        <v>131</v>
      </c>
      <c r="E371" s="138" t="s">
        <v>1</v>
      </c>
      <c r="F371" s="139" t="s">
        <v>6803</v>
      </c>
      <c r="H371" s="140">
        <v>46.34</v>
      </c>
      <c r="I371" s="141"/>
      <c r="L371" s="136"/>
      <c r="M371" s="142"/>
      <c r="T371" s="144"/>
      <c r="AT371" s="138" t="s">
        <v>131</v>
      </c>
      <c r="AU371" s="138" t="s">
        <v>78</v>
      </c>
      <c r="AV371" s="10" t="s">
        <v>78</v>
      </c>
      <c r="AW371" s="10" t="s">
        <v>28</v>
      </c>
      <c r="AX371" s="10" t="s">
        <v>72</v>
      </c>
      <c r="AY371" s="138" t="s">
        <v>130</v>
      </c>
    </row>
    <row r="372" spans="2:65" s="10" customFormat="1" ht="20.6">
      <c r="B372" s="136"/>
      <c r="D372" s="137" t="s">
        <v>131</v>
      </c>
      <c r="E372" s="138" t="s">
        <v>1</v>
      </c>
      <c r="F372" s="139" t="s">
        <v>6802</v>
      </c>
      <c r="H372" s="140">
        <v>92.507999999999996</v>
      </c>
      <c r="I372" s="141"/>
      <c r="L372" s="136"/>
      <c r="M372" s="142"/>
      <c r="T372" s="144"/>
      <c r="AT372" s="138" t="s">
        <v>131</v>
      </c>
      <c r="AU372" s="138" t="s">
        <v>78</v>
      </c>
      <c r="AV372" s="10" t="s">
        <v>78</v>
      </c>
      <c r="AW372" s="10" t="s">
        <v>28</v>
      </c>
      <c r="AX372" s="10" t="s">
        <v>72</v>
      </c>
      <c r="AY372" s="138" t="s">
        <v>130</v>
      </c>
    </row>
    <row r="373" spans="2:65" s="813" customFormat="1">
      <c r="B373" s="817"/>
      <c r="D373" s="137" t="s">
        <v>131</v>
      </c>
      <c r="E373" s="814" t="s">
        <v>1</v>
      </c>
      <c r="F373" s="820" t="s">
        <v>6801</v>
      </c>
      <c r="H373" s="819">
        <v>138.84800000000001</v>
      </c>
      <c r="I373" s="818"/>
      <c r="L373" s="817"/>
      <c r="M373" s="816"/>
      <c r="T373" s="815"/>
      <c r="AT373" s="814" t="s">
        <v>131</v>
      </c>
      <c r="AU373" s="814" t="s">
        <v>78</v>
      </c>
      <c r="AV373" s="813" t="s">
        <v>132</v>
      </c>
      <c r="AW373" s="813" t="s">
        <v>28</v>
      </c>
      <c r="AX373" s="813" t="s">
        <v>72</v>
      </c>
      <c r="AY373" s="814" t="s">
        <v>130</v>
      </c>
    </row>
    <row r="374" spans="2:65" s="10" customFormat="1">
      <c r="B374" s="136"/>
      <c r="D374" s="137" t="s">
        <v>131</v>
      </c>
      <c r="E374" s="138" t="s">
        <v>1</v>
      </c>
      <c r="F374" s="139" t="s">
        <v>6800</v>
      </c>
      <c r="H374" s="140">
        <v>0.41599999999999998</v>
      </c>
      <c r="I374" s="141"/>
      <c r="L374" s="136"/>
      <c r="M374" s="142"/>
      <c r="T374" s="144"/>
      <c r="AT374" s="138" t="s">
        <v>131</v>
      </c>
      <c r="AU374" s="138" t="s">
        <v>78</v>
      </c>
      <c r="AV374" s="10" t="s">
        <v>78</v>
      </c>
      <c r="AW374" s="10" t="s">
        <v>28</v>
      </c>
      <c r="AX374" s="10" t="s">
        <v>72</v>
      </c>
      <c r="AY374" s="138" t="s">
        <v>130</v>
      </c>
    </row>
    <row r="375" spans="2:65" s="10" customFormat="1">
      <c r="B375" s="136"/>
      <c r="D375" s="137" t="s">
        <v>131</v>
      </c>
      <c r="E375" s="138" t="s">
        <v>1</v>
      </c>
      <c r="F375" s="139" t="s">
        <v>6799</v>
      </c>
      <c r="H375" s="140">
        <v>4.62</v>
      </c>
      <c r="I375" s="141"/>
      <c r="L375" s="136"/>
      <c r="M375" s="142"/>
      <c r="T375" s="144"/>
      <c r="AT375" s="138" t="s">
        <v>131</v>
      </c>
      <c r="AU375" s="138" t="s">
        <v>78</v>
      </c>
      <c r="AV375" s="10" t="s">
        <v>78</v>
      </c>
      <c r="AW375" s="10" t="s">
        <v>28</v>
      </c>
      <c r="AX375" s="10" t="s">
        <v>72</v>
      </c>
      <c r="AY375" s="138" t="s">
        <v>130</v>
      </c>
    </row>
    <row r="376" spans="2:65" s="813" customFormat="1">
      <c r="B376" s="817"/>
      <c r="D376" s="137" t="s">
        <v>131</v>
      </c>
      <c r="E376" s="814" t="s">
        <v>1</v>
      </c>
      <c r="F376" s="820" t="s">
        <v>6798</v>
      </c>
      <c r="H376" s="819">
        <v>5.0360000000000005</v>
      </c>
      <c r="I376" s="818"/>
      <c r="L376" s="817"/>
      <c r="M376" s="816"/>
      <c r="T376" s="815"/>
      <c r="AT376" s="814" t="s">
        <v>131</v>
      </c>
      <c r="AU376" s="814" t="s">
        <v>78</v>
      </c>
      <c r="AV376" s="813" t="s">
        <v>132</v>
      </c>
      <c r="AW376" s="813" t="s">
        <v>28</v>
      </c>
      <c r="AX376" s="813" t="s">
        <v>72</v>
      </c>
      <c r="AY376" s="814" t="s">
        <v>130</v>
      </c>
    </row>
    <row r="377" spans="2:65" s="813" customFormat="1">
      <c r="B377" s="817"/>
      <c r="D377" s="137" t="s">
        <v>131</v>
      </c>
      <c r="E377" s="814" t="s">
        <v>1</v>
      </c>
      <c r="F377" s="820" t="s">
        <v>4170</v>
      </c>
      <c r="H377" s="819">
        <v>0</v>
      </c>
      <c r="I377" s="818"/>
      <c r="L377" s="817"/>
      <c r="M377" s="816"/>
      <c r="T377" s="815"/>
      <c r="AT377" s="814" t="s">
        <v>131</v>
      </c>
      <c r="AU377" s="814" t="s">
        <v>78</v>
      </c>
      <c r="AV377" s="813" t="s">
        <v>132</v>
      </c>
      <c r="AW377" s="813" t="s">
        <v>28</v>
      </c>
      <c r="AX377" s="813" t="s">
        <v>72</v>
      </c>
      <c r="AY377" s="814" t="s">
        <v>130</v>
      </c>
    </row>
    <row r="378" spans="2:65" s="821" customFormat="1">
      <c r="B378" s="825"/>
      <c r="D378" s="137" t="s">
        <v>131</v>
      </c>
      <c r="E378" s="822" t="s">
        <v>1</v>
      </c>
      <c r="F378" s="828" t="s">
        <v>3195</v>
      </c>
      <c r="H378" s="827">
        <v>143.88400000000001</v>
      </c>
      <c r="I378" s="826"/>
      <c r="L378" s="825"/>
      <c r="M378" s="824"/>
      <c r="T378" s="823"/>
      <c r="AT378" s="822" t="s">
        <v>131</v>
      </c>
      <c r="AU378" s="822" t="s">
        <v>78</v>
      </c>
      <c r="AV378" s="821" t="s">
        <v>103</v>
      </c>
      <c r="AW378" s="821" t="s">
        <v>28</v>
      </c>
      <c r="AX378" s="821" t="s">
        <v>8</v>
      </c>
      <c r="AY378" s="822" t="s">
        <v>130</v>
      </c>
    </row>
    <row r="379" spans="2:65" s="686" customFormat="1" ht="37.950000000000003" customHeight="1">
      <c r="B379" s="301"/>
      <c r="C379" s="551" t="s">
        <v>1066</v>
      </c>
      <c r="D379" s="551" t="s">
        <v>1008</v>
      </c>
      <c r="E379" s="801" t="s">
        <v>4013</v>
      </c>
      <c r="F379" s="552" t="s">
        <v>4012</v>
      </c>
      <c r="G379" s="800" t="s">
        <v>212</v>
      </c>
      <c r="H379" s="799">
        <v>37.927</v>
      </c>
      <c r="I379" s="553"/>
      <c r="J379" s="798">
        <f>ROUND(I379*H379,0)</f>
        <v>0</v>
      </c>
      <c r="K379" s="552" t="s">
        <v>4082</v>
      </c>
      <c r="L379" s="34"/>
      <c r="M379" s="554" t="s">
        <v>1</v>
      </c>
      <c r="N379" s="555" t="s">
        <v>37</v>
      </c>
      <c r="P379" s="307">
        <f>O379*H379</f>
        <v>0</v>
      </c>
      <c r="Q379" s="307">
        <v>0</v>
      </c>
      <c r="R379" s="307">
        <f>Q379*H379</f>
        <v>0</v>
      </c>
      <c r="S379" s="307">
        <v>2.2000000000000002</v>
      </c>
      <c r="T379" s="133">
        <f>S379*H379</f>
        <v>83.439400000000006</v>
      </c>
      <c r="AR379" s="134" t="s">
        <v>103</v>
      </c>
      <c r="AT379" s="134" t="s">
        <v>1008</v>
      </c>
      <c r="AU379" s="134" t="s">
        <v>78</v>
      </c>
      <c r="AY379" s="277" t="s">
        <v>130</v>
      </c>
      <c r="BE379" s="308">
        <f>IF(N379="základní",J379,0)</f>
        <v>0</v>
      </c>
      <c r="BF379" s="308">
        <f>IF(N379="snížená",J379,0)</f>
        <v>0</v>
      </c>
      <c r="BG379" s="308">
        <f>IF(N379="zákl. přenesená",J379,0)</f>
        <v>0</v>
      </c>
      <c r="BH379" s="308">
        <f>IF(N379="sníž. přenesená",J379,0)</f>
        <v>0</v>
      </c>
      <c r="BI379" s="308">
        <f>IF(N379="nulová",J379,0)</f>
        <v>0</v>
      </c>
      <c r="BJ379" s="277" t="s">
        <v>8</v>
      </c>
      <c r="BK379" s="308">
        <f>ROUND(I379*H379,0)</f>
        <v>0</v>
      </c>
      <c r="BL379" s="277" t="s">
        <v>103</v>
      </c>
      <c r="BM379" s="134" t="s">
        <v>6797</v>
      </c>
    </row>
    <row r="380" spans="2:65" s="10" customFormat="1">
      <c r="B380" s="136"/>
      <c r="D380" s="137" t="s">
        <v>131</v>
      </c>
      <c r="E380" s="138" t="s">
        <v>4025</v>
      </c>
      <c r="F380" s="139" t="s">
        <v>4024</v>
      </c>
      <c r="H380" s="140">
        <v>159.97399999999999</v>
      </c>
      <c r="I380" s="141"/>
      <c r="L380" s="136"/>
      <c r="M380" s="142"/>
      <c r="T380" s="144"/>
      <c r="AT380" s="138" t="s">
        <v>131</v>
      </c>
      <c r="AU380" s="138" t="s">
        <v>78</v>
      </c>
      <c r="AV380" s="10" t="s">
        <v>78</v>
      </c>
      <c r="AW380" s="10" t="s">
        <v>28</v>
      </c>
      <c r="AX380" s="10" t="s">
        <v>72</v>
      </c>
      <c r="AY380" s="138" t="s">
        <v>130</v>
      </c>
    </row>
    <row r="381" spans="2:65" s="10" customFormat="1" ht="20.6">
      <c r="B381" s="136"/>
      <c r="D381" s="137" t="s">
        <v>131</v>
      </c>
      <c r="E381" s="138" t="s">
        <v>4019</v>
      </c>
      <c r="F381" s="139" t="s">
        <v>4018</v>
      </c>
      <c r="H381" s="140">
        <v>416.99</v>
      </c>
      <c r="I381" s="141"/>
      <c r="L381" s="136"/>
      <c r="M381" s="142"/>
      <c r="T381" s="144"/>
      <c r="AT381" s="138" t="s">
        <v>131</v>
      </c>
      <c r="AU381" s="138" t="s">
        <v>78</v>
      </c>
      <c r="AV381" s="10" t="s">
        <v>78</v>
      </c>
      <c r="AW381" s="10" t="s">
        <v>28</v>
      </c>
      <c r="AX381" s="10" t="s">
        <v>72</v>
      </c>
      <c r="AY381" s="138" t="s">
        <v>130</v>
      </c>
    </row>
    <row r="382" spans="2:65" s="10" customFormat="1">
      <c r="B382" s="136"/>
      <c r="D382" s="137" t="s">
        <v>131</v>
      </c>
      <c r="E382" s="138" t="s">
        <v>4015</v>
      </c>
      <c r="F382" s="139" t="s">
        <v>4014</v>
      </c>
      <c r="H382" s="140">
        <v>211.226</v>
      </c>
      <c r="I382" s="141"/>
      <c r="L382" s="136"/>
      <c r="M382" s="142"/>
      <c r="T382" s="144"/>
      <c r="AT382" s="138" t="s">
        <v>131</v>
      </c>
      <c r="AU382" s="138" t="s">
        <v>78</v>
      </c>
      <c r="AV382" s="10" t="s">
        <v>78</v>
      </c>
      <c r="AW382" s="10" t="s">
        <v>28</v>
      </c>
      <c r="AX382" s="10" t="s">
        <v>72</v>
      </c>
      <c r="AY382" s="138" t="s">
        <v>130</v>
      </c>
    </row>
    <row r="383" spans="2:65" s="813" customFormat="1">
      <c r="B383" s="817"/>
      <c r="D383" s="137" t="s">
        <v>131</v>
      </c>
      <c r="E383" s="814" t="s">
        <v>1</v>
      </c>
      <c r="F383" s="820" t="s">
        <v>2951</v>
      </c>
      <c r="H383" s="819">
        <v>788.19</v>
      </c>
      <c r="I383" s="818"/>
      <c r="L383" s="817"/>
      <c r="M383" s="816"/>
      <c r="T383" s="815"/>
      <c r="AT383" s="814" t="s">
        <v>131</v>
      </c>
      <c r="AU383" s="814" t="s">
        <v>78</v>
      </c>
      <c r="AV383" s="813" t="s">
        <v>132</v>
      </c>
      <c r="AW383" s="813" t="s">
        <v>28</v>
      </c>
      <c r="AX383" s="813" t="s">
        <v>72</v>
      </c>
      <c r="AY383" s="814" t="s">
        <v>130</v>
      </c>
    </row>
    <row r="384" spans="2:65" s="10" customFormat="1">
      <c r="B384" s="136"/>
      <c r="D384" s="137" t="s">
        <v>131</v>
      </c>
      <c r="E384" s="138" t="s">
        <v>1</v>
      </c>
      <c r="F384" s="139" t="s">
        <v>6796</v>
      </c>
      <c r="H384" s="140">
        <v>12.798</v>
      </c>
      <c r="I384" s="141"/>
      <c r="L384" s="136"/>
      <c r="M384" s="142"/>
      <c r="T384" s="144"/>
      <c r="AT384" s="138" t="s">
        <v>131</v>
      </c>
      <c r="AU384" s="138" t="s">
        <v>78</v>
      </c>
      <c r="AV384" s="10" t="s">
        <v>78</v>
      </c>
      <c r="AW384" s="10" t="s">
        <v>28</v>
      </c>
      <c r="AX384" s="10" t="s">
        <v>72</v>
      </c>
      <c r="AY384" s="138" t="s">
        <v>130</v>
      </c>
    </row>
    <row r="385" spans="2:65" s="10" customFormat="1">
      <c r="B385" s="136"/>
      <c r="D385" s="137" t="s">
        <v>131</v>
      </c>
      <c r="E385" s="138" t="s">
        <v>1</v>
      </c>
      <c r="F385" s="139" t="s">
        <v>6795</v>
      </c>
      <c r="H385" s="140">
        <v>16.68</v>
      </c>
      <c r="I385" s="141"/>
      <c r="L385" s="136"/>
      <c r="M385" s="142"/>
      <c r="T385" s="144"/>
      <c r="AT385" s="138" t="s">
        <v>131</v>
      </c>
      <c r="AU385" s="138" t="s">
        <v>78</v>
      </c>
      <c r="AV385" s="10" t="s">
        <v>78</v>
      </c>
      <c r="AW385" s="10" t="s">
        <v>28</v>
      </c>
      <c r="AX385" s="10" t="s">
        <v>72</v>
      </c>
      <c r="AY385" s="138" t="s">
        <v>130</v>
      </c>
    </row>
    <row r="386" spans="2:65" s="10" customFormat="1">
      <c r="B386" s="136"/>
      <c r="D386" s="137" t="s">
        <v>131</v>
      </c>
      <c r="E386" s="138" t="s">
        <v>1</v>
      </c>
      <c r="F386" s="139" t="s">
        <v>6794</v>
      </c>
      <c r="H386" s="140">
        <v>8.4489999999999998</v>
      </c>
      <c r="I386" s="141"/>
      <c r="L386" s="136"/>
      <c r="M386" s="142"/>
      <c r="T386" s="144"/>
      <c r="AT386" s="138" t="s">
        <v>131</v>
      </c>
      <c r="AU386" s="138" t="s">
        <v>78</v>
      </c>
      <c r="AV386" s="10" t="s">
        <v>78</v>
      </c>
      <c r="AW386" s="10" t="s">
        <v>28</v>
      </c>
      <c r="AX386" s="10" t="s">
        <v>72</v>
      </c>
      <c r="AY386" s="138" t="s">
        <v>130</v>
      </c>
    </row>
    <row r="387" spans="2:65" s="813" customFormat="1">
      <c r="B387" s="817"/>
      <c r="D387" s="137" t="s">
        <v>131</v>
      </c>
      <c r="E387" s="814" t="s">
        <v>1</v>
      </c>
      <c r="F387" s="820" t="s">
        <v>6773</v>
      </c>
      <c r="H387" s="819">
        <v>37.927</v>
      </c>
      <c r="I387" s="818"/>
      <c r="L387" s="817"/>
      <c r="M387" s="816"/>
      <c r="T387" s="815"/>
      <c r="AT387" s="814" t="s">
        <v>131</v>
      </c>
      <c r="AU387" s="814" t="s">
        <v>78</v>
      </c>
      <c r="AV387" s="813" t="s">
        <v>132</v>
      </c>
      <c r="AW387" s="813" t="s">
        <v>28</v>
      </c>
      <c r="AX387" s="813" t="s">
        <v>8</v>
      </c>
      <c r="AY387" s="814" t="s">
        <v>130</v>
      </c>
    </row>
    <row r="388" spans="2:65" s="686" customFormat="1" ht="37.950000000000003" customHeight="1">
      <c r="B388" s="301"/>
      <c r="C388" s="551" t="s">
        <v>162</v>
      </c>
      <c r="D388" s="551" t="s">
        <v>1008</v>
      </c>
      <c r="E388" s="801" t="s">
        <v>4013</v>
      </c>
      <c r="F388" s="552" t="s">
        <v>4012</v>
      </c>
      <c r="G388" s="800" t="s">
        <v>212</v>
      </c>
      <c r="H388" s="799">
        <v>59.93</v>
      </c>
      <c r="I388" s="553"/>
      <c r="J388" s="798">
        <f>ROUND(I388*H388,0)</f>
        <v>0</v>
      </c>
      <c r="K388" s="552" t="s">
        <v>4082</v>
      </c>
      <c r="L388" s="34"/>
      <c r="M388" s="554" t="s">
        <v>1</v>
      </c>
      <c r="N388" s="555" t="s">
        <v>37</v>
      </c>
      <c r="P388" s="307">
        <f>O388*H388</f>
        <v>0</v>
      </c>
      <c r="Q388" s="307">
        <v>0</v>
      </c>
      <c r="R388" s="307">
        <f>Q388*H388</f>
        <v>0</v>
      </c>
      <c r="S388" s="307">
        <v>2.2000000000000002</v>
      </c>
      <c r="T388" s="133">
        <f>S388*H388</f>
        <v>131.846</v>
      </c>
      <c r="AR388" s="134" t="s">
        <v>103</v>
      </c>
      <c r="AT388" s="134" t="s">
        <v>1008</v>
      </c>
      <c r="AU388" s="134" t="s">
        <v>78</v>
      </c>
      <c r="AY388" s="277" t="s">
        <v>130</v>
      </c>
      <c r="BE388" s="308">
        <f>IF(N388="základní",J388,0)</f>
        <v>0</v>
      </c>
      <c r="BF388" s="308">
        <f>IF(N388="snížená",J388,0)</f>
        <v>0</v>
      </c>
      <c r="BG388" s="308">
        <f>IF(N388="zákl. přenesená",J388,0)</f>
        <v>0</v>
      </c>
      <c r="BH388" s="308">
        <f>IF(N388="sníž. přenesená",J388,0)</f>
        <v>0</v>
      </c>
      <c r="BI388" s="308">
        <f>IF(N388="nulová",J388,0)</f>
        <v>0</v>
      </c>
      <c r="BJ388" s="277" t="s">
        <v>8</v>
      </c>
      <c r="BK388" s="308">
        <f>ROUND(I388*H388,0)</f>
        <v>0</v>
      </c>
      <c r="BL388" s="277" t="s">
        <v>103</v>
      </c>
      <c r="BM388" s="134" t="s">
        <v>6793</v>
      </c>
    </row>
    <row r="389" spans="2:65" s="10" customFormat="1">
      <c r="B389" s="136"/>
      <c r="D389" s="137" t="s">
        <v>131</v>
      </c>
      <c r="E389" s="138" t="s">
        <v>1</v>
      </c>
      <c r="F389" s="139" t="s">
        <v>6785</v>
      </c>
      <c r="H389" s="140">
        <v>57.713000000000001</v>
      </c>
      <c r="I389" s="141"/>
      <c r="L389" s="136"/>
      <c r="M389" s="142"/>
      <c r="T389" s="144"/>
      <c r="AT389" s="138" t="s">
        <v>131</v>
      </c>
      <c r="AU389" s="138" t="s">
        <v>78</v>
      </c>
      <c r="AV389" s="10" t="s">
        <v>78</v>
      </c>
      <c r="AW389" s="10" t="s">
        <v>28</v>
      </c>
      <c r="AX389" s="10" t="s">
        <v>72</v>
      </c>
      <c r="AY389" s="138" t="s">
        <v>130</v>
      </c>
    </row>
    <row r="390" spans="2:65" s="10" customFormat="1" ht="20.6">
      <c r="B390" s="136"/>
      <c r="D390" s="137" t="s">
        <v>131</v>
      </c>
      <c r="E390" s="138" t="s">
        <v>1</v>
      </c>
      <c r="F390" s="139" t="s">
        <v>6792</v>
      </c>
      <c r="H390" s="140">
        <v>2.2170000000000001</v>
      </c>
      <c r="I390" s="141"/>
      <c r="L390" s="136"/>
      <c r="M390" s="142"/>
      <c r="T390" s="144"/>
      <c r="AT390" s="138" t="s">
        <v>131</v>
      </c>
      <c r="AU390" s="138" t="s">
        <v>78</v>
      </c>
      <c r="AV390" s="10" t="s">
        <v>78</v>
      </c>
      <c r="AW390" s="10" t="s">
        <v>28</v>
      </c>
      <c r="AX390" s="10" t="s">
        <v>72</v>
      </c>
      <c r="AY390" s="138" t="s">
        <v>130</v>
      </c>
    </row>
    <row r="391" spans="2:65" s="813" customFormat="1">
      <c r="B391" s="817"/>
      <c r="D391" s="137" t="s">
        <v>131</v>
      </c>
      <c r="E391" s="814" t="s">
        <v>1</v>
      </c>
      <c r="F391" s="820" t="s">
        <v>6770</v>
      </c>
      <c r="H391" s="819">
        <v>59.93</v>
      </c>
      <c r="I391" s="818"/>
      <c r="L391" s="817"/>
      <c r="M391" s="816"/>
      <c r="T391" s="815"/>
      <c r="AT391" s="814" t="s">
        <v>131</v>
      </c>
      <c r="AU391" s="814" t="s">
        <v>78</v>
      </c>
      <c r="AV391" s="813" t="s">
        <v>132</v>
      </c>
      <c r="AW391" s="813" t="s">
        <v>28</v>
      </c>
      <c r="AX391" s="813" t="s">
        <v>8</v>
      </c>
      <c r="AY391" s="814" t="s">
        <v>130</v>
      </c>
    </row>
    <row r="392" spans="2:65" s="686" customFormat="1" ht="37.950000000000003" customHeight="1">
      <c r="B392" s="301"/>
      <c r="C392" s="551" t="s">
        <v>1072</v>
      </c>
      <c r="D392" s="551" t="s">
        <v>1008</v>
      </c>
      <c r="E392" s="801" t="s">
        <v>4169</v>
      </c>
      <c r="F392" s="552" t="s">
        <v>4168</v>
      </c>
      <c r="G392" s="800" t="s">
        <v>212</v>
      </c>
      <c r="H392" s="799">
        <v>1.427</v>
      </c>
      <c r="I392" s="553"/>
      <c r="J392" s="798">
        <f>ROUND(I392*H392,0)</f>
        <v>0</v>
      </c>
      <c r="K392" s="552" t="s">
        <v>4082</v>
      </c>
      <c r="L392" s="34"/>
      <c r="M392" s="554" t="s">
        <v>1</v>
      </c>
      <c r="N392" s="555" t="s">
        <v>37</v>
      </c>
      <c r="P392" s="307">
        <f>O392*H392</f>
        <v>0</v>
      </c>
      <c r="Q392" s="307">
        <v>0</v>
      </c>
      <c r="R392" s="307">
        <f>Q392*H392</f>
        <v>0</v>
      </c>
      <c r="S392" s="307">
        <v>2.2000000000000002</v>
      </c>
      <c r="T392" s="133">
        <f>S392*H392</f>
        <v>3.1394000000000002</v>
      </c>
      <c r="AR392" s="134" t="s">
        <v>103</v>
      </c>
      <c r="AT392" s="134" t="s">
        <v>1008</v>
      </c>
      <c r="AU392" s="134" t="s">
        <v>78</v>
      </c>
      <c r="AY392" s="277" t="s">
        <v>130</v>
      </c>
      <c r="BE392" s="308">
        <f>IF(N392="základní",J392,0)</f>
        <v>0</v>
      </c>
      <c r="BF392" s="308">
        <f>IF(N392="snížená",J392,0)</f>
        <v>0</v>
      </c>
      <c r="BG392" s="308">
        <f>IF(N392="zákl. přenesená",J392,0)</f>
        <v>0</v>
      </c>
      <c r="BH392" s="308">
        <f>IF(N392="sníž. přenesená",J392,0)</f>
        <v>0</v>
      </c>
      <c r="BI392" s="308">
        <f>IF(N392="nulová",J392,0)</f>
        <v>0</v>
      </c>
      <c r="BJ392" s="277" t="s">
        <v>8</v>
      </c>
      <c r="BK392" s="308">
        <f>ROUND(I392*H392,0)</f>
        <v>0</v>
      </c>
      <c r="BL392" s="277" t="s">
        <v>103</v>
      </c>
      <c r="BM392" s="134" t="s">
        <v>6791</v>
      </c>
    </row>
    <row r="393" spans="2:65" s="10" customFormat="1">
      <c r="B393" s="136"/>
      <c r="D393" s="137" t="s">
        <v>131</v>
      </c>
      <c r="E393" s="138" t="s">
        <v>1</v>
      </c>
      <c r="F393" s="139" t="s">
        <v>6790</v>
      </c>
      <c r="H393" s="140">
        <v>0.61199999999999999</v>
      </c>
      <c r="I393" s="141"/>
      <c r="L393" s="136"/>
      <c r="M393" s="142"/>
      <c r="T393" s="144"/>
      <c r="AT393" s="138" t="s">
        <v>131</v>
      </c>
      <c r="AU393" s="138" t="s">
        <v>78</v>
      </c>
      <c r="AV393" s="10" t="s">
        <v>78</v>
      </c>
      <c r="AW393" s="10" t="s">
        <v>28</v>
      </c>
      <c r="AX393" s="10" t="s">
        <v>72</v>
      </c>
      <c r="AY393" s="138" t="s">
        <v>130</v>
      </c>
    </row>
    <row r="394" spans="2:65" s="10" customFormat="1">
      <c r="B394" s="136"/>
      <c r="D394" s="137" t="s">
        <v>131</v>
      </c>
      <c r="E394" s="138" t="s">
        <v>1</v>
      </c>
      <c r="F394" s="139" t="s">
        <v>6789</v>
      </c>
      <c r="H394" s="140">
        <v>0.81499999999999995</v>
      </c>
      <c r="I394" s="141"/>
      <c r="L394" s="136"/>
      <c r="M394" s="142"/>
      <c r="T394" s="144"/>
      <c r="AT394" s="138" t="s">
        <v>131</v>
      </c>
      <c r="AU394" s="138" t="s">
        <v>78</v>
      </c>
      <c r="AV394" s="10" t="s">
        <v>78</v>
      </c>
      <c r="AW394" s="10" t="s">
        <v>28</v>
      </c>
      <c r="AX394" s="10" t="s">
        <v>72</v>
      </c>
      <c r="AY394" s="138" t="s">
        <v>130</v>
      </c>
    </row>
    <row r="395" spans="2:65" s="813" customFormat="1">
      <c r="B395" s="817"/>
      <c r="D395" s="137" t="s">
        <v>131</v>
      </c>
      <c r="E395" s="814" t="s">
        <v>1</v>
      </c>
      <c r="F395" s="820" t="s">
        <v>2951</v>
      </c>
      <c r="H395" s="819">
        <v>1.427</v>
      </c>
      <c r="I395" s="818"/>
      <c r="L395" s="817"/>
      <c r="M395" s="816"/>
      <c r="T395" s="815"/>
      <c r="AT395" s="814" t="s">
        <v>131</v>
      </c>
      <c r="AU395" s="814" t="s">
        <v>78</v>
      </c>
      <c r="AV395" s="813" t="s">
        <v>132</v>
      </c>
      <c r="AW395" s="813" t="s">
        <v>28</v>
      </c>
      <c r="AX395" s="813" t="s">
        <v>8</v>
      </c>
      <c r="AY395" s="814" t="s">
        <v>130</v>
      </c>
    </row>
    <row r="396" spans="2:65" s="686" customFormat="1" ht="33" customHeight="1">
      <c r="B396" s="301"/>
      <c r="C396" s="551" t="s">
        <v>163</v>
      </c>
      <c r="D396" s="551" t="s">
        <v>1008</v>
      </c>
      <c r="E396" s="801" t="s">
        <v>6788</v>
      </c>
      <c r="F396" s="552" t="s">
        <v>6787</v>
      </c>
      <c r="G396" s="800" t="s">
        <v>212</v>
      </c>
      <c r="H396" s="799">
        <v>57.713000000000001</v>
      </c>
      <c r="I396" s="553"/>
      <c r="J396" s="798">
        <f>ROUND(I396*H396,0)</f>
        <v>0</v>
      </c>
      <c r="K396" s="552" t="s">
        <v>4082</v>
      </c>
      <c r="L396" s="34"/>
      <c r="M396" s="554" t="s">
        <v>1</v>
      </c>
      <c r="N396" s="555" t="s">
        <v>37</v>
      </c>
      <c r="P396" s="307">
        <f>O396*H396</f>
        <v>0</v>
      </c>
      <c r="Q396" s="307">
        <v>0</v>
      </c>
      <c r="R396" s="307">
        <f>Q396*H396</f>
        <v>0</v>
      </c>
      <c r="S396" s="307">
        <v>2.2000000000000002</v>
      </c>
      <c r="T396" s="133">
        <f>S396*H396</f>
        <v>126.96860000000001</v>
      </c>
      <c r="AR396" s="134" t="s">
        <v>103</v>
      </c>
      <c r="AT396" s="134" t="s">
        <v>1008</v>
      </c>
      <c r="AU396" s="134" t="s">
        <v>78</v>
      </c>
      <c r="AY396" s="277" t="s">
        <v>130</v>
      </c>
      <c r="BE396" s="308">
        <f>IF(N396="základní",J396,0)</f>
        <v>0</v>
      </c>
      <c r="BF396" s="308">
        <f>IF(N396="snížená",J396,0)</f>
        <v>0</v>
      </c>
      <c r="BG396" s="308">
        <f>IF(N396="zákl. přenesená",J396,0)</f>
        <v>0</v>
      </c>
      <c r="BH396" s="308">
        <f>IF(N396="sníž. přenesená",J396,0)</f>
        <v>0</v>
      </c>
      <c r="BI396" s="308">
        <f>IF(N396="nulová",J396,0)</f>
        <v>0</v>
      </c>
      <c r="BJ396" s="277" t="s">
        <v>8</v>
      </c>
      <c r="BK396" s="308">
        <f>ROUND(I396*H396,0)</f>
        <v>0</v>
      </c>
      <c r="BL396" s="277" t="s">
        <v>103</v>
      </c>
      <c r="BM396" s="134" t="s">
        <v>6786</v>
      </c>
    </row>
    <row r="397" spans="2:65" s="10" customFormat="1">
      <c r="B397" s="136"/>
      <c r="D397" s="137" t="s">
        <v>131</v>
      </c>
      <c r="E397" s="138" t="s">
        <v>1</v>
      </c>
      <c r="F397" s="139" t="s">
        <v>6785</v>
      </c>
      <c r="H397" s="140">
        <v>57.713000000000001</v>
      </c>
      <c r="I397" s="141"/>
      <c r="L397" s="136"/>
      <c r="M397" s="142"/>
      <c r="T397" s="144"/>
      <c r="AT397" s="138" t="s">
        <v>131</v>
      </c>
      <c r="AU397" s="138" t="s">
        <v>78</v>
      </c>
      <c r="AV397" s="10" t="s">
        <v>78</v>
      </c>
      <c r="AW397" s="10" t="s">
        <v>28</v>
      </c>
      <c r="AX397" s="10" t="s">
        <v>72</v>
      </c>
      <c r="AY397" s="138" t="s">
        <v>130</v>
      </c>
    </row>
    <row r="398" spans="2:65" s="813" customFormat="1">
      <c r="B398" s="817"/>
      <c r="D398" s="137" t="s">
        <v>131</v>
      </c>
      <c r="E398" s="814" t="s">
        <v>1</v>
      </c>
      <c r="F398" s="820" t="s">
        <v>6770</v>
      </c>
      <c r="H398" s="819">
        <v>57.713000000000001</v>
      </c>
      <c r="I398" s="818"/>
      <c r="L398" s="817"/>
      <c r="M398" s="816"/>
      <c r="T398" s="815"/>
      <c r="AT398" s="814" t="s">
        <v>131</v>
      </c>
      <c r="AU398" s="814" t="s">
        <v>78</v>
      </c>
      <c r="AV398" s="813" t="s">
        <v>132</v>
      </c>
      <c r="AW398" s="813" t="s">
        <v>28</v>
      </c>
      <c r="AX398" s="813" t="s">
        <v>8</v>
      </c>
      <c r="AY398" s="814" t="s">
        <v>130</v>
      </c>
    </row>
    <row r="399" spans="2:65" s="686" customFormat="1" ht="24.25" customHeight="1">
      <c r="B399" s="301"/>
      <c r="C399" s="551" t="s">
        <v>105</v>
      </c>
      <c r="D399" s="551" t="s">
        <v>1008</v>
      </c>
      <c r="E399" s="801" t="s">
        <v>6784</v>
      </c>
      <c r="F399" s="552" t="s">
        <v>6783</v>
      </c>
      <c r="G399" s="800" t="s">
        <v>270</v>
      </c>
      <c r="H399" s="799">
        <v>167.404</v>
      </c>
      <c r="I399" s="553"/>
      <c r="J399" s="798">
        <f>ROUND(I399*H399,0)</f>
        <v>0</v>
      </c>
      <c r="K399" s="552" t="s">
        <v>4082</v>
      </c>
      <c r="L399" s="34"/>
      <c r="M399" s="554" t="s">
        <v>1</v>
      </c>
      <c r="N399" s="555" t="s">
        <v>37</v>
      </c>
      <c r="P399" s="307">
        <f>O399*H399</f>
        <v>0</v>
      </c>
      <c r="Q399" s="307">
        <v>0</v>
      </c>
      <c r="R399" s="307">
        <f>Q399*H399</f>
        <v>0</v>
      </c>
      <c r="S399" s="307">
        <v>3.5000000000000003E-2</v>
      </c>
      <c r="T399" s="133">
        <f>S399*H399</f>
        <v>5.85914</v>
      </c>
      <c r="AR399" s="134" t="s">
        <v>103</v>
      </c>
      <c r="AT399" s="134" t="s">
        <v>1008</v>
      </c>
      <c r="AU399" s="134" t="s">
        <v>78</v>
      </c>
      <c r="AY399" s="277" t="s">
        <v>130</v>
      </c>
      <c r="BE399" s="308">
        <f>IF(N399="základní",J399,0)</f>
        <v>0</v>
      </c>
      <c r="BF399" s="308">
        <f>IF(N399="snížená",J399,0)</f>
        <v>0</v>
      </c>
      <c r="BG399" s="308">
        <f>IF(N399="zákl. přenesená",J399,0)</f>
        <v>0</v>
      </c>
      <c r="BH399" s="308">
        <f>IF(N399="sníž. přenesená",J399,0)</f>
        <v>0</v>
      </c>
      <c r="BI399" s="308">
        <f>IF(N399="nulová",J399,0)</f>
        <v>0</v>
      </c>
      <c r="BJ399" s="277" t="s">
        <v>8</v>
      </c>
      <c r="BK399" s="308">
        <f>ROUND(I399*H399,0)</f>
        <v>0</v>
      </c>
      <c r="BL399" s="277" t="s">
        <v>103</v>
      </c>
      <c r="BM399" s="134" t="s">
        <v>6782</v>
      </c>
    </row>
    <row r="400" spans="2:65" s="10" customFormat="1">
      <c r="B400" s="136"/>
      <c r="D400" s="137" t="s">
        <v>131</v>
      </c>
      <c r="E400" s="138" t="s">
        <v>1</v>
      </c>
      <c r="F400" s="139" t="s">
        <v>6781</v>
      </c>
      <c r="H400" s="140">
        <v>5.984</v>
      </c>
      <c r="I400" s="141"/>
      <c r="L400" s="136"/>
      <c r="M400" s="142"/>
      <c r="T400" s="144"/>
      <c r="AT400" s="138" t="s">
        <v>131</v>
      </c>
      <c r="AU400" s="138" t="s">
        <v>78</v>
      </c>
      <c r="AV400" s="10" t="s">
        <v>78</v>
      </c>
      <c r="AW400" s="10" t="s">
        <v>28</v>
      </c>
      <c r="AX400" s="10" t="s">
        <v>72</v>
      </c>
      <c r="AY400" s="138" t="s">
        <v>130</v>
      </c>
    </row>
    <row r="401" spans="2:65" s="10" customFormat="1">
      <c r="B401" s="136"/>
      <c r="D401" s="137" t="s">
        <v>131</v>
      </c>
      <c r="E401" s="138" t="s">
        <v>1</v>
      </c>
      <c r="F401" s="139" t="s">
        <v>6780</v>
      </c>
      <c r="H401" s="140">
        <v>32.42</v>
      </c>
      <c r="I401" s="141"/>
      <c r="L401" s="136"/>
      <c r="M401" s="142"/>
      <c r="T401" s="144"/>
      <c r="AT401" s="138" t="s">
        <v>131</v>
      </c>
      <c r="AU401" s="138" t="s">
        <v>78</v>
      </c>
      <c r="AV401" s="10" t="s">
        <v>78</v>
      </c>
      <c r="AW401" s="10" t="s">
        <v>28</v>
      </c>
      <c r="AX401" s="10" t="s">
        <v>72</v>
      </c>
      <c r="AY401" s="138" t="s">
        <v>130</v>
      </c>
    </row>
    <row r="402" spans="2:65" s="10" customFormat="1">
      <c r="B402" s="136"/>
      <c r="D402" s="137" t="s">
        <v>131</v>
      </c>
      <c r="E402" s="138" t="s">
        <v>1</v>
      </c>
      <c r="F402" s="139" t="s">
        <v>6779</v>
      </c>
      <c r="H402" s="140">
        <v>129</v>
      </c>
      <c r="I402" s="141"/>
      <c r="L402" s="136"/>
      <c r="M402" s="142"/>
      <c r="T402" s="144"/>
      <c r="AT402" s="138" t="s">
        <v>131</v>
      </c>
      <c r="AU402" s="138" t="s">
        <v>78</v>
      </c>
      <c r="AV402" s="10" t="s">
        <v>78</v>
      </c>
      <c r="AW402" s="10" t="s">
        <v>28</v>
      </c>
      <c r="AX402" s="10" t="s">
        <v>72</v>
      </c>
      <c r="AY402" s="138" t="s">
        <v>130</v>
      </c>
    </row>
    <row r="403" spans="2:65" s="813" customFormat="1">
      <c r="B403" s="817"/>
      <c r="D403" s="137" t="s">
        <v>131</v>
      </c>
      <c r="E403" s="814" t="s">
        <v>1</v>
      </c>
      <c r="F403" s="820" t="s">
        <v>6430</v>
      </c>
      <c r="H403" s="819">
        <v>167.404</v>
      </c>
      <c r="I403" s="818"/>
      <c r="L403" s="817"/>
      <c r="M403" s="816"/>
      <c r="T403" s="815"/>
      <c r="AT403" s="814" t="s">
        <v>131</v>
      </c>
      <c r="AU403" s="814" t="s">
        <v>78</v>
      </c>
      <c r="AV403" s="813" t="s">
        <v>132</v>
      </c>
      <c r="AW403" s="813" t="s">
        <v>28</v>
      </c>
      <c r="AX403" s="813" t="s">
        <v>8</v>
      </c>
      <c r="AY403" s="814" t="s">
        <v>130</v>
      </c>
    </row>
    <row r="404" spans="2:65" s="686" customFormat="1" ht="24.25" customHeight="1">
      <c r="B404" s="301"/>
      <c r="C404" s="551" t="s">
        <v>891</v>
      </c>
      <c r="D404" s="551" t="s">
        <v>1008</v>
      </c>
      <c r="E404" s="801" t="s">
        <v>4021</v>
      </c>
      <c r="F404" s="552" t="s">
        <v>4020</v>
      </c>
      <c r="G404" s="800" t="s">
        <v>212</v>
      </c>
      <c r="H404" s="799">
        <v>14.398</v>
      </c>
      <c r="I404" s="553"/>
      <c r="J404" s="798">
        <f>ROUND(I404*H404,0)</f>
        <v>0</v>
      </c>
      <c r="K404" s="552" t="s">
        <v>4082</v>
      </c>
      <c r="L404" s="34"/>
      <c r="M404" s="554" t="s">
        <v>1</v>
      </c>
      <c r="N404" s="555" t="s">
        <v>37</v>
      </c>
      <c r="P404" s="307">
        <f>O404*H404</f>
        <v>0</v>
      </c>
      <c r="Q404" s="307">
        <v>0</v>
      </c>
      <c r="R404" s="307">
        <f>Q404*H404</f>
        <v>0</v>
      </c>
      <c r="S404" s="307">
        <v>1.4</v>
      </c>
      <c r="T404" s="133">
        <f>S404*H404</f>
        <v>20.1572</v>
      </c>
      <c r="AR404" s="134" t="s">
        <v>103</v>
      </c>
      <c r="AT404" s="134" t="s">
        <v>1008</v>
      </c>
      <c r="AU404" s="134" t="s">
        <v>78</v>
      </c>
      <c r="AY404" s="277" t="s">
        <v>130</v>
      </c>
      <c r="BE404" s="308">
        <f>IF(N404="základní",J404,0)</f>
        <v>0</v>
      </c>
      <c r="BF404" s="308">
        <f>IF(N404="snížená",J404,0)</f>
        <v>0</v>
      </c>
      <c r="BG404" s="308">
        <f>IF(N404="zákl. přenesená",J404,0)</f>
        <v>0</v>
      </c>
      <c r="BH404" s="308">
        <f>IF(N404="sníž. přenesená",J404,0)</f>
        <v>0</v>
      </c>
      <c r="BI404" s="308">
        <f>IF(N404="nulová",J404,0)</f>
        <v>0</v>
      </c>
      <c r="BJ404" s="277" t="s">
        <v>8</v>
      </c>
      <c r="BK404" s="308">
        <f>ROUND(I404*H404,0)</f>
        <v>0</v>
      </c>
      <c r="BL404" s="277" t="s">
        <v>103</v>
      </c>
      <c r="BM404" s="134" t="s">
        <v>6778</v>
      </c>
    </row>
    <row r="405" spans="2:65" s="10" customFormat="1">
      <c r="B405" s="136"/>
      <c r="D405" s="137" t="s">
        <v>131</v>
      </c>
      <c r="E405" s="138" t="s">
        <v>1</v>
      </c>
      <c r="F405" s="139" t="s">
        <v>6777</v>
      </c>
      <c r="H405" s="140">
        <v>14.398</v>
      </c>
      <c r="I405" s="141"/>
      <c r="L405" s="136"/>
      <c r="M405" s="142"/>
      <c r="T405" s="144"/>
      <c r="AT405" s="138" t="s">
        <v>131</v>
      </c>
      <c r="AU405" s="138" t="s">
        <v>78</v>
      </c>
      <c r="AV405" s="10" t="s">
        <v>78</v>
      </c>
      <c r="AW405" s="10" t="s">
        <v>28</v>
      </c>
      <c r="AX405" s="10" t="s">
        <v>72</v>
      </c>
      <c r="AY405" s="138" t="s">
        <v>130</v>
      </c>
    </row>
    <row r="406" spans="2:65" s="813" customFormat="1">
      <c r="B406" s="817"/>
      <c r="D406" s="137" t="s">
        <v>131</v>
      </c>
      <c r="E406" s="814" t="s">
        <v>1</v>
      </c>
      <c r="F406" s="820" t="s">
        <v>6776</v>
      </c>
      <c r="H406" s="819">
        <v>14.398</v>
      </c>
      <c r="I406" s="818"/>
      <c r="L406" s="817"/>
      <c r="M406" s="816"/>
      <c r="T406" s="815"/>
      <c r="AT406" s="814" t="s">
        <v>131</v>
      </c>
      <c r="AU406" s="814" t="s">
        <v>78</v>
      </c>
      <c r="AV406" s="813" t="s">
        <v>132</v>
      </c>
      <c r="AW406" s="813" t="s">
        <v>28</v>
      </c>
      <c r="AX406" s="813" t="s">
        <v>8</v>
      </c>
      <c r="AY406" s="814" t="s">
        <v>130</v>
      </c>
    </row>
    <row r="407" spans="2:65" s="686" customFormat="1" ht="24.25" customHeight="1">
      <c r="B407" s="301"/>
      <c r="C407" s="551" t="s">
        <v>1082</v>
      </c>
      <c r="D407" s="551" t="s">
        <v>1008</v>
      </c>
      <c r="E407" s="801" t="s">
        <v>4017</v>
      </c>
      <c r="F407" s="552" t="s">
        <v>4016</v>
      </c>
      <c r="G407" s="800" t="s">
        <v>212</v>
      </c>
      <c r="H407" s="799">
        <v>52.124000000000002</v>
      </c>
      <c r="I407" s="553"/>
      <c r="J407" s="798">
        <f>ROUND(I407*H407,0)</f>
        <v>0</v>
      </c>
      <c r="K407" s="552" t="s">
        <v>4082</v>
      </c>
      <c r="L407" s="34"/>
      <c r="M407" s="554" t="s">
        <v>1</v>
      </c>
      <c r="N407" s="555" t="s">
        <v>37</v>
      </c>
      <c r="P407" s="307">
        <f>O407*H407</f>
        <v>0</v>
      </c>
      <c r="Q407" s="307">
        <v>0</v>
      </c>
      <c r="R407" s="307">
        <f>Q407*H407</f>
        <v>0</v>
      </c>
      <c r="S407" s="307">
        <v>1.4</v>
      </c>
      <c r="T407" s="133">
        <f>S407*H407</f>
        <v>72.973600000000005</v>
      </c>
      <c r="AR407" s="134" t="s">
        <v>103</v>
      </c>
      <c r="AT407" s="134" t="s">
        <v>1008</v>
      </c>
      <c r="AU407" s="134" t="s">
        <v>78</v>
      </c>
      <c r="AY407" s="277" t="s">
        <v>130</v>
      </c>
      <c r="BE407" s="308">
        <f>IF(N407="základní",J407,0)</f>
        <v>0</v>
      </c>
      <c r="BF407" s="308">
        <f>IF(N407="snížená",J407,0)</f>
        <v>0</v>
      </c>
      <c r="BG407" s="308">
        <f>IF(N407="zákl. přenesená",J407,0)</f>
        <v>0</v>
      </c>
      <c r="BH407" s="308">
        <f>IF(N407="sníž. přenesená",J407,0)</f>
        <v>0</v>
      </c>
      <c r="BI407" s="308">
        <f>IF(N407="nulová",J407,0)</f>
        <v>0</v>
      </c>
      <c r="BJ407" s="277" t="s">
        <v>8</v>
      </c>
      <c r="BK407" s="308">
        <f>ROUND(I407*H407,0)</f>
        <v>0</v>
      </c>
      <c r="BL407" s="277" t="s">
        <v>103</v>
      </c>
      <c r="BM407" s="134" t="s">
        <v>6775</v>
      </c>
    </row>
    <row r="408" spans="2:65" s="10" customFormat="1">
      <c r="B408" s="136"/>
      <c r="D408" s="137" t="s">
        <v>131</v>
      </c>
      <c r="E408" s="138" t="s">
        <v>1</v>
      </c>
      <c r="F408" s="139" t="s">
        <v>6774</v>
      </c>
      <c r="H408" s="140">
        <v>52.124000000000002</v>
      </c>
      <c r="I408" s="141"/>
      <c r="L408" s="136"/>
      <c r="M408" s="142"/>
      <c r="T408" s="144"/>
      <c r="AT408" s="138" t="s">
        <v>131</v>
      </c>
      <c r="AU408" s="138" t="s">
        <v>78</v>
      </c>
      <c r="AV408" s="10" t="s">
        <v>78</v>
      </c>
      <c r="AW408" s="10" t="s">
        <v>28</v>
      </c>
      <c r="AX408" s="10" t="s">
        <v>72</v>
      </c>
      <c r="AY408" s="138" t="s">
        <v>130</v>
      </c>
    </row>
    <row r="409" spans="2:65" s="813" customFormat="1">
      <c r="B409" s="817"/>
      <c r="D409" s="137" t="s">
        <v>131</v>
      </c>
      <c r="E409" s="814" t="s">
        <v>1</v>
      </c>
      <c r="F409" s="820" t="s">
        <v>6773</v>
      </c>
      <c r="H409" s="819">
        <v>52.124000000000002</v>
      </c>
      <c r="I409" s="818"/>
      <c r="L409" s="817"/>
      <c r="M409" s="816"/>
      <c r="T409" s="815"/>
      <c r="AT409" s="814" t="s">
        <v>131</v>
      </c>
      <c r="AU409" s="814" t="s">
        <v>78</v>
      </c>
      <c r="AV409" s="813" t="s">
        <v>132</v>
      </c>
      <c r="AW409" s="813" t="s">
        <v>28</v>
      </c>
      <c r="AX409" s="813" t="s">
        <v>8</v>
      </c>
      <c r="AY409" s="814" t="s">
        <v>130</v>
      </c>
    </row>
    <row r="410" spans="2:65" s="686" customFormat="1" ht="24.25" customHeight="1">
      <c r="B410" s="301"/>
      <c r="C410" s="551" t="s">
        <v>893</v>
      </c>
      <c r="D410" s="551" t="s">
        <v>1008</v>
      </c>
      <c r="E410" s="801" t="s">
        <v>4017</v>
      </c>
      <c r="F410" s="552" t="s">
        <v>4016</v>
      </c>
      <c r="G410" s="800" t="s">
        <v>212</v>
      </c>
      <c r="H410" s="799">
        <v>63.484000000000002</v>
      </c>
      <c r="I410" s="553"/>
      <c r="J410" s="798">
        <f>ROUND(I410*H410,0)</f>
        <v>0</v>
      </c>
      <c r="K410" s="552" t="s">
        <v>4082</v>
      </c>
      <c r="L410" s="34"/>
      <c r="M410" s="554" t="s">
        <v>1</v>
      </c>
      <c r="N410" s="555" t="s">
        <v>37</v>
      </c>
      <c r="P410" s="307">
        <f>O410*H410</f>
        <v>0</v>
      </c>
      <c r="Q410" s="307">
        <v>0</v>
      </c>
      <c r="R410" s="307">
        <f>Q410*H410</f>
        <v>0</v>
      </c>
      <c r="S410" s="307">
        <v>1.4</v>
      </c>
      <c r="T410" s="133">
        <f>S410*H410</f>
        <v>88.877600000000001</v>
      </c>
      <c r="AR410" s="134" t="s">
        <v>103</v>
      </c>
      <c r="AT410" s="134" t="s">
        <v>1008</v>
      </c>
      <c r="AU410" s="134" t="s">
        <v>78</v>
      </c>
      <c r="AY410" s="277" t="s">
        <v>130</v>
      </c>
      <c r="BE410" s="308">
        <f>IF(N410="základní",J410,0)</f>
        <v>0</v>
      </c>
      <c r="BF410" s="308">
        <f>IF(N410="snížená",J410,0)</f>
        <v>0</v>
      </c>
      <c r="BG410" s="308">
        <f>IF(N410="zákl. přenesená",J410,0)</f>
        <v>0</v>
      </c>
      <c r="BH410" s="308">
        <f>IF(N410="sníž. přenesená",J410,0)</f>
        <v>0</v>
      </c>
      <c r="BI410" s="308">
        <f>IF(N410="nulová",J410,0)</f>
        <v>0</v>
      </c>
      <c r="BJ410" s="277" t="s">
        <v>8</v>
      </c>
      <c r="BK410" s="308">
        <f>ROUND(I410*H410,0)</f>
        <v>0</v>
      </c>
      <c r="BL410" s="277" t="s">
        <v>103</v>
      </c>
      <c r="BM410" s="134" t="s">
        <v>6772</v>
      </c>
    </row>
    <row r="411" spans="2:65" s="10" customFormat="1">
      <c r="B411" s="136"/>
      <c r="D411" s="137" t="s">
        <v>131</v>
      </c>
      <c r="E411" s="138" t="s">
        <v>1</v>
      </c>
      <c r="F411" s="139" t="s">
        <v>6771</v>
      </c>
      <c r="H411" s="140">
        <v>63.484000000000002</v>
      </c>
      <c r="I411" s="141"/>
      <c r="L411" s="136"/>
      <c r="M411" s="142"/>
      <c r="T411" s="144"/>
      <c r="AT411" s="138" t="s">
        <v>131</v>
      </c>
      <c r="AU411" s="138" t="s">
        <v>78</v>
      </c>
      <c r="AV411" s="10" t="s">
        <v>78</v>
      </c>
      <c r="AW411" s="10" t="s">
        <v>28</v>
      </c>
      <c r="AX411" s="10" t="s">
        <v>72</v>
      </c>
      <c r="AY411" s="138" t="s">
        <v>130</v>
      </c>
    </row>
    <row r="412" spans="2:65" s="813" customFormat="1">
      <c r="B412" s="817"/>
      <c r="D412" s="137" t="s">
        <v>131</v>
      </c>
      <c r="E412" s="814" t="s">
        <v>1</v>
      </c>
      <c r="F412" s="820" t="s">
        <v>6770</v>
      </c>
      <c r="H412" s="819">
        <v>63.484000000000002</v>
      </c>
      <c r="I412" s="818"/>
      <c r="L412" s="817"/>
      <c r="M412" s="816"/>
      <c r="T412" s="815"/>
      <c r="AT412" s="814" t="s">
        <v>131</v>
      </c>
      <c r="AU412" s="814" t="s">
        <v>78</v>
      </c>
      <c r="AV412" s="813" t="s">
        <v>132</v>
      </c>
      <c r="AW412" s="813" t="s">
        <v>28</v>
      </c>
      <c r="AX412" s="813" t="s">
        <v>8</v>
      </c>
      <c r="AY412" s="814" t="s">
        <v>130</v>
      </c>
    </row>
    <row r="413" spans="2:65" s="686" customFormat="1" ht="21.75" customHeight="1">
      <c r="B413" s="301"/>
      <c r="C413" s="551" t="s">
        <v>1088</v>
      </c>
      <c r="D413" s="551" t="s">
        <v>1008</v>
      </c>
      <c r="E413" s="801" t="s">
        <v>4011</v>
      </c>
      <c r="F413" s="552" t="s">
        <v>4010</v>
      </c>
      <c r="G413" s="800" t="s">
        <v>212</v>
      </c>
      <c r="H413" s="799">
        <v>52.807000000000002</v>
      </c>
      <c r="I413" s="553"/>
      <c r="J413" s="798">
        <f>ROUND(I413*H413,0)</f>
        <v>0</v>
      </c>
      <c r="K413" s="552" t="s">
        <v>4082</v>
      </c>
      <c r="L413" s="34"/>
      <c r="M413" s="554" t="s">
        <v>1</v>
      </c>
      <c r="N413" s="555" t="s">
        <v>37</v>
      </c>
      <c r="P413" s="307">
        <f>O413*H413</f>
        <v>0</v>
      </c>
      <c r="Q413" s="307">
        <v>0</v>
      </c>
      <c r="R413" s="307">
        <f>Q413*H413</f>
        <v>0</v>
      </c>
      <c r="S413" s="307">
        <v>1.4</v>
      </c>
      <c r="T413" s="133">
        <f>S413*H413</f>
        <v>73.9298</v>
      </c>
      <c r="AR413" s="134" t="s">
        <v>103</v>
      </c>
      <c r="AT413" s="134" t="s">
        <v>1008</v>
      </c>
      <c r="AU413" s="134" t="s">
        <v>78</v>
      </c>
      <c r="AY413" s="277" t="s">
        <v>130</v>
      </c>
      <c r="BE413" s="308">
        <f>IF(N413="základní",J413,0)</f>
        <v>0</v>
      </c>
      <c r="BF413" s="308">
        <f>IF(N413="snížená",J413,0)</f>
        <v>0</v>
      </c>
      <c r="BG413" s="308">
        <f>IF(N413="zákl. přenesená",J413,0)</f>
        <v>0</v>
      </c>
      <c r="BH413" s="308">
        <f>IF(N413="sníž. přenesená",J413,0)</f>
        <v>0</v>
      </c>
      <c r="BI413" s="308">
        <f>IF(N413="nulová",J413,0)</f>
        <v>0</v>
      </c>
      <c r="BJ413" s="277" t="s">
        <v>8</v>
      </c>
      <c r="BK413" s="308">
        <f>ROUND(I413*H413,0)</f>
        <v>0</v>
      </c>
      <c r="BL413" s="277" t="s">
        <v>103</v>
      </c>
      <c r="BM413" s="134" t="s">
        <v>6769</v>
      </c>
    </row>
    <row r="414" spans="2:65" s="10" customFormat="1">
      <c r="B414" s="136"/>
      <c r="D414" s="137" t="s">
        <v>131</v>
      </c>
      <c r="E414" s="138" t="s">
        <v>1</v>
      </c>
      <c r="F414" s="139" t="s">
        <v>6768</v>
      </c>
      <c r="H414" s="140">
        <v>52.807000000000002</v>
      </c>
      <c r="I414" s="141"/>
      <c r="L414" s="136"/>
      <c r="M414" s="142"/>
      <c r="T414" s="144"/>
      <c r="AT414" s="138" t="s">
        <v>131</v>
      </c>
      <c r="AU414" s="138" t="s">
        <v>78</v>
      </c>
      <c r="AV414" s="10" t="s">
        <v>78</v>
      </c>
      <c r="AW414" s="10" t="s">
        <v>28</v>
      </c>
      <c r="AX414" s="10" t="s">
        <v>72</v>
      </c>
      <c r="AY414" s="138" t="s">
        <v>130</v>
      </c>
    </row>
    <row r="415" spans="2:65" s="813" customFormat="1">
      <c r="B415" s="817"/>
      <c r="D415" s="137" t="s">
        <v>131</v>
      </c>
      <c r="E415" s="814" t="s">
        <v>1</v>
      </c>
      <c r="F415" s="820" t="s">
        <v>6767</v>
      </c>
      <c r="H415" s="819">
        <v>52.807000000000002</v>
      </c>
      <c r="I415" s="818"/>
      <c r="L415" s="817"/>
      <c r="M415" s="816"/>
      <c r="T415" s="815"/>
      <c r="AT415" s="814" t="s">
        <v>131</v>
      </c>
      <c r="AU415" s="814" t="s">
        <v>78</v>
      </c>
      <c r="AV415" s="813" t="s">
        <v>132</v>
      </c>
      <c r="AW415" s="813" t="s">
        <v>28</v>
      </c>
      <c r="AX415" s="813" t="s">
        <v>8</v>
      </c>
      <c r="AY415" s="814" t="s">
        <v>130</v>
      </c>
    </row>
    <row r="416" spans="2:65" s="686" customFormat="1" ht="16.5" customHeight="1">
      <c r="B416" s="301"/>
      <c r="C416" s="551" t="s">
        <v>895</v>
      </c>
      <c r="D416" s="551" t="s">
        <v>1008</v>
      </c>
      <c r="E416" s="801" t="s">
        <v>6766</v>
      </c>
      <c r="F416" s="552" t="s">
        <v>6765</v>
      </c>
      <c r="G416" s="800" t="s">
        <v>158</v>
      </c>
      <c r="H416" s="799">
        <v>90</v>
      </c>
      <c r="I416" s="553"/>
      <c r="J416" s="798">
        <f>ROUND(I416*H416,0)</f>
        <v>0</v>
      </c>
      <c r="K416" s="552" t="s">
        <v>4082</v>
      </c>
      <c r="L416" s="34"/>
      <c r="M416" s="554" t="s">
        <v>1</v>
      </c>
      <c r="N416" s="555" t="s">
        <v>37</v>
      </c>
      <c r="P416" s="307">
        <f>O416*H416</f>
        <v>0</v>
      </c>
      <c r="Q416" s="307">
        <v>0</v>
      </c>
      <c r="R416" s="307">
        <f>Q416*H416</f>
        <v>0</v>
      </c>
      <c r="S416" s="307">
        <v>5.8000000000000003E-2</v>
      </c>
      <c r="T416" s="133">
        <f>S416*H416</f>
        <v>5.2200000000000006</v>
      </c>
      <c r="AR416" s="134" t="s">
        <v>103</v>
      </c>
      <c r="AT416" s="134" t="s">
        <v>1008</v>
      </c>
      <c r="AU416" s="134" t="s">
        <v>78</v>
      </c>
      <c r="AY416" s="277" t="s">
        <v>130</v>
      </c>
      <c r="BE416" s="308">
        <f>IF(N416="základní",J416,0)</f>
        <v>0</v>
      </c>
      <c r="BF416" s="308">
        <f>IF(N416="snížená",J416,0)</f>
        <v>0</v>
      </c>
      <c r="BG416" s="308">
        <f>IF(N416="zákl. přenesená",J416,0)</f>
        <v>0</v>
      </c>
      <c r="BH416" s="308">
        <f>IF(N416="sníž. přenesená",J416,0)</f>
        <v>0</v>
      </c>
      <c r="BI416" s="308">
        <f>IF(N416="nulová",J416,0)</f>
        <v>0</v>
      </c>
      <c r="BJ416" s="277" t="s">
        <v>8</v>
      </c>
      <c r="BK416" s="308">
        <f>ROUND(I416*H416,0)</f>
        <v>0</v>
      </c>
      <c r="BL416" s="277" t="s">
        <v>103</v>
      </c>
      <c r="BM416" s="134" t="s">
        <v>6764</v>
      </c>
    </row>
    <row r="417" spans="2:65" s="10" customFormat="1">
      <c r="B417" s="136"/>
      <c r="D417" s="137" t="s">
        <v>131</v>
      </c>
      <c r="E417" s="138" t="s">
        <v>1</v>
      </c>
      <c r="F417" s="139" t="s">
        <v>6763</v>
      </c>
      <c r="H417" s="140">
        <v>90</v>
      </c>
      <c r="I417" s="141"/>
      <c r="L417" s="136"/>
      <c r="M417" s="142"/>
      <c r="T417" s="144"/>
      <c r="AT417" s="138" t="s">
        <v>131</v>
      </c>
      <c r="AU417" s="138" t="s">
        <v>78</v>
      </c>
      <c r="AV417" s="10" t="s">
        <v>78</v>
      </c>
      <c r="AW417" s="10" t="s">
        <v>28</v>
      </c>
      <c r="AX417" s="10" t="s">
        <v>8</v>
      </c>
      <c r="AY417" s="138" t="s">
        <v>130</v>
      </c>
    </row>
    <row r="418" spans="2:65" s="686" customFormat="1" ht="24.25" customHeight="1">
      <c r="B418" s="301"/>
      <c r="C418" s="551" t="s">
        <v>1093</v>
      </c>
      <c r="D418" s="551" t="s">
        <v>1008</v>
      </c>
      <c r="E418" s="801" t="s">
        <v>6762</v>
      </c>
      <c r="F418" s="552" t="s">
        <v>6761</v>
      </c>
      <c r="G418" s="800" t="s">
        <v>270</v>
      </c>
      <c r="H418" s="799">
        <v>45.63</v>
      </c>
      <c r="I418" s="553"/>
      <c r="J418" s="798">
        <f>ROUND(I418*H418,0)</f>
        <v>0</v>
      </c>
      <c r="K418" s="552" t="s">
        <v>4082</v>
      </c>
      <c r="L418" s="34"/>
      <c r="M418" s="554" t="s">
        <v>1</v>
      </c>
      <c r="N418" s="555" t="s">
        <v>37</v>
      </c>
      <c r="P418" s="307">
        <f>O418*H418</f>
        <v>0</v>
      </c>
      <c r="Q418" s="307">
        <v>0</v>
      </c>
      <c r="R418" s="307">
        <f>Q418*H418</f>
        <v>0</v>
      </c>
      <c r="S418" s="307">
        <v>4.8000000000000001E-2</v>
      </c>
      <c r="T418" s="133">
        <f>S418*H418</f>
        <v>2.1902400000000002</v>
      </c>
      <c r="AR418" s="134" t="s">
        <v>103</v>
      </c>
      <c r="AT418" s="134" t="s">
        <v>1008</v>
      </c>
      <c r="AU418" s="134" t="s">
        <v>78</v>
      </c>
      <c r="AY418" s="277" t="s">
        <v>130</v>
      </c>
      <c r="BE418" s="308">
        <f>IF(N418="základní",J418,0)</f>
        <v>0</v>
      </c>
      <c r="BF418" s="308">
        <f>IF(N418="snížená",J418,0)</f>
        <v>0</v>
      </c>
      <c r="BG418" s="308">
        <f>IF(N418="zákl. přenesená",J418,0)</f>
        <v>0</v>
      </c>
      <c r="BH418" s="308">
        <f>IF(N418="sníž. přenesená",J418,0)</f>
        <v>0</v>
      </c>
      <c r="BI418" s="308">
        <f>IF(N418="nulová",J418,0)</f>
        <v>0</v>
      </c>
      <c r="BJ418" s="277" t="s">
        <v>8</v>
      </c>
      <c r="BK418" s="308">
        <f>ROUND(I418*H418,0)</f>
        <v>0</v>
      </c>
      <c r="BL418" s="277" t="s">
        <v>103</v>
      </c>
      <c r="BM418" s="134" t="s">
        <v>6760</v>
      </c>
    </row>
    <row r="419" spans="2:65" s="10" customFormat="1">
      <c r="B419" s="136"/>
      <c r="D419" s="137" t="s">
        <v>131</v>
      </c>
      <c r="E419" s="138" t="s">
        <v>1</v>
      </c>
      <c r="F419" s="139" t="s">
        <v>6759</v>
      </c>
      <c r="H419" s="140">
        <v>9.7200000000000006</v>
      </c>
      <c r="I419" s="141"/>
      <c r="L419" s="136"/>
      <c r="M419" s="142"/>
      <c r="T419" s="144"/>
      <c r="AT419" s="138" t="s">
        <v>131</v>
      </c>
      <c r="AU419" s="138" t="s">
        <v>78</v>
      </c>
      <c r="AV419" s="10" t="s">
        <v>78</v>
      </c>
      <c r="AW419" s="10" t="s">
        <v>28</v>
      </c>
      <c r="AX419" s="10" t="s">
        <v>72</v>
      </c>
      <c r="AY419" s="138" t="s">
        <v>130</v>
      </c>
    </row>
    <row r="420" spans="2:65" s="10" customFormat="1">
      <c r="B420" s="136"/>
      <c r="D420" s="137" t="s">
        <v>131</v>
      </c>
      <c r="E420" s="138" t="s">
        <v>1</v>
      </c>
      <c r="F420" s="139" t="s">
        <v>6758</v>
      </c>
      <c r="H420" s="140">
        <v>28.8</v>
      </c>
      <c r="I420" s="141"/>
      <c r="L420" s="136"/>
      <c r="M420" s="142"/>
      <c r="T420" s="144"/>
      <c r="AT420" s="138" t="s">
        <v>131</v>
      </c>
      <c r="AU420" s="138" t="s">
        <v>78</v>
      </c>
      <c r="AV420" s="10" t="s">
        <v>78</v>
      </c>
      <c r="AW420" s="10" t="s">
        <v>28</v>
      </c>
      <c r="AX420" s="10" t="s">
        <v>72</v>
      </c>
      <c r="AY420" s="138" t="s">
        <v>130</v>
      </c>
    </row>
    <row r="421" spans="2:65" s="813" customFormat="1">
      <c r="B421" s="817"/>
      <c r="D421" s="137" t="s">
        <v>131</v>
      </c>
      <c r="E421" s="814" t="s">
        <v>1</v>
      </c>
      <c r="F421" s="820" t="s">
        <v>6273</v>
      </c>
      <c r="H421" s="819">
        <v>38.520000000000003</v>
      </c>
      <c r="I421" s="818"/>
      <c r="L421" s="817"/>
      <c r="M421" s="816"/>
      <c r="T421" s="815"/>
      <c r="AT421" s="814" t="s">
        <v>131</v>
      </c>
      <c r="AU421" s="814" t="s">
        <v>78</v>
      </c>
      <c r="AV421" s="813" t="s">
        <v>132</v>
      </c>
      <c r="AW421" s="813" t="s">
        <v>28</v>
      </c>
      <c r="AX421" s="813" t="s">
        <v>72</v>
      </c>
      <c r="AY421" s="814" t="s">
        <v>130</v>
      </c>
    </row>
    <row r="422" spans="2:65" s="10" customFormat="1">
      <c r="B422" s="136"/>
      <c r="D422" s="137" t="s">
        <v>131</v>
      </c>
      <c r="E422" s="138" t="s">
        <v>1</v>
      </c>
      <c r="F422" s="139" t="s">
        <v>6757</v>
      </c>
      <c r="H422" s="140">
        <v>1.62</v>
      </c>
      <c r="I422" s="141"/>
      <c r="L422" s="136"/>
      <c r="M422" s="142"/>
      <c r="T422" s="144"/>
      <c r="AT422" s="138" t="s">
        <v>131</v>
      </c>
      <c r="AU422" s="138" t="s">
        <v>78</v>
      </c>
      <c r="AV422" s="10" t="s">
        <v>78</v>
      </c>
      <c r="AW422" s="10" t="s">
        <v>28</v>
      </c>
      <c r="AX422" s="10" t="s">
        <v>72</v>
      </c>
      <c r="AY422" s="138" t="s">
        <v>130</v>
      </c>
    </row>
    <row r="423" spans="2:65" s="10" customFormat="1">
      <c r="B423" s="136"/>
      <c r="D423" s="137" t="s">
        <v>131</v>
      </c>
      <c r="E423" s="138" t="s">
        <v>1</v>
      </c>
      <c r="F423" s="139" t="s">
        <v>6756</v>
      </c>
      <c r="H423" s="140">
        <v>1.62</v>
      </c>
      <c r="I423" s="141"/>
      <c r="L423" s="136"/>
      <c r="M423" s="142"/>
      <c r="T423" s="144"/>
      <c r="AT423" s="138" t="s">
        <v>131</v>
      </c>
      <c r="AU423" s="138" t="s">
        <v>78</v>
      </c>
      <c r="AV423" s="10" t="s">
        <v>78</v>
      </c>
      <c r="AW423" s="10" t="s">
        <v>28</v>
      </c>
      <c r="AX423" s="10" t="s">
        <v>72</v>
      </c>
      <c r="AY423" s="138" t="s">
        <v>130</v>
      </c>
    </row>
    <row r="424" spans="2:65" s="10" customFormat="1">
      <c r="B424" s="136"/>
      <c r="D424" s="137" t="s">
        <v>131</v>
      </c>
      <c r="E424" s="138" t="s">
        <v>1</v>
      </c>
      <c r="F424" s="139" t="s">
        <v>6755</v>
      </c>
      <c r="H424" s="140">
        <v>2.4300000000000002</v>
      </c>
      <c r="I424" s="141"/>
      <c r="L424" s="136"/>
      <c r="M424" s="142"/>
      <c r="T424" s="144"/>
      <c r="AT424" s="138" t="s">
        <v>131</v>
      </c>
      <c r="AU424" s="138" t="s">
        <v>78</v>
      </c>
      <c r="AV424" s="10" t="s">
        <v>78</v>
      </c>
      <c r="AW424" s="10" t="s">
        <v>28</v>
      </c>
      <c r="AX424" s="10" t="s">
        <v>72</v>
      </c>
      <c r="AY424" s="138" t="s">
        <v>130</v>
      </c>
    </row>
    <row r="425" spans="2:65" s="813" customFormat="1">
      <c r="B425" s="817"/>
      <c r="D425" s="137" t="s">
        <v>131</v>
      </c>
      <c r="E425" s="814" t="s">
        <v>1</v>
      </c>
      <c r="F425" s="820" t="s">
        <v>6754</v>
      </c>
      <c r="H425" s="819">
        <v>5.67</v>
      </c>
      <c r="I425" s="818"/>
      <c r="L425" s="817"/>
      <c r="M425" s="816"/>
      <c r="T425" s="815"/>
      <c r="AT425" s="814" t="s">
        <v>131</v>
      </c>
      <c r="AU425" s="814" t="s">
        <v>78</v>
      </c>
      <c r="AV425" s="813" t="s">
        <v>132</v>
      </c>
      <c r="AW425" s="813" t="s">
        <v>28</v>
      </c>
      <c r="AX425" s="813" t="s">
        <v>72</v>
      </c>
      <c r="AY425" s="814" t="s">
        <v>130</v>
      </c>
    </row>
    <row r="426" spans="2:65" s="10" customFormat="1">
      <c r="B426" s="136"/>
      <c r="D426" s="137" t="s">
        <v>131</v>
      </c>
      <c r="E426" s="138" t="s">
        <v>1</v>
      </c>
      <c r="F426" s="139" t="s">
        <v>6753</v>
      </c>
      <c r="H426" s="140">
        <v>1.44</v>
      </c>
      <c r="I426" s="141"/>
      <c r="L426" s="136"/>
      <c r="M426" s="142"/>
      <c r="T426" s="144"/>
      <c r="AT426" s="138" t="s">
        <v>131</v>
      </c>
      <c r="AU426" s="138" t="s">
        <v>78</v>
      </c>
      <c r="AV426" s="10" t="s">
        <v>78</v>
      </c>
      <c r="AW426" s="10" t="s">
        <v>28</v>
      </c>
      <c r="AX426" s="10" t="s">
        <v>72</v>
      </c>
      <c r="AY426" s="138" t="s">
        <v>130</v>
      </c>
    </row>
    <row r="427" spans="2:65" s="813" customFormat="1">
      <c r="B427" s="817"/>
      <c r="D427" s="137" t="s">
        <v>131</v>
      </c>
      <c r="E427" s="814" t="s">
        <v>1</v>
      </c>
      <c r="F427" s="820" t="s">
        <v>6752</v>
      </c>
      <c r="H427" s="819">
        <v>1.44</v>
      </c>
      <c r="I427" s="818"/>
      <c r="L427" s="817"/>
      <c r="M427" s="816"/>
      <c r="T427" s="815"/>
      <c r="AT427" s="814" t="s">
        <v>131</v>
      </c>
      <c r="AU427" s="814" t="s">
        <v>78</v>
      </c>
      <c r="AV427" s="813" t="s">
        <v>132</v>
      </c>
      <c r="AW427" s="813" t="s">
        <v>28</v>
      </c>
      <c r="AX427" s="813" t="s">
        <v>72</v>
      </c>
      <c r="AY427" s="814" t="s">
        <v>130</v>
      </c>
    </row>
    <row r="428" spans="2:65" s="821" customFormat="1">
      <c r="B428" s="825"/>
      <c r="D428" s="137" t="s">
        <v>131</v>
      </c>
      <c r="E428" s="822" t="s">
        <v>1</v>
      </c>
      <c r="F428" s="828" t="s">
        <v>3195</v>
      </c>
      <c r="H428" s="827">
        <v>45.63</v>
      </c>
      <c r="I428" s="826"/>
      <c r="L428" s="825"/>
      <c r="M428" s="824"/>
      <c r="T428" s="823"/>
      <c r="AT428" s="822" t="s">
        <v>131</v>
      </c>
      <c r="AU428" s="822" t="s">
        <v>78</v>
      </c>
      <c r="AV428" s="821" t="s">
        <v>103</v>
      </c>
      <c r="AW428" s="821" t="s">
        <v>28</v>
      </c>
      <c r="AX428" s="821" t="s">
        <v>8</v>
      </c>
      <c r="AY428" s="822" t="s">
        <v>130</v>
      </c>
    </row>
    <row r="429" spans="2:65" s="686" customFormat="1" ht="24.25" customHeight="1">
      <c r="B429" s="301"/>
      <c r="C429" s="551" t="s">
        <v>897</v>
      </c>
      <c r="D429" s="551" t="s">
        <v>1008</v>
      </c>
      <c r="E429" s="801" t="s">
        <v>6751</v>
      </c>
      <c r="F429" s="552" t="s">
        <v>6750</v>
      </c>
      <c r="G429" s="800" t="s">
        <v>270</v>
      </c>
      <c r="H429" s="799">
        <v>34.56</v>
      </c>
      <c r="I429" s="553"/>
      <c r="J429" s="798">
        <f>ROUND(I429*H429,0)</f>
        <v>0</v>
      </c>
      <c r="K429" s="552" t="s">
        <v>4082</v>
      </c>
      <c r="L429" s="34"/>
      <c r="M429" s="554" t="s">
        <v>1</v>
      </c>
      <c r="N429" s="555" t="s">
        <v>37</v>
      </c>
      <c r="P429" s="307">
        <f>O429*H429</f>
        <v>0</v>
      </c>
      <c r="Q429" s="307">
        <v>0</v>
      </c>
      <c r="R429" s="307">
        <f>Q429*H429</f>
        <v>0</v>
      </c>
      <c r="S429" s="307">
        <v>3.7999999999999999E-2</v>
      </c>
      <c r="T429" s="133">
        <f>S429*H429</f>
        <v>1.31328</v>
      </c>
      <c r="AR429" s="134" t="s">
        <v>103</v>
      </c>
      <c r="AT429" s="134" t="s">
        <v>1008</v>
      </c>
      <c r="AU429" s="134" t="s">
        <v>78</v>
      </c>
      <c r="AY429" s="277" t="s">
        <v>130</v>
      </c>
      <c r="BE429" s="308">
        <f>IF(N429="základní",J429,0)</f>
        <v>0</v>
      </c>
      <c r="BF429" s="308">
        <f>IF(N429="snížená",J429,0)</f>
        <v>0</v>
      </c>
      <c r="BG429" s="308">
        <f>IF(N429="zákl. přenesená",J429,0)</f>
        <v>0</v>
      </c>
      <c r="BH429" s="308">
        <f>IF(N429="sníž. přenesená",J429,0)</f>
        <v>0</v>
      </c>
      <c r="BI429" s="308">
        <f>IF(N429="nulová",J429,0)</f>
        <v>0</v>
      </c>
      <c r="BJ429" s="277" t="s">
        <v>8</v>
      </c>
      <c r="BK429" s="308">
        <f>ROUND(I429*H429,0)</f>
        <v>0</v>
      </c>
      <c r="BL429" s="277" t="s">
        <v>103</v>
      </c>
      <c r="BM429" s="134" t="s">
        <v>6749</v>
      </c>
    </row>
    <row r="430" spans="2:65" s="10" customFormat="1">
      <c r="B430" s="136"/>
      <c r="D430" s="137" t="s">
        <v>131</v>
      </c>
      <c r="E430" s="138" t="s">
        <v>1</v>
      </c>
      <c r="F430" s="139" t="s">
        <v>6748</v>
      </c>
      <c r="H430" s="140">
        <v>34.56</v>
      </c>
      <c r="I430" s="141"/>
      <c r="L430" s="136"/>
      <c r="M430" s="142"/>
      <c r="T430" s="144"/>
      <c r="AT430" s="138" t="s">
        <v>131</v>
      </c>
      <c r="AU430" s="138" t="s">
        <v>78</v>
      </c>
      <c r="AV430" s="10" t="s">
        <v>78</v>
      </c>
      <c r="AW430" s="10" t="s">
        <v>28</v>
      </c>
      <c r="AX430" s="10" t="s">
        <v>72</v>
      </c>
      <c r="AY430" s="138" t="s">
        <v>130</v>
      </c>
    </row>
    <row r="431" spans="2:65" s="813" customFormat="1">
      <c r="B431" s="817"/>
      <c r="D431" s="137" t="s">
        <v>131</v>
      </c>
      <c r="E431" s="814" t="s">
        <v>1</v>
      </c>
      <c r="F431" s="820" t="s">
        <v>6018</v>
      </c>
      <c r="H431" s="819">
        <v>34.56</v>
      </c>
      <c r="I431" s="818"/>
      <c r="L431" s="817"/>
      <c r="M431" s="816"/>
      <c r="T431" s="815"/>
      <c r="AT431" s="814" t="s">
        <v>131</v>
      </c>
      <c r="AU431" s="814" t="s">
        <v>78</v>
      </c>
      <c r="AV431" s="813" t="s">
        <v>132</v>
      </c>
      <c r="AW431" s="813" t="s">
        <v>28</v>
      </c>
      <c r="AX431" s="813" t="s">
        <v>8</v>
      </c>
      <c r="AY431" s="814" t="s">
        <v>130</v>
      </c>
    </row>
    <row r="432" spans="2:65" s="686" customFormat="1" ht="24.25" customHeight="1">
      <c r="B432" s="301"/>
      <c r="C432" s="551" t="s">
        <v>1099</v>
      </c>
      <c r="D432" s="551" t="s">
        <v>1008</v>
      </c>
      <c r="E432" s="801" t="s">
        <v>6747</v>
      </c>
      <c r="F432" s="552" t="s">
        <v>6746</v>
      </c>
      <c r="G432" s="800" t="s">
        <v>270</v>
      </c>
      <c r="H432" s="799">
        <v>21.5</v>
      </c>
      <c r="I432" s="553"/>
      <c r="J432" s="798">
        <f>ROUND(I432*H432,0)</f>
        <v>0</v>
      </c>
      <c r="K432" s="552" t="s">
        <v>4082</v>
      </c>
      <c r="L432" s="34"/>
      <c r="M432" s="554" t="s">
        <v>1</v>
      </c>
      <c r="N432" s="555" t="s">
        <v>37</v>
      </c>
      <c r="P432" s="307">
        <f>O432*H432</f>
        <v>0</v>
      </c>
      <c r="Q432" s="307">
        <v>0</v>
      </c>
      <c r="R432" s="307">
        <f>Q432*H432</f>
        <v>0</v>
      </c>
      <c r="S432" s="307">
        <v>3.4000000000000002E-2</v>
      </c>
      <c r="T432" s="133">
        <f>S432*H432</f>
        <v>0.73100000000000009</v>
      </c>
      <c r="AR432" s="134" t="s">
        <v>103</v>
      </c>
      <c r="AT432" s="134" t="s">
        <v>1008</v>
      </c>
      <c r="AU432" s="134" t="s">
        <v>78</v>
      </c>
      <c r="AY432" s="277" t="s">
        <v>130</v>
      </c>
      <c r="BE432" s="308">
        <f>IF(N432="základní",J432,0)</f>
        <v>0</v>
      </c>
      <c r="BF432" s="308">
        <f>IF(N432="snížená",J432,0)</f>
        <v>0</v>
      </c>
      <c r="BG432" s="308">
        <f>IF(N432="zákl. přenesená",J432,0)</f>
        <v>0</v>
      </c>
      <c r="BH432" s="308">
        <f>IF(N432="sníž. přenesená",J432,0)</f>
        <v>0</v>
      </c>
      <c r="BI432" s="308">
        <f>IF(N432="nulová",J432,0)</f>
        <v>0</v>
      </c>
      <c r="BJ432" s="277" t="s">
        <v>8</v>
      </c>
      <c r="BK432" s="308">
        <f>ROUND(I432*H432,0)</f>
        <v>0</v>
      </c>
      <c r="BL432" s="277" t="s">
        <v>103</v>
      </c>
      <c r="BM432" s="134" t="s">
        <v>6745</v>
      </c>
    </row>
    <row r="433" spans="2:65" s="10" customFormat="1">
      <c r="B433" s="136"/>
      <c r="D433" s="137" t="s">
        <v>131</v>
      </c>
      <c r="E433" s="138" t="s">
        <v>1</v>
      </c>
      <c r="F433" s="139" t="s">
        <v>6744</v>
      </c>
      <c r="H433" s="140">
        <v>4.7649999999999997</v>
      </c>
      <c r="I433" s="141"/>
      <c r="L433" s="136"/>
      <c r="M433" s="142"/>
      <c r="T433" s="144"/>
      <c r="AT433" s="138" t="s">
        <v>131</v>
      </c>
      <c r="AU433" s="138" t="s">
        <v>78</v>
      </c>
      <c r="AV433" s="10" t="s">
        <v>78</v>
      </c>
      <c r="AW433" s="10" t="s">
        <v>28</v>
      </c>
      <c r="AX433" s="10" t="s">
        <v>72</v>
      </c>
      <c r="AY433" s="138" t="s">
        <v>130</v>
      </c>
    </row>
    <row r="434" spans="2:65" s="10" customFormat="1">
      <c r="B434" s="136"/>
      <c r="D434" s="137" t="s">
        <v>131</v>
      </c>
      <c r="E434" s="138" t="s">
        <v>1</v>
      </c>
      <c r="F434" s="139" t="s">
        <v>6743</v>
      </c>
      <c r="H434" s="140">
        <v>4.3319999999999999</v>
      </c>
      <c r="I434" s="141"/>
      <c r="L434" s="136"/>
      <c r="M434" s="142"/>
      <c r="T434" s="144"/>
      <c r="AT434" s="138" t="s">
        <v>131</v>
      </c>
      <c r="AU434" s="138" t="s">
        <v>78</v>
      </c>
      <c r="AV434" s="10" t="s">
        <v>78</v>
      </c>
      <c r="AW434" s="10" t="s">
        <v>28</v>
      </c>
      <c r="AX434" s="10" t="s">
        <v>72</v>
      </c>
      <c r="AY434" s="138" t="s">
        <v>130</v>
      </c>
    </row>
    <row r="435" spans="2:65" s="10" customFormat="1">
      <c r="B435" s="136"/>
      <c r="D435" s="137" t="s">
        <v>131</v>
      </c>
      <c r="E435" s="138" t="s">
        <v>1</v>
      </c>
      <c r="F435" s="139" t="s">
        <v>6742</v>
      </c>
      <c r="H435" s="140">
        <v>3.198</v>
      </c>
      <c r="I435" s="141"/>
      <c r="L435" s="136"/>
      <c r="M435" s="142"/>
      <c r="T435" s="144"/>
      <c r="AT435" s="138" t="s">
        <v>131</v>
      </c>
      <c r="AU435" s="138" t="s">
        <v>78</v>
      </c>
      <c r="AV435" s="10" t="s">
        <v>78</v>
      </c>
      <c r="AW435" s="10" t="s">
        <v>28</v>
      </c>
      <c r="AX435" s="10" t="s">
        <v>72</v>
      </c>
      <c r="AY435" s="138" t="s">
        <v>130</v>
      </c>
    </row>
    <row r="436" spans="2:65" s="10" customFormat="1">
      <c r="B436" s="136"/>
      <c r="D436" s="137" t="s">
        <v>131</v>
      </c>
      <c r="E436" s="138" t="s">
        <v>1</v>
      </c>
      <c r="F436" s="139" t="s">
        <v>6741</v>
      </c>
      <c r="H436" s="140">
        <v>3.06</v>
      </c>
      <c r="I436" s="141"/>
      <c r="L436" s="136"/>
      <c r="M436" s="142"/>
      <c r="T436" s="144"/>
      <c r="AT436" s="138" t="s">
        <v>131</v>
      </c>
      <c r="AU436" s="138" t="s">
        <v>78</v>
      </c>
      <c r="AV436" s="10" t="s">
        <v>78</v>
      </c>
      <c r="AW436" s="10" t="s">
        <v>28</v>
      </c>
      <c r="AX436" s="10" t="s">
        <v>72</v>
      </c>
      <c r="AY436" s="138" t="s">
        <v>130</v>
      </c>
    </row>
    <row r="437" spans="2:65" s="10" customFormat="1">
      <c r="B437" s="136"/>
      <c r="D437" s="137" t="s">
        <v>131</v>
      </c>
      <c r="E437" s="138" t="s">
        <v>1</v>
      </c>
      <c r="F437" s="139" t="s">
        <v>6740</v>
      </c>
      <c r="H437" s="140">
        <v>3.2189999999999999</v>
      </c>
      <c r="I437" s="141"/>
      <c r="L437" s="136"/>
      <c r="M437" s="142"/>
      <c r="T437" s="144"/>
      <c r="AT437" s="138" t="s">
        <v>131</v>
      </c>
      <c r="AU437" s="138" t="s">
        <v>78</v>
      </c>
      <c r="AV437" s="10" t="s">
        <v>78</v>
      </c>
      <c r="AW437" s="10" t="s">
        <v>28</v>
      </c>
      <c r="AX437" s="10" t="s">
        <v>72</v>
      </c>
      <c r="AY437" s="138" t="s">
        <v>130</v>
      </c>
    </row>
    <row r="438" spans="2:65" s="10" customFormat="1">
      <c r="B438" s="136"/>
      <c r="D438" s="137" t="s">
        <v>131</v>
      </c>
      <c r="E438" s="138" t="s">
        <v>1</v>
      </c>
      <c r="F438" s="139" t="s">
        <v>6739</v>
      </c>
      <c r="H438" s="140">
        <v>2.9260000000000002</v>
      </c>
      <c r="I438" s="141"/>
      <c r="L438" s="136"/>
      <c r="M438" s="142"/>
      <c r="T438" s="144"/>
      <c r="AT438" s="138" t="s">
        <v>131</v>
      </c>
      <c r="AU438" s="138" t="s">
        <v>78</v>
      </c>
      <c r="AV438" s="10" t="s">
        <v>78</v>
      </c>
      <c r="AW438" s="10" t="s">
        <v>28</v>
      </c>
      <c r="AX438" s="10" t="s">
        <v>72</v>
      </c>
      <c r="AY438" s="138" t="s">
        <v>130</v>
      </c>
    </row>
    <row r="439" spans="2:65" s="813" customFormat="1">
      <c r="B439" s="817"/>
      <c r="D439" s="137" t="s">
        <v>131</v>
      </c>
      <c r="E439" s="814" t="s">
        <v>1</v>
      </c>
      <c r="F439" s="820" t="s">
        <v>2951</v>
      </c>
      <c r="H439" s="819">
        <v>21.5</v>
      </c>
      <c r="I439" s="818"/>
      <c r="L439" s="817"/>
      <c r="M439" s="816"/>
      <c r="T439" s="815"/>
      <c r="AT439" s="814" t="s">
        <v>131</v>
      </c>
      <c r="AU439" s="814" t="s">
        <v>78</v>
      </c>
      <c r="AV439" s="813" t="s">
        <v>132</v>
      </c>
      <c r="AW439" s="813" t="s">
        <v>28</v>
      </c>
      <c r="AX439" s="813" t="s">
        <v>8</v>
      </c>
      <c r="AY439" s="814" t="s">
        <v>130</v>
      </c>
    </row>
    <row r="440" spans="2:65" s="686" customFormat="1" ht="24.25" customHeight="1">
      <c r="B440" s="301"/>
      <c r="C440" s="551" t="s">
        <v>1087</v>
      </c>
      <c r="D440" s="551" t="s">
        <v>1008</v>
      </c>
      <c r="E440" s="801" t="s">
        <v>6738</v>
      </c>
      <c r="F440" s="552" t="s">
        <v>6737</v>
      </c>
      <c r="G440" s="800" t="s">
        <v>270</v>
      </c>
      <c r="H440" s="799">
        <v>1.06</v>
      </c>
      <c r="I440" s="553"/>
      <c r="J440" s="798">
        <f>ROUND(I440*H440,0)</f>
        <v>0</v>
      </c>
      <c r="K440" s="552" t="s">
        <v>4082</v>
      </c>
      <c r="L440" s="34"/>
      <c r="M440" s="554" t="s">
        <v>1</v>
      </c>
      <c r="N440" s="555" t="s">
        <v>37</v>
      </c>
      <c r="P440" s="307">
        <f>O440*H440</f>
        <v>0</v>
      </c>
      <c r="Q440" s="307">
        <v>0</v>
      </c>
      <c r="R440" s="307">
        <f>Q440*H440</f>
        <v>0</v>
      </c>
      <c r="S440" s="307">
        <v>6.5000000000000002E-2</v>
      </c>
      <c r="T440" s="133">
        <f>S440*H440</f>
        <v>6.8900000000000003E-2</v>
      </c>
      <c r="AR440" s="134" t="s">
        <v>103</v>
      </c>
      <c r="AT440" s="134" t="s">
        <v>1008</v>
      </c>
      <c r="AU440" s="134" t="s">
        <v>78</v>
      </c>
      <c r="AY440" s="277" t="s">
        <v>130</v>
      </c>
      <c r="BE440" s="308">
        <f>IF(N440="základní",J440,0)</f>
        <v>0</v>
      </c>
      <c r="BF440" s="308">
        <f>IF(N440="snížená",J440,0)</f>
        <v>0</v>
      </c>
      <c r="BG440" s="308">
        <f>IF(N440="zákl. přenesená",J440,0)</f>
        <v>0</v>
      </c>
      <c r="BH440" s="308">
        <f>IF(N440="sníž. přenesená",J440,0)</f>
        <v>0</v>
      </c>
      <c r="BI440" s="308">
        <f>IF(N440="nulová",J440,0)</f>
        <v>0</v>
      </c>
      <c r="BJ440" s="277" t="s">
        <v>8</v>
      </c>
      <c r="BK440" s="308">
        <f>ROUND(I440*H440,0)</f>
        <v>0</v>
      </c>
      <c r="BL440" s="277" t="s">
        <v>103</v>
      </c>
      <c r="BM440" s="134" t="s">
        <v>6736</v>
      </c>
    </row>
    <row r="441" spans="2:65" s="10" customFormat="1">
      <c r="B441" s="136"/>
      <c r="D441" s="137" t="s">
        <v>131</v>
      </c>
      <c r="E441" s="138" t="s">
        <v>1</v>
      </c>
      <c r="F441" s="139" t="s">
        <v>6735</v>
      </c>
      <c r="H441" s="140">
        <v>1.06</v>
      </c>
      <c r="I441" s="141"/>
      <c r="L441" s="136"/>
      <c r="M441" s="142"/>
      <c r="T441" s="144"/>
      <c r="AT441" s="138" t="s">
        <v>131</v>
      </c>
      <c r="AU441" s="138" t="s">
        <v>78</v>
      </c>
      <c r="AV441" s="10" t="s">
        <v>78</v>
      </c>
      <c r="AW441" s="10" t="s">
        <v>28</v>
      </c>
      <c r="AX441" s="10" t="s">
        <v>72</v>
      </c>
      <c r="AY441" s="138" t="s">
        <v>130</v>
      </c>
    </row>
    <row r="442" spans="2:65" s="813" customFormat="1">
      <c r="B442" s="817"/>
      <c r="D442" s="137" t="s">
        <v>131</v>
      </c>
      <c r="E442" s="814" t="s">
        <v>1</v>
      </c>
      <c r="F442" s="820" t="s">
        <v>6734</v>
      </c>
      <c r="H442" s="819">
        <v>1.06</v>
      </c>
      <c r="I442" s="818"/>
      <c r="L442" s="817"/>
      <c r="M442" s="816"/>
      <c r="T442" s="815"/>
      <c r="AT442" s="814" t="s">
        <v>131</v>
      </c>
      <c r="AU442" s="814" t="s">
        <v>78</v>
      </c>
      <c r="AV442" s="813" t="s">
        <v>132</v>
      </c>
      <c r="AW442" s="813" t="s">
        <v>28</v>
      </c>
      <c r="AX442" s="813" t="s">
        <v>8</v>
      </c>
      <c r="AY442" s="814" t="s">
        <v>130</v>
      </c>
    </row>
    <row r="443" spans="2:65" s="686" customFormat="1" ht="24.25" customHeight="1">
      <c r="B443" s="301"/>
      <c r="C443" s="551" t="s">
        <v>1104</v>
      </c>
      <c r="D443" s="551" t="s">
        <v>1008</v>
      </c>
      <c r="E443" s="801" t="s">
        <v>6733</v>
      </c>
      <c r="F443" s="552" t="s">
        <v>6732</v>
      </c>
      <c r="G443" s="800" t="s">
        <v>270</v>
      </c>
      <c r="H443" s="799">
        <v>283.82900000000001</v>
      </c>
      <c r="I443" s="553"/>
      <c r="J443" s="798">
        <f>ROUND(I443*H443,0)</f>
        <v>0</v>
      </c>
      <c r="K443" s="552" t="s">
        <v>4082</v>
      </c>
      <c r="L443" s="34"/>
      <c r="M443" s="554" t="s">
        <v>1</v>
      </c>
      <c r="N443" s="555" t="s">
        <v>37</v>
      </c>
      <c r="P443" s="307">
        <f>O443*H443</f>
        <v>0</v>
      </c>
      <c r="Q443" s="307">
        <v>0</v>
      </c>
      <c r="R443" s="307">
        <f>Q443*H443</f>
        <v>0</v>
      </c>
      <c r="S443" s="307">
        <v>5.2999999999999999E-2</v>
      </c>
      <c r="T443" s="133">
        <f>S443*H443</f>
        <v>15.042937</v>
      </c>
      <c r="AR443" s="134" t="s">
        <v>103</v>
      </c>
      <c r="AT443" s="134" t="s">
        <v>1008</v>
      </c>
      <c r="AU443" s="134" t="s">
        <v>78</v>
      </c>
      <c r="AY443" s="277" t="s">
        <v>130</v>
      </c>
      <c r="BE443" s="308">
        <f>IF(N443="základní",J443,0)</f>
        <v>0</v>
      </c>
      <c r="BF443" s="308">
        <f>IF(N443="snížená",J443,0)</f>
        <v>0</v>
      </c>
      <c r="BG443" s="308">
        <f>IF(N443="zákl. přenesená",J443,0)</f>
        <v>0</v>
      </c>
      <c r="BH443" s="308">
        <f>IF(N443="sníž. přenesená",J443,0)</f>
        <v>0</v>
      </c>
      <c r="BI443" s="308">
        <f>IF(N443="nulová",J443,0)</f>
        <v>0</v>
      </c>
      <c r="BJ443" s="277" t="s">
        <v>8</v>
      </c>
      <c r="BK443" s="308">
        <f>ROUND(I443*H443,0)</f>
        <v>0</v>
      </c>
      <c r="BL443" s="277" t="s">
        <v>103</v>
      </c>
      <c r="BM443" s="134" t="s">
        <v>6731</v>
      </c>
    </row>
    <row r="444" spans="2:65" s="10" customFormat="1">
      <c r="B444" s="136"/>
      <c r="D444" s="137" t="s">
        <v>131</v>
      </c>
      <c r="E444" s="138" t="s">
        <v>1</v>
      </c>
      <c r="F444" s="139" t="s">
        <v>6730</v>
      </c>
      <c r="H444" s="140">
        <v>198.315</v>
      </c>
      <c r="I444" s="141"/>
      <c r="L444" s="136"/>
      <c r="M444" s="142"/>
      <c r="T444" s="144"/>
      <c r="AT444" s="138" t="s">
        <v>131</v>
      </c>
      <c r="AU444" s="138" t="s">
        <v>78</v>
      </c>
      <c r="AV444" s="10" t="s">
        <v>78</v>
      </c>
      <c r="AW444" s="10" t="s">
        <v>28</v>
      </c>
      <c r="AX444" s="10" t="s">
        <v>72</v>
      </c>
      <c r="AY444" s="138" t="s">
        <v>130</v>
      </c>
    </row>
    <row r="445" spans="2:65" s="10" customFormat="1">
      <c r="B445" s="136"/>
      <c r="D445" s="137" t="s">
        <v>131</v>
      </c>
      <c r="E445" s="138" t="s">
        <v>1</v>
      </c>
      <c r="F445" s="139" t="s">
        <v>6729</v>
      </c>
      <c r="H445" s="140">
        <v>85.513999999999996</v>
      </c>
      <c r="I445" s="141"/>
      <c r="L445" s="136"/>
      <c r="M445" s="142"/>
      <c r="T445" s="144"/>
      <c r="AT445" s="138" t="s">
        <v>131</v>
      </c>
      <c r="AU445" s="138" t="s">
        <v>78</v>
      </c>
      <c r="AV445" s="10" t="s">
        <v>78</v>
      </c>
      <c r="AW445" s="10" t="s">
        <v>28</v>
      </c>
      <c r="AX445" s="10" t="s">
        <v>72</v>
      </c>
      <c r="AY445" s="138" t="s">
        <v>130</v>
      </c>
    </row>
    <row r="446" spans="2:65" s="813" customFormat="1">
      <c r="B446" s="817"/>
      <c r="D446" s="137" t="s">
        <v>131</v>
      </c>
      <c r="E446" s="814" t="s">
        <v>1</v>
      </c>
      <c r="F446" s="820" t="s">
        <v>6531</v>
      </c>
      <c r="H446" s="819">
        <v>283.82900000000001</v>
      </c>
      <c r="I446" s="818"/>
      <c r="L446" s="817"/>
      <c r="M446" s="816"/>
      <c r="T446" s="815"/>
      <c r="AT446" s="814" t="s">
        <v>131</v>
      </c>
      <c r="AU446" s="814" t="s">
        <v>78</v>
      </c>
      <c r="AV446" s="813" t="s">
        <v>132</v>
      </c>
      <c r="AW446" s="813" t="s">
        <v>28</v>
      </c>
      <c r="AX446" s="813" t="s">
        <v>8</v>
      </c>
      <c r="AY446" s="814" t="s">
        <v>130</v>
      </c>
    </row>
    <row r="447" spans="2:65" s="686" customFormat="1" ht="21.75" customHeight="1">
      <c r="B447" s="301"/>
      <c r="C447" s="551" t="s">
        <v>1090</v>
      </c>
      <c r="D447" s="551" t="s">
        <v>1008</v>
      </c>
      <c r="E447" s="801" t="s">
        <v>6728</v>
      </c>
      <c r="F447" s="552" t="s">
        <v>6727</v>
      </c>
      <c r="G447" s="800" t="s">
        <v>270</v>
      </c>
      <c r="H447" s="799">
        <v>85.632999999999996</v>
      </c>
      <c r="I447" s="553"/>
      <c r="J447" s="798">
        <f>ROUND(I447*H447,0)</f>
        <v>0</v>
      </c>
      <c r="K447" s="552" t="s">
        <v>4082</v>
      </c>
      <c r="L447" s="34"/>
      <c r="M447" s="554" t="s">
        <v>1</v>
      </c>
      <c r="N447" s="555" t="s">
        <v>37</v>
      </c>
      <c r="P447" s="307">
        <f>O447*H447</f>
        <v>0</v>
      </c>
      <c r="Q447" s="307">
        <v>0</v>
      </c>
      <c r="R447" s="307">
        <f>Q447*H447</f>
        <v>0</v>
      </c>
      <c r="S447" s="307">
        <v>7.5999999999999998E-2</v>
      </c>
      <c r="T447" s="133">
        <f>S447*H447</f>
        <v>6.5081079999999991</v>
      </c>
      <c r="AR447" s="134" t="s">
        <v>103</v>
      </c>
      <c r="AT447" s="134" t="s">
        <v>1008</v>
      </c>
      <c r="AU447" s="134" t="s">
        <v>78</v>
      </c>
      <c r="AY447" s="277" t="s">
        <v>130</v>
      </c>
      <c r="BE447" s="308">
        <f>IF(N447="základní",J447,0)</f>
        <v>0</v>
      </c>
      <c r="BF447" s="308">
        <f>IF(N447="snížená",J447,0)</f>
        <v>0</v>
      </c>
      <c r="BG447" s="308">
        <f>IF(N447="zákl. přenesená",J447,0)</f>
        <v>0</v>
      </c>
      <c r="BH447" s="308">
        <f>IF(N447="sníž. přenesená",J447,0)</f>
        <v>0</v>
      </c>
      <c r="BI447" s="308">
        <f>IF(N447="nulová",J447,0)</f>
        <v>0</v>
      </c>
      <c r="BJ447" s="277" t="s">
        <v>8</v>
      </c>
      <c r="BK447" s="308">
        <f>ROUND(I447*H447,0)</f>
        <v>0</v>
      </c>
      <c r="BL447" s="277" t="s">
        <v>103</v>
      </c>
      <c r="BM447" s="134" t="s">
        <v>6726</v>
      </c>
    </row>
    <row r="448" spans="2:65" s="10" customFormat="1">
      <c r="B448" s="136"/>
      <c r="D448" s="137" t="s">
        <v>131</v>
      </c>
      <c r="E448" s="138" t="s">
        <v>1</v>
      </c>
      <c r="F448" s="139" t="s">
        <v>6725</v>
      </c>
      <c r="H448" s="140">
        <v>14.183999999999999</v>
      </c>
      <c r="I448" s="141"/>
      <c r="L448" s="136"/>
      <c r="M448" s="142"/>
      <c r="T448" s="144"/>
      <c r="AT448" s="138" t="s">
        <v>131</v>
      </c>
      <c r="AU448" s="138" t="s">
        <v>78</v>
      </c>
      <c r="AV448" s="10" t="s">
        <v>78</v>
      </c>
      <c r="AW448" s="10" t="s">
        <v>28</v>
      </c>
      <c r="AX448" s="10" t="s">
        <v>72</v>
      </c>
      <c r="AY448" s="138" t="s">
        <v>130</v>
      </c>
    </row>
    <row r="449" spans="2:51" s="10" customFormat="1">
      <c r="B449" s="136"/>
      <c r="D449" s="137" t="s">
        <v>131</v>
      </c>
      <c r="E449" s="138" t="s">
        <v>1</v>
      </c>
      <c r="F449" s="139" t="s">
        <v>6724</v>
      </c>
      <c r="H449" s="140">
        <v>50.432000000000002</v>
      </c>
      <c r="I449" s="141"/>
      <c r="L449" s="136"/>
      <c r="M449" s="142"/>
      <c r="T449" s="144"/>
      <c r="AT449" s="138" t="s">
        <v>131</v>
      </c>
      <c r="AU449" s="138" t="s">
        <v>78</v>
      </c>
      <c r="AV449" s="10" t="s">
        <v>78</v>
      </c>
      <c r="AW449" s="10" t="s">
        <v>28</v>
      </c>
      <c r="AX449" s="10" t="s">
        <v>72</v>
      </c>
      <c r="AY449" s="138" t="s">
        <v>130</v>
      </c>
    </row>
    <row r="450" spans="2:51" s="813" customFormat="1">
      <c r="B450" s="817"/>
      <c r="D450" s="137" t="s">
        <v>131</v>
      </c>
      <c r="E450" s="814" t="s">
        <v>1</v>
      </c>
      <c r="F450" s="820" t="s">
        <v>6723</v>
      </c>
      <c r="H450" s="819">
        <v>64.616</v>
      </c>
      <c r="I450" s="818"/>
      <c r="L450" s="817"/>
      <c r="M450" s="816"/>
      <c r="T450" s="815"/>
      <c r="AT450" s="814" t="s">
        <v>131</v>
      </c>
      <c r="AU450" s="814" t="s">
        <v>78</v>
      </c>
      <c r="AV450" s="813" t="s">
        <v>132</v>
      </c>
      <c r="AW450" s="813" t="s">
        <v>28</v>
      </c>
      <c r="AX450" s="813" t="s">
        <v>72</v>
      </c>
      <c r="AY450" s="814" t="s">
        <v>130</v>
      </c>
    </row>
    <row r="451" spans="2:51" s="10" customFormat="1">
      <c r="B451" s="136"/>
      <c r="D451" s="137" t="s">
        <v>131</v>
      </c>
      <c r="E451" s="138" t="s">
        <v>1</v>
      </c>
      <c r="F451" s="139" t="s">
        <v>6722</v>
      </c>
      <c r="H451" s="140">
        <v>2.3639999999999999</v>
      </c>
      <c r="I451" s="141"/>
      <c r="L451" s="136"/>
      <c r="M451" s="142"/>
      <c r="T451" s="144"/>
      <c r="AT451" s="138" t="s">
        <v>131</v>
      </c>
      <c r="AU451" s="138" t="s">
        <v>78</v>
      </c>
      <c r="AV451" s="10" t="s">
        <v>78</v>
      </c>
      <c r="AW451" s="10" t="s">
        <v>28</v>
      </c>
      <c r="AX451" s="10" t="s">
        <v>72</v>
      </c>
      <c r="AY451" s="138" t="s">
        <v>130</v>
      </c>
    </row>
    <row r="452" spans="2:51" s="10" customFormat="1">
      <c r="B452" s="136"/>
      <c r="D452" s="137" t="s">
        <v>131</v>
      </c>
      <c r="E452" s="138" t="s">
        <v>1</v>
      </c>
      <c r="F452" s="139" t="s">
        <v>6721</v>
      </c>
      <c r="H452" s="140">
        <v>3.1520000000000001</v>
      </c>
      <c r="I452" s="141"/>
      <c r="L452" s="136"/>
      <c r="M452" s="142"/>
      <c r="T452" s="144"/>
      <c r="AT452" s="138" t="s">
        <v>131</v>
      </c>
      <c r="AU452" s="138" t="s">
        <v>78</v>
      </c>
      <c r="AV452" s="10" t="s">
        <v>78</v>
      </c>
      <c r="AW452" s="10" t="s">
        <v>28</v>
      </c>
      <c r="AX452" s="10" t="s">
        <v>72</v>
      </c>
      <c r="AY452" s="138" t="s">
        <v>130</v>
      </c>
    </row>
    <row r="453" spans="2:51" s="10" customFormat="1">
      <c r="B453" s="136"/>
      <c r="D453" s="137" t="s">
        <v>131</v>
      </c>
      <c r="E453" s="138" t="s">
        <v>1</v>
      </c>
      <c r="F453" s="139" t="s">
        <v>6720</v>
      </c>
      <c r="H453" s="140">
        <v>1.7729999999999999</v>
      </c>
      <c r="I453" s="141"/>
      <c r="L453" s="136"/>
      <c r="M453" s="142"/>
      <c r="T453" s="144"/>
      <c r="AT453" s="138" t="s">
        <v>131</v>
      </c>
      <c r="AU453" s="138" t="s">
        <v>78</v>
      </c>
      <c r="AV453" s="10" t="s">
        <v>78</v>
      </c>
      <c r="AW453" s="10" t="s">
        <v>28</v>
      </c>
      <c r="AX453" s="10" t="s">
        <v>72</v>
      </c>
      <c r="AY453" s="138" t="s">
        <v>130</v>
      </c>
    </row>
    <row r="454" spans="2:51" s="10" customFormat="1">
      <c r="B454" s="136"/>
      <c r="D454" s="137" t="s">
        <v>131</v>
      </c>
      <c r="E454" s="138" t="s">
        <v>1</v>
      </c>
      <c r="F454" s="139" t="s">
        <v>6719</v>
      </c>
      <c r="H454" s="140">
        <v>1.1819999999999999</v>
      </c>
      <c r="I454" s="141"/>
      <c r="L454" s="136"/>
      <c r="M454" s="142"/>
      <c r="T454" s="144"/>
      <c r="AT454" s="138" t="s">
        <v>131</v>
      </c>
      <c r="AU454" s="138" t="s">
        <v>78</v>
      </c>
      <c r="AV454" s="10" t="s">
        <v>78</v>
      </c>
      <c r="AW454" s="10" t="s">
        <v>28</v>
      </c>
      <c r="AX454" s="10" t="s">
        <v>72</v>
      </c>
      <c r="AY454" s="138" t="s">
        <v>130</v>
      </c>
    </row>
    <row r="455" spans="2:51" s="10" customFormat="1">
      <c r="B455" s="136"/>
      <c r="D455" s="137" t="s">
        <v>131</v>
      </c>
      <c r="E455" s="138" t="s">
        <v>1</v>
      </c>
      <c r="F455" s="139" t="s">
        <v>6718</v>
      </c>
      <c r="H455" s="140">
        <v>3.1520000000000001</v>
      </c>
      <c r="I455" s="141"/>
      <c r="L455" s="136"/>
      <c r="M455" s="142"/>
      <c r="T455" s="144"/>
      <c r="AT455" s="138" t="s">
        <v>131</v>
      </c>
      <c r="AU455" s="138" t="s">
        <v>78</v>
      </c>
      <c r="AV455" s="10" t="s">
        <v>78</v>
      </c>
      <c r="AW455" s="10" t="s">
        <v>28</v>
      </c>
      <c r="AX455" s="10" t="s">
        <v>72</v>
      </c>
      <c r="AY455" s="138" t="s">
        <v>130</v>
      </c>
    </row>
    <row r="456" spans="2:51" s="10" customFormat="1">
      <c r="B456" s="136"/>
      <c r="D456" s="137" t="s">
        <v>131</v>
      </c>
      <c r="E456" s="138" t="s">
        <v>1</v>
      </c>
      <c r="F456" s="139" t="s">
        <v>6717</v>
      </c>
      <c r="H456" s="140">
        <v>1.2</v>
      </c>
      <c r="I456" s="141"/>
      <c r="L456" s="136"/>
      <c r="M456" s="142"/>
      <c r="T456" s="144"/>
      <c r="AT456" s="138" t="s">
        <v>131</v>
      </c>
      <c r="AU456" s="138" t="s">
        <v>78</v>
      </c>
      <c r="AV456" s="10" t="s">
        <v>78</v>
      </c>
      <c r="AW456" s="10" t="s">
        <v>28</v>
      </c>
      <c r="AX456" s="10" t="s">
        <v>72</v>
      </c>
      <c r="AY456" s="138" t="s">
        <v>130</v>
      </c>
    </row>
    <row r="457" spans="2:51" s="10" customFormat="1">
      <c r="B457" s="136"/>
      <c r="D457" s="137" t="s">
        <v>131</v>
      </c>
      <c r="E457" s="138" t="s">
        <v>1</v>
      </c>
      <c r="F457" s="139" t="s">
        <v>6716</v>
      </c>
      <c r="H457" s="140">
        <v>1.5760000000000001</v>
      </c>
      <c r="I457" s="141"/>
      <c r="L457" s="136"/>
      <c r="M457" s="142"/>
      <c r="T457" s="144"/>
      <c r="AT457" s="138" t="s">
        <v>131</v>
      </c>
      <c r="AU457" s="138" t="s">
        <v>78</v>
      </c>
      <c r="AV457" s="10" t="s">
        <v>78</v>
      </c>
      <c r="AW457" s="10" t="s">
        <v>28</v>
      </c>
      <c r="AX457" s="10" t="s">
        <v>72</v>
      </c>
      <c r="AY457" s="138" t="s">
        <v>130</v>
      </c>
    </row>
    <row r="458" spans="2:51" s="10" customFormat="1">
      <c r="B458" s="136"/>
      <c r="D458" s="137" t="s">
        <v>131</v>
      </c>
      <c r="E458" s="138" t="s">
        <v>1</v>
      </c>
      <c r="F458" s="139" t="s">
        <v>6715</v>
      </c>
      <c r="H458" s="140">
        <v>1.7729999999999999</v>
      </c>
      <c r="I458" s="141"/>
      <c r="L458" s="136"/>
      <c r="M458" s="142"/>
      <c r="T458" s="144"/>
      <c r="AT458" s="138" t="s">
        <v>131</v>
      </c>
      <c r="AU458" s="138" t="s">
        <v>78</v>
      </c>
      <c r="AV458" s="10" t="s">
        <v>78</v>
      </c>
      <c r="AW458" s="10" t="s">
        <v>28</v>
      </c>
      <c r="AX458" s="10" t="s">
        <v>72</v>
      </c>
      <c r="AY458" s="138" t="s">
        <v>130</v>
      </c>
    </row>
    <row r="459" spans="2:51" s="10" customFormat="1">
      <c r="B459" s="136"/>
      <c r="D459" s="137" t="s">
        <v>131</v>
      </c>
      <c r="E459" s="138" t="s">
        <v>1</v>
      </c>
      <c r="F459" s="139" t="s">
        <v>6714</v>
      </c>
      <c r="H459" s="140">
        <v>1.379</v>
      </c>
      <c r="I459" s="141"/>
      <c r="L459" s="136"/>
      <c r="M459" s="142"/>
      <c r="T459" s="144"/>
      <c r="AT459" s="138" t="s">
        <v>131</v>
      </c>
      <c r="AU459" s="138" t="s">
        <v>78</v>
      </c>
      <c r="AV459" s="10" t="s">
        <v>78</v>
      </c>
      <c r="AW459" s="10" t="s">
        <v>28</v>
      </c>
      <c r="AX459" s="10" t="s">
        <v>72</v>
      </c>
      <c r="AY459" s="138" t="s">
        <v>130</v>
      </c>
    </row>
    <row r="460" spans="2:51" s="813" customFormat="1">
      <c r="B460" s="817"/>
      <c r="D460" s="137" t="s">
        <v>131</v>
      </c>
      <c r="E460" s="814" t="s">
        <v>1</v>
      </c>
      <c r="F460" s="820" t="s">
        <v>6531</v>
      </c>
      <c r="H460" s="819">
        <v>17.550999999999998</v>
      </c>
      <c r="I460" s="818"/>
      <c r="L460" s="817"/>
      <c r="M460" s="816"/>
      <c r="T460" s="815"/>
      <c r="AT460" s="814" t="s">
        <v>131</v>
      </c>
      <c r="AU460" s="814" t="s">
        <v>78</v>
      </c>
      <c r="AV460" s="813" t="s">
        <v>132</v>
      </c>
      <c r="AW460" s="813" t="s">
        <v>28</v>
      </c>
      <c r="AX460" s="813" t="s">
        <v>72</v>
      </c>
      <c r="AY460" s="814" t="s">
        <v>130</v>
      </c>
    </row>
    <row r="461" spans="2:51" s="10" customFormat="1">
      <c r="B461" s="136"/>
      <c r="D461" s="137" t="s">
        <v>131</v>
      </c>
      <c r="E461" s="138" t="s">
        <v>1</v>
      </c>
      <c r="F461" s="139" t="s">
        <v>6713</v>
      </c>
      <c r="H461" s="140">
        <v>1.89</v>
      </c>
      <c r="I461" s="141"/>
      <c r="L461" s="136"/>
      <c r="M461" s="142"/>
      <c r="T461" s="144"/>
      <c r="AT461" s="138" t="s">
        <v>131</v>
      </c>
      <c r="AU461" s="138" t="s">
        <v>78</v>
      </c>
      <c r="AV461" s="10" t="s">
        <v>78</v>
      </c>
      <c r="AW461" s="10" t="s">
        <v>28</v>
      </c>
      <c r="AX461" s="10" t="s">
        <v>72</v>
      </c>
      <c r="AY461" s="138" t="s">
        <v>130</v>
      </c>
    </row>
    <row r="462" spans="2:51" s="10" customFormat="1">
      <c r="B462" s="136"/>
      <c r="D462" s="137" t="s">
        <v>131</v>
      </c>
      <c r="E462" s="138" t="s">
        <v>1</v>
      </c>
      <c r="F462" s="139" t="s">
        <v>6712</v>
      </c>
      <c r="H462" s="140">
        <v>1.5760000000000001</v>
      </c>
      <c r="I462" s="141"/>
      <c r="L462" s="136"/>
      <c r="M462" s="142"/>
      <c r="T462" s="144"/>
      <c r="AT462" s="138" t="s">
        <v>131</v>
      </c>
      <c r="AU462" s="138" t="s">
        <v>78</v>
      </c>
      <c r="AV462" s="10" t="s">
        <v>78</v>
      </c>
      <c r="AW462" s="10" t="s">
        <v>28</v>
      </c>
      <c r="AX462" s="10" t="s">
        <v>72</v>
      </c>
      <c r="AY462" s="138" t="s">
        <v>130</v>
      </c>
    </row>
    <row r="463" spans="2:51" s="813" customFormat="1">
      <c r="B463" s="817"/>
      <c r="D463" s="137" t="s">
        <v>131</v>
      </c>
      <c r="E463" s="814" t="s">
        <v>1</v>
      </c>
      <c r="F463" s="820" t="s">
        <v>6711</v>
      </c>
      <c r="H463" s="819">
        <v>3.4660000000000002</v>
      </c>
      <c r="I463" s="818"/>
      <c r="L463" s="817"/>
      <c r="M463" s="816"/>
      <c r="T463" s="815"/>
      <c r="AT463" s="814" t="s">
        <v>131</v>
      </c>
      <c r="AU463" s="814" t="s">
        <v>78</v>
      </c>
      <c r="AV463" s="813" t="s">
        <v>132</v>
      </c>
      <c r="AW463" s="813" t="s">
        <v>28</v>
      </c>
      <c r="AX463" s="813" t="s">
        <v>72</v>
      </c>
      <c r="AY463" s="814" t="s">
        <v>130</v>
      </c>
    </row>
    <row r="464" spans="2:51" s="821" customFormat="1">
      <c r="B464" s="825"/>
      <c r="D464" s="137" t="s">
        <v>131</v>
      </c>
      <c r="E464" s="822" t="s">
        <v>1</v>
      </c>
      <c r="F464" s="828" t="s">
        <v>3195</v>
      </c>
      <c r="H464" s="827">
        <v>85.632999999999996</v>
      </c>
      <c r="I464" s="826"/>
      <c r="L464" s="825"/>
      <c r="M464" s="824"/>
      <c r="T464" s="823"/>
      <c r="AT464" s="822" t="s">
        <v>131</v>
      </c>
      <c r="AU464" s="822" t="s">
        <v>78</v>
      </c>
      <c r="AV464" s="821" t="s">
        <v>103</v>
      </c>
      <c r="AW464" s="821" t="s">
        <v>28</v>
      </c>
      <c r="AX464" s="821" t="s">
        <v>8</v>
      </c>
      <c r="AY464" s="822" t="s">
        <v>130</v>
      </c>
    </row>
    <row r="465" spans="2:65" s="686" customFormat="1" ht="21.75" customHeight="1">
      <c r="B465" s="301"/>
      <c r="C465" s="551" t="s">
        <v>1108</v>
      </c>
      <c r="D465" s="551" t="s">
        <v>1008</v>
      </c>
      <c r="E465" s="801" t="s">
        <v>6710</v>
      </c>
      <c r="F465" s="552" t="s">
        <v>6709</v>
      </c>
      <c r="G465" s="800" t="s">
        <v>270</v>
      </c>
      <c r="H465" s="799">
        <v>78.510999999999996</v>
      </c>
      <c r="I465" s="553"/>
      <c r="J465" s="798">
        <f>ROUND(I465*H465,0)</f>
        <v>0</v>
      </c>
      <c r="K465" s="552" t="s">
        <v>4082</v>
      </c>
      <c r="L465" s="34"/>
      <c r="M465" s="554" t="s">
        <v>1</v>
      </c>
      <c r="N465" s="555" t="s">
        <v>37</v>
      </c>
      <c r="P465" s="307">
        <f>O465*H465</f>
        <v>0</v>
      </c>
      <c r="Q465" s="307">
        <v>0</v>
      </c>
      <c r="R465" s="307">
        <f>Q465*H465</f>
        <v>0</v>
      </c>
      <c r="S465" s="307">
        <v>6.3E-2</v>
      </c>
      <c r="T465" s="133">
        <f>S465*H465</f>
        <v>4.9461930000000001</v>
      </c>
      <c r="AR465" s="134" t="s">
        <v>103</v>
      </c>
      <c r="AT465" s="134" t="s">
        <v>1008</v>
      </c>
      <c r="AU465" s="134" t="s">
        <v>78</v>
      </c>
      <c r="AY465" s="277" t="s">
        <v>130</v>
      </c>
      <c r="BE465" s="308">
        <f>IF(N465="základní",J465,0)</f>
        <v>0</v>
      </c>
      <c r="BF465" s="308">
        <f>IF(N465="snížená",J465,0)</f>
        <v>0</v>
      </c>
      <c r="BG465" s="308">
        <f>IF(N465="zákl. přenesená",J465,0)</f>
        <v>0</v>
      </c>
      <c r="BH465" s="308">
        <f>IF(N465="sníž. přenesená",J465,0)</f>
        <v>0</v>
      </c>
      <c r="BI465" s="308">
        <f>IF(N465="nulová",J465,0)</f>
        <v>0</v>
      </c>
      <c r="BJ465" s="277" t="s">
        <v>8</v>
      </c>
      <c r="BK465" s="308">
        <f>ROUND(I465*H465,0)</f>
        <v>0</v>
      </c>
      <c r="BL465" s="277" t="s">
        <v>103</v>
      </c>
      <c r="BM465" s="134" t="s">
        <v>6708</v>
      </c>
    </row>
    <row r="466" spans="2:65" s="10" customFormat="1">
      <c r="B466" s="136"/>
      <c r="D466" s="137" t="s">
        <v>131</v>
      </c>
      <c r="E466" s="138" t="s">
        <v>1</v>
      </c>
      <c r="F466" s="139" t="s">
        <v>6707</v>
      </c>
      <c r="H466" s="140">
        <v>6.3040000000000003</v>
      </c>
      <c r="I466" s="141"/>
      <c r="L466" s="136"/>
      <c r="M466" s="142"/>
      <c r="T466" s="144"/>
      <c r="AT466" s="138" t="s">
        <v>131</v>
      </c>
      <c r="AU466" s="138" t="s">
        <v>78</v>
      </c>
      <c r="AV466" s="10" t="s">
        <v>78</v>
      </c>
      <c r="AW466" s="10" t="s">
        <v>28</v>
      </c>
      <c r="AX466" s="10" t="s">
        <v>72</v>
      </c>
      <c r="AY466" s="138" t="s">
        <v>130</v>
      </c>
    </row>
    <row r="467" spans="2:65" s="10" customFormat="1">
      <c r="B467" s="136"/>
      <c r="D467" s="137" t="s">
        <v>131</v>
      </c>
      <c r="E467" s="138" t="s">
        <v>1</v>
      </c>
      <c r="F467" s="139" t="s">
        <v>6706</v>
      </c>
      <c r="H467" s="140">
        <v>8.57</v>
      </c>
      <c r="I467" s="141"/>
      <c r="L467" s="136"/>
      <c r="M467" s="142"/>
      <c r="T467" s="144"/>
      <c r="AT467" s="138" t="s">
        <v>131</v>
      </c>
      <c r="AU467" s="138" t="s">
        <v>78</v>
      </c>
      <c r="AV467" s="10" t="s">
        <v>78</v>
      </c>
      <c r="AW467" s="10" t="s">
        <v>28</v>
      </c>
      <c r="AX467" s="10" t="s">
        <v>72</v>
      </c>
      <c r="AY467" s="138" t="s">
        <v>130</v>
      </c>
    </row>
    <row r="468" spans="2:65" s="10" customFormat="1">
      <c r="B468" s="136"/>
      <c r="D468" s="137" t="s">
        <v>131</v>
      </c>
      <c r="E468" s="138" t="s">
        <v>1</v>
      </c>
      <c r="F468" s="139" t="s">
        <v>6705</v>
      </c>
      <c r="H468" s="140">
        <v>4.5599999999999996</v>
      </c>
      <c r="I468" s="141"/>
      <c r="L468" s="136"/>
      <c r="M468" s="142"/>
      <c r="T468" s="144"/>
      <c r="AT468" s="138" t="s">
        <v>131</v>
      </c>
      <c r="AU468" s="138" t="s">
        <v>78</v>
      </c>
      <c r="AV468" s="10" t="s">
        <v>78</v>
      </c>
      <c r="AW468" s="10" t="s">
        <v>28</v>
      </c>
      <c r="AX468" s="10" t="s">
        <v>72</v>
      </c>
      <c r="AY468" s="138" t="s">
        <v>130</v>
      </c>
    </row>
    <row r="469" spans="2:65" s="10" customFormat="1">
      <c r="B469" s="136"/>
      <c r="D469" s="137" t="s">
        <v>131</v>
      </c>
      <c r="E469" s="138" t="s">
        <v>1</v>
      </c>
      <c r="F469" s="139" t="s">
        <v>6704</v>
      </c>
      <c r="H469" s="140">
        <v>16.091999999999999</v>
      </c>
      <c r="I469" s="141"/>
      <c r="L469" s="136"/>
      <c r="M469" s="142"/>
      <c r="T469" s="144"/>
      <c r="AT469" s="138" t="s">
        <v>131</v>
      </c>
      <c r="AU469" s="138" t="s">
        <v>78</v>
      </c>
      <c r="AV469" s="10" t="s">
        <v>78</v>
      </c>
      <c r="AW469" s="10" t="s">
        <v>28</v>
      </c>
      <c r="AX469" s="10" t="s">
        <v>72</v>
      </c>
      <c r="AY469" s="138" t="s">
        <v>130</v>
      </c>
    </row>
    <row r="470" spans="2:65" s="10" customFormat="1">
      <c r="B470" s="136"/>
      <c r="D470" s="137" t="s">
        <v>131</v>
      </c>
      <c r="E470" s="138" t="s">
        <v>1</v>
      </c>
      <c r="F470" s="139" t="s">
        <v>6703</v>
      </c>
      <c r="H470" s="140">
        <v>3.85</v>
      </c>
      <c r="I470" s="141"/>
      <c r="L470" s="136"/>
      <c r="M470" s="142"/>
      <c r="T470" s="144"/>
      <c r="AT470" s="138" t="s">
        <v>131</v>
      </c>
      <c r="AU470" s="138" t="s">
        <v>78</v>
      </c>
      <c r="AV470" s="10" t="s">
        <v>78</v>
      </c>
      <c r="AW470" s="10" t="s">
        <v>28</v>
      </c>
      <c r="AX470" s="10" t="s">
        <v>72</v>
      </c>
      <c r="AY470" s="138" t="s">
        <v>130</v>
      </c>
    </row>
    <row r="471" spans="2:65" s="813" customFormat="1">
      <c r="B471" s="817"/>
      <c r="D471" s="137" t="s">
        <v>131</v>
      </c>
      <c r="E471" s="814" t="s">
        <v>1</v>
      </c>
      <c r="F471" s="820" t="s">
        <v>5892</v>
      </c>
      <c r="H471" s="819">
        <v>39.375999999999998</v>
      </c>
      <c r="I471" s="818"/>
      <c r="L471" s="817"/>
      <c r="M471" s="816"/>
      <c r="T471" s="815"/>
      <c r="AT471" s="814" t="s">
        <v>131</v>
      </c>
      <c r="AU471" s="814" t="s">
        <v>78</v>
      </c>
      <c r="AV471" s="813" t="s">
        <v>132</v>
      </c>
      <c r="AW471" s="813" t="s">
        <v>28</v>
      </c>
      <c r="AX471" s="813" t="s">
        <v>72</v>
      </c>
      <c r="AY471" s="814" t="s">
        <v>130</v>
      </c>
    </row>
    <row r="472" spans="2:65" s="10" customFormat="1">
      <c r="B472" s="136"/>
      <c r="D472" s="137" t="s">
        <v>131</v>
      </c>
      <c r="E472" s="138" t="s">
        <v>1</v>
      </c>
      <c r="F472" s="139" t="s">
        <v>6702</v>
      </c>
      <c r="H472" s="140">
        <v>9.4559999999999995</v>
      </c>
      <c r="I472" s="141"/>
      <c r="L472" s="136"/>
      <c r="M472" s="142"/>
      <c r="T472" s="144"/>
      <c r="AT472" s="138" t="s">
        <v>131</v>
      </c>
      <c r="AU472" s="138" t="s">
        <v>78</v>
      </c>
      <c r="AV472" s="10" t="s">
        <v>78</v>
      </c>
      <c r="AW472" s="10" t="s">
        <v>28</v>
      </c>
      <c r="AX472" s="10" t="s">
        <v>72</v>
      </c>
      <c r="AY472" s="138" t="s">
        <v>130</v>
      </c>
    </row>
    <row r="473" spans="2:65" s="10" customFormat="1">
      <c r="B473" s="136"/>
      <c r="D473" s="137" t="s">
        <v>131</v>
      </c>
      <c r="E473" s="138" t="s">
        <v>1</v>
      </c>
      <c r="F473" s="139" t="s">
        <v>6701</v>
      </c>
      <c r="H473" s="140">
        <v>6.3040000000000003</v>
      </c>
      <c r="I473" s="141"/>
      <c r="L473" s="136"/>
      <c r="M473" s="142"/>
      <c r="T473" s="144"/>
      <c r="AT473" s="138" t="s">
        <v>131</v>
      </c>
      <c r="AU473" s="138" t="s">
        <v>78</v>
      </c>
      <c r="AV473" s="10" t="s">
        <v>78</v>
      </c>
      <c r="AW473" s="10" t="s">
        <v>28</v>
      </c>
      <c r="AX473" s="10" t="s">
        <v>72</v>
      </c>
      <c r="AY473" s="138" t="s">
        <v>130</v>
      </c>
    </row>
    <row r="474" spans="2:65" s="10" customFormat="1">
      <c r="B474" s="136"/>
      <c r="D474" s="137" t="s">
        <v>131</v>
      </c>
      <c r="E474" s="138" t="s">
        <v>1</v>
      </c>
      <c r="F474" s="139" t="s">
        <v>6700</v>
      </c>
      <c r="H474" s="140">
        <v>7.875</v>
      </c>
      <c r="I474" s="141"/>
      <c r="L474" s="136"/>
      <c r="M474" s="142"/>
      <c r="T474" s="144"/>
      <c r="AT474" s="138" t="s">
        <v>131</v>
      </c>
      <c r="AU474" s="138" t="s">
        <v>78</v>
      </c>
      <c r="AV474" s="10" t="s">
        <v>78</v>
      </c>
      <c r="AW474" s="10" t="s">
        <v>28</v>
      </c>
      <c r="AX474" s="10" t="s">
        <v>72</v>
      </c>
      <c r="AY474" s="138" t="s">
        <v>130</v>
      </c>
    </row>
    <row r="475" spans="2:65" s="10" customFormat="1">
      <c r="B475" s="136"/>
      <c r="D475" s="137" t="s">
        <v>131</v>
      </c>
      <c r="E475" s="138" t="s">
        <v>1</v>
      </c>
      <c r="F475" s="139" t="s">
        <v>6699</v>
      </c>
      <c r="H475" s="140">
        <v>7.75</v>
      </c>
      <c r="I475" s="141"/>
      <c r="L475" s="136"/>
      <c r="M475" s="142"/>
      <c r="T475" s="144"/>
      <c r="AT475" s="138" t="s">
        <v>131</v>
      </c>
      <c r="AU475" s="138" t="s">
        <v>78</v>
      </c>
      <c r="AV475" s="10" t="s">
        <v>78</v>
      </c>
      <c r="AW475" s="10" t="s">
        <v>28</v>
      </c>
      <c r="AX475" s="10" t="s">
        <v>72</v>
      </c>
      <c r="AY475" s="138" t="s">
        <v>130</v>
      </c>
    </row>
    <row r="476" spans="2:65" s="10" customFormat="1">
      <c r="B476" s="136"/>
      <c r="D476" s="137" t="s">
        <v>131</v>
      </c>
      <c r="E476" s="138" t="s">
        <v>1</v>
      </c>
      <c r="F476" s="139" t="s">
        <v>6698</v>
      </c>
      <c r="H476" s="140">
        <v>7.75</v>
      </c>
      <c r="I476" s="141"/>
      <c r="L476" s="136"/>
      <c r="M476" s="142"/>
      <c r="T476" s="144"/>
      <c r="AT476" s="138" t="s">
        <v>131</v>
      </c>
      <c r="AU476" s="138" t="s">
        <v>78</v>
      </c>
      <c r="AV476" s="10" t="s">
        <v>78</v>
      </c>
      <c r="AW476" s="10" t="s">
        <v>28</v>
      </c>
      <c r="AX476" s="10" t="s">
        <v>72</v>
      </c>
      <c r="AY476" s="138" t="s">
        <v>130</v>
      </c>
    </row>
    <row r="477" spans="2:65" s="813" customFormat="1">
      <c r="B477" s="817"/>
      <c r="D477" s="137" t="s">
        <v>131</v>
      </c>
      <c r="E477" s="814" t="s">
        <v>1</v>
      </c>
      <c r="F477" s="820" t="s">
        <v>6697</v>
      </c>
      <c r="H477" s="819">
        <v>39.134999999999998</v>
      </c>
      <c r="I477" s="818"/>
      <c r="L477" s="817"/>
      <c r="M477" s="816"/>
      <c r="T477" s="815"/>
      <c r="AT477" s="814" t="s">
        <v>131</v>
      </c>
      <c r="AU477" s="814" t="s">
        <v>78</v>
      </c>
      <c r="AV477" s="813" t="s">
        <v>132</v>
      </c>
      <c r="AW477" s="813" t="s">
        <v>28</v>
      </c>
      <c r="AX477" s="813" t="s">
        <v>72</v>
      </c>
      <c r="AY477" s="814" t="s">
        <v>130</v>
      </c>
    </row>
    <row r="478" spans="2:65" s="821" customFormat="1">
      <c r="B478" s="825"/>
      <c r="D478" s="137" t="s">
        <v>131</v>
      </c>
      <c r="E478" s="822" t="s">
        <v>1</v>
      </c>
      <c r="F478" s="828" t="s">
        <v>3195</v>
      </c>
      <c r="H478" s="827">
        <v>78.510999999999996</v>
      </c>
      <c r="I478" s="826"/>
      <c r="L478" s="825"/>
      <c r="M478" s="824"/>
      <c r="T478" s="823"/>
      <c r="AT478" s="822" t="s">
        <v>131</v>
      </c>
      <c r="AU478" s="822" t="s">
        <v>78</v>
      </c>
      <c r="AV478" s="821" t="s">
        <v>103</v>
      </c>
      <c r="AW478" s="821" t="s">
        <v>28</v>
      </c>
      <c r="AX478" s="821" t="s">
        <v>8</v>
      </c>
      <c r="AY478" s="822" t="s">
        <v>130</v>
      </c>
    </row>
    <row r="479" spans="2:65" s="686" customFormat="1" ht="16.5" customHeight="1">
      <c r="B479" s="301"/>
      <c r="C479" s="551" t="s">
        <v>1092</v>
      </c>
      <c r="D479" s="551" t="s">
        <v>1008</v>
      </c>
      <c r="E479" s="801" t="s">
        <v>6696</v>
      </c>
      <c r="F479" s="552" t="s">
        <v>6695</v>
      </c>
      <c r="G479" s="800" t="s">
        <v>270</v>
      </c>
      <c r="H479" s="799">
        <v>7.29</v>
      </c>
      <c r="I479" s="553"/>
      <c r="J479" s="798">
        <f>ROUND(I479*H479,0)</f>
        <v>0</v>
      </c>
      <c r="K479" s="552" t="s">
        <v>4082</v>
      </c>
      <c r="L479" s="34"/>
      <c r="M479" s="554" t="s">
        <v>1</v>
      </c>
      <c r="N479" s="555" t="s">
        <v>37</v>
      </c>
      <c r="P479" s="307">
        <f>O479*H479</f>
        <v>0</v>
      </c>
      <c r="Q479" s="307">
        <v>0</v>
      </c>
      <c r="R479" s="307">
        <f>Q479*H479</f>
        <v>0</v>
      </c>
      <c r="S479" s="307">
        <v>6.6000000000000003E-2</v>
      </c>
      <c r="T479" s="133">
        <f>S479*H479</f>
        <v>0.48114000000000001</v>
      </c>
      <c r="AR479" s="134" t="s">
        <v>103</v>
      </c>
      <c r="AT479" s="134" t="s">
        <v>1008</v>
      </c>
      <c r="AU479" s="134" t="s">
        <v>78</v>
      </c>
      <c r="AY479" s="277" t="s">
        <v>130</v>
      </c>
      <c r="BE479" s="308">
        <f>IF(N479="základní",J479,0)</f>
        <v>0</v>
      </c>
      <c r="BF479" s="308">
        <f>IF(N479="snížená",J479,0)</f>
        <v>0</v>
      </c>
      <c r="BG479" s="308">
        <f>IF(N479="zákl. přenesená",J479,0)</f>
        <v>0</v>
      </c>
      <c r="BH479" s="308">
        <f>IF(N479="sníž. přenesená",J479,0)</f>
        <v>0</v>
      </c>
      <c r="BI479" s="308">
        <f>IF(N479="nulová",J479,0)</f>
        <v>0</v>
      </c>
      <c r="BJ479" s="277" t="s">
        <v>8</v>
      </c>
      <c r="BK479" s="308">
        <f>ROUND(I479*H479,0)</f>
        <v>0</v>
      </c>
      <c r="BL479" s="277" t="s">
        <v>103</v>
      </c>
      <c r="BM479" s="134" t="s">
        <v>6694</v>
      </c>
    </row>
    <row r="480" spans="2:65" s="10" customFormat="1">
      <c r="B480" s="136"/>
      <c r="D480" s="137" t="s">
        <v>131</v>
      </c>
      <c r="E480" s="138" t="s">
        <v>1</v>
      </c>
      <c r="F480" s="139" t="s">
        <v>6693</v>
      </c>
      <c r="H480" s="140">
        <v>7.29</v>
      </c>
      <c r="I480" s="141"/>
      <c r="L480" s="136"/>
      <c r="M480" s="142"/>
      <c r="T480" s="144"/>
      <c r="AT480" s="138" t="s">
        <v>131</v>
      </c>
      <c r="AU480" s="138" t="s">
        <v>78</v>
      </c>
      <c r="AV480" s="10" t="s">
        <v>78</v>
      </c>
      <c r="AW480" s="10" t="s">
        <v>28</v>
      </c>
      <c r="AX480" s="10" t="s">
        <v>8</v>
      </c>
      <c r="AY480" s="138" t="s">
        <v>130</v>
      </c>
    </row>
    <row r="481" spans="2:65" s="686" customFormat="1" ht="24.25" customHeight="1">
      <c r="B481" s="301"/>
      <c r="C481" s="551" t="s">
        <v>1109</v>
      </c>
      <c r="D481" s="551" t="s">
        <v>1008</v>
      </c>
      <c r="E481" s="801" t="s">
        <v>6692</v>
      </c>
      <c r="F481" s="552" t="s">
        <v>6691</v>
      </c>
      <c r="G481" s="800" t="s">
        <v>3305</v>
      </c>
      <c r="H481" s="799">
        <v>5</v>
      </c>
      <c r="I481" s="553"/>
      <c r="J481" s="798">
        <f>ROUND(I481*H481,0)</f>
        <v>0</v>
      </c>
      <c r="K481" s="552" t="s">
        <v>4082</v>
      </c>
      <c r="L481" s="34"/>
      <c r="M481" s="554" t="s">
        <v>1</v>
      </c>
      <c r="N481" s="555" t="s">
        <v>37</v>
      </c>
      <c r="P481" s="307">
        <f>O481*H481</f>
        <v>0</v>
      </c>
      <c r="Q481" s="307">
        <v>0</v>
      </c>
      <c r="R481" s="307">
        <f>Q481*H481</f>
        <v>0</v>
      </c>
      <c r="S481" s="307">
        <v>2.5000000000000001E-2</v>
      </c>
      <c r="T481" s="133">
        <f>S481*H481</f>
        <v>0.125</v>
      </c>
      <c r="AR481" s="134" t="s">
        <v>103</v>
      </c>
      <c r="AT481" s="134" t="s">
        <v>1008</v>
      </c>
      <c r="AU481" s="134" t="s">
        <v>78</v>
      </c>
      <c r="AY481" s="277" t="s">
        <v>130</v>
      </c>
      <c r="BE481" s="308">
        <f>IF(N481="základní",J481,0)</f>
        <v>0</v>
      </c>
      <c r="BF481" s="308">
        <f>IF(N481="snížená",J481,0)</f>
        <v>0</v>
      </c>
      <c r="BG481" s="308">
        <f>IF(N481="zákl. přenesená",J481,0)</f>
        <v>0</v>
      </c>
      <c r="BH481" s="308">
        <f>IF(N481="sníž. přenesená",J481,0)</f>
        <v>0</v>
      </c>
      <c r="BI481" s="308">
        <f>IF(N481="nulová",J481,0)</f>
        <v>0</v>
      </c>
      <c r="BJ481" s="277" t="s">
        <v>8</v>
      </c>
      <c r="BK481" s="308">
        <f>ROUND(I481*H481,0)</f>
        <v>0</v>
      </c>
      <c r="BL481" s="277" t="s">
        <v>103</v>
      </c>
      <c r="BM481" s="134" t="s">
        <v>6690</v>
      </c>
    </row>
    <row r="482" spans="2:65" s="10" customFormat="1">
      <c r="B482" s="136"/>
      <c r="D482" s="137" t="s">
        <v>131</v>
      </c>
      <c r="E482" s="138" t="s">
        <v>1</v>
      </c>
      <c r="F482" s="139" t="s">
        <v>6689</v>
      </c>
      <c r="H482" s="140">
        <v>5</v>
      </c>
      <c r="I482" s="141"/>
      <c r="L482" s="136"/>
      <c r="M482" s="142"/>
      <c r="T482" s="144"/>
      <c r="AT482" s="138" t="s">
        <v>131</v>
      </c>
      <c r="AU482" s="138" t="s">
        <v>78</v>
      </c>
      <c r="AV482" s="10" t="s">
        <v>78</v>
      </c>
      <c r="AW482" s="10" t="s">
        <v>28</v>
      </c>
      <c r="AX482" s="10" t="s">
        <v>72</v>
      </c>
      <c r="AY482" s="138" t="s">
        <v>130</v>
      </c>
    </row>
    <row r="483" spans="2:65" s="813" customFormat="1">
      <c r="B483" s="817"/>
      <c r="D483" s="137" t="s">
        <v>131</v>
      </c>
      <c r="E483" s="814" t="s">
        <v>1</v>
      </c>
      <c r="F483" s="820" t="s">
        <v>6688</v>
      </c>
      <c r="H483" s="819">
        <v>5</v>
      </c>
      <c r="I483" s="818"/>
      <c r="L483" s="817"/>
      <c r="M483" s="816"/>
      <c r="T483" s="815"/>
      <c r="AT483" s="814" t="s">
        <v>131</v>
      </c>
      <c r="AU483" s="814" t="s">
        <v>78</v>
      </c>
      <c r="AV483" s="813" t="s">
        <v>132</v>
      </c>
      <c r="AW483" s="813" t="s">
        <v>28</v>
      </c>
      <c r="AX483" s="813" t="s">
        <v>8</v>
      </c>
      <c r="AY483" s="814" t="s">
        <v>130</v>
      </c>
    </row>
    <row r="484" spans="2:65" s="686" customFormat="1" ht="24.25" customHeight="1">
      <c r="B484" s="301"/>
      <c r="C484" s="551" t="s">
        <v>1095</v>
      </c>
      <c r="D484" s="551" t="s">
        <v>1008</v>
      </c>
      <c r="E484" s="801" t="s">
        <v>6687</v>
      </c>
      <c r="F484" s="552" t="s">
        <v>6686</v>
      </c>
      <c r="G484" s="800" t="s">
        <v>3305</v>
      </c>
      <c r="H484" s="799">
        <v>2</v>
      </c>
      <c r="I484" s="553"/>
      <c r="J484" s="798">
        <f>ROUND(I484*H484,0)</f>
        <v>0</v>
      </c>
      <c r="K484" s="552" t="s">
        <v>4082</v>
      </c>
      <c r="L484" s="34"/>
      <c r="M484" s="554" t="s">
        <v>1</v>
      </c>
      <c r="N484" s="555" t="s">
        <v>37</v>
      </c>
      <c r="P484" s="307">
        <f>O484*H484</f>
        <v>0</v>
      </c>
      <c r="Q484" s="307">
        <v>0</v>
      </c>
      <c r="R484" s="307">
        <f>Q484*H484</f>
        <v>0</v>
      </c>
      <c r="S484" s="307">
        <v>0.14899999999999999</v>
      </c>
      <c r="T484" s="133">
        <f>S484*H484</f>
        <v>0.29799999999999999</v>
      </c>
      <c r="AR484" s="134" t="s">
        <v>103</v>
      </c>
      <c r="AT484" s="134" t="s">
        <v>1008</v>
      </c>
      <c r="AU484" s="134" t="s">
        <v>78</v>
      </c>
      <c r="AY484" s="277" t="s">
        <v>130</v>
      </c>
      <c r="BE484" s="308">
        <f>IF(N484="základní",J484,0)</f>
        <v>0</v>
      </c>
      <c r="BF484" s="308">
        <f>IF(N484="snížená",J484,0)</f>
        <v>0</v>
      </c>
      <c r="BG484" s="308">
        <f>IF(N484="zákl. přenesená",J484,0)</f>
        <v>0</v>
      </c>
      <c r="BH484" s="308">
        <f>IF(N484="sníž. přenesená",J484,0)</f>
        <v>0</v>
      </c>
      <c r="BI484" s="308">
        <f>IF(N484="nulová",J484,0)</f>
        <v>0</v>
      </c>
      <c r="BJ484" s="277" t="s">
        <v>8</v>
      </c>
      <c r="BK484" s="308">
        <f>ROUND(I484*H484,0)</f>
        <v>0</v>
      </c>
      <c r="BL484" s="277" t="s">
        <v>103</v>
      </c>
      <c r="BM484" s="134" t="s">
        <v>6685</v>
      </c>
    </row>
    <row r="485" spans="2:65" s="10" customFormat="1">
      <c r="B485" s="136"/>
      <c r="D485" s="137" t="s">
        <v>131</v>
      </c>
      <c r="E485" s="138" t="s">
        <v>1</v>
      </c>
      <c r="F485" s="139" t="s">
        <v>6684</v>
      </c>
      <c r="H485" s="140">
        <v>2</v>
      </c>
      <c r="I485" s="141"/>
      <c r="L485" s="136"/>
      <c r="M485" s="142"/>
      <c r="T485" s="144"/>
      <c r="AT485" s="138" t="s">
        <v>131</v>
      </c>
      <c r="AU485" s="138" t="s">
        <v>78</v>
      </c>
      <c r="AV485" s="10" t="s">
        <v>78</v>
      </c>
      <c r="AW485" s="10" t="s">
        <v>28</v>
      </c>
      <c r="AX485" s="10" t="s">
        <v>72</v>
      </c>
      <c r="AY485" s="138" t="s">
        <v>130</v>
      </c>
    </row>
    <row r="486" spans="2:65" s="813" customFormat="1">
      <c r="B486" s="817"/>
      <c r="D486" s="137" t="s">
        <v>131</v>
      </c>
      <c r="E486" s="814" t="s">
        <v>1</v>
      </c>
      <c r="F486" s="820" t="s">
        <v>6683</v>
      </c>
      <c r="H486" s="819">
        <v>2</v>
      </c>
      <c r="I486" s="818"/>
      <c r="L486" s="817"/>
      <c r="M486" s="816"/>
      <c r="T486" s="815"/>
      <c r="AT486" s="814" t="s">
        <v>131</v>
      </c>
      <c r="AU486" s="814" t="s">
        <v>78</v>
      </c>
      <c r="AV486" s="813" t="s">
        <v>132</v>
      </c>
      <c r="AW486" s="813" t="s">
        <v>28</v>
      </c>
      <c r="AX486" s="813" t="s">
        <v>8</v>
      </c>
      <c r="AY486" s="814" t="s">
        <v>130</v>
      </c>
    </row>
    <row r="487" spans="2:65" s="686" customFormat="1" ht="24.25" customHeight="1">
      <c r="B487" s="301"/>
      <c r="C487" s="551" t="s">
        <v>1111</v>
      </c>
      <c r="D487" s="551" t="s">
        <v>1008</v>
      </c>
      <c r="E487" s="801" t="s">
        <v>6682</v>
      </c>
      <c r="F487" s="552" t="s">
        <v>6681</v>
      </c>
      <c r="G487" s="800" t="s">
        <v>3305</v>
      </c>
      <c r="H487" s="799">
        <v>2</v>
      </c>
      <c r="I487" s="553"/>
      <c r="J487" s="798">
        <f>ROUND(I487*H487,0)</f>
        <v>0</v>
      </c>
      <c r="K487" s="552" t="s">
        <v>4082</v>
      </c>
      <c r="L487" s="34"/>
      <c r="M487" s="554" t="s">
        <v>1</v>
      </c>
      <c r="N487" s="555" t="s">
        <v>37</v>
      </c>
      <c r="P487" s="307">
        <f>O487*H487</f>
        <v>0</v>
      </c>
      <c r="Q487" s="307">
        <v>0</v>
      </c>
      <c r="R487" s="307">
        <f>Q487*H487</f>
        <v>0</v>
      </c>
      <c r="S487" s="307">
        <v>0.13800000000000001</v>
      </c>
      <c r="T487" s="133">
        <f>S487*H487</f>
        <v>0.27600000000000002</v>
      </c>
      <c r="AR487" s="134" t="s">
        <v>103</v>
      </c>
      <c r="AT487" s="134" t="s">
        <v>1008</v>
      </c>
      <c r="AU487" s="134" t="s">
        <v>78</v>
      </c>
      <c r="AY487" s="277" t="s">
        <v>130</v>
      </c>
      <c r="BE487" s="308">
        <f>IF(N487="základní",J487,0)</f>
        <v>0</v>
      </c>
      <c r="BF487" s="308">
        <f>IF(N487="snížená",J487,0)</f>
        <v>0</v>
      </c>
      <c r="BG487" s="308">
        <f>IF(N487="zákl. přenesená",J487,0)</f>
        <v>0</v>
      </c>
      <c r="BH487" s="308">
        <f>IF(N487="sníž. přenesená",J487,0)</f>
        <v>0</v>
      </c>
      <c r="BI487" s="308">
        <f>IF(N487="nulová",J487,0)</f>
        <v>0</v>
      </c>
      <c r="BJ487" s="277" t="s">
        <v>8</v>
      </c>
      <c r="BK487" s="308">
        <f>ROUND(I487*H487,0)</f>
        <v>0</v>
      </c>
      <c r="BL487" s="277" t="s">
        <v>103</v>
      </c>
      <c r="BM487" s="134" t="s">
        <v>6680</v>
      </c>
    </row>
    <row r="488" spans="2:65" s="10" customFormat="1">
      <c r="B488" s="136"/>
      <c r="D488" s="137" t="s">
        <v>131</v>
      </c>
      <c r="E488" s="138" t="s">
        <v>1</v>
      </c>
      <c r="F488" s="139" t="s">
        <v>6679</v>
      </c>
      <c r="H488" s="140">
        <v>2</v>
      </c>
      <c r="I488" s="141"/>
      <c r="L488" s="136"/>
      <c r="M488" s="142"/>
      <c r="T488" s="144"/>
      <c r="AT488" s="138" t="s">
        <v>131</v>
      </c>
      <c r="AU488" s="138" t="s">
        <v>78</v>
      </c>
      <c r="AV488" s="10" t="s">
        <v>78</v>
      </c>
      <c r="AW488" s="10" t="s">
        <v>28</v>
      </c>
      <c r="AX488" s="10" t="s">
        <v>8</v>
      </c>
      <c r="AY488" s="138" t="s">
        <v>130</v>
      </c>
    </row>
    <row r="489" spans="2:65" s="686" customFormat="1" ht="24.25" customHeight="1">
      <c r="B489" s="301"/>
      <c r="C489" s="551" t="s">
        <v>1098</v>
      </c>
      <c r="D489" s="551" t="s">
        <v>1008</v>
      </c>
      <c r="E489" s="801" t="s">
        <v>6678</v>
      </c>
      <c r="F489" s="552" t="s">
        <v>6677</v>
      </c>
      <c r="G489" s="800" t="s">
        <v>3305</v>
      </c>
      <c r="H489" s="799">
        <v>2</v>
      </c>
      <c r="I489" s="553"/>
      <c r="J489" s="798">
        <f>ROUND(I489*H489,0)</f>
        <v>0</v>
      </c>
      <c r="K489" s="552" t="s">
        <v>4082</v>
      </c>
      <c r="L489" s="34"/>
      <c r="M489" s="554" t="s">
        <v>1</v>
      </c>
      <c r="N489" s="555" t="s">
        <v>37</v>
      </c>
      <c r="P489" s="307">
        <f>O489*H489</f>
        <v>0</v>
      </c>
      <c r="Q489" s="307">
        <v>0</v>
      </c>
      <c r="R489" s="307">
        <f>Q489*H489</f>
        <v>0</v>
      </c>
      <c r="S489" s="307">
        <v>0.27600000000000002</v>
      </c>
      <c r="T489" s="133">
        <f>S489*H489</f>
        <v>0.55200000000000005</v>
      </c>
      <c r="AR489" s="134" t="s">
        <v>103</v>
      </c>
      <c r="AT489" s="134" t="s">
        <v>1008</v>
      </c>
      <c r="AU489" s="134" t="s">
        <v>78</v>
      </c>
      <c r="AY489" s="277" t="s">
        <v>130</v>
      </c>
      <c r="BE489" s="308">
        <f>IF(N489="základní",J489,0)</f>
        <v>0</v>
      </c>
      <c r="BF489" s="308">
        <f>IF(N489="snížená",J489,0)</f>
        <v>0</v>
      </c>
      <c r="BG489" s="308">
        <f>IF(N489="zákl. přenesená",J489,0)</f>
        <v>0</v>
      </c>
      <c r="BH489" s="308">
        <f>IF(N489="sníž. přenesená",J489,0)</f>
        <v>0</v>
      </c>
      <c r="BI489" s="308">
        <f>IF(N489="nulová",J489,0)</f>
        <v>0</v>
      </c>
      <c r="BJ489" s="277" t="s">
        <v>8</v>
      </c>
      <c r="BK489" s="308">
        <f>ROUND(I489*H489,0)</f>
        <v>0</v>
      </c>
      <c r="BL489" s="277" t="s">
        <v>103</v>
      </c>
      <c r="BM489" s="134" t="s">
        <v>6676</v>
      </c>
    </row>
    <row r="490" spans="2:65" s="10" customFormat="1">
      <c r="B490" s="136"/>
      <c r="D490" s="137" t="s">
        <v>131</v>
      </c>
      <c r="E490" s="138" t="s">
        <v>1</v>
      </c>
      <c r="F490" s="139" t="s">
        <v>6675</v>
      </c>
      <c r="H490" s="140">
        <v>2</v>
      </c>
      <c r="I490" s="141"/>
      <c r="L490" s="136"/>
      <c r="M490" s="142"/>
      <c r="T490" s="144"/>
      <c r="AT490" s="138" t="s">
        <v>131</v>
      </c>
      <c r="AU490" s="138" t="s">
        <v>78</v>
      </c>
      <c r="AV490" s="10" t="s">
        <v>78</v>
      </c>
      <c r="AW490" s="10" t="s">
        <v>28</v>
      </c>
      <c r="AX490" s="10" t="s">
        <v>8</v>
      </c>
      <c r="AY490" s="138" t="s">
        <v>130</v>
      </c>
    </row>
    <row r="491" spans="2:65" s="686" customFormat="1" ht="24.25" customHeight="1">
      <c r="B491" s="301"/>
      <c r="C491" s="551" t="s">
        <v>1115</v>
      </c>
      <c r="D491" s="551" t="s">
        <v>1008</v>
      </c>
      <c r="E491" s="801" t="s">
        <v>6674</v>
      </c>
      <c r="F491" s="552" t="s">
        <v>6673</v>
      </c>
      <c r="G491" s="800" t="s">
        <v>270</v>
      </c>
      <c r="H491" s="799">
        <v>1.2</v>
      </c>
      <c r="I491" s="553"/>
      <c r="J491" s="798">
        <f>ROUND(I491*H491,0)</f>
        <v>0</v>
      </c>
      <c r="K491" s="552" t="s">
        <v>4082</v>
      </c>
      <c r="L491" s="34"/>
      <c r="M491" s="554" t="s">
        <v>1</v>
      </c>
      <c r="N491" s="555" t="s">
        <v>37</v>
      </c>
      <c r="P491" s="307">
        <f>O491*H491</f>
        <v>0</v>
      </c>
      <c r="Q491" s="307">
        <v>0</v>
      </c>
      <c r="R491" s="307">
        <f>Q491*H491</f>
        <v>0</v>
      </c>
      <c r="S491" s="307">
        <v>0.27</v>
      </c>
      <c r="T491" s="133">
        <f>S491*H491</f>
        <v>0.32400000000000001</v>
      </c>
      <c r="AR491" s="134" t="s">
        <v>103</v>
      </c>
      <c r="AT491" s="134" t="s">
        <v>1008</v>
      </c>
      <c r="AU491" s="134" t="s">
        <v>78</v>
      </c>
      <c r="AY491" s="277" t="s">
        <v>130</v>
      </c>
      <c r="BE491" s="308">
        <f>IF(N491="základní",J491,0)</f>
        <v>0</v>
      </c>
      <c r="BF491" s="308">
        <f>IF(N491="snížená",J491,0)</f>
        <v>0</v>
      </c>
      <c r="BG491" s="308">
        <f>IF(N491="zákl. přenesená",J491,0)</f>
        <v>0</v>
      </c>
      <c r="BH491" s="308">
        <f>IF(N491="sníž. přenesená",J491,0)</f>
        <v>0</v>
      </c>
      <c r="BI491" s="308">
        <f>IF(N491="nulová",J491,0)</f>
        <v>0</v>
      </c>
      <c r="BJ491" s="277" t="s">
        <v>8</v>
      </c>
      <c r="BK491" s="308">
        <f>ROUND(I491*H491,0)</f>
        <v>0</v>
      </c>
      <c r="BL491" s="277" t="s">
        <v>103</v>
      </c>
      <c r="BM491" s="134" t="s">
        <v>6672</v>
      </c>
    </row>
    <row r="492" spans="2:65" s="10" customFormat="1">
      <c r="B492" s="136"/>
      <c r="D492" s="137" t="s">
        <v>131</v>
      </c>
      <c r="E492" s="138" t="s">
        <v>1</v>
      </c>
      <c r="F492" s="139" t="s">
        <v>6671</v>
      </c>
      <c r="H492" s="140">
        <v>1.2</v>
      </c>
      <c r="I492" s="141"/>
      <c r="L492" s="136"/>
      <c r="M492" s="142"/>
      <c r="T492" s="144"/>
      <c r="AT492" s="138" t="s">
        <v>131</v>
      </c>
      <c r="AU492" s="138" t="s">
        <v>78</v>
      </c>
      <c r="AV492" s="10" t="s">
        <v>78</v>
      </c>
      <c r="AW492" s="10" t="s">
        <v>28</v>
      </c>
      <c r="AX492" s="10" t="s">
        <v>8</v>
      </c>
      <c r="AY492" s="138" t="s">
        <v>130</v>
      </c>
    </row>
    <row r="493" spans="2:65" s="686" customFormat="1" ht="24.25" customHeight="1">
      <c r="B493" s="301"/>
      <c r="C493" s="551" t="s">
        <v>1101</v>
      </c>
      <c r="D493" s="551" t="s">
        <v>1008</v>
      </c>
      <c r="E493" s="801" t="s">
        <v>6670</v>
      </c>
      <c r="F493" s="552" t="s">
        <v>6669</v>
      </c>
      <c r="G493" s="800" t="s">
        <v>212</v>
      </c>
      <c r="H493" s="799">
        <v>0.18</v>
      </c>
      <c r="I493" s="553"/>
      <c r="J493" s="798">
        <f>ROUND(I493*H493,0)</f>
        <v>0</v>
      </c>
      <c r="K493" s="552" t="s">
        <v>4082</v>
      </c>
      <c r="L493" s="34"/>
      <c r="M493" s="554" t="s">
        <v>1</v>
      </c>
      <c r="N493" s="555" t="s">
        <v>37</v>
      </c>
      <c r="P493" s="307">
        <f>O493*H493</f>
        <v>0</v>
      </c>
      <c r="Q493" s="307">
        <v>0</v>
      </c>
      <c r="R493" s="307">
        <f>Q493*H493</f>
        <v>0</v>
      </c>
      <c r="S493" s="307">
        <v>1.8</v>
      </c>
      <c r="T493" s="133">
        <f>S493*H493</f>
        <v>0.32400000000000001</v>
      </c>
      <c r="AR493" s="134" t="s">
        <v>103</v>
      </c>
      <c r="AT493" s="134" t="s">
        <v>1008</v>
      </c>
      <c r="AU493" s="134" t="s">
        <v>78</v>
      </c>
      <c r="AY493" s="277" t="s">
        <v>130</v>
      </c>
      <c r="BE493" s="308">
        <f>IF(N493="základní",J493,0)</f>
        <v>0</v>
      </c>
      <c r="BF493" s="308">
        <f>IF(N493="snížená",J493,0)</f>
        <v>0</v>
      </c>
      <c r="BG493" s="308">
        <f>IF(N493="zákl. přenesená",J493,0)</f>
        <v>0</v>
      </c>
      <c r="BH493" s="308">
        <f>IF(N493="sníž. přenesená",J493,0)</f>
        <v>0</v>
      </c>
      <c r="BI493" s="308">
        <f>IF(N493="nulová",J493,0)</f>
        <v>0</v>
      </c>
      <c r="BJ493" s="277" t="s">
        <v>8</v>
      </c>
      <c r="BK493" s="308">
        <f>ROUND(I493*H493,0)</f>
        <v>0</v>
      </c>
      <c r="BL493" s="277" t="s">
        <v>103</v>
      </c>
      <c r="BM493" s="134" t="s">
        <v>6668</v>
      </c>
    </row>
    <row r="494" spans="2:65" s="10" customFormat="1">
      <c r="B494" s="136"/>
      <c r="D494" s="137" t="s">
        <v>131</v>
      </c>
      <c r="E494" s="138" t="s">
        <v>1</v>
      </c>
      <c r="F494" s="139" t="s">
        <v>6667</v>
      </c>
      <c r="H494" s="140">
        <v>0.18</v>
      </c>
      <c r="I494" s="141"/>
      <c r="L494" s="136"/>
      <c r="M494" s="142"/>
      <c r="T494" s="144"/>
      <c r="AT494" s="138" t="s">
        <v>131</v>
      </c>
      <c r="AU494" s="138" t="s">
        <v>78</v>
      </c>
      <c r="AV494" s="10" t="s">
        <v>78</v>
      </c>
      <c r="AW494" s="10" t="s">
        <v>28</v>
      </c>
      <c r="AX494" s="10" t="s">
        <v>72</v>
      </c>
      <c r="AY494" s="138" t="s">
        <v>130</v>
      </c>
    </row>
    <row r="495" spans="2:65" s="813" customFormat="1">
      <c r="B495" s="817"/>
      <c r="D495" s="137" t="s">
        <v>131</v>
      </c>
      <c r="E495" s="814" t="s">
        <v>1</v>
      </c>
      <c r="F495" s="820" t="s">
        <v>2951</v>
      </c>
      <c r="H495" s="819">
        <v>0.18</v>
      </c>
      <c r="I495" s="818"/>
      <c r="L495" s="817"/>
      <c r="M495" s="816"/>
      <c r="T495" s="815"/>
      <c r="AT495" s="814" t="s">
        <v>131</v>
      </c>
      <c r="AU495" s="814" t="s">
        <v>78</v>
      </c>
      <c r="AV495" s="813" t="s">
        <v>132</v>
      </c>
      <c r="AW495" s="813" t="s">
        <v>28</v>
      </c>
      <c r="AX495" s="813" t="s">
        <v>8</v>
      </c>
      <c r="AY495" s="814" t="s">
        <v>130</v>
      </c>
    </row>
    <row r="496" spans="2:65" s="686" customFormat="1" ht="24.25" customHeight="1">
      <c r="B496" s="301"/>
      <c r="C496" s="551" t="s">
        <v>1120</v>
      </c>
      <c r="D496" s="551" t="s">
        <v>1008</v>
      </c>
      <c r="E496" s="801" t="s">
        <v>6666</v>
      </c>
      <c r="F496" s="552" t="s">
        <v>6665</v>
      </c>
      <c r="G496" s="800" t="s">
        <v>212</v>
      </c>
      <c r="H496" s="799">
        <v>0.23599999999999999</v>
      </c>
      <c r="I496" s="553"/>
      <c r="J496" s="798">
        <f>ROUND(I496*H496,0)</f>
        <v>0</v>
      </c>
      <c r="K496" s="552" t="s">
        <v>4082</v>
      </c>
      <c r="L496" s="34"/>
      <c r="M496" s="554" t="s">
        <v>1</v>
      </c>
      <c r="N496" s="555" t="s">
        <v>37</v>
      </c>
      <c r="P496" s="307">
        <f>O496*H496</f>
        <v>0</v>
      </c>
      <c r="Q496" s="307">
        <v>0</v>
      </c>
      <c r="R496" s="307">
        <f>Q496*H496</f>
        <v>0</v>
      </c>
      <c r="S496" s="307">
        <v>1.8</v>
      </c>
      <c r="T496" s="133">
        <f>S496*H496</f>
        <v>0.42480000000000001</v>
      </c>
      <c r="AR496" s="134" t="s">
        <v>103</v>
      </c>
      <c r="AT496" s="134" t="s">
        <v>1008</v>
      </c>
      <c r="AU496" s="134" t="s">
        <v>78</v>
      </c>
      <c r="AY496" s="277" t="s">
        <v>130</v>
      </c>
      <c r="BE496" s="308">
        <f>IF(N496="základní",J496,0)</f>
        <v>0</v>
      </c>
      <c r="BF496" s="308">
        <f>IF(N496="snížená",J496,0)</f>
        <v>0</v>
      </c>
      <c r="BG496" s="308">
        <f>IF(N496="zákl. přenesená",J496,0)</f>
        <v>0</v>
      </c>
      <c r="BH496" s="308">
        <f>IF(N496="sníž. přenesená",J496,0)</f>
        <v>0</v>
      </c>
      <c r="BI496" s="308">
        <f>IF(N496="nulová",J496,0)</f>
        <v>0</v>
      </c>
      <c r="BJ496" s="277" t="s">
        <v>8</v>
      </c>
      <c r="BK496" s="308">
        <f>ROUND(I496*H496,0)</f>
        <v>0</v>
      </c>
      <c r="BL496" s="277" t="s">
        <v>103</v>
      </c>
      <c r="BM496" s="134" t="s">
        <v>6664</v>
      </c>
    </row>
    <row r="497" spans="2:65" s="10" customFormat="1">
      <c r="B497" s="136"/>
      <c r="D497" s="137" t="s">
        <v>131</v>
      </c>
      <c r="E497" s="138" t="s">
        <v>1</v>
      </c>
      <c r="F497" s="139" t="s">
        <v>6663</v>
      </c>
      <c r="H497" s="140">
        <v>0.23599999999999999</v>
      </c>
      <c r="I497" s="141"/>
      <c r="L497" s="136"/>
      <c r="M497" s="142"/>
      <c r="T497" s="144"/>
      <c r="AT497" s="138" t="s">
        <v>131</v>
      </c>
      <c r="AU497" s="138" t="s">
        <v>78</v>
      </c>
      <c r="AV497" s="10" t="s">
        <v>78</v>
      </c>
      <c r="AW497" s="10" t="s">
        <v>28</v>
      </c>
      <c r="AX497" s="10" t="s">
        <v>72</v>
      </c>
      <c r="AY497" s="138" t="s">
        <v>130</v>
      </c>
    </row>
    <row r="498" spans="2:65" s="813" customFormat="1">
      <c r="B498" s="817"/>
      <c r="D498" s="137" t="s">
        <v>131</v>
      </c>
      <c r="E498" s="814" t="s">
        <v>1</v>
      </c>
      <c r="F498" s="820" t="s">
        <v>6662</v>
      </c>
      <c r="H498" s="819">
        <v>0.23599999999999999</v>
      </c>
      <c r="I498" s="818"/>
      <c r="L498" s="817"/>
      <c r="M498" s="816"/>
      <c r="T498" s="815"/>
      <c r="AT498" s="814" t="s">
        <v>131</v>
      </c>
      <c r="AU498" s="814" t="s">
        <v>78</v>
      </c>
      <c r="AV498" s="813" t="s">
        <v>132</v>
      </c>
      <c r="AW498" s="813" t="s">
        <v>28</v>
      </c>
      <c r="AX498" s="813" t="s">
        <v>8</v>
      </c>
      <c r="AY498" s="814" t="s">
        <v>130</v>
      </c>
    </row>
    <row r="499" spans="2:65" s="686" customFormat="1" ht="24.25" customHeight="1">
      <c r="B499" s="301"/>
      <c r="C499" s="551" t="s">
        <v>1103</v>
      </c>
      <c r="D499" s="551" t="s">
        <v>1008</v>
      </c>
      <c r="E499" s="801" t="s">
        <v>6661</v>
      </c>
      <c r="F499" s="552" t="s">
        <v>6660</v>
      </c>
      <c r="G499" s="800" t="s">
        <v>270</v>
      </c>
      <c r="H499" s="799">
        <v>6.76</v>
      </c>
      <c r="I499" s="553"/>
      <c r="J499" s="798">
        <f>ROUND(I499*H499,0)</f>
        <v>0</v>
      </c>
      <c r="K499" s="552" t="s">
        <v>4082</v>
      </c>
      <c r="L499" s="34"/>
      <c r="M499" s="554" t="s">
        <v>1</v>
      </c>
      <c r="N499" s="555" t="s">
        <v>37</v>
      </c>
      <c r="P499" s="307">
        <f>O499*H499</f>
        <v>0</v>
      </c>
      <c r="Q499" s="307">
        <v>0</v>
      </c>
      <c r="R499" s="307">
        <f>Q499*H499</f>
        <v>0</v>
      </c>
      <c r="S499" s="307">
        <v>0.27</v>
      </c>
      <c r="T499" s="133">
        <f>S499*H499</f>
        <v>1.8252000000000002</v>
      </c>
      <c r="AR499" s="134" t="s">
        <v>103</v>
      </c>
      <c r="AT499" s="134" t="s">
        <v>1008</v>
      </c>
      <c r="AU499" s="134" t="s">
        <v>78</v>
      </c>
      <c r="AY499" s="277" t="s">
        <v>130</v>
      </c>
      <c r="BE499" s="308">
        <f>IF(N499="základní",J499,0)</f>
        <v>0</v>
      </c>
      <c r="BF499" s="308">
        <f>IF(N499="snížená",J499,0)</f>
        <v>0</v>
      </c>
      <c r="BG499" s="308">
        <f>IF(N499="zákl. přenesená",J499,0)</f>
        <v>0</v>
      </c>
      <c r="BH499" s="308">
        <f>IF(N499="sníž. přenesená",J499,0)</f>
        <v>0</v>
      </c>
      <c r="BI499" s="308">
        <f>IF(N499="nulová",J499,0)</f>
        <v>0</v>
      </c>
      <c r="BJ499" s="277" t="s">
        <v>8</v>
      </c>
      <c r="BK499" s="308">
        <f>ROUND(I499*H499,0)</f>
        <v>0</v>
      </c>
      <c r="BL499" s="277" t="s">
        <v>103</v>
      </c>
      <c r="BM499" s="134" t="s">
        <v>6659</v>
      </c>
    </row>
    <row r="500" spans="2:65" s="10" customFormat="1">
      <c r="B500" s="136"/>
      <c r="D500" s="137" t="s">
        <v>131</v>
      </c>
      <c r="E500" s="138" t="s">
        <v>1</v>
      </c>
      <c r="F500" s="139" t="s">
        <v>6658</v>
      </c>
      <c r="H500" s="140">
        <v>2.0299999999999998</v>
      </c>
      <c r="I500" s="141"/>
      <c r="L500" s="136"/>
      <c r="M500" s="142"/>
      <c r="T500" s="144"/>
      <c r="AT500" s="138" t="s">
        <v>131</v>
      </c>
      <c r="AU500" s="138" t="s">
        <v>78</v>
      </c>
      <c r="AV500" s="10" t="s">
        <v>78</v>
      </c>
      <c r="AW500" s="10" t="s">
        <v>28</v>
      </c>
      <c r="AX500" s="10" t="s">
        <v>72</v>
      </c>
      <c r="AY500" s="138" t="s">
        <v>130</v>
      </c>
    </row>
    <row r="501" spans="2:65" s="10" customFormat="1">
      <c r="B501" s="136"/>
      <c r="D501" s="137" t="s">
        <v>131</v>
      </c>
      <c r="E501" s="138" t="s">
        <v>1</v>
      </c>
      <c r="F501" s="139" t="s">
        <v>6657</v>
      </c>
      <c r="H501" s="140">
        <v>2.7</v>
      </c>
      <c r="I501" s="141"/>
      <c r="L501" s="136"/>
      <c r="M501" s="142"/>
      <c r="T501" s="144"/>
      <c r="AT501" s="138" t="s">
        <v>131</v>
      </c>
      <c r="AU501" s="138" t="s">
        <v>78</v>
      </c>
      <c r="AV501" s="10" t="s">
        <v>78</v>
      </c>
      <c r="AW501" s="10" t="s">
        <v>28</v>
      </c>
      <c r="AX501" s="10" t="s">
        <v>72</v>
      </c>
      <c r="AY501" s="138" t="s">
        <v>130</v>
      </c>
    </row>
    <row r="502" spans="2:65" s="813" customFormat="1">
      <c r="B502" s="817"/>
      <c r="D502" s="137" t="s">
        <v>131</v>
      </c>
      <c r="E502" s="814" t="s">
        <v>1</v>
      </c>
      <c r="F502" s="820" t="s">
        <v>6656</v>
      </c>
      <c r="H502" s="819">
        <v>4.7300000000000004</v>
      </c>
      <c r="I502" s="818"/>
      <c r="L502" s="817"/>
      <c r="M502" s="816"/>
      <c r="T502" s="815"/>
      <c r="AT502" s="814" t="s">
        <v>131</v>
      </c>
      <c r="AU502" s="814" t="s">
        <v>78</v>
      </c>
      <c r="AV502" s="813" t="s">
        <v>132</v>
      </c>
      <c r="AW502" s="813" t="s">
        <v>28</v>
      </c>
      <c r="AX502" s="813" t="s">
        <v>72</v>
      </c>
      <c r="AY502" s="814" t="s">
        <v>130</v>
      </c>
    </row>
    <row r="503" spans="2:65" s="10" customFormat="1">
      <c r="B503" s="136"/>
      <c r="D503" s="137" t="s">
        <v>131</v>
      </c>
      <c r="E503" s="138" t="s">
        <v>1</v>
      </c>
      <c r="F503" s="139" t="s">
        <v>6655</v>
      </c>
      <c r="H503" s="140">
        <v>2.0299999999999998</v>
      </c>
      <c r="I503" s="141"/>
      <c r="L503" s="136"/>
      <c r="M503" s="142"/>
      <c r="T503" s="144"/>
      <c r="AT503" s="138" t="s">
        <v>131</v>
      </c>
      <c r="AU503" s="138" t="s">
        <v>78</v>
      </c>
      <c r="AV503" s="10" t="s">
        <v>78</v>
      </c>
      <c r="AW503" s="10" t="s">
        <v>28</v>
      </c>
      <c r="AX503" s="10" t="s">
        <v>72</v>
      </c>
      <c r="AY503" s="138" t="s">
        <v>130</v>
      </c>
    </row>
    <row r="504" spans="2:65" s="813" customFormat="1">
      <c r="B504" s="817"/>
      <c r="D504" s="137" t="s">
        <v>131</v>
      </c>
      <c r="E504" s="814" t="s">
        <v>1</v>
      </c>
      <c r="F504" s="820" t="s">
        <v>6654</v>
      </c>
      <c r="H504" s="819">
        <v>2.0299999999999998</v>
      </c>
      <c r="I504" s="818"/>
      <c r="L504" s="817"/>
      <c r="M504" s="816"/>
      <c r="T504" s="815"/>
      <c r="AT504" s="814" t="s">
        <v>131</v>
      </c>
      <c r="AU504" s="814" t="s">
        <v>78</v>
      </c>
      <c r="AV504" s="813" t="s">
        <v>132</v>
      </c>
      <c r="AW504" s="813" t="s">
        <v>28</v>
      </c>
      <c r="AX504" s="813" t="s">
        <v>72</v>
      </c>
      <c r="AY504" s="814" t="s">
        <v>130</v>
      </c>
    </row>
    <row r="505" spans="2:65" s="821" customFormat="1">
      <c r="B505" s="825"/>
      <c r="D505" s="137" t="s">
        <v>131</v>
      </c>
      <c r="E505" s="822" t="s">
        <v>1</v>
      </c>
      <c r="F505" s="828" t="s">
        <v>3195</v>
      </c>
      <c r="H505" s="827">
        <v>6.76</v>
      </c>
      <c r="I505" s="826"/>
      <c r="L505" s="825"/>
      <c r="M505" s="824"/>
      <c r="T505" s="823"/>
      <c r="AT505" s="822" t="s">
        <v>131</v>
      </c>
      <c r="AU505" s="822" t="s">
        <v>78</v>
      </c>
      <c r="AV505" s="821" t="s">
        <v>103</v>
      </c>
      <c r="AW505" s="821" t="s">
        <v>28</v>
      </c>
      <c r="AX505" s="821" t="s">
        <v>8</v>
      </c>
      <c r="AY505" s="822" t="s">
        <v>130</v>
      </c>
    </row>
    <row r="506" spans="2:65" s="686" customFormat="1" ht="24.25" customHeight="1">
      <c r="B506" s="301"/>
      <c r="C506" s="551" t="s">
        <v>1127</v>
      </c>
      <c r="D506" s="551" t="s">
        <v>1008</v>
      </c>
      <c r="E506" s="801" t="s">
        <v>6653</v>
      </c>
      <c r="F506" s="552" t="s">
        <v>6652</v>
      </c>
      <c r="G506" s="800" t="s">
        <v>212</v>
      </c>
      <c r="H506" s="799">
        <v>8.31</v>
      </c>
      <c r="I506" s="553"/>
      <c r="J506" s="798">
        <f>ROUND(I506*H506,0)</f>
        <v>0</v>
      </c>
      <c r="K506" s="552" t="s">
        <v>4082</v>
      </c>
      <c r="L506" s="34"/>
      <c r="M506" s="554" t="s">
        <v>1</v>
      </c>
      <c r="N506" s="555" t="s">
        <v>37</v>
      </c>
      <c r="P506" s="307">
        <f>O506*H506</f>
        <v>0</v>
      </c>
      <c r="Q506" s="307">
        <v>0</v>
      </c>
      <c r="R506" s="307">
        <f>Q506*H506</f>
        <v>0</v>
      </c>
      <c r="S506" s="307">
        <v>1.8</v>
      </c>
      <c r="T506" s="133">
        <f>S506*H506</f>
        <v>14.958000000000002</v>
      </c>
      <c r="AR506" s="134" t="s">
        <v>103</v>
      </c>
      <c r="AT506" s="134" t="s">
        <v>1008</v>
      </c>
      <c r="AU506" s="134" t="s">
        <v>78</v>
      </c>
      <c r="AY506" s="277" t="s">
        <v>130</v>
      </c>
      <c r="BE506" s="308">
        <f>IF(N506="základní",J506,0)</f>
        <v>0</v>
      </c>
      <c r="BF506" s="308">
        <f>IF(N506="snížená",J506,0)</f>
        <v>0</v>
      </c>
      <c r="BG506" s="308">
        <f>IF(N506="zákl. přenesená",J506,0)</f>
        <v>0</v>
      </c>
      <c r="BH506" s="308">
        <f>IF(N506="sníž. přenesená",J506,0)</f>
        <v>0</v>
      </c>
      <c r="BI506" s="308">
        <f>IF(N506="nulová",J506,0)</f>
        <v>0</v>
      </c>
      <c r="BJ506" s="277" t="s">
        <v>8</v>
      </c>
      <c r="BK506" s="308">
        <f>ROUND(I506*H506,0)</f>
        <v>0</v>
      </c>
      <c r="BL506" s="277" t="s">
        <v>103</v>
      </c>
      <c r="BM506" s="134" t="s">
        <v>6651</v>
      </c>
    </row>
    <row r="507" spans="2:65" s="10" customFormat="1">
      <c r="B507" s="136"/>
      <c r="D507" s="137" t="s">
        <v>131</v>
      </c>
      <c r="E507" s="138" t="s">
        <v>1</v>
      </c>
      <c r="F507" s="139" t="s">
        <v>6650</v>
      </c>
      <c r="H507" s="140">
        <v>1.21</v>
      </c>
      <c r="I507" s="141"/>
      <c r="L507" s="136"/>
      <c r="M507" s="142"/>
      <c r="T507" s="144"/>
      <c r="AT507" s="138" t="s">
        <v>131</v>
      </c>
      <c r="AU507" s="138" t="s">
        <v>78</v>
      </c>
      <c r="AV507" s="10" t="s">
        <v>78</v>
      </c>
      <c r="AW507" s="10" t="s">
        <v>28</v>
      </c>
      <c r="AX507" s="10" t="s">
        <v>72</v>
      </c>
      <c r="AY507" s="138" t="s">
        <v>130</v>
      </c>
    </row>
    <row r="508" spans="2:65" s="10" customFormat="1">
      <c r="B508" s="136"/>
      <c r="D508" s="137" t="s">
        <v>131</v>
      </c>
      <c r="E508" s="138" t="s">
        <v>1</v>
      </c>
      <c r="F508" s="139" t="s">
        <v>6649</v>
      </c>
      <c r="H508" s="140">
        <v>0.78</v>
      </c>
      <c r="I508" s="141"/>
      <c r="L508" s="136"/>
      <c r="M508" s="142"/>
      <c r="T508" s="144"/>
      <c r="AT508" s="138" t="s">
        <v>131</v>
      </c>
      <c r="AU508" s="138" t="s">
        <v>78</v>
      </c>
      <c r="AV508" s="10" t="s">
        <v>78</v>
      </c>
      <c r="AW508" s="10" t="s">
        <v>28</v>
      </c>
      <c r="AX508" s="10" t="s">
        <v>72</v>
      </c>
      <c r="AY508" s="138" t="s">
        <v>130</v>
      </c>
    </row>
    <row r="509" spans="2:65" s="10" customFormat="1">
      <c r="B509" s="136"/>
      <c r="D509" s="137" t="s">
        <v>131</v>
      </c>
      <c r="E509" s="138" t="s">
        <v>1</v>
      </c>
      <c r="F509" s="139" t="s">
        <v>6648</v>
      </c>
      <c r="H509" s="140">
        <v>1.34</v>
      </c>
      <c r="I509" s="141"/>
      <c r="L509" s="136"/>
      <c r="M509" s="142"/>
      <c r="T509" s="144"/>
      <c r="AT509" s="138" t="s">
        <v>131</v>
      </c>
      <c r="AU509" s="138" t="s">
        <v>78</v>
      </c>
      <c r="AV509" s="10" t="s">
        <v>78</v>
      </c>
      <c r="AW509" s="10" t="s">
        <v>28</v>
      </c>
      <c r="AX509" s="10" t="s">
        <v>72</v>
      </c>
      <c r="AY509" s="138" t="s">
        <v>130</v>
      </c>
    </row>
    <row r="510" spans="2:65" s="10" customFormat="1">
      <c r="B510" s="136"/>
      <c r="D510" s="137" t="s">
        <v>131</v>
      </c>
      <c r="E510" s="138" t="s">
        <v>1</v>
      </c>
      <c r="F510" s="139" t="s">
        <v>6647</v>
      </c>
      <c r="H510" s="140">
        <v>0.46100000000000002</v>
      </c>
      <c r="I510" s="141"/>
      <c r="L510" s="136"/>
      <c r="M510" s="142"/>
      <c r="T510" s="144"/>
      <c r="AT510" s="138" t="s">
        <v>131</v>
      </c>
      <c r="AU510" s="138" t="s">
        <v>78</v>
      </c>
      <c r="AV510" s="10" t="s">
        <v>78</v>
      </c>
      <c r="AW510" s="10" t="s">
        <v>28</v>
      </c>
      <c r="AX510" s="10" t="s">
        <v>72</v>
      </c>
      <c r="AY510" s="138" t="s">
        <v>130</v>
      </c>
    </row>
    <row r="511" spans="2:65" s="10" customFormat="1">
      <c r="B511" s="136"/>
      <c r="D511" s="137" t="s">
        <v>131</v>
      </c>
      <c r="E511" s="138" t="s">
        <v>1</v>
      </c>
      <c r="F511" s="139" t="s">
        <v>6646</v>
      </c>
      <c r="H511" s="140">
        <v>0.67200000000000004</v>
      </c>
      <c r="I511" s="141"/>
      <c r="L511" s="136"/>
      <c r="M511" s="142"/>
      <c r="T511" s="144"/>
      <c r="AT511" s="138" t="s">
        <v>131</v>
      </c>
      <c r="AU511" s="138" t="s">
        <v>78</v>
      </c>
      <c r="AV511" s="10" t="s">
        <v>78</v>
      </c>
      <c r="AW511" s="10" t="s">
        <v>28</v>
      </c>
      <c r="AX511" s="10" t="s">
        <v>72</v>
      </c>
      <c r="AY511" s="138" t="s">
        <v>130</v>
      </c>
    </row>
    <row r="512" spans="2:65" s="10" customFormat="1">
      <c r="B512" s="136"/>
      <c r="D512" s="137" t="s">
        <v>131</v>
      </c>
      <c r="E512" s="138" t="s">
        <v>1</v>
      </c>
      <c r="F512" s="139" t="s">
        <v>6645</v>
      </c>
      <c r="H512" s="140">
        <v>0.84399999999999997</v>
      </c>
      <c r="I512" s="141"/>
      <c r="L512" s="136"/>
      <c r="M512" s="142"/>
      <c r="T512" s="144"/>
      <c r="AT512" s="138" t="s">
        <v>131</v>
      </c>
      <c r="AU512" s="138" t="s">
        <v>78</v>
      </c>
      <c r="AV512" s="10" t="s">
        <v>78</v>
      </c>
      <c r="AW512" s="10" t="s">
        <v>28</v>
      </c>
      <c r="AX512" s="10" t="s">
        <v>72</v>
      </c>
      <c r="AY512" s="138" t="s">
        <v>130</v>
      </c>
    </row>
    <row r="513" spans="2:65" s="10" customFormat="1">
      <c r="B513" s="136"/>
      <c r="D513" s="137" t="s">
        <v>131</v>
      </c>
      <c r="E513" s="138" t="s">
        <v>1</v>
      </c>
      <c r="F513" s="139" t="s">
        <v>6644</v>
      </c>
      <c r="H513" s="140">
        <v>0.6</v>
      </c>
      <c r="I513" s="141"/>
      <c r="L513" s="136"/>
      <c r="M513" s="142"/>
      <c r="T513" s="144"/>
      <c r="AT513" s="138" t="s">
        <v>131</v>
      </c>
      <c r="AU513" s="138" t="s">
        <v>78</v>
      </c>
      <c r="AV513" s="10" t="s">
        <v>78</v>
      </c>
      <c r="AW513" s="10" t="s">
        <v>28</v>
      </c>
      <c r="AX513" s="10" t="s">
        <v>72</v>
      </c>
      <c r="AY513" s="138" t="s">
        <v>130</v>
      </c>
    </row>
    <row r="514" spans="2:65" s="10" customFormat="1">
      <c r="B514" s="136"/>
      <c r="D514" s="137" t="s">
        <v>131</v>
      </c>
      <c r="E514" s="138" t="s">
        <v>1</v>
      </c>
      <c r="F514" s="139" t="s">
        <v>6643</v>
      </c>
      <c r="H514" s="140">
        <v>0.73899999999999999</v>
      </c>
      <c r="I514" s="141"/>
      <c r="L514" s="136"/>
      <c r="M514" s="142"/>
      <c r="T514" s="144"/>
      <c r="AT514" s="138" t="s">
        <v>131</v>
      </c>
      <c r="AU514" s="138" t="s">
        <v>78</v>
      </c>
      <c r="AV514" s="10" t="s">
        <v>78</v>
      </c>
      <c r="AW514" s="10" t="s">
        <v>28</v>
      </c>
      <c r="AX514" s="10" t="s">
        <v>72</v>
      </c>
      <c r="AY514" s="138" t="s">
        <v>130</v>
      </c>
    </row>
    <row r="515" spans="2:65" s="10" customFormat="1">
      <c r="B515" s="136"/>
      <c r="D515" s="137" t="s">
        <v>131</v>
      </c>
      <c r="E515" s="138" t="s">
        <v>1</v>
      </c>
      <c r="F515" s="139" t="s">
        <v>6642</v>
      </c>
      <c r="H515" s="140">
        <v>0.92200000000000004</v>
      </c>
      <c r="I515" s="141"/>
      <c r="L515" s="136"/>
      <c r="M515" s="142"/>
      <c r="T515" s="144"/>
      <c r="AT515" s="138" t="s">
        <v>131</v>
      </c>
      <c r="AU515" s="138" t="s">
        <v>78</v>
      </c>
      <c r="AV515" s="10" t="s">
        <v>78</v>
      </c>
      <c r="AW515" s="10" t="s">
        <v>28</v>
      </c>
      <c r="AX515" s="10" t="s">
        <v>72</v>
      </c>
      <c r="AY515" s="138" t="s">
        <v>130</v>
      </c>
    </row>
    <row r="516" spans="2:65" s="10" customFormat="1">
      <c r="B516" s="136"/>
      <c r="D516" s="137" t="s">
        <v>131</v>
      </c>
      <c r="E516" s="138" t="s">
        <v>1</v>
      </c>
      <c r="F516" s="139" t="s">
        <v>6641</v>
      </c>
      <c r="H516" s="140">
        <v>0.74199999999999999</v>
      </c>
      <c r="I516" s="141"/>
      <c r="L516" s="136"/>
      <c r="M516" s="142"/>
      <c r="T516" s="144"/>
      <c r="AT516" s="138" t="s">
        <v>131</v>
      </c>
      <c r="AU516" s="138" t="s">
        <v>78</v>
      </c>
      <c r="AV516" s="10" t="s">
        <v>78</v>
      </c>
      <c r="AW516" s="10" t="s">
        <v>28</v>
      </c>
      <c r="AX516" s="10" t="s">
        <v>72</v>
      </c>
      <c r="AY516" s="138" t="s">
        <v>130</v>
      </c>
    </row>
    <row r="517" spans="2:65" s="813" customFormat="1">
      <c r="B517" s="817"/>
      <c r="D517" s="137" t="s">
        <v>131</v>
      </c>
      <c r="E517" s="814" t="s">
        <v>1</v>
      </c>
      <c r="F517" s="820" t="s">
        <v>6640</v>
      </c>
      <c r="H517" s="819">
        <v>8.31</v>
      </c>
      <c r="I517" s="818"/>
      <c r="L517" s="817"/>
      <c r="M517" s="816"/>
      <c r="T517" s="815"/>
      <c r="AT517" s="814" t="s">
        <v>131</v>
      </c>
      <c r="AU517" s="814" t="s">
        <v>78</v>
      </c>
      <c r="AV517" s="813" t="s">
        <v>132</v>
      </c>
      <c r="AW517" s="813" t="s">
        <v>28</v>
      </c>
      <c r="AX517" s="813" t="s">
        <v>8</v>
      </c>
      <c r="AY517" s="814" t="s">
        <v>130</v>
      </c>
    </row>
    <row r="518" spans="2:65" s="686" customFormat="1" ht="24.25" customHeight="1">
      <c r="B518" s="301"/>
      <c r="C518" s="551" t="s">
        <v>1105</v>
      </c>
      <c r="D518" s="551" t="s">
        <v>1008</v>
      </c>
      <c r="E518" s="801" t="s">
        <v>6639</v>
      </c>
      <c r="F518" s="552" t="s">
        <v>6638</v>
      </c>
      <c r="G518" s="800" t="s">
        <v>212</v>
      </c>
      <c r="H518" s="799">
        <v>0.127</v>
      </c>
      <c r="I518" s="553"/>
      <c r="J518" s="798">
        <f>ROUND(I518*H518,0)</f>
        <v>0</v>
      </c>
      <c r="K518" s="552" t="s">
        <v>4082</v>
      </c>
      <c r="L518" s="34"/>
      <c r="M518" s="554" t="s">
        <v>1</v>
      </c>
      <c r="N518" s="555" t="s">
        <v>37</v>
      </c>
      <c r="P518" s="307">
        <f>O518*H518</f>
        <v>0</v>
      </c>
      <c r="Q518" s="307">
        <v>0</v>
      </c>
      <c r="R518" s="307">
        <f>Q518*H518</f>
        <v>0</v>
      </c>
      <c r="S518" s="307">
        <v>1.8</v>
      </c>
      <c r="T518" s="133">
        <f>S518*H518</f>
        <v>0.2286</v>
      </c>
      <c r="AR518" s="134" t="s">
        <v>103</v>
      </c>
      <c r="AT518" s="134" t="s">
        <v>1008</v>
      </c>
      <c r="AU518" s="134" t="s">
        <v>78</v>
      </c>
      <c r="AY518" s="277" t="s">
        <v>130</v>
      </c>
      <c r="BE518" s="308">
        <f>IF(N518="základní",J518,0)</f>
        <v>0</v>
      </c>
      <c r="BF518" s="308">
        <f>IF(N518="snížená",J518,0)</f>
        <v>0</v>
      </c>
      <c r="BG518" s="308">
        <f>IF(N518="zákl. přenesená",J518,0)</f>
        <v>0</v>
      </c>
      <c r="BH518" s="308">
        <f>IF(N518="sníž. přenesená",J518,0)</f>
        <v>0</v>
      </c>
      <c r="BI518" s="308">
        <f>IF(N518="nulová",J518,0)</f>
        <v>0</v>
      </c>
      <c r="BJ518" s="277" t="s">
        <v>8</v>
      </c>
      <c r="BK518" s="308">
        <f>ROUND(I518*H518,0)</f>
        <v>0</v>
      </c>
      <c r="BL518" s="277" t="s">
        <v>103</v>
      </c>
      <c r="BM518" s="134" t="s">
        <v>6637</v>
      </c>
    </row>
    <row r="519" spans="2:65" s="10" customFormat="1">
      <c r="B519" s="136"/>
      <c r="D519" s="137" t="s">
        <v>131</v>
      </c>
      <c r="E519" s="138" t="s">
        <v>1</v>
      </c>
      <c r="F519" s="139" t="s">
        <v>6636</v>
      </c>
      <c r="H519" s="140">
        <v>0.127</v>
      </c>
      <c r="I519" s="141"/>
      <c r="L519" s="136"/>
      <c r="M519" s="142"/>
      <c r="T519" s="144"/>
      <c r="AT519" s="138" t="s">
        <v>131</v>
      </c>
      <c r="AU519" s="138" t="s">
        <v>78</v>
      </c>
      <c r="AV519" s="10" t="s">
        <v>78</v>
      </c>
      <c r="AW519" s="10" t="s">
        <v>28</v>
      </c>
      <c r="AX519" s="10" t="s">
        <v>8</v>
      </c>
      <c r="AY519" s="138" t="s">
        <v>130</v>
      </c>
    </row>
    <row r="520" spans="2:65" s="686" customFormat="1" ht="24.25" customHeight="1">
      <c r="B520" s="301"/>
      <c r="C520" s="551" t="s">
        <v>1133</v>
      </c>
      <c r="D520" s="551" t="s">
        <v>1008</v>
      </c>
      <c r="E520" s="801" t="s">
        <v>6635</v>
      </c>
      <c r="F520" s="552" t="s">
        <v>6634</v>
      </c>
      <c r="G520" s="800" t="s">
        <v>158</v>
      </c>
      <c r="H520" s="799">
        <v>1.6</v>
      </c>
      <c r="I520" s="553"/>
      <c r="J520" s="798">
        <f>ROUND(I520*H520,0)</f>
        <v>0</v>
      </c>
      <c r="K520" s="552" t="s">
        <v>4082</v>
      </c>
      <c r="L520" s="34"/>
      <c r="M520" s="554" t="s">
        <v>1</v>
      </c>
      <c r="N520" s="555" t="s">
        <v>37</v>
      </c>
      <c r="P520" s="307">
        <f>O520*H520</f>
        <v>0</v>
      </c>
      <c r="Q520" s="307">
        <v>0</v>
      </c>
      <c r="R520" s="307">
        <f>Q520*H520</f>
        <v>0</v>
      </c>
      <c r="S520" s="307">
        <v>8.7999999999999995E-2</v>
      </c>
      <c r="T520" s="133">
        <f>S520*H520</f>
        <v>0.14080000000000001</v>
      </c>
      <c r="AR520" s="134" t="s">
        <v>103</v>
      </c>
      <c r="AT520" s="134" t="s">
        <v>1008</v>
      </c>
      <c r="AU520" s="134" t="s">
        <v>78</v>
      </c>
      <c r="AY520" s="277" t="s">
        <v>130</v>
      </c>
      <c r="BE520" s="308">
        <f>IF(N520="základní",J520,0)</f>
        <v>0</v>
      </c>
      <c r="BF520" s="308">
        <f>IF(N520="snížená",J520,0)</f>
        <v>0</v>
      </c>
      <c r="BG520" s="308">
        <f>IF(N520="zákl. přenesená",J520,0)</f>
        <v>0</v>
      </c>
      <c r="BH520" s="308">
        <f>IF(N520="sníž. přenesená",J520,0)</f>
        <v>0</v>
      </c>
      <c r="BI520" s="308">
        <f>IF(N520="nulová",J520,0)</f>
        <v>0</v>
      </c>
      <c r="BJ520" s="277" t="s">
        <v>8</v>
      </c>
      <c r="BK520" s="308">
        <f>ROUND(I520*H520,0)</f>
        <v>0</v>
      </c>
      <c r="BL520" s="277" t="s">
        <v>103</v>
      </c>
      <c r="BM520" s="134" t="s">
        <v>6633</v>
      </c>
    </row>
    <row r="521" spans="2:65" s="10" customFormat="1">
      <c r="B521" s="136"/>
      <c r="D521" s="137" t="s">
        <v>131</v>
      </c>
      <c r="E521" s="138" t="s">
        <v>1</v>
      </c>
      <c r="F521" s="139" t="s">
        <v>6632</v>
      </c>
      <c r="H521" s="140">
        <v>1.6</v>
      </c>
      <c r="I521" s="141"/>
      <c r="L521" s="136"/>
      <c r="M521" s="142"/>
      <c r="T521" s="144"/>
      <c r="AT521" s="138" t="s">
        <v>131</v>
      </c>
      <c r="AU521" s="138" t="s">
        <v>78</v>
      </c>
      <c r="AV521" s="10" t="s">
        <v>78</v>
      </c>
      <c r="AW521" s="10" t="s">
        <v>28</v>
      </c>
      <c r="AX521" s="10" t="s">
        <v>8</v>
      </c>
      <c r="AY521" s="138" t="s">
        <v>130</v>
      </c>
    </row>
    <row r="522" spans="2:65" s="686" customFormat="1" ht="24.25" customHeight="1">
      <c r="B522" s="301"/>
      <c r="C522" s="551" t="s">
        <v>1107</v>
      </c>
      <c r="D522" s="551" t="s">
        <v>1008</v>
      </c>
      <c r="E522" s="801" t="s">
        <v>6631</v>
      </c>
      <c r="F522" s="552" t="s">
        <v>6630</v>
      </c>
      <c r="G522" s="800" t="s">
        <v>158</v>
      </c>
      <c r="H522" s="799">
        <v>0.32</v>
      </c>
      <c r="I522" s="553"/>
      <c r="J522" s="798">
        <f>ROUND(I522*H522,0)</f>
        <v>0</v>
      </c>
      <c r="K522" s="552" t="s">
        <v>4082</v>
      </c>
      <c r="L522" s="34"/>
      <c r="M522" s="554" t="s">
        <v>1</v>
      </c>
      <c r="N522" s="555" t="s">
        <v>37</v>
      </c>
      <c r="P522" s="307">
        <f>O522*H522</f>
        <v>0</v>
      </c>
      <c r="Q522" s="307">
        <v>3.65E-3</v>
      </c>
      <c r="R522" s="307">
        <f>Q522*H522</f>
        <v>1.168E-3</v>
      </c>
      <c r="S522" s="307">
        <v>0.11</v>
      </c>
      <c r="T522" s="133">
        <f>S522*H522</f>
        <v>3.5200000000000002E-2</v>
      </c>
      <c r="AR522" s="134" t="s">
        <v>103</v>
      </c>
      <c r="AT522" s="134" t="s">
        <v>1008</v>
      </c>
      <c r="AU522" s="134" t="s">
        <v>78</v>
      </c>
      <c r="AY522" s="277" t="s">
        <v>130</v>
      </c>
      <c r="BE522" s="308">
        <f>IF(N522="základní",J522,0)</f>
        <v>0</v>
      </c>
      <c r="BF522" s="308">
        <f>IF(N522="snížená",J522,0)</f>
        <v>0</v>
      </c>
      <c r="BG522" s="308">
        <f>IF(N522="zákl. přenesená",J522,0)</f>
        <v>0</v>
      </c>
      <c r="BH522" s="308">
        <f>IF(N522="sníž. přenesená",J522,0)</f>
        <v>0</v>
      </c>
      <c r="BI522" s="308">
        <f>IF(N522="nulová",J522,0)</f>
        <v>0</v>
      </c>
      <c r="BJ522" s="277" t="s">
        <v>8</v>
      </c>
      <c r="BK522" s="308">
        <f>ROUND(I522*H522,0)</f>
        <v>0</v>
      </c>
      <c r="BL522" s="277" t="s">
        <v>103</v>
      </c>
      <c r="BM522" s="134" t="s">
        <v>6629</v>
      </c>
    </row>
    <row r="523" spans="2:65" s="10" customFormat="1">
      <c r="B523" s="136"/>
      <c r="D523" s="137" t="s">
        <v>131</v>
      </c>
      <c r="E523" s="138" t="s">
        <v>1</v>
      </c>
      <c r="F523" s="139" t="s">
        <v>6628</v>
      </c>
      <c r="H523" s="140">
        <v>0.16</v>
      </c>
      <c r="I523" s="141"/>
      <c r="L523" s="136"/>
      <c r="M523" s="142"/>
      <c r="T523" s="144"/>
      <c r="AT523" s="138" t="s">
        <v>131</v>
      </c>
      <c r="AU523" s="138" t="s">
        <v>78</v>
      </c>
      <c r="AV523" s="10" t="s">
        <v>78</v>
      </c>
      <c r="AW523" s="10" t="s">
        <v>28</v>
      </c>
      <c r="AX523" s="10" t="s">
        <v>72</v>
      </c>
      <c r="AY523" s="138" t="s">
        <v>130</v>
      </c>
    </row>
    <row r="524" spans="2:65" s="10" customFormat="1">
      <c r="B524" s="136"/>
      <c r="D524" s="137" t="s">
        <v>131</v>
      </c>
      <c r="E524" s="138" t="s">
        <v>1</v>
      </c>
      <c r="F524" s="139" t="s">
        <v>6627</v>
      </c>
      <c r="H524" s="140">
        <v>0.16</v>
      </c>
      <c r="I524" s="141"/>
      <c r="L524" s="136"/>
      <c r="M524" s="142"/>
      <c r="T524" s="144"/>
      <c r="AT524" s="138" t="s">
        <v>131</v>
      </c>
      <c r="AU524" s="138" t="s">
        <v>78</v>
      </c>
      <c r="AV524" s="10" t="s">
        <v>78</v>
      </c>
      <c r="AW524" s="10" t="s">
        <v>28</v>
      </c>
      <c r="AX524" s="10" t="s">
        <v>72</v>
      </c>
      <c r="AY524" s="138" t="s">
        <v>130</v>
      </c>
    </row>
    <row r="525" spans="2:65" s="813" customFormat="1">
      <c r="B525" s="817"/>
      <c r="D525" s="137" t="s">
        <v>131</v>
      </c>
      <c r="E525" s="814" t="s">
        <v>1</v>
      </c>
      <c r="F525" s="820" t="s">
        <v>2951</v>
      </c>
      <c r="H525" s="819">
        <v>0.32</v>
      </c>
      <c r="I525" s="818"/>
      <c r="L525" s="817"/>
      <c r="M525" s="816"/>
      <c r="T525" s="815"/>
      <c r="AT525" s="814" t="s">
        <v>131</v>
      </c>
      <c r="AU525" s="814" t="s">
        <v>78</v>
      </c>
      <c r="AV525" s="813" t="s">
        <v>132</v>
      </c>
      <c r="AW525" s="813" t="s">
        <v>28</v>
      </c>
      <c r="AX525" s="813" t="s">
        <v>8</v>
      </c>
      <c r="AY525" s="814" t="s">
        <v>130</v>
      </c>
    </row>
    <row r="526" spans="2:65" s="686" customFormat="1" ht="37.950000000000003" customHeight="1">
      <c r="B526" s="301"/>
      <c r="C526" s="551" t="s">
        <v>1138</v>
      </c>
      <c r="D526" s="551" t="s">
        <v>1008</v>
      </c>
      <c r="E526" s="801" t="s">
        <v>6626</v>
      </c>
      <c r="F526" s="552" t="s">
        <v>6625</v>
      </c>
      <c r="G526" s="800" t="s">
        <v>270</v>
      </c>
      <c r="H526" s="799">
        <v>82.55</v>
      </c>
      <c r="I526" s="553"/>
      <c r="J526" s="798">
        <f>ROUND(I526*H526,0)</f>
        <v>0</v>
      </c>
      <c r="K526" s="552" t="s">
        <v>4082</v>
      </c>
      <c r="L526" s="34"/>
      <c r="M526" s="554" t="s">
        <v>1</v>
      </c>
      <c r="N526" s="555" t="s">
        <v>37</v>
      </c>
      <c r="P526" s="307">
        <f>O526*H526</f>
        <v>0</v>
      </c>
      <c r="Q526" s="307">
        <v>0</v>
      </c>
      <c r="R526" s="307">
        <f>Q526*H526</f>
        <v>0</v>
      </c>
      <c r="S526" s="307">
        <v>0.05</v>
      </c>
      <c r="T526" s="133">
        <f>S526*H526</f>
        <v>4.1275000000000004</v>
      </c>
      <c r="AR526" s="134" t="s">
        <v>103</v>
      </c>
      <c r="AT526" s="134" t="s">
        <v>1008</v>
      </c>
      <c r="AU526" s="134" t="s">
        <v>78</v>
      </c>
      <c r="AY526" s="277" t="s">
        <v>130</v>
      </c>
      <c r="BE526" s="308">
        <f>IF(N526="základní",J526,0)</f>
        <v>0</v>
      </c>
      <c r="BF526" s="308">
        <f>IF(N526="snížená",J526,0)</f>
        <v>0</v>
      </c>
      <c r="BG526" s="308">
        <f>IF(N526="zákl. přenesená",J526,0)</f>
        <v>0</v>
      </c>
      <c r="BH526" s="308">
        <f>IF(N526="sníž. přenesená",J526,0)</f>
        <v>0</v>
      </c>
      <c r="BI526" s="308">
        <f>IF(N526="nulová",J526,0)</f>
        <v>0</v>
      </c>
      <c r="BJ526" s="277" t="s">
        <v>8</v>
      </c>
      <c r="BK526" s="308">
        <f>ROUND(I526*H526,0)</f>
        <v>0</v>
      </c>
      <c r="BL526" s="277" t="s">
        <v>103</v>
      </c>
      <c r="BM526" s="134" t="s">
        <v>6624</v>
      </c>
    </row>
    <row r="527" spans="2:65" s="10" customFormat="1">
      <c r="B527" s="136"/>
      <c r="D527" s="137" t="s">
        <v>131</v>
      </c>
      <c r="E527" s="138" t="s">
        <v>1</v>
      </c>
      <c r="F527" s="139" t="s">
        <v>6623</v>
      </c>
      <c r="H527" s="140">
        <v>82.55</v>
      </c>
      <c r="I527" s="141"/>
      <c r="L527" s="136"/>
      <c r="M527" s="142"/>
      <c r="T527" s="144"/>
      <c r="AT527" s="138" t="s">
        <v>131</v>
      </c>
      <c r="AU527" s="138" t="s">
        <v>78</v>
      </c>
      <c r="AV527" s="10" t="s">
        <v>78</v>
      </c>
      <c r="AW527" s="10" t="s">
        <v>28</v>
      </c>
      <c r="AX527" s="10" t="s">
        <v>72</v>
      </c>
      <c r="AY527" s="138" t="s">
        <v>130</v>
      </c>
    </row>
    <row r="528" spans="2:65" s="813" customFormat="1">
      <c r="B528" s="817"/>
      <c r="D528" s="137" t="s">
        <v>131</v>
      </c>
      <c r="E528" s="814" t="s">
        <v>1</v>
      </c>
      <c r="F528" s="820" t="s">
        <v>3328</v>
      </c>
      <c r="H528" s="819">
        <v>82.55</v>
      </c>
      <c r="I528" s="818"/>
      <c r="L528" s="817"/>
      <c r="M528" s="816"/>
      <c r="T528" s="815"/>
      <c r="AT528" s="814" t="s">
        <v>131</v>
      </c>
      <c r="AU528" s="814" t="s">
        <v>78</v>
      </c>
      <c r="AV528" s="813" t="s">
        <v>132</v>
      </c>
      <c r="AW528" s="813" t="s">
        <v>28</v>
      </c>
      <c r="AX528" s="813" t="s">
        <v>8</v>
      </c>
      <c r="AY528" s="814" t="s">
        <v>130</v>
      </c>
    </row>
    <row r="529" spans="2:65" s="686" customFormat="1" ht="37.950000000000003" customHeight="1">
      <c r="B529" s="301"/>
      <c r="C529" s="551" t="s">
        <v>915</v>
      </c>
      <c r="D529" s="551" t="s">
        <v>1008</v>
      </c>
      <c r="E529" s="801" t="s">
        <v>6622</v>
      </c>
      <c r="F529" s="552" t="s">
        <v>6621</v>
      </c>
      <c r="G529" s="800" t="s">
        <v>270</v>
      </c>
      <c r="H529" s="799">
        <v>225.73599999999999</v>
      </c>
      <c r="I529" s="553"/>
      <c r="J529" s="798">
        <f>ROUND(I529*H529,0)</f>
        <v>0</v>
      </c>
      <c r="K529" s="552" t="s">
        <v>4082</v>
      </c>
      <c r="L529" s="34"/>
      <c r="M529" s="554" t="s">
        <v>1</v>
      </c>
      <c r="N529" s="555" t="s">
        <v>37</v>
      </c>
      <c r="P529" s="307">
        <f>O529*H529</f>
        <v>0</v>
      </c>
      <c r="Q529" s="307">
        <v>0</v>
      </c>
      <c r="R529" s="307">
        <f>Q529*H529</f>
        <v>0</v>
      </c>
      <c r="S529" s="307">
        <v>4.5999999999999999E-2</v>
      </c>
      <c r="T529" s="133">
        <f>S529*H529</f>
        <v>10.383856</v>
      </c>
      <c r="AR529" s="134" t="s">
        <v>103</v>
      </c>
      <c r="AT529" s="134" t="s">
        <v>1008</v>
      </c>
      <c r="AU529" s="134" t="s">
        <v>78</v>
      </c>
      <c r="AY529" s="277" t="s">
        <v>130</v>
      </c>
      <c r="BE529" s="308">
        <f>IF(N529="základní",J529,0)</f>
        <v>0</v>
      </c>
      <c r="BF529" s="308">
        <f>IF(N529="snížená",J529,0)</f>
        <v>0</v>
      </c>
      <c r="BG529" s="308">
        <f>IF(N529="zákl. přenesená",J529,0)</f>
        <v>0</v>
      </c>
      <c r="BH529" s="308">
        <f>IF(N529="sníž. přenesená",J529,0)</f>
        <v>0</v>
      </c>
      <c r="BI529" s="308">
        <f>IF(N529="nulová",J529,0)</f>
        <v>0</v>
      </c>
      <c r="BJ529" s="277" t="s">
        <v>8</v>
      </c>
      <c r="BK529" s="308">
        <f>ROUND(I529*H529,0)</f>
        <v>0</v>
      </c>
      <c r="BL529" s="277" t="s">
        <v>103</v>
      </c>
      <c r="BM529" s="134" t="s">
        <v>6620</v>
      </c>
    </row>
    <row r="530" spans="2:65" s="10" customFormat="1">
      <c r="B530" s="136"/>
      <c r="D530" s="137" t="s">
        <v>131</v>
      </c>
      <c r="E530" s="138" t="s">
        <v>1</v>
      </c>
      <c r="F530" s="139" t="s">
        <v>6619</v>
      </c>
      <c r="H530" s="140">
        <v>56.973999999999997</v>
      </c>
      <c r="I530" s="141"/>
      <c r="L530" s="136"/>
      <c r="M530" s="142"/>
      <c r="T530" s="144"/>
      <c r="AT530" s="138" t="s">
        <v>131</v>
      </c>
      <c r="AU530" s="138" t="s">
        <v>78</v>
      </c>
      <c r="AV530" s="10" t="s">
        <v>78</v>
      </c>
      <c r="AW530" s="10" t="s">
        <v>28</v>
      </c>
      <c r="AX530" s="10" t="s">
        <v>72</v>
      </c>
      <c r="AY530" s="138" t="s">
        <v>130</v>
      </c>
    </row>
    <row r="531" spans="2:65" s="10" customFormat="1">
      <c r="B531" s="136"/>
      <c r="D531" s="137" t="s">
        <v>131</v>
      </c>
      <c r="E531" s="138" t="s">
        <v>1</v>
      </c>
      <c r="F531" s="139" t="s">
        <v>6618</v>
      </c>
      <c r="H531" s="140">
        <v>43.478000000000002</v>
      </c>
      <c r="I531" s="141"/>
      <c r="L531" s="136"/>
      <c r="M531" s="142"/>
      <c r="T531" s="144"/>
      <c r="AT531" s="138" t="s">
        <v>131</v>
      </c>
      <c r="AU531" s="138" t="s">
        <v>78</v>
      </c>
      <c r="AV531" s="10" t="s">
        <v>78</v>
      </c>
      <c r="AW531" s="10" t="s">
        <v>28</v>
      </c>
      <c r="AX531" s="10" t="s">
        <v>72</v>
      </c>
      <c r="AY531" s="138" t="s">
        <v>130</v>
      </c>
    </row>
    <row r="532" spans="2:65" s="10" customFormat="1">
      <c r="B532" s="136"/>
      <c r="D532" s="137" t="s">
        <v>131</v>
      </c>
      <c r="E532" s="138" t="s">
        <v>1</v>
      </c>
      <c r="F532" s="139" t="s">
        <v>6617</v>
      </c>
      <c r="H532" s="140">
        <v>46.591999999999999</v>
      </c>
      <c r="I532" s="141"/>
      <c r="L532" s="136"/>
      <c r="M532" s="142"/>
      <c r="T532" s="144"/>
      <c r="AT532" s="138" t="s">
        <v>131</v>
      </c>
      <c r="AU532" s="138" t="s">
        <v>78</v>
      </c>
      <c r="AV532" s="10" t="s">
        <v>78</v>
      </c>
      <c r="AW532" s="10" t="s">
        <v>28</v>
      </c>
      <c r="AX532" s="10" t="s">
        <v>72</v>
      </c>
      <c r="AY532" s="138" t="s">
        <v>130</v>
      </c>
    </row>
    <row r="533" spans="2:65" s="10" customFormat="1">
      <c r="B533" s="136"/>
      <c r="D533" s="137" t="s">
        <v>131</v>
      </c>
      <c r="E533" s="138" t="s">
        <v>1</v>
      </c>
      <c r="F533" s="139" t="s">
        <v>6616</v>
      </c>
      <c r="H533" s="140">
        <v>18.597999999999999</v>
      </c>
      <c r="I533" s="141"/>
      <c r="L533" s="136"/>
      <c r="M533" s="142"/>
      <c r="T533" s="144"/>
      <c r="AT533" s="138" t="s">
        <v>131</v>
      </c>
      <c r="AU533" s="138" t="s">
        <v>78</v>
      </c>
      <c r="AV533" s="10" t="s">
        <v>78</v>
      </c>
      <c r="AW533" s="10" t="s">
        <v>28</v>
      </c>
      <c r="AX533" s="10" t="s">
        <v>72</v>
      </c>
      <c r="AY533" s="138" t="s">
        <v>130</v>
      </c>
    </row>
    <row r="534" spans="2:65" s="10" customFormat="1">
      <c r="B534" s="136"/>
      <c r="D534" s="137" t="s">
        <v>131</v>
      </c>
      <c r="E534" s="138" t="s">
        <v>1</v>
      </c>
      <c r="F534" s="139" t="s">
        <v>6615</v>
      </c>
      <c r="H534" s="140">
        <v>41.417999999999999</v>
      </c>
      <c r="I534" s="141"/>
      <c r="L534" s="136"/>
      <c r="M534" s="142"/>
      <c r="T534" s="144"/>
      <c r="AT534" s="138" t="s">
        <v>131</v>
      </c>
      <c r="AU534" s="138" t="s">
        <v>78</v>
      </c>
      <c r="AV534" s="10" t="s">
        <v>78</v>
      </c>
      <c r="AW534" s="10" t="s">
        <v>28</v>
      </c>
      <c r="AX534" s="10" t="s">
        <v>72</v>
      </c>
      <c r="AY534" s="138" t="s">
        <v>130</v>
      </c>
    </row>
    <row r="535" spans="2:65" s="10" customFormat="1">
      <c r="B535" s="136"/>
      <c r="D535" s="137" t="s">
        <v>131</v>
      </c>
      <c r="E535" s="138" t="s">
        <v>1</v>
      </c>
      <c r="F535" s="139" t="s">
        <v>6614</v>
      </c>
      <c r="H535" s="140">
        <v>18.675999999999998</v>
      </c>
      <c r="I535" s="141"/>
      <c r="L535" s="136"/>
      <c r="M535" s="142"/>
      <c r="T535" s="144"/>
      <c r="AT535" s="138" t="s">
        <v>131</v>
      </c>
      <c r="AU535" s="138" t="s">
        <v>78</v>
      </c>
      <c r="AV535" s="10" t="s">
        <v>78</v>
      </c>
      <c r="AW535" s="10" t="s">
        <v>28</v>
      </c>
      <c r="AX535" s="10" t="s">
        <v>72</v>
      </c>
      <c r="AY535" s="138" t="s">
        <v>130</v>
      </c>
    </row>
    <row r="536" spans="2:65" s="813" customFormat="1">
      <c r="B536" s="817"/>
      <c r="D536" s="137" t="s">
        <v>131</v>
      </c>
      <c r="E536" s="814" t="s">
        <v>1</v>
      </c>
      <c r="F536" s="820" t="s">
        <v>6181</v>
      </c>
      <c r="H536" s="819">
        <v>225.73599999999999</v>
      </c>
      <c r="I536" s="818"/>
      <c r="L536" s="817"/>
      <c r="M536" s="816"/>
      <c r="T536" s="815"/>
      <c r="AT536" s="814" t="s">
        <v>131</v>
      </c>
      <c r="AU536" s="814" t="s">
        <v>78</v>
      </c>
      <c r="AV536" s="813" t="s">
        <v>132</v>
      </c>
      <c r="AW536" s="813" t="s">
        <v>28</v>
      </c>
      <c r="AX536" s="813" t="s">
        <v>8</v>
      </c>
      <c r="AY536" s="814" t="s">
        <v>130</v>
      </c>
    </row>
    <row r="537" spans="2:65" s="292" customFormat="1" ht="22.95" customHeight="1">
      <c r="B537" s="293"/>
      <c r="D537" s="120" t="s">
        <v>71</v>
      </c>
      <c r="E537" s="129" t="s">
        <v>4157</v>
      </c>
      <c r="F537" s="129" t="s">
        <v>4156</v>
      </c>
      <c r="I537" s="294"/>
      <c r="J537" s="300">
        <f>BK537</f>
        <v>0</v>
      </c>
      <c r="L537" s="293"/>
      <c r="M537" s="296"/>
      <c r="P537" s="297">
        <f>SUM(P538:P550)</f>
        <v>0</v>
      </c>
      <c r="R537" s="297">
        <f>SUM(R538:R550)</f>
        <v>0</v>
      </c>
      <c r="T537" s="298">
        <f>SUM(T538:T550)</f>
        <v>0</v>
      </c>
      <c r="AR537" s="120" t="s">
        <v>8</v>
      </c>
      <c r="AT537" s="127" t="s">
        <v>71</v>
      </c>
      <c r="AU537" s="127" t="s">
        <v>8</v>
      </c>
      <c r="AY537" s="120" t="s">
        <v>130</v>
      </c>
      <c r="BK537" s="128">
        <f>SUM(BK538:BK550)</f>
        <v>0</v>
      </c>
    </row>
    <row r="538" spans="2:65" s="686" customFormat="1" ht="33" customHeight="1">
      <c r="B538" s="301"/>
      <c r="C538" s="551" t="s">
        <v>1141</v>
      </c>
      <c r="D538" s="551" t="s">
        <v>1008</v>
      </c>
      <c r="E538" s="801" t="s">
        <v>5588</v>
      </c>
      <c r="F538" s="552" t="s">
        <v>5587</v>
      </c>
      <c r="G538" s="800" t="s">
        <v>138</v>
      </c>
      <c r="H538" s="799">
        <v>1673.239</v>
      </c>
      <c r="I538" s="553"/>
      <c r="J538" s="798">
        <f>ROUND(I538*H538,0)</f>
        <v>0</v>
      </c>
      <c r="K538" s="552" t="s">
        <v>4082</v>
      </c>
      <c r="L538" s="34"/>
      <c r="M538" s="554" t="s">
        <v>1</v>
      </c>
      <c r="N538" s="555" t="s">
        <v>37</v>
      </c>
      <c r="P538" s="307">
        <f>O538*H538</f>
        <v>0</v>
      </c>
      <c r="Q538" s="307">
        <v>0</v>
      </c>
      <c r="R538" s="307">
        <f>Q538*H538</f>
        <v>0</v>
      </c>
      <c r="S538" s="307">
        <v>0</v>
      </c>
      <c r="T538" s="133">
        <f>S538*H538</f>
        <v>0</v>
      </c>
      <c r="AR538" s="134" t="s">
        <v>103</v>
      </c>
      <c r="AT538" s="134" t="s">
        <v>1008</v>
      </c>
      <c r="AU538" s="134" t="s">
        <v>78</v>
      </c>
      <c r="AY538" s="277" t="s">
        <v>130</v>
      </c>
      <c r="BE538" s="308">
        <f>IF(N538="základní",J538,0)</f>
        <v>0</v>
      </c>
      <c r="BF538" s="308">
        <f>IF(N538="snížená",J538,0)</f>
        <v>0</v>
      </c>
      <c r="BG538" s="308">
        <f>IF(N538="zákl. přenesená",J538,0)</f>
        <v>0</v>
      </c>
      <c r="BH538" s="308">
        <f>IF(N538="sníž. přenesená",J538,0)</f>
        <v>0</v>
      </c>
      <c r="BI538" s="308">
        <f>IF(N538="nulová",J538,0)</f>
        <v>0</v>
      </c>
      <c r="BJ538" s="277" t="s">
        <v>8</v>
      </c>
      <c r="BK538" s="308">
        <f>ROUND(I538*H538,0)</f>
        <v>0</v>
      </c>
      <c r="BL538" s="277" t="s">
        <v>103</v>
      </c>
      <c r="BM538" s="134" t="s">
        <v>6613</v>
      </c>
    </row>
    <row r="539" spans="2:65" s="686" customFormat="1" ht="24.25" customHeight="1">
      <c r="B539" s="301"/>
      <c r="C539" s="551" t="s">
        <v>917</v>
      </c>
      <c r="D539" s="551" t="s">
        <v>1008</v>
      </c>
      <c r="E539" s="801" t="s">
        <v>5585</v>
      </c>
      <c r="F539" s="552" t="s">
        <v>5584</v>
      </c>
      <c r="G539" s="800" t="s">
        <v>138</v>
      </c>
      <c r="H539" s="799">
        <v>1673.239</v>
      </c>
      <c r="I539" s="553"/>
      <c r="J539" s="798">
        <f>ROUND(I539*H539,0)</f>
        <v>0</v>
      </c>
      <c r="K539" s="552" t="s">
        <v>4082</v>
      </c>
      <c r="L539" s="34"/>
      <c r="M539" s="554" t="s">
        <v>1</v>
      </c>
      <c r="N539" s="555" t="s">
        <v>37</v>
      </c>
      <c r="P539" s="307">
        <f>O539*H539</f>
        <v>0</v>
      </c>
      <c r="Q539" s="307">
        <v>0</v>
      </c>
      <c r="R539" s="307">
        <f>Q539*H539</f>
        <v>0</v>
      </c>
      <c r="S539" s="307">
        <v>0</v>
      </c>
      <c r="T539" s="133">
        <f>S539*H539</f>
        <v>0</v>
      </c>
      <c r="AR539" s="134" t="s">
        <v>103</v>
      </c>
      <c r="AT539" s="134" t="s">
        <v>1008</v>
      </c>
      <c r="AU539" s="134" t="s">
        <v>78</v>
      </c>
      <c r="AY539" s="277" t="s">
        <v>130</v>
      </c>
      <c r="BE539" s="308">
        <f>IF(N539="základní",J539,0)</f>
        <v>0</v>
      </c>
      <c r="BF539" s="308">
        <f>IF(N539="snížená",J539,0)</f>
        <v>0</v>
      </c>
      <c r="BG539" s="308">
        <f>IF(N539="zákl. přenesená",J539,0)</f>
        <v>0</v>
      </c>
      <c r="BH539" s="308">
        <f>IF(N539="sníž. přenesená",J539,0)</f>
        <v>0</v>
      </c>
      <c r="BI539" s="308">
        <f>IF(N539="nulová",J539,0)</f>
        <v>0</v>
      </c>
      <c r="BJ539" s="277" t="s">
        <v>8</v>
      </c>
      <c r="BK539" s="308">
        <f>ROUND(I539*H539,0)</f>
        <v>0</v>
      </c>
      <c r="BL539" s="277" t="s">
        <v>103</v>
      </c>
      <c r="BM539" s="134" t="s">
        <v>6612</v>
      </c>
    </row>
    <row r="540" spans="2:65" s="686" customFormat="1" ht="24.25" customHeight="1">
      <c r="B540" s="301"/>
      <c r="C540" s="551" t="s">
        <v>1144</v>
      </c>
      <c r="D540" s="551" t="s">
        <v>1008</v>
      </c>
      <c r="E540" s="801" t="s">
        <v>5582</v>
      </c>
      <c r="F540" s="552" t="s">
        <v>5581</v>
      </c>
      <c r="G540" s="800" t="s">
        <v>138</v>
      </c>
      <c r="H540" s="799">
        <v>23425.346000000001</v>
      </c>
      <c r="I540" s="553"/>
      <c r="J540" s="798">
        <f>ROUND(I540*H540,0)</f>
        <v>0</v>
      </c>
      <c r="K540" s="552" t="s">
        <v>4082</v>
      </c>
      <c r="L540" s="34"/>
      <c r="M540" s="554" t="s">
        <v>1</v>
      </c>
      <c r="N540" s="555" t="s">
        <v>37</v>
      </c>
      <c r="P540" s="307">
        <f>O540*H540</f>
        <v>0</v>
      </c>
      <c r="Q540" s="307">
        <v>0</v>
      </c>
      <c r="R540" s="307">
        <f>Q540*H540</f>
        <v>0</v>
      </c>
      <c r="S540" s="307">
        <v>0</v>
      </c>
      <c r="T540" s="133">
        <f>S540*H540</f>
        <v>0</v>
      </c>
      <c r="AR540" s="134" t="s">
        <v>103</v>
      </c>
      <c r="AT540" s="134" t="s">
        <v>1008</v>
      </c>
      <c r="AU540" s="134" t="s">
        <v>78</v>
      </c>
      <c r="AY540" s="277" t="s">
        <v>130</v>
      </c>
      <c r="BE540" s="308">
        <f>IF(N540="základní",J540,0)</f>
        <v>0</v>
      </c>
      <c r="BF540" s="308">
        <f>IF(N540="snížená",J540,0)</f>
        <v>0</v>
      </c>
      <c r="BG540" s="308">
        <f>IF(N540="zákl. přenesená",J540,0)</f>
        <v>0</v>
      </c>
      <c r="BH540" s="308">
        <f>IF(N540="sníž. přenesená",J540,0)</f>
        <v>0</v>
      </c>
      <c r="BI540" s="308">
        <f>IF(N540="nulová",J540,0)</f>
        <v>0</v>
      </c>
      <c r="BJ540" s="277" t="s">
        <v>8</v>
      </c>
      <c r="BK540" s="308">
        <f>ROUND(I540*H540,0)</f>
        <v>0</v>
      </c>
      <c r="BL540" s="277" t="s">
        <v>103</v>
      </c>
      <c r="BM540" s="134" t="s">
        <v>6611</v>
      </c>
    </row>
    <row r="541" spans="2:65" s="10" customFormat="1">
      <c r="B541" s="136"/>
      <c r="D541" s="137" t="s">
        <v>131</v>
      </c>
      <c r="F541" s="139" t="s">
        <v>6610</v>
      </c>
      <c r="H541" s="140">
        <v>23425.346000000001</v>
      </c>
      <c r="I541" s="141"/>
      <c r="L541" s="136"/>
      <c r="M541" s="142"/>
      <c r="T541" s="144"/>
      <c r="AT541" s="138" t="s">
        <v>131</v>
      </c>
      <c r="AU541" s="138" t="s">
        <v>78</v>
      </c>
      <c r="AV541" s="10" t="s">
        <v>78</v>
      </c>
      <c r="AW541" s="10" t="s">
        <v>3</v>
      </c>
      <c r="AX541" s="10" t="s">
        <v>8</v>
      </c>
      <c r="AY541" s="138" t="s">
        <v>130</v>
      </c>
    </row>
    <row r="542" spans="2:65" s="686" customFormat="1" ht="33" customHeight="1">
      <c r="B542" s="301"/>
      <c r="C542" s="551" t="s">
        <v>1110</v>
      </c>
      <c r="D542" s="551" t="s">
        <v>1008</v>
      </c>
      <c r="E542" s="801" t="s">
        <v>6609</v>
      </c>
      <c r="F542" s="552" t="s">
        <v>4147</v>
      </c>
      <c r="G542" s="800" t="s">
        <v>138</v>
      </c>
      <c r="H542" s="799">
        <v>13.653</v>
      </c>
      <c r="I542" s="553"/>
      <c r="J542" s="798">
        <f t="shared" ref="J542:J550" si="10">ROUND(I542*H542,0)</f>
        <v>0</v>
      </c>
      <c r="K542" s="552" t="s">
        <v>4082</v>
      </c>
      <c r="L542" s="34"/>
      <c r="M542" s="554" t="s">
        <v>1</v>
      </c>
      <c r="N542" s="555" t="s">
        <v>37</v>
      </c>
      <c r="P542" s="307">
        <f t="shared" ref="P542:P550" si="11">O542*H542</f>
        <v>0</v>
      </c>
      <c r="Q542" s="307">
        <v>0</v>
      </c>
      <c r="R542" s="307">
        <f t="shared" ref="R542:R550" si="12">Q542*H542</f>
        <v>0</v>
      </c>
      <c r="S542" s="307">
        <v>0</v>
      </c>
      <c r="T542" s="133">
        <f t="shared" ref="T542:T550" si="13">S542*H542</f>
        <v>0</v>
      </c>
      <c r="AR542" s="134" t="s">
        <v>103</v>
      </c>
      <c r="AT542" s="134" t="s">
        <v>1008</v>
      </c>
      <c r="AU542" s="134" t="s">
        <v>78</v>
      </c>
      <c r="AY542" s="277" t="s">
        <v>130</v>
      </c>
      <c r="BE542" s="308">
        <f t="shared" ref="BE542:BE550" si="14">IF(N542="základní",J542,0)</f>
        <v>0</v>
      </c>
      <c r="BF542" s="308">
        <f t="shared" ref="BF542:BF550" si="15">IF(N542="snížená",J542,0)</f>
        <v>0</v>
      </c>
      <c r="BG542" s="308">
        <f t="shared" ref="BG542:BG550" si="16">IF(N542="zákl. přenesená",J542,0)</f>
        <v>0</v>
      </c>
      <c r="BH542" s="308">
        <f t="shared" ref="BH542:BH550" si="17">IF(N542="sníž. přenesená",J542,0)</f>
        <v>0</v>
      </c>
      <c r="BI542" s="308">
        <f t="shared" ref="BI542:BI550" si="18">IF(N542="nulová",J542,0)</f>
        <v>0</v>
      </c>
      <c r="BJ542" s="277" t="s">
        <v>8</v>
      </c>
      <c r="BK542" s="308">
        <f t="shared" ref="BK542:BK550" si="19">ROUND(I542*H542,0)</f>
        <v>0</v>
      </c>
      <c r="BL542" s="277" t="s">
        <v>103</v>
      </c>
      <c r="BM542" s="134" t="s">
        <v>6608</v>
      </c>
    </row>
    <row r="543" spans="2:65" s="686" customFormat="1" ht="33" customHeight="1">
      <c r="B543" s="301"/>
      <c r="C543" s="551" t="s">
        <v>1147</v>
      </c>
      <c r="D543" s="551" t="s">
        <v>1008</v>
      </c>
      <c r="E543" s="801" t="s">
        <v>6607</v>
      </c>
      <c r="F543" s="552" t="s">
        <v>6606</v>
      </c>
      <c r="G543" s="800" t="s">
        <v>138</v>
      </c>
      <c r="H543" s="799">
        <v>21.613</v>
      </c>
      <c r="I543" s="553"/>
      <c r="J543" s="798">
        <f t="shared" si="10"/>
        <v>0</v>
      </c>
      <c r="K543" s="552" t="s">
        <v>4082</v>
      </c>
      <c r="L543" s="34"/>
      <c r="M543" s="554" t="s">
        <v>1</v>
      </c>
      <c r="N543" s="555" t="s">
        <v>37</v>
      </c>
      <c r="P543" s="307">
        <f t="shared" si="11"/>
        <v>0</v>
      </c>
      <c r="Q543" s="307">
        <v>0</v>
      </c>
      <c r="R543" s="307">
        <f t="shared" si="12"/>
        <v>0</v>
      </c>
      <c r="S543" s="307">
        <v>0</v>
      </c>
      <c r="T543" s="133">
        <f t="shared" si="13"/>
        <v>0</v>
      </c>
      <c r="AR543" s="134" t="s">
        <v>103</v>
      </c>
      <c r="AT543" s="134" t="s">
        <v>1008</v>
      </c>
      <c r="AU543" s="134" t="s">
        <v>78</v>
      </c>
      <c r="AY543" s="277" t="s">
        <v>130</v>
      </c>
      <c r="BE543" s="308">
        <f t="shared" si="14"/>
        <v>0</v>
      </c>
      <c r="BF543" s="308">
        <f t="shared" si="15"/>
        <v>0</v>
      </c>
      <c r="BG543" s="308">
        <f t="shared" si="16"/>
        <v>0</v>
      </c>
      <c r="BH543" s="308">
        <f t="shared" si="17"/>
        <v>0</v>
      </c>
      <c r="BI543" s="308">
        <f t="shared" si="18"/>
        <v>0</v>
      </c>
      <c r="BJ543" s="277" t="s">
        <v>8</v>
      </c>
      <c r="BK543" s="308">
        <f t="shared" si="19"/>
        <v>0</v>
      </c>
      <c r="BL543" s="277" t="s">
        <v>103</v>
      </c>
      <c r="BM543" s="134" t="s">
        <v>6605</v>
      </c>
    </row>
    <row r="544" spans="2:65" s="686" customFormat="1" ht="33" customHeight="1">
      <c r="B544" s="301"/>
      <c r="C544" s="551" t="s">
        <v>920</v>
      </c>
      <c r="D544" s="551" t="s">
        <v>1008</v>
      </c>
      <c r="E544" s="801" t="s">
        <v>6604</v>
      </c>
      <c r="F544" s="552" t="s">
        <v>6603</v>
      </c>
      <c r="G544" s="800" t="s">
        <v>138</v>
      </c>
      <c r="H544" s="799">
        <v>47.634</v>
      </c>
      <c r="I544" s="553"/>
      <c r="J544" s="798">
        <f t="shared" si="10"/>
        <v>0</v>
      </c>
      <c r="K544" s="552" t="s">
        <v>4082</v>
      </c>
      <c r="L544" s="34"/>
      <c r="M544" s="554" t="s">
        <v>1</v>
      </c>
      <c r="N544" s="555" t="s">
        <v>37</v>
      </c>
      <c r="P544" s="307">
        <f t="shared" si="11"/>
        <v>0</v>
      </c>
      <c r="Q544" s="307">
        <v>0</v>
      </c>
      <c r="R544" s="307">
        <f t="shared" si="12"/>
        <v>0</v>
      </c>
      <c r="S544" s="307">
        <v>0</v>
      </c>
      <c r="T544" s="133">
        <f t="shared" si="13"/>
        <v>0</v>
      </c>
      <c r="AR544" s="134" t="s">
        <v>103</v>
      </c>
      <c r="AT544" s="134" t="s">
        <v>1008</v>
      </c>
      <c r="AU544" s="134" t="s">
        <v>78</v>
      </c>
      <c r="AY544" s="277" t="s">
        <v>130</v>
      </c>
      <c r="BE544" s="308">
        <f t="shared" si="14"/>
        <v>0</v>
      </c>
      <c r="BF544" s="308">
        <f t="shared" si="15"/>
        <v>0</v>
      </c>
      <c r="BG544" s="308">
        <f t="shared" si="16"/>
        <v>0</v>
      </c>
      <c r="BH544" s="308">
        <f t="shared" si="17"/>
        <v>0</v>
      </c>
      <c r="BI544" s="308">
        <f t="shared" si="18"/>
        <v>0</v>
      </c>
      <c r="BJ544" s="277" t="s">
        <v>8</v>
      </c>
      <c r="BK544" s="308">
        <f t="shared" si="19"/>
        <v>0</v>
      </c>
      <c r="BL544" s="277" t="s">
        <v>103</v>
      </c>
      <c r="BM544" s="134" t="s">
        <v>6602</v>
      </c>
    </row>
    <row r="545" spans="2:65" s="686" customFormat="1" ht="37.950000000000003" customHeight="1">
      <c r="B545" s="301"/>
      <c r="C545" s="551" t="s">
        <v>1153</v>
      </c>
      <c r="D545" s="551" t="s">
        <v>1008</v>
      </c>
      <c r="E545" s="801" t="s">
        <v>6601</v>
      </c>
      <c r="F545" s="552" t="s">
        <v>6600</v>
      </c>
      <c r="G545" s="800" t="s">
        <v>138</v>
      </c>
      <c r="H545" s="799">
        <v>0.128</v>
      </c>
      <c r="I545" s="553"/>
      <c r="J545" s="798">
        <f t="shared" si="10"/>
        <v>0</v>
      </c>
      <c r="K545" s="552" t="s">
        <v>4082</v>
      </c>
      <c r="L545" s="34"/>
      <c r="M545" s="554" t="s">
        <v>1</v>
      </c>
      <c r="N545" s="555" t="s">
        <v>37</v>
      </c>
      <c r="P545" s="307">
        <f t="shared" si="11"/>
        <v>0</v>
      </c>
      <c r="Q545" s="307">
        <v>0</v>
      </c>
      <c r="R545" s="307">
        <f t="shared" si="12"/>
        <v>0</v>
      </c>
      <c r="S545" s="307">
        <v>0</v>
      </c>
      <c r="T545" s="133">
        <f t="shared" si="13"/>
        <v>0</v>
      </c>
      <c r="AR545" s="134" t="s">
        <v>103</v>
      </c>
      <c r="AT545" s="134" t="s">
        <v>1008</v>
      </c>
      <c r="AU545" s="134" t="s">
        <v>78</v>
      </c>
      <c r="AY545" s="277" t="s">
        <v>130</v>
      </c>
      <c r="BE545" s="308">
        <f t="shared" si="14"/>
        <v>0</v>
      </c>
      <c r="BF545" s="308">
        <f t="shared" si="15"/>
        <v>0</v>
      </c>
      <c r="BG545" s="308">
        <f t="shared" si="16"/>
        <v>0</v>
      </c>
      <c r="BH545" s="308">
        <f t="shared" si="17"/>
        <v>0</v>
      </c>
      <c r="BI545" s="308">
        <f t="shared" si="18"/>
        <v>0</v>
      </c>
      <c r="BJ545" s="277" t="s">
        <v>8</v>
      </c>
      <c r="BK545" s="308">
        <f t="shared" si="19"/>
        <v>0</v>
      </c>
      <c r="BL545" s="277" t="s">
        <v>103</v>
      </c>
      <c r="BM545" s="134" t="s">
        <v>6599</v>
      </c>
    </row>
    <row r="546" spans="2:65" s="686" customFormat="1" ht="33" customHeight="1">
      <c r="B546" s="301"/>
      <c r="C546" s="551" t="s">
        <v>923</v>
      </c>
      <c r="D546" s="551" t="s">
        <v>1008</v>
      </c>
      <c r="E546" s="801" t="s">
        <v>6598</v>
      </c>
      <c r="F546" s="552" t="s">
        <v>6597</v>
      </c>
      <c r="G546" s="800" t="s">
        <v>138</v>
      </c>
      <c r="H546" s="799">
        <v>2.36</v>
      </c>
      <c r="I546" s="553"/>
      <c r="J546" s="798">
        <f t="shared" si="10"/>
        <v>0</v>
      </c>
      <c r="K546" s="552" t="s">
        <v>4082</v>
      </c>
      <c r="L546" s="34"/>
      <c r="M546" s="554" t="s">
        <v>1</v>
      </c>
      <c r="N546" s="555" t="s">
        <v>37</v>
      </c>
      <c r="P546" s="307">
        <f t="shared" si="11"/>
        <v>0</v>
      </c>
      <c r="Q546" s="307">
        <v>0</v>
      </c>
      <c r="R546" s="307">
        <f t="shared" si="12"/>
        <v>0</v>
      </c>
      <c r="S546" s="307">
        <v>0</v>
      </c>
      <c r="T546" s="133">
        <f t="shared" si="13"/>
        <v>0</v>
      </c>
      <c r="AR546" s="134" t="s">
        <v>103</v>
      </c>
      <c r="AT546" s="134" t="s">
        <v>1008</v>
      </c>
      <c r="AU546" s="134" t="s">
        <v>78</v>
      </c>
      <c r="AY546" s="277" t="s">
        <v>130</v>
      </c>
      <c r="BE546" s="308">
        <f t="shared" si="14"/>
        <v>0</v>
      </c>
      <c r="BF546" s="308">
        <f t="shared" si="15"/>
        <v>0</v>
      </c>
      <c r="BG546" s="308">
        <f t="shared" si="16"/>
        <v>0</v>
      </c>
      <c r="BH546" s="308">
        <f t="shared" si="17"/>
        <v>0</v>
      </c>
      <c r="BI546" s="308">
        <f t="shared" si="18"/>
        <v>0</v>
      </c>
      <c r="BJ546" s="277" t="s">
        <v>8</v>
      </c>
      <c r="BK546" s="308">
        <f t="shared" si="19"/>
        <v>0</v>
      </c>
      <c r="BL546" s="277" t="s">
        <v>103</v>
      </c>
      <c r="BM546" s="134" t="s">
        <v>6596</v>
      </c>
    </row>
    <row r="547" spans="2:65" s="686" customFormat="1" ht="37.950000000000003" customHeight="1">
      <c r="B547" s="301"/>
      <c r="C547" s="551" t="s">
        <v>1158</v>
      </c>
      <c r="D547" s="551" t="s">
        <v>1008</v>
      </c>
      <c r="E547" s="801" t="s">
        <v>5578</v>
      </c>
      <c r="F547" s="552" t="s">
        <v>5577</v>
      </c>
      <c r="G547" s="800" t="s">
        <v>138</v>
      </c>
      <c r="H547" s="799">
        <v>413.10899999999998</v>
      </c>
      <c r="I547" s="553"/>
      <c r="J547" s="798">
        <f t="shared" si="10"/>
        <v>0</v>
      </c>
      <c r="K547" s="552" t="s">
        <v>4082</v>
      </c>
      <c r="L547" s="34"/>
      <c r="M547" s="554" t="s">
        <v>1</v>
      </c>
      <c r="N547" s="555" t="s">
        <v>37</v>
      </c>
      <c r="P547" s="307">
        <f t="shared" si="11"/>
        <v>0</v>
      </c>
      <c r="Q547" s="307">
        <v>0</v>
      </c>
      <c r="R547" s="307">
        <f t="shared" si="12"/>
        <v>0</v>
      </c>
      <c r="S547" s="307">
        <v>0</v>
      </c>
      <c r="T547" s="133">
        <f t="shared" si="13"/>
        <v>0</v>
      </c>
      <c r="AR547" s="134" t="s">
        <v>103</v>
      </c>
      <c r="AT547" s="134" t="s">
        <v>1008</v>
      </c>
      <c r="AU547" s="134" t="s">
        <v>78</v>
      </c>
      <c r="AY547" s="277" t="s">
        <v>130</v>
      </c>
      <c r="BE547" s="308">
        <f t="shared" si="14"/>
        <v>0</v>
      </c>
      <c r="BF547" s="308">
        <f t="shared" si="15"/>
        <v>0</v>
      </c>
      <c r="BG547" s="308">
        <f t="shared" si="16"/>
        <v>0</v>
      </c>
      <c r="BH547" s="308">
        <f t="shared" si="17"/>
        <v>0</v>
      </c>
      <c r="BI547" s="308">
        <f t="shared" si="18"/>
        <v>0</v>
      </c>
      <c r="BJ547" s="277" t="s">
        <v>8</v>
      </c>
      <c r="BK547" s="308">
        <f t="shared" si="19"/>
        <v>0</v>
      </c>
      <c r="BL547" s="277" t="s">
        <v>103</v>
      </c>
      <c r="BM547" s="134" t="s">
        <v>6595</v>
      </c>
    </row>
    <row r="548" spans="2:65" s="686" customFormat="1" ht="37.950000000000003" customHeight="1">
      <c r="B548" s="301"/>
      <c r="C548" s="551" t="s">
        <v>926</v>
      </c>
      <c r="D548" s="551" t="s">
        <v>1008</v>
      </c>
      <c r="E548" s="801" t="s">
        <v>6594</v>
      </c>
      <c r="F548" s="552" t="s">
        <v>6593</v>
      </c>
      <c r="G548" s="800" t="s">
        <v>138</v>
      </c>
      <c r="H548" s="799">
        <v>368.65699999999998</v>
      </c>
      <c r="I548" s="553"/>
      <c r="J548" s="798">
        <f t="shared" si="10"/>
        <v>0</v>
      </c>
      <c r="K548" s="552" t="s">
        <v>4082</v>
      </c>
      <c r="L548" s="34"/>
      <c r="M548" s="554" t="s">
        <v>1</v>
      </c>
      <c r="N548" s="555" t="s">
        <v>37</v>
      </c>
      <c r="P548" s="307">
        <f t="shared" si="11"/>
        <v>0</v>
      </c>
      <c r="Q548" s="307">
        <v>0</v>
      </c>
      <c r="R548" s="307">
        <f t="shared" si="12"/>
        <v>0</v>
      </c>
      <c r="S548" s="307">
        <v>0</v>
      </c>
      <c r="T548" s="133">
        <f t="shared" si="13"/>
        <v>0</v>
      </c>
      <c r="AR548" s="134" t="s">
        <v>103</v>
      </c>
      <c r="AT548" s="134" t="s">
        <v>1008</v>
      </c>
      <c r="AU548" s="134" t="s">
        <v>78</v>
      </c>
      <c r="AY548" s="277" t="s">
        <v>130</v>
      </c>
      <c r="BE548" s="308">
        <f t="shared" si="14"/>
        <v>0</v>
      </c>
      <c r="BF548" s="308">
        <f t="shared" si="15"/>
        <v>0</v>
      </c>
      <c r="BG548" s="308">
        <f t="shared" si="16"/>
        <v>0</v>
      </c>
      <c r="BH548" s="308">
        <f t="shared" si="17"/>
        <v>0</v>
      </c>
      <c r="BI548" s="308">
        <f t="shared" si="18"/>
        <v>0</v>
      </c>
      <c r="BJ548" s="277" t="s">
        <v>8</v>
      </c>
      <c r="BK548" s="308">
        <f t="shared" si="19"/>
        <v>0</v>
      </c>
      <c r="BL548" s="277" t="s">
        <v>103</v>
      </c>
      <c r="BM548" s="134" t="s">
        <v>6592</v>
      </c>
    </row>
    <row r="549" spans="2:65" s="686" customFormat="1" ht="33" customHeight="1">
      <c r="B549" s="301"/>
      <c r="C549" s="551" t="s">
        <v>1161</v>
      </c>
      <c r="D549" s="551" t="s">
        <v>1008</v>
      </c>
      <c r="E549" s="801" t="s">
        <v>6591</v>
      </c>
      <c r="F549" s="552" t="s">
        <v>6590</v>
      </c>
      <c r="G549" s="800" t="s">
        <v>138</v>
      </c>
      <c r="H549" s="799">
        <v>519.69299999999998</v>
      </c>
      <c r="I549" s="553"/>
      <c r="J549" s="798">
        <f t="shared" si="10"/>
        <v>0</v>
      </c>
      <c r="K549" s="552" t="s">
        <v>4082</v>
      </c>
      <c r="L549" s="34"/>
      <c r="M549" s="554" t="s">
        <v>1</v>
      </c>
      <c r="N549" s="555" t="s">
        <v>37</v>
      </c>
      <c r="P549" s="307">
        <f t="shared" si="11"/>
        <v>0</v>
      </c>
      <c r="Q549" s="307">
        <v>0</v>
      </c>
      <c r="R549" s="307">
        <f t="shared" si="12"/>
        <v>0</v>
      </c>
      <c r="S549" s="307">
        <v>0</v>
      </c>
      <c r="T549" s="133">
        <f t="shared" si="13"/>
        <v>0</v>
      </c>
      <c r="AR549" s="134" t="s">
        <v>103</v>
      </c>
      <c r="AT549" s="134" t="s">
        <v>1008</v>
      </c>
      <c r="AU549" s="134" t="s">
        <v>78</v>
      </c>
      <c r="AY549" s="277" t="s">
        <v>130</v>
      </c>
      <c r="BE549" s="308">
        <f t="shared" si="14"/>
        <v>0</v>
      </c>
      <c r="BF549" s="308">
        <f t="shared" si="15"/>
        <v>0</v>
      </c>
      <c r="BG549" s="308">
        <f t="shared" si="16"/>
        <v>0</v>
      </c>
      <c r="BH549" s="308">
        <f t="shared" si="17"/>
        <v>0</v>
      </c>
      <c r="BI549" s="308">
        <f t="shared" si="18"/>
        <v>0</v>
      </c>
      <c r="BJ549" s="277" t="s">
        <v>8</v>
      </c>
      <c r="BK549" s="308">
        <f t="shared" si="19"/>
        <v>0</v>
      </c>
      <c r="BL549" s="277" t="s">
        <v>103</v>
      </c>
      <c r="BM549" s="134" t="s">
        <v>6589</v>
      </c>
    </row>
    <row r="550" spans="2:65" s="686" customFormat="1" ht="44.25" customHeight="1">
      <c r="B550" s="301"/>
      <c r="C550" s="551" t="s">
        <v>1149</v>
      </c>
      <c r="D550" s="551" t="s">
        <v>1008</v>
      </c>
      <c r="E550" s="801" t="s">
        <v>6588</v>
      </c>
      <c r="F550" s="552" t="s">
        <v>6587</v>
      </c>
      <c r="G550" s="800" t="s">
        <v>138</v>
      </c>
      <c r="H550" s="799">
        <v>255.93799999999999</v>
      </c>
      <c r="I550" s="553"/>
      <c r="J550" s="798">
        <f t="shared" si="10"/>
        <v>0</v>
      </c>
      <c r="K550" s="552" t="s">
        <v>4082</v>
      </c>
      <c r="L550" s="34"/>
      <c r="M550" s="554" t="s">
        <v>1</v>
      </c>
      <c r="N550" s="555" t="s">
        <v>37</v>
      </c>
      <c r="P550" s="307">
        <f t="shared" si="11"/>
        <v>0</v>
      </c>
      <c r="Q550" s="307">
        <v>0</v>
      </c>
      <c r="R550" s="307">
        <f t="shared" si="12"/>
        <v>0</v>
      </c>
      <c r="S550" s="307">
        <v>0</v>
      </c>
      <c r="T550" s="133">
        <f t="shared" si="13"/>
        <v>0</v>
      </c>
      <c r="AR550" s="134" t="s">
        <v>103</v>
      </c>
      <c r="AT550" s="134" t="s">
        <v>1008</v>
      </c>
      <c r="AU550" s="134" t="s">
        <v>78</v>
      </c>
      <c r="AY550" s="277" t="s">
        <v>130</v>
      </c>
      <c r="BE550" s="308">
        <f t="shared" si="14"/>
        <v>0</v>
      </c>
      <c r="BF550" s="308">
        <f t="shared" si="15"/>
        <v>0</v>
      </c>
      <c r="BG550" s="308">
        <f t="shared" si="16"/>
        <v>0</v>
      </c>
      <c r="BH550" s="308">
        <f t="shared" si="17"/>
        <v>0</v>
      </c>
      <c r="BI550" s="308">
        <f t="shared" si="18"/>
        <v>0</v>
      </c>
      <c r="BJ550" s="277" t="s">
        <v>8</v>
      </c>
      <c r="BK550" s="308">
        <f t="shared" si="19"/>
        <v>0</v>
      </c>
      <c r="BL550" s="277" t="s">
        <v>103</v>
      </c>
      <c r="BM550" s="134" t="s">
        <v>6586</v>
      </c>
    </row>
    <row r="551" spans="2:65" s="292" customFormat="1" ht="22.95" customHeight="1">
      <c r="B551" s="293"/>
      <c r="D551" s="120" t="s">
        <v>71</v>
      </c>
      <c r="E551" s="129" t="s">
        <v>4136</v>
      </c>
      <c r="F551" s="129" t="s">
        <v>4135</v>
      </c>
      <c r="I551" s="294"/>
      <c r="J551" s="300">
        <f>BK551</f>
        <v>0</v>
      </c>
      <c r="L551" s="293"/>
      <c r="M551" s="296"/>
      <c r="P551" s="297">
        <f>P552</f>
        <v>0</v>
      </c>
      <c r="R551" s="297">
        <f>R552</f>
        <v>0</v>
      </c>
      <c r="T551" s="298">
        <f>T552</f>
        <v>0</v>
      </c>
      <c r="AR551" s="120" t="s">
        <v>8</v>
      </c>
      <c r="AT551" s="127" t="s">
        <v>71</v>
      </c>
      <c r="AU551" s="127" t="s">
        <v>8</v>
      </c>
      <c r="AY551" s="120" t="s">
        <v>130</v>
      </c>
      <c r="BK551" s="128">
        <f>BK552</f>
        <v>0</v>
      </c>
    </row>
    <row r="552" spans="2:65" s="686" customFormat="1" ht="24.25" customHeight="1">
      <c r="B552" s="301"/>
      <c r="C552" s="551" t="s">
        <v>1162</v>
      </c>
      <c r="D552" s="551" t="s">
        <v>1008</v>
      </c>
      <c r="E552" s="801" t="s">
        <v>5575</v>
      </c>
      <c r="F552" s="552" t="s">
        <v>5574</v>
      </c>
      <c r="G552" s="800" t="s">
        <v>138</v>
      </c>
      <c r="H552" s="799">
        <v>19.978000000000002</v>
      </c>
      <c r="I552" s="553"/>
      <c r="J552" s="798">
        <f>ROUND(I552*H552,0)</f>
        <v>0</v>
      </c>
      <c r="K552" s="552" t="s">
        <v>4082</v>
      </c>
      <c r="L552" s="34"/>
      <c r="M552" s="554" t="s">
        <v>1</v>
      </c>
      <c r="N552" s="555" t="s">
        <v>37</v>
      </c>
      <c r="P552" s="307">
        <f>O552*H552</f>
        <v>0</v>
      </c>
      <c r="Q552" s="307">
        <v>0</v>
      </c>
      <c r="R552" s="307">
        <f>Q552*H552</f>
        <v>0</v>
      </c>
      <c r="S552" s="307">
        <v>0</v>
      </c>
      <c r="T552" s="133">
        <f>S552*H552</f>
        <v>0</v>
      </c>
      <c r="AR552" s="134" t="s">
        <v>103</v>
      </c>
      <c r="AT552" s="134" t="s">
        <v>1008</v>
      </c>
      <c r="AU552" s="134" t="s">
        <v>78</v>
      </c>
      <c r="AY552" s="277" t="s">
        <v>130</v>
      </c>
      <c r="BE552" s="308">
        <f>IF(N552="základní",J552,0)</f>
        <v>0</v>
      </c>
      <c r="BF552" s="308">
        <f>IF(N552="snížená",J552,0)</f>
        <v>0</v>
      </c>
      <c r="BG552" s="308">
        <f>IF(N552="zákl. přenesená",J552,0)</f>
        <v>0</v>
      </c>
      <c r="BH552" s="308">
        <f>IF(N552="sníž. přenesená",J552,0)</f>
        <v>0</v>
      </c>
      <c r="BI552" s="308">
        <f>IF(N552="nulová",J552,0)</f>
        <v>0</v>
      </c>
      <c r="BJ552" s="277" t="s">
        <v>8</v>
      </c>
      <c r="BK552" s="308">
        <f>ROUND(I552*H552,0)</f>
        <v>0</v>
      </c>
      <c r="BL552" s="277" t="s">
        <v>103</v>
      </c>
      <c r="BM552" s="134" t="s">
        <v>6585</v>
      </c>
    </row>
    <row r="553" spans="2:65" s="292" customFormat="1" ht="25.95" customHeight="1">
      <c r="B553" s="293"/>
      <c r="D553" s="120" t="s">
        <v>71</v>
      </c>
      <c r="E553" s="121" t="s">
        <v>4131</v>
      </c>
      <c r="F553" s="121" t="s">
        <v>4130</v>
      </c>
      <c r="I553" s="294"/>
      <c r="J553" s="295">
        <f>BK553</f>
        <v>0</v>
      </c>
      <c r="L553" s="293"/>
      <c r="M553" s="296"/>
      <c r="P553" s="297">
        <f>P554+P567+P579+P589+P610+P637+P673+P678+P687+P691</f>
        <v>0</v>
      </c>
      <c r="R553" s="297">
        <f>R554+R567+R579+R589+R610+R637+R673+R678+R687+R691</f>
        <v>0.55227925</v>
      </c>
      <c r="T553" s="298">
        <f>T554+T567+T579+T589+T610+T637+T673+T678+T687+T691</f>
        <v>54.097244789999998</v>
      </c>
      <c r="AR553" s="120" t="s">
        <v>78</v>
      </c>
      <c r="AT553" s="127" t="s">
        <v>71</v>
      </c>
      <c r="AU553" s="127" t="s">
        <v>72</v>
      </c>
      <c r="AY553" s="120" t="s">
        <v>130</v>
      </c>
      <c r="BK553" s="128">
        <f>BK554+BK567+BK579+BK589+BK610+BK637+BK673+BK678+BK687+BK691</f>
        <v>0</v>
      </c>
    </row>
    <row r="554" spans="2:65" s="292" customFormat="1" ht="22.95" customHeight="1">
      <c r="B554" s="293"/>
      <c r="D554" s="120" t="s">
        <v>71</v>
      </c>
      <c r="E554" s="129" t="s">
        <v>4129</v>
      </c>
      <c r="F554" s="129" t="s">
        <v>4128</v>
      </c>
      <c r="I554" s="294"/>
      <c r="J554" s="300">
        <f>BK554</f>
        <v>0</v>
      </c>
      <c r="L554" s="293"/>
      <c r="M554" s="296"/>
      <c r="P554" s="297">
        <f>SUM(P555:P566)</f>
        <v>0</v>
      </c>
      <c r="R554" s="297">
        <f>SUM(R555:R566)</f>
        <v>0</v>
      </c>
      <c r="T554" s="298">
        <f>SUM(T555:T566)</f>
        <v>3.0766239999999998</v>
      </c>
      <c r="AR554" s="120" t="s">
        <v>78</v>
      </c>
      <c r="AT554" s="127" t="s">
        <v>71</v>
      </c>
      <c r="AU554" s="127" t="s">
        <v>8</v>
      </c>
      <c r="AY554" s="120" t="s">
        <v>130</v>
      </c>
      <c r="BK554" s="128">
        <f>SUM(BK555:BK566)</f>
        <v>0</v>
      </c>
    </row>
    <row r="555" spans="2:65" s="686" customFormat="1" ht="16.5" customHeight="1">
      <c r="B555" s="301"/>
      <c r="C555" s="551" t="s">
        <v>1152</v>
      </c>
      <c r="D555" s="551" t="s">
        <v>1008</v>
      </c>
      <c r="E555" s="801" t="s">
        <v>4127</v>
      </c>
      <c r="F555" s="552" t="s">
        <v>4126</v>
      </c>
      <c r="G555" s="800" t="s">
        <v>270</v>
      </c>
      <c r="H555" s="799">
        <v>619.36</v>
      </c>
      <c r="I555" s="553"/>
      <c r="J555" s="798">
        <f>ROUND(I555*H555,0)</f>
        <v>0</v>
      </c>
      <c r="K555" s="552" t="s">
        <v>4082</v>
      </c>
      <c r="L555" s="34"/>
      <c r="M555" s="554" t="s">
        <v>1</v>
      </c>
      <c r="N555" s="555" t="s">
        <v>37</v>
      </c>
      <c r="P555" s="307">
        <f>O555*H555</f>
        <v>0</v>
      </c>
      <c r="Q555" s="307">
        <v>0</v>
      </c>
      <c r="R555" s="307">
        <f>Q555*H555</f>
        <v>0</v>
      </c>
      <c r="S555" s="307">
        <v>4.0000000000000001E-3</v>
      </c>
      <c r="T555" s="133">
        <f>S555*H555</f>
        <v>2.4774400000000001</v>
      </c>
      <c r="AR555" s="134" t="s">
        <v>143</v>
      </c>
      <c r="AT555" s="134" t="s">
        <v>1008</v>
      </c>
      <c r="AU555" s="134" t="s">
        <v>78</v>
      </c>
      <c r="AY555" s="277" t="s">
        <v>130</v>
      </c>
      <c r="BE555" s="308">
        <f>IF(N555="základní",J555,0)</f>
        <v>0</v>
      </c>
      <c r="BF555" s="308">
        <f>IF(N555="snížená",J555,0)</f>
        <v>0</v>
      </c>
      <c r="BG555" s="308">
        <f>IF(N555="zákl. přenesená",J555,0)</f>
        <v>0</v>
      </c>
      <c r="BH555" s="308">
        <f>IF(N555="sníž. přenesená",J555,0)</f>
        <v>0</v>
      </c>
      <c r="BI555" s="308">
        <f>IF(N555="nulová",J555,0)</f>
        <v>0</v>
      </c>
      <c r="BJ555" s="277" t="s">
        <v>8</v>
      </c>
      <c r="BK555" s="308">
        <f>ROUND(I555*H555,0)</f>
        <v>0</v>
      </c>
      <c r="BL555" s="277" t="s">
        <v>143</v>
      </c>
      <c r="BM555" s="134" t="s">
        <v>6584</v>
      </c>
    </row>
    <row r="556" spans="2:65" s="10" customFormat="1">
      <c r="B556" s="136"/>
      <c r="D556" s="137" t="s">
        <v>131</v>
      </c>
      <c r="E556" s="138" t="s">
        <v>1</v>
      </c>
      <c r="F556" s="139" t="s">
        <v>6583</v>
      </c>
      <c r="H556" s="140">
        <v>577.13</v>
      </c>
      <c r="I556" s="141"/>
      <c r="L556" s="136"/>
      <c r="M556" s="142"/>
      <c r="T556" s="144"/>
      <c r="AT556" s="138" t="s">
        <v>131</v>
      </c>
      <c r="AU556" s="138" t="s">
        <v>78</v>
      </c>
      <c r="AV556" s="10" t="s">
        <v>78</v>
      </c>
      <c r="AW556" s="10" t="s">
        <v>28</v>
      </c>
      <c r="AX556" s="10" t="s">
        <v>72</v>
      </c>
      <c r="AY556" s="138" t="s">
        <v>130</v>
      </c>
    </row>
    <row r="557" spans="2:65" s="813" customFormat="1">
      <c r="B557" s="817"/>
      <c r="D557" s="137" t="s">
        <v>131</v>
      </c>
      <c r="E557" s="814" t="s">
        <v>1</v>
      </c>
      <c r="F557" s="820" t="s">
        <v>6582</v>
      </c>
      <c r="H557" s="819">
        <v>577.13</v>
      </c>
      <c r="I557" s="818"/>
      <c r="L557" s="817"/>
      <c r="M557" s="816"/>
      <c r="T557" s="815"/>
      <c r="AT557" s="814" t="s">
        <v>131</v>
      </c>
      <c r="AU557" s="814" t="s">
        <v>78</v>
      </c>
      <c r="AV557" s="813" t="s">
        <v>132</v>
      </c>
      <c r="AW557" s="813" t="s">
        <v>28</v>
      </c>
      <c r="AX557" s="813" t="s">
        <v>72</v>
      </c>
      <c r="AY557" s="814" t="s">
        <v>130</v>
      </c>
    </row>
    <row r="558" spans="2:65" s="10" customFormat="1" ht="20.6">
      <c r="B558" s="136"/>
      <c r="D558" s="137" t="s">
        <v>131</v>
      </c>
      <c r="E558" s="138" t="s">
        <v>1</v>
      </c>
      <c r="F558" s="139" t="s">
        <v>4124</v>
      </c>
      <c r="H558" s="140">
        <v>42.23</v>
      </c>
      <c r="I558" s="141"/>
      <c r="L558" s="136"/>
      <c r="M558" s="142"/>
      <c r="T558" s="144"/>
      <c r="AT558" s="138" t="s">
        <v>131</v>
      </c>
      <c r="AU558" s="138" t="s">
        <v>78</v>
      </c>
      <c r="AV558" s="10" t="s">
        <v>78</v>
      </c>
      <c r="AW558" s="10" t="s">
        <v>28</v>
      </c>
      <c r="AX558" s="10" t="s">
        <v>72</v>
      </c>
      <c r="AY558" s="138" t="s">
        <v>130</v>
      </c>
    </row>
    <row r="559" spans="2:65" s="813" customFormat="1">
      <c r="B559" s="817"/>
      <c r="D559" s="137" t="s">
        <v>131</v>
      </c>
      <c r="E559" s="814" t="s">
        <v>1</v>
      </c>
      <c r="F559" s="820" t="s">
        <v>4123</v>
      </c>
      <c r="H559" s="819">
        <v>42.23</v>
      </c>
      <c r="I559" s="818"/>
      <c r="L559" s="817"/>
      <c r="M559" s="816"/>
      <c r="T559" s="815"/>
      <c r="AT559" s="814" t="s">
        <v>131</v>
      </c>
      <c r="AU559" s="814" t="s">
        <v>78</v>
      </c>
      <c r="AV559" s="813" t="s">
        <v>132</v>
      </c>
      <c r="AW559" s="813" t="s">
        <v>28</v>
      </c>
      <c r="AX559" s="813" t="s">
        <v>72</v>
      </c>
      <c r="AY559" s="814" t="s">
        <v>130</v>
      </c>
    </row>
    <row r="560" spans="2:65" s="821" customFormat="1">
      <c r="B560" s="825"/>
      <c r="D560" s="137" t="s">
        <v>131</v>
      </c>
      <c r="E560" s="822" t="s">
        <v>1</v>
      </c>
      <c r="F560" s="828" t="s">
        <v>3195</v>
      </c>
      <c r="H560" s="827">
        <v>619.36</v>
      </c>
      <c r="I560" s="826"/>
      <c r="L560" s="825"/>
      <c r="M560" s="824"/>
      <c r="T560" s="823"/>
      <c r="AT560" s="822" t="s">
        <v>131</v>
      </c>
      <c r="AU560" s="822" t="s">
        <v>78</v>
      </c>
      <c r="AV560" s="821" t="s">
        <v>103</v>
      </c>
      <c r="AW560" s="821" t="s">
        <v>28</v>
      </c>
      <c r="AX560" s="821" t="s">
        <v>8</v>
      </c>
      <c r="AY560" s="822" t="s">
        <v>130</v>
      </c>
    </row>
    <row r="561" spans="2:65" s="686" customFormat="1" ht="16.5" customHeight="1">
      <c r="B561" s="301"/>
      <c r="C561" s="551" t="s">
        <v>1163</v>
      </c>
      <c r="D561" s="551" t="s">
        <v>1008</v>
      </c>
      <c r="E561" s="801" t="s">
        <v>6581</v>
      </c>
      <c r="F561" s="552" t="s">
        <v>6580</v>
      </c>
      <c r="G561" s="800" t="s">
        <v>270</v>
      </c>
      <c r="H561" s="799">
        <v>133.15199999999999</v>
      </c>
      <c r="I561" s="553"/>
      <c r="J561" s="798">
        <f>ROUND(I561*H561,0)</f>
        <v>0</v>
      </c>
      <c r="K561" s="552" t="s">
        <v>4082</v>
      </c>
      <c r="L561" s="34"/>
      <c r="M561" s="554" t="s">
        <v>1</v>
      </c>
      <c r="N561" s="555" t="s">
        <v>37</v>
      </c>
      <c r="P561" s="307">
        <f>O561*H561</f>
        <v>0</v>
      </c>
      <c r="Q561" s="307">
        <v>0</v>
      </c>
      <c r="R561" s="307">
        <f>Q561*H561</f>
        <v>0</v>
      </c>
      <c r="S561" s="307">
        <v>4.4999999999999997E-3</v>
      </c>
      <c r="T561" s="133">
        <f>S561*H561</f>
        <v>0.59918399999999994</v>
      </c>
      <c r="AR561" s="134" t="s">
        <v>143</v>
      </c>
      <c r="AT561" s="134" t="s">
        <v>1008</v>
      </c>
      <c r="AU561" s="134" t="s">
        <v>78</v>
      </c>
      <c r="AY561" s="277" t="s">
        <v>130</v>
      </c>
      <c r="BE561" s="308">
        <f>IF(N561="základní",J561,0)</f>
        <v>0</v>
      </c>
      <c r="BF561" s="308">
        <f>IF(N561="snížená",J561,0)</f>
        <v>0</v>
      </c>
      <c r="BG561" s="308">
        <f>IF(N561="zákl. přenesená",J561,0)</f>
        <v>0</v>
      </c>
      <c r="BH561" s="308">
        <f>IF(N561="sníž. přenesená",J561,0)</f>
        <v>0</v>
      </c>
      <c r="BI561" s="308">
        <f>IF(N561="nulová",J561,0)</f>
        <v>0</v>
      </c>
      <c r="BJ561" s="277" t="s">
        <v>8</v>
      </c>
      <c r="BK561" s="308">
        <f>ROUND(I561*H561,0)</f>
        <v>0</v>
      </c>
      <c r="BL561" s="277" t="s">
        <v>143</v>
      </c>
      <c r="BM561" s="134" t="s">
        <v>6579</v>
      </c>
    </row>
    <row r="562" spans="2:65" s="10" customFormat="1">
      <c r="B562" s="136"/>
      <c r="D562" s="137" t="s">
        <v>131</v>
      </c>
      <c r="E562" s="138" t="s">
        <v>1</v>
      </c>
      <c r="F562" s="139" t="s">
        <v>6578</v>
      </c>
      <c r="H562" s="140">
        <v>8.3490000000000002</v>
      </c>
      <c r="I562" s="141"/>
      <c r="L562" s="136"/>
      <c r="M562" s="142"/>
      <c r="T562" s="144"/>
      <c r="AT562" s="138" t="s">
        <v>131</v>
      </c>
      <c r="AU562" s="138" t="s">
        <v>78</v>
      </c>
      <c r="AV562" s="10" t="s">
        <v>78</v>
      </c>
      <c r="AW562" s="10" t="s">
        <v>28</v>
      </c>
      <c r="AX562" s="10" t="s">
        <v>72</v>
      </c>
      <c r="AY562" s="138" t="s">
        <v>130</v>
      </c>
    </row>
    <row r="563" spans="2:65" s="10" customFormat="1">
      <c r="B563" s="136"/>
      <c r="D563" s="137" t="s">
        <v>131</v>
      </c>
      <c r="E563" s="138" t="s">
        <v>1</v>
      </c>
      <c r="F563" s="139" t="s">
        <v>6577</v>
      </c>
      <c r="H563" s="140">
        <v>35.249000000000002</v>
      </c>
      <c r="I563" s="141"/>
      <c r="L563" s="136"/>
      <c r="M563" s="142"/>
      <c r="T563" s="144"/>
      <c r="AT563" s="138" t="s">
        <v>131</v>
      </c>
      <c r="AU563" s="138" t="s">
        <v>78</v>
      </c>
      <c r="AV563" s="10" t="s">
        <v>78</v>
      </c>
      <c r="AW563" s="10" t="s">
        <v>28</v>
      </c>
      <c r="AX563" s="10" t="s">
        <v>72</v>
      </c>
      <c r="AY563" s="138" t="s">
        <v>130</v>
      </c>
    </row>
    <row r="564" spans="2:65" s="10" customFormat="1">
      <c r="B564" s="136"/>
      <c r="D564" s="137" t="s">
        <v>131</v>
      </c>
      <c r="E564" s="138" t="s">
        <v>1</v>
      </c>
      <c r="F564" s="139" t="s">
        <v>6576</v>
      </c>
      <c r="H564" s="140">
        <v>64.843999999999994</v>
      </c>
      <c r="I564" s="141"/>
      <c r="L564" s="136"/>
      <c r="M564" s="142"/>
      <c r="T564" s="144"/>
      <c r="AT564" s="138" t="s">
        <v>131</v>
      </c>
      <c r="AU564" s="138" t="s">
        <v>78</v>
      </c>
      <c r="AV564" s="10" t="s">
        <v>78</v>
      </c>
      <c r="AW564" s="10" t="s">
        <v>28</v>
      </c>
      <c r="AX564" s="10" t="s">
        <v>72</v>
      </c>
      <c r="AY564" s="138" t="s">
        <v>130</v>
      </c>
    </row>
    <row r="565" spans="2:65" s="10" customFormat="1">
      <c r="B565" s="136"/>
      <c r="D565" s="137" t="s">
        <v>131</v>
      </c>
      <c r="E565" s="138" t="s">
        <v>1</v>
      </c>
      <c r="F565" s="139" t="s">
        <v>6575</v>
      </c>
      <c r="H565" s="140">
        <v>24.71</v>
      </c>
      <c r="I565" s="141"/>
      <c r="L565" s="136"/>
      <c r="M565" s="142"/>
      <c r="T565" s="144"/>
      <c r="AT565" s="138" t="s">
        <v>131</v>
      </c>
      <c r="AU565" s="138" t="s">
        <v>78</v>
      </c>
      <c r="AV565" s="10" t="s">
        <v>78</v>
      </c>
      <c r="AW565" s="10" t="s">
        <v>28</v>
      </c>
      <c r="AX565" s="10" t="s">
        <v>72</v>
      </c>
      <c r="AY565" s="138" t="s">
        <v>130</v>
      </c>
    </row>
    <row r="566" spans="2:65" s="813" customFormat="1">
      <c r="B566" s="817"/>
      <c r="D566" s="137" t="s">
        <v>131</v>
      </c>
      <c r="E566" s="814" t="s">
        <v>1</v>
      </c>
      <c r="F566" s="820" t="s">
        <v>6574</v>
      </c>
      <c r="H566" s="819">
        <v>133.15199999999999</v>
      </c>
      <c r="I566" s="818"/>
      <c r="L566" s="817"/>
      <c r="M566" s="816"/>
      <c r="T566" s="815"/>
      <c r="AT566" s="814" t="s">
        <v>131</v>
      </c>
      <c r="AU566" s="814" t="s">
        <v>78</v>
      </c>
      <c r="AV566" s="813" t="s">
        <v>132</v>
      </c>
      <c r="AW566" s="813" t="s">
        <v>28</v>
      </c>
      <c r="AX566" s="813" t="s">
        <v>8</v>
      </c>
      <c r="AY566" s="814" t="s">
        <v>130</v>
      </c>
    </row>
    <row r="567" spans="2:65" s="292" customFormat="1" ht="22.95" customHeight="1">
      <c r="B567" s="293"/>
      <c r="D567" s="120" t="s">
        <v>71</v>
      </c>
      <c r="E567" s="129" t="s">
        <v>4107</v>
      </c>
      <c r="F567" s="129" t="s">
        <v>4106</v>
      </c>
      <c r="I567" s="294"/>
      <c r="J567" s="300">
        <f>BK567</f>
        <v>0</v>
      </c>
      <c r="L567" s="293"/>
      <c r="M567" s="296"/>
      <c r="P567" s="297">
        <f>SUM(P568:P578)</f>
        <v>0</v>
      </c>
      <c r="R567" s="297">
        <f>SUM(R568:R578)</f>
        <v>0</v>
      </c>
      <c r="T567" s="298">
        <f>SUM(T568:T578)</f>
        <v>10.576741999999999</v>
      </c>
      <c r="AR567" s="120" t="s">
        <v>78</v>
      </c>
      <c r="AT567" s="127" t="s">
        <v>71</v>
      </c>
      <c r="AU567" s="127" t="s">
        <v>8</v>
      </c>
      <c r="AY567" s="120" t="s">
        <v>130</v>
      </c>
      <c r="BK567" s="128">
        <f>SUM(BK568:BK578)</f>
        <v>0</v>
      </c>
    </row>
    <row r="568" spans="2:65" s="686" customFormat="1" ht="24.25" customHeight="1">
      <c r="B568" s="301"/>
      <c r="C568" s="551" t="s">
        <v>1155</v>
      </c>
      <c r="D568" s="551" t="s">
        <v>1008</v>
      </c>
      <c r="E568" s="801" t="s">
        <v>4105</v>
      </c>
      <c r="F568" s="552" t="s">
        <v>4104</v>
      </c>
      <c r="G568" s="800" t="s">
        <v>270</v>
      </c>
      <c r="H568" s="799">
        <v>961.52200000000005</v>
      </c>
      <c r="I568" s="553"/>
      <c r="J568" s="798">
        <f>ROUND(I568*H568,0)</f>
        <v>0</v>
      </c>
      <c r="K568" s="552" t="s">
        <v>4082</v>
      </c>
      <c r="L568" s="34"/>
      <c r="M568" s="554" t="s">
        <v>1</v>
      </c>
      <c r="N568" s="555" t="s">
        <v>37</v>
      </c>
      <c r="P568" s="307">
        <f>O568*H568</f>
        <v>0</v>
      </c>
      <c r="Q568" s="307">
        <v>0</v>
      </c>
      <c r="R568" s="307">
        <f>Q568*H568</f>
        <v>0</v>
      </c>
      <c r="S568" s="307">
        <v>1.0999999999999999E-2</v>
      </c>
      <c r="T568" s="133">
        <f>S568*H568</f>
        <v>10.576741999999999</v>
      </c>
      <c r="AR568" s="134" t="s">
        <v>143</v>
      </c>
      <c r="AT568" s="134" t="s">
        <v>1008</v>
      </c>
      <c r="AU568" s="134" t="s">
        <v>78</v>
      </c>
      <c r="AY568" s="277" t="s">
        <v>130</v>
      </c>
      <c r="BE568" s="308">
        <f>IF(N568="základní",J568,0)</f>
        <v>0</v>
      </c>
      <c r="BF568" s="308">
        <f>IF(N568="snížená",J568,0)</f>
        <v>0</v>
      </c>
      <c r="BG568" s="308">
        <f>IF(N568="zákl. přenesená",J568,0)</f>
        <v>0</v>
      </c>
      <c r="BH568" s="308">
        <f>IF(N568="sníž. přenesená",J568,0)</f>
        <v>0</v>
      </c>
      <c r="BI568" s="308">
        <f>IF(N568="nulová",J568,0)</f>
        <v>0</v>
      </c>
      <c r="BJ568" s="277" t="s">
        <v>8</v>
      </c>
      <c r="BK568" s="308">
        <f>ROUND(I568*H568,0)</f>
        <v>0</v>
      </c>
      <c r="BL568" s="277" t="s">
        <v>143</v>
      </c>
      <c r="BM568" s="134" t="s">
        <v>6573</v>
      </c>
    </row>
    <row r="569" spans="2:65" s="10" customFormat="1" ht="20.6">
      <c r="B569" s="136"/>
      <c r="D569" s="137" t="s">
        <v>131</v>
      </c>
      <c r="E569" s="138" t="s">
        <v>1</v>
      </c>
      <c r="F569" s="139" t="s">
        <v>6572</v>
      </c>
      <c r="H569" s="140">
        <v>173.65600000000001</v>
      </c>
      <c r="I569" s="141"/>
      <c r="L569" s="136"/>
      <c r="M569" s="142"/>
      <c r="T569" s="144"/>
      <c r="AT569" s="138" t="s">
        <v>131</v>
      </c>
      <c r="AU569" s="138" t="s">
        <v>78</v>
      </c>
      <c r="AV569" s="10" t="s">
        <v>78</v>
      </c>
      <c r="AW569" s="10" t="s">
        <v>28</v>
      </c>
      <c r="AX569" s="10" t="s">
        <v>72</v>
      </c>
      <c r="AY569" s="138" t="s">
        <v>130</v>
      </c>
    </row>
    <row r="570" spans="2:65" s="10" customFormat="1" ht="20.6">
      <c r="B570" s="136"/>
      <c r="D570" s="137" t="s">
        <v>131</v>
      </c>
      <c r="E570" s="138" t="s">
        <v>1</v>
      </c>
      <c r="F570" s="139" t="s">
        <v>6571</v>
      </c>
      <c r="H570" s="140">
        <v>22.053000000000001</v>
      </c>
      <c r="I570" s="141"/>
      <c r="L570" s="136"/>
      <c r="M570" s="142"/>
      <c r="T570" s="144"/>
      <c r="AT570" s="138" t="s">
        <v>131</v>
      </c>
      <c r="AU570" s="138" t="s">
        <v>78</v>
      </c>
      <c r="AV570" s="10" t="s">
        <v>78</v>
      </c>
      <c r="AW570" s="10" t="s">
        <v>28</v>
      </c>
      <c r="AX570" s="10" t="s">
        <v>72</v>
      </c>
      <c r="AY570" s="138" t="s">
        <v>130</v>
      </c>
    </row>
    <row r="571" spans="2:65" s="813" customFormat="1">
      <c r="B571" s="817"/>
      <c r="D571" s="137" t="s">
        <v>131</v>
      </c>
      <c r="E571" s="814" t="s">
        <v>1</v>
      </c>
      <c r="F571" s="820" t="s">
        <v>6570</v>
      </c>
      <c r="H571" s="819">
        <v>195.709</v>
      </c>
      <c r="I571" s="818"/>
      <c r="L571" s="817"/>
      <c r="M571" s="816"/>
      <c r="T571" s="815"/>
      <c r="AT571" s="814" t="s">
        <v>131</v>
      </c>
      <c r="AU571" s="814" t="s">
        <v>78</v>
      </c>
      <c r="AV571" s="813" t="s">
        <v>132</v>
      </c>
      <c r="AW571" s="813" t="s">
        <v>28</v>
      </c>
      <c r="AX571" s="813" t="s">
        <v>72</v>
      </c>
      <c r="AY571" s="814" t="s">
        <v>130</v>
      </c>
    </row>
    <row r="572" spans="2:65" s="10" customFormat="1" ht="20.6">
      <c r="B572" s="136"/>
      <c r="D572" s="137" t="s">
        <v>131</v>
      </c>
      <c r="E572" s="138" t="s">
        <v>1</v>
      </c>
      <c r="F572" s="139" t="s">
        <v>6569</v>
      </c>
      <c r="H572" s="140">
        <v>669.73099999999999</v>
      </c>
      <c r="I572" s="141"/>
      <c r="L572" s="136"/>
      <c r="M572" s="142"/>
      <c r="T572" s="144"/>
      <c r="AT572" s="138" t="s">
        <v>131</v>
      </c>
      <c r="AU572" s="138" t="s">
        <v>78</v>
      </c>
      <c r="AV572" s="10" t="s">
        <v>78</v>
      </c>
      <c r="AW572" s="10" t="s">
        <v>28</v>
      </c>
      <c r="AX572" s="10" t="s">
        <v>72</v>
      </c>
      <c r="AY572" s="138" t="s">
        <v>130</v>
      </c>
    </row>
    <row r="573" spans="2:65" s="10" customFormat="1">
      <c r="B573" s="136"/>
      <c r="D573" s="137" t="s">
        <v>131</v>
      </c>
      <c r="E573" s="138" t="s">
        <v>1</v>
      </c>
      <c r="F573" s="139" t="s">
        <v>6568</v>
      </c>
      <c r="H573" s="140">
        <v>16.18</v>
      </c>
      <c r="I573" s="141"/>
      <c r="L573" s="136"/>
      <c r="M573" s="142"/>
      <c r="T573" s="144"/>
      <c r="AT573" s="138" t="s">
        <v>131</v>
      </c>
      <c r="AU573" s="138" t="s">
        <v>78</v>
      </c>
      <c r="AV573" s="10" t="s">
        <v>78</v>
      </c>
      <c r="AW573" s="10" t="s">
        <v>28</v>
      </c>
      <c r="AX573" s="10" t="s">
        <v>72</v>
      </c>
      <c r="AY573" s="138" t="s">
        <v>130</v>
      </c>
    </row>
    <row r="574" spans="2:65" s="10" customFormat="1">
      <c r="B574" s="136"/>
      <c r="D574" s="137" t="s">
        <v>131</v>
      </c>
      <c r="E574" s="138" t="s">
        <v>1</v>
      </c>
      <c r="F574" s="139" t="s">
        <v>6567</v>
      </c>
      <c r="H574" s="140">
        <v>37.671999999999997</v>
      </c>
      <c r="I574" s="141"/>
      <c r="L574" s="136"/>
      <c r="M574" s="142"/>
      <c r="T574" s="144"/>
      <c r="AT574" s="138" t="s">
        <v>131</v>
      </c>
      <c r="AU574" s="138" t="s">
        <v>78</v>
      </c>
      <c r="AV574" s="10" t="s">
        <v>78</v>
      </c>
      <c r="AW574" s="10" t="s">
        <v>28</v>
      </c>
      <c r="AX574" s="10" t="s">
        <v>72</v>
      </c>
      <c r="AY574" s="138" t="s">
        <v>130</v>
      </c>
    </row>
    <row r="575" spans="2:65" s="813" customFormat="1">
      <c r="B575" s="817"/>
      <c r="D575" s="137" t="s">
        <v>131</v>
      </c>
      <c r="E575" s="814" t="s">
        <v>1</v>
      </c>
      <c r="F575" s="820" t="s">
        <v>6566</v>
      </c>
      <c r="H575" s="819">
        <v>723.58299999999997</v>
      </c>
      <c r="I575" s="818"/>
      <c r="L575" s="817"/>
      <c r="M575" s="816"/>
      <c r="T575" s="815"/>
      <c r="AT575" s="814" t="s">
        <v>131</v>
      </c>
      <c r="AU575" s="814" t="s">
        <v>78</v>
      </c>
      <c r="AV575" s="813" t="s">
        <v>132</v>
      </c>
      <c r="AW575" s="813" t="s">
        <v>28</v>
      </c>
      <c r="AX575" s="813" t="s">
        <v>72</v>
      </c>
      <c r="AY575" s="814" t="s">
        <v>130</v>
      </c>
    </row>
    <row r="576" spans="2:65" s="10" customFormat="1" ht="20.6">
      <c r="B576" s="136"/>
      <c r="D576" s="137" t="s">
        <v>131</v>
      </c>
      <c r="E576" s="138" t="s">
        <v>1</v>
      </c>
      <c r="F576" s="139" t="s">
        <v>4102</v>
      </c>
      <c r="H576" s="140">
        <v>42.23</v>
      </c>
      <c r="I576" s="141"/>
      <c r="L576" s="136"/>
      <c r="M576" s="142"/>
      <c r="T576" s="144"/>
      <c r="AT576" s="138" t="s">
        <v>131</v>
      </c>
      <c r="AU576" s="138" t="s">
        <v>78</v>
      </c>
      <c r="AV576" s="10" t="s">
        <v>78</v>
      </c>
      <c r="AW576" s="10" t="s">
        <v>28</v>
      </c>
      <c r="AX576" s="10" t="s">
        <v>72</v>
      </c>
      <c r="AY576" s="138" t="s">
        <v>130</v>
      </c>
    </row>
    <row r="577" spans="2:65" s="813" customFormat="1">
      <c r="B577" s="817"/>
      <c r="D577" s="137" t="s">
        <v>131</v>
      </c>
      <c r="E577" s="814" t="s">
        <v>1</v>
      </c>
      <c r="F577" s="820" t="s">
        <v>4101</v>
      </c>
      <c r="H577" s="819">
        <v>42.23</v>
      </c>
      <c r="I577" s="818"/>
      <c r="L577" s="817"/>
      <c r="M577" s="816"/>
      <c r="T577" s="815"/>
      <c r="AT577" s="814" t="s">
        <v>131</v>
      </c>
      <c r="AU577" s="814" t="s">
        <v>78</v>
      </c>
      <c r="AV577" s="813" t="s">
        <v>132</v>
      </c>
      <c r="AW577" s="813" t="s">
        <v>28</v>
      </c>
      <c r="AX577" s="813" t="s">
        <v>72</v>
      </c>
      <c r="AY577" s="814" t="s">
        <v>130</v>
      </c>
    </row>
    <row r="578" spans="2:65" s="821" customFormat="1">
      <c r="B578" s="825"/>
      <c r="D578" s="137" t="s">
        <v>131</v>
      </c>
      <c r="E578" s="822" t="s">
        <v>1</v>
      </c>
      <c r="F578" s="828" t="s">
        <v>3195</v>
      </c>
      <c r="H578" s="827">
        <v>961.52200000000005</v>
      </c>
      <c r="I578" s="826"/>
      <c r="L578" s="825"/>
      <c r="M578" s="824"/>
      <c r="T578" s="823"/>
      <c r="AT578" s="822" t="s">
        <v>131</v>
      </c>
      <c r="AU578" s="822" t="s">
        <v>78</v>
      </c>
      <c r="AV578" s="821" t="s">
        <v>103</v>
      </c>
      <c r="AW578" s="821" t="s">
        <v>28</v>
      </c>
      <c r="AX578" s="821" t="s">
        <v>8</v>
      </c>
      <c r="AY578" s="822" t="s">
        <v>130</v>
      </c>
    </row>
    <row r="579" spans="2:65" s="292" customFormat="1" ht="22.95" customHeight="1">
      <c r="B579" s="293"/>
      <c r="D579" s="120" t="s">
        <v>71</v>
      </c>
      <c r="E579" s="129" t="s">
        <v>4100</v>
      </c>
      <c r="F579" s="129" t="s">
        <v>4099</v>
      </c>
      <c r="I579" s="294"/>
      <c r="J579" s="300">
        <f>BK579</f>
        <v>0</v>
      </c>
      <c r="L579" s="293"/>
      <c r="M579" s="296"/>
      <c r="P579" s="297">
        <f>SUM(P580:P588)</f>
        <v>0</v>
      </c>
      <c r="R579" s="297">
        <f>SUM(R580:R588)</f>
        <v>0</v>
      </c>
      <c r="T579" s="298">
        <f>SUM(T580:T588)</f>
        <v>2.3600414000000001</v>
      </c>
      <c r="AR579" s="120" t="s">
        <v>78</v>
      </c>
      <c r="AT579" s="127" t="s">
        <v>71</v>
      </c>
      <c r="AU579" s="127" t="s">
        <v>8</v>
      </c>
      <c r="AY579" s="120" t="s">
        <v>130</v>
      </c>
      <c r="BK579" s="128">
        <f>SUM(BK580:BK588)</f>
        <v>0</v>
      </c>
    </row>
    <row r="580" spans="2:65" s="686" customFormat="1" ht="24.25" customHeight="1">
      <c r="B580" s="301"/>
      <c r="C580" s="551" t="s">
        <v>1165</v>
      </c>
      <c r="D580" s="551" t="s">
        <v>1008</v>
      </c>
      <c r="E580" s="801" t="s">
        <v>6565</v>
      </c>
      <c r="F580" s="552" t="s">
        <v>6564</v>
      </c>
      <c r="G580" s="800" t="s">
        <v>270</v>
      </c>
      <c r="H580" s="799">
        <v>1480.0630000000001</v>
      </c>
      <c r="I580" s="553"/>
      <c r="J580" s="798">
        <f>ROUND(I580*H580,0)</f>
        <v>0</v>
      </c>
      <c r="K580" s="552" t="s">
        <v>4082</v>
      </c>
      <c r="L580" s="34"/>
      <c r="M580" s="554" t="s">
        <v>1</v>
      </c>
      <c r="N580" s="555" t="s">
        <v>37</v>
      </c>
      <c r="P580" s="307">
        <f>O580*H580</f>
        <v>0</v>
      </c>
      <c r="Q580" s="307">
        <v>0</v>
      </c>
      <c r="R580" s="307">
        <f>Q580*H580</f>
        <v>0</v>
      </c>
      <c r="S580" s="307">
        <v>1.4E-3</v>
      </c>
      <c r="T580" s="133">
        <f>S580*H580</f>
        <v>2.0720882</v>
      </c>
      <c r="AR580" s="134" t="s">
        <v>143</v>
      </c>
      <c r="AT580" s="134" t="s">
        <v>1008</v>
      </c>
      <c r="AU580" s="134" t="s">
        <v>78</v>
      </c>
      <c r="AY580" s="277" t="s">
        <v>130</v>
      </c>
      <c r="BE580" s="308">
        <f>IF(N580="základní",J580,0)</f>
        <v>0</v>
      </c>
      <c r="BF580" s="308">
        <f>IF(N580="snížená",J580,0)</f>
        <v>0</v>
      </c>
      <c r="BG580" s="308">
        <f>IF(N580="zákl. přenesená",J580,0)</f>
        <v>0</v>
      </c>
      <c r="BH580" s="308">
        <f>IF(N580="sníž. přenesená",J580,0)</f>
        <v>0</v>
      </c>
      <c r="BI580" s="308">
        <f>IF(N580="nulová",J580,0)</f>
        <v>0</v>
      </c>
      <c r="BJ580" s="277" t="s">
        <v>8</v>
      </c>
      <c r="BK580" s="308">
        <f>ROUND(I580*H580,0)</f>
        <v>0</v>
      </c>
      <c r="BL580" s="277" t="s">
        <v>143</v>
      </c>
      <c r="BM580" s="134" t="s">
        <v>6563</v>
      </c>
    </row>
    <row r="581" spans="2:65" s="10" customFormat="1">
      <c r="B581" s="136"/>
      <c r="D581" s="137" t="s">
        <v>131</v>
      </c>
      <c r="E581" s="138" t="s">
        <v>1</v>
      </c>
      <c r="F581" s="139" t="s">
        <v>6483</v>
      </c>
      <c r="H581" s="140">
        <v>1075.2</v>
      </c>
      <c r="I581" s="141"/>
      <c r="L581" s="136"/>
      <c r="M581" s="142"/>
      <c r="T581" s="144"/>
      <c r="AT581" s="138" t="s">
        <v>131</v>
      </c>
      <c r="AU581" s="138" t="s">
        <v>78</v>
      </c>
      <c r="AV581" s="10" t="s">
        <v>78</v>
      </c>
      <c r="AW581" s="10" t="s">
        <v>28</v>
      </c>
      <c r="AX581" s="10" t="s">
        <v>72</v>
      </c>
      <c r="AY581" s="138" t="s">
        <v>130</v>
      </c>
    </row>
    <row r="582" spans="2:65" s="10" customFormat="1">
      <c r="B582" s="136"/>
      <c r="D582" s="137" t="s">
        <v>131</v>
      </c>
      <c r="E582" s="138" t="s">
        <v>1</v>
      </c>
      <c r="F582" s="139" t="s">
        <v>6482</v>
      </c>
      <c r="H582" s="140">
        <v>256.37</v>
      </c>
      <c r="I582" s="141"/>
      <c r="L582" s="136"/>
      <c r="M582" s="142"/>
      <c r="T582" s="144"/>
      <c r="AT582" s="138" t="s">
        <v>131</v>
      </c>
      <c r="AU582" s="138" t="s">
        <v>78</v>
      </c>
      <c r="AV582" s="10" t="s">
        <v>78</v>
      </c>
      <c r="AW582" s="10" t="s">
        <v>28</v>
      </c>
      <c r="AX582" s="10" t="s">
        <v>72</v>
      </c>
      <c r="AY582" s="138" t="s">
        <v>130</v>
      </c>
    </row>
    <row r="583" spans="2:65" s="10" customFormat="1">
      <c r="B583" s="136"/>
      <c r="D583" s="137" t="s">
        <v>131</v>
      </c>
      <c r="E583" s="138" t="s">
        <v>1</v>
      </c>
      <c r="F583" s="139" t="s">
        <v>6481</v>
      </c>
      <c r="H583" s="140">
        <v>105.593</v>
      </c>
      <c r="I583" s="141"/>
      <c r="L583" s="136"/>
      <c r="M583" s="142"/>
      <c r="T583" s="144"/>
      <c r="AT583" s="138" t="s">
        <v>131</v>
      </c>
      <c r="AU583" s="138" t="s">
        <v>78</v>
      </c>
      <c r="AV583" s="10" t="s">
        <v>78</v>
      </c>
      <c r="AW583" s="10" t="s">
        <v>28</v>
      </c>
      <c r="AX583" s="10" t="s">
        <v>72</v>
      </c>
      <c r="AY583" s="138" t="s">
        <v>130</v>
      </c>
    </row>
    <row r="584" spans="2:65" s="10" customFormat="1">
      <c r="B584" s="136"/>
      <c r="D584" s="137" t="s">
        <v>131</v>
      </c>
      <c r="E584" s="138" t="s">
        <v>1</v>
      </c>
      <c r="F584" s="139" t="s">
        <v>6562</v>
      </c>
      <c r="H584" s="140">
        <v>21.12</v>
      </c>
      <c r="I584" s="141"/>
      <c r="L584" s="136"/>
      <c r="M584" s="142"/>
      <c r="T584" s="144"/>
      <c r="AT584" s="138" t="s">
        <v>131</v>
      </c>
      <c r="AU584" s="138" t="s">
        <v>78</v>
      </c>
      <c r="AV584" s="10" t="s">
        <v>78</v>
      </c>
      <c r="AW584" s="10" t="s">
        <v>28</v>
      </c>
      <c r="AX584" s="10" t="s">
        <v>72</v>
      </c>
      <c r="AY584" s="138" t="s">
        <v>130</v>
      </c>
    </row>
    <row r="585" spans="2:65" s="10" customFormat="1">
      <c r="B585" s="136"/>
      <c r="D585" s="137" t="s">
        <v>131</v>
      </c>
      <c r="E585" s="138" t="s">
        <v>1</v>
      </c>
      <c r="F585" s="139" t="s">
        <v>6561</v>
      </c>
      <c r="H585" s="140">
        <v>21.78</v>
      </c>
      <c r="I585" s="141"/>
      <c r="L585" s="136"/>
      <c r="M585" s="142"/>
      <c r="T585" s="144"/>
      <c r="AT585" s="138" t="s">
        <v>131</v>
      </c>
      <c r="AU585" s="138" t="s">
        <v>78</v>
      </c>
      <c r="AV585" s="10" t="s">
        <v>78</v>
      </c>
      <c r="AW585" s="10" t="s">
        <v>28</v>
      </c>
      <c r="AX585" s="10" t="s">
        <v>72</v>
      </c>
      <c r="AY585" s="138" t="s">
        <v>130</v>
      </c>
    </row>
    <row r="586" spans="2:65" s="813" customFormat="1">
      <c r="B586" s="817"/>
      <c r="D586" s="137" t="s">
        <v>131</v>
      </c>
      <c r="E586" s="814" t="s">
        <v>1</v>
      </c>
      <c r="F586" s="820" t="s">
        <v>2951</v>
      </c>
      <c r="H586" s="819">
        <v>1480.0630000000001</v>
      </c>
      <c r="I586" s="818"/>
      <c r="L586" s="817"/>
      <c r="M586" s="816"/>
      <c r="T586" s="815"/>
      <c r="AT586" s="814" t="s">
        <v>131</v>
      </c>
      <c r="AU586" s="814" t="s">
        <v>78</v>
      </c>
      <c r="AV586" s="813" t="s">
        <v>132</v>
      </c>
      <c r="AW586" s="813" t="s">
        <v>28</v>
      </c>
      <c r="AX586" s="813" t="s">
        <v>8</v>
      </c>
      <c r="AY586" s="814" t="s">
        <v>130</v>
      </c>
    </row>
    <row r="587" spans="2:65" s="686" customFormat="1" ht="33" customHeight="1">
      <c r="B587" s="301"/>
      <c r="C587" s="551" t="s">
        <v>1157</v>
      </c>
      <c r="D587" s="551" t="s">
        <v>1008</v>
      </c>
      <c r="E587" s="801" t="s">
        <v>4023</v>
      </c>
      <c r="F587" s="552" t="s">
        <v>4022</v>
      </c>
      <c r="G587" s="800" t="s">
        <v>270</v>
      </c>
      <c r="H587" s="799">
        <v>159.97399999999999</v>
      </c>
      <c r="I587" s="553"/>
      <c r="J587" s="798">
        <f>ROUND(I587*H587,0)</f>
        <v>0</v>
      </c>
      <c r="K587" s="552" t="s">
        <v>4082</v>
      </c>
      <c r="L587" s="34"/>
      <c r="M587" s="554" t="s">
        <v>1</v>
      </c>
      <c r="N587" s="555" t="s">
        <v>37</v>
      </c>
      <c r="P587" s="307">
        <f>O587*H587</f>
        <v>0</v>
      </c>
      <c r="Q587" s="307">
        <v>0</v>
      </c>
      <c r="R587" s="307">
        <f>Q587*H587</f>
        <v>0</v>
      </c>
      <c r="S587" s="307">
        <v>1.8E-3</v>
      </c>
      <c r="T587" s="133">
        <f>S587*H587</f>
        <v>0.28795319999999996</v>
      </c>
      <c r="AR587" s="134" t="s">
        <v>143</v>
      </c>
      <c r="AT587" s="134" t="s">
        <v>1008</v>
      </c>
      <c r="AU587" s="134" t="s">
        <v>78</v>
      </c>
      <c r="AY587" s="277" t="s">
        <v>130</v>
      </c>
      <c r="BE587" s="308">
        <f>IF(N587="základní",J587,0)</f>
        <v>0</v>
      </c>
      <c r="BF587" s="308">
        <f>IF(N587="snížená",J587,0)</f>
        <v>0</v>
      </c>
      <c r="BG587" s="308">
        <f>IF(N587="zákl. přenesená",J587,0)</f>
        <v>0</v>
      </c>
      <c r="BH587" s="308">
        <f>IF(N587="sníž. přenesená",J587,0)</f>
        <v>0</v>
      </c>
      <c r="BI587" s="308">
        <f>IF(N587="nulová",J587,0)</f>
        <v>0</v>
      </c>
      <c r="BJ587" s="277" t="s">
        <v>8</v>
      </c>
      <c r="BK587" s="308">
        <f>ROUND(I587*H587,0)</f>
        <v>0</v>
      </c>
      <c r="BL587" s="277" t="s">
        <v>143</v>
      </c>
      <c r="BM587" s="134" t="s">
        <v>6560</v>
      </c>
    </row>
    <row r="588" spans="2:65" s="10" customFormat="1">
      <c r="B588" s="136"/>
      <c r="D588" s="137" t="s">
        <v>131</v>
      </c>
      <c r="E588" s="138" t="s">
        <v>1</v>
      </c>
      <c r="F588" s="139" t="s">
        <v>4025</v>
      </c>
      <c r="H588" s="140">
        <v>159.97399999999999</v>
      </c>
      <c r="I588" s="141"/>
      <c r="L588" s="136"/>
      <c r="M588" s="142"/>
      <c r="T588" s="144"/>
      <c r="AT588" s="138" t="s">
        <v>131</v>
      </c>
      <c r="AU588" s="138" t="s">
        <v>78</v>
      </c>
      <c r="AV588" s="10" t="s">
        <v>78</v>
      </c>
      <c r="AW588" s="10" t="s">
        <v>28</v>
      </c>
      <c r="AX588" s="10" t="s">
        <v>8</v>
      </c>
      <c r="AY588" s="138" t="s">
        <v>130</v>
      </c>
    </row>
    <row r="589" spans="2:65" s="292" customFormat="1" ht="22.95" customHeight="1">
      <c r="B589" s="293"/>
      <c r="D589" s="120" t="s">
        <v>71</v>
      </c>
      <c r="E589" s="129" t="s">
        <v>5184</v>
      </c>
      <c r="F589" s="129" t="s">
        <v>5183</v>
      </c>
      <c r="I589" s="294"/>
      <c r="J589" s="300">
        <f>BK589</f>
        <v>0</v>
      </c>
      <c r="L589" s="293"/>
      <c r="M589" s="296"/>
      <c r="P589" s="297">
        <f>SUM(P590:P609)</f>
        <v>0</v>
      </c>
      <c r="R589" s="297">
        <f>SUM(R590:R609)</f>
        <v>0</v>
      </c>
      <c r="T589" s="298">
        <f>SUM(T590:T609)</f>
        <v>0.96556564</v>
      </c>
      <c r="AR589" s="120" t="s">
        <v>78</v>
      </c>
      <c r="AT589" s="127" t="s">
        <v>71</v>
      </c>
      <c r="AU589" s="127" t="s">
        <v>8</v>
      </c>
      <c r="AY589" s="120" t="s">
        <v>130</v>
      </c>
      <c r="BK589" s="128">
        <f>SUM(BK590:BK609)</f>
        <v>0</v>
      </c>
    </row>
    <row r="590" spans="2:65" s="686" customFormat="1" ht="24.25" customHeight="1">
      <c r="B590" s="301"/>
      <c r="C590" s="551" t="s">
        <v>1168</v>
      </c>
      <c r="D590" s="551" t="s">
        <v>1008</v>
      </c>
      <c r="E590" s="801" t="s">
        <v>6559</v>
      </c>
      <c r="F590" s="552" t="s">
        <v>6558</v>
      </c>
      <c r="G590" s="800" t="s">
        <v>158</v>
      </c>
      <c r="H590" s="799">
        <v>199.404</v>
      </c>
      <c r="I590" s="553"/>
      <c r="J590" s="798">
        <f>ROUND(I590*H590,0)</f>
        <v>0</v>
      </c>
      <c r="K590" s="552" t="s">
        <v>4082</v>
      </c>
      <c r="L590" s="34"/>
      <c r="M590" s="554" t="s">
        <v>1</v>
      </c>
      <c r="N590" s="555" t="s">
        <v>37</v>
      </c>
      <c r="P590" s="307">
        <f>O590*H590</f>
        <v>0</v>
      </c>
      <c r="Q590" s="307">
        <v>0</v>
      </c>
      <c r="R590" s="307">
        <f>Q590*H590</f>
        <v>0</v>
      </c>
      <c r="S590" s="307">
        <v>1.91E-3</v>
      </c>
      <c r="T590" s="133">
        <f>S590*H590</f>
        <v>0.38086164</v>
      </c>
      <c r="AR590" s="134" t="s">
        <v>143</v>
      </c>
      <c r="AT590" s="134" t="s">
        <v>1008</v>
      </c>
      <c r="AU590" s="134" t="s">
        <v>78</v>
      </c>
      <c r="AY590" s="277" t="s">
        <v>130</v>
      </c>
      <c r="BE590" s="308">
        <f>IF(N590="základní",J590,0)</f>
        <v>0</v>
      </c>
      <c r="BF590" s="308">
        <f>IF(N590="snížená",J590,0)</f>
        <v>0</v>
      </c>
      <c r="BG590" s="308">
        <f>IF(N590="zákl. přenesená",J590,0)</f>
        <v>0</v>
      </c>
      <c r="BH590" s="308">
        <f>IF(N590="sníž. přenesená",J590,0)</f>
        <v>0</v>
      </c>
      <c r="BI590" s="308">
        <f>IF(N590="nulová",J590,0)</f>
        <v>0</v>
      </c>
      <c r="BJ590" s="277" t="s">
        <v>8</v>
      </c>
      <c r="BK590" s="308">
        <f>ROUND(I590*H590,0)</f>
        <v>0</v>
      </c>
      <c r="BL590" s="277" t="s">
        <v>143</v>
      </c>
      <c r="BM590" s="134" t="s">
        <v>6557</v>
      </c>
    </row>
    <row r="591" spans="2:65" s="10" customFormat="1">
      <c r="B591" s="136"/>
      <c r="D591" s="137" t="s">
        <v>131</v>
      </c>
      <c r="E591" s="138" t="s">
        <v>1</v>
      </c>
      <c r="F591" s="139" t="s">
        <v>6556</v>
      </c>
      <c r="H591" s="140">
        <v>39.753999999999998</v>
      </c>
      <c r="I591" s="141"/>
      <c r="L591" s="136"/>
      <c r="M591" s="142"/>
      <c r="T591" s="144"/>
      <c r="AT591" s="138" t="s">
        <v>131</v>
      </c>
      <c r="AU591" s="138" t="s">
        <v>78</v>
      </c>
      <c r="AV591" s="10" t="s">
        <v>78</v>
      </c>
      <c r="AW591" s="10" t="s">
        <v>28</v>
      </c>
      <c r="AX591" s="10" t="s">
        <v>72</v>
      </c>
      <c r="AY591" s="138" t="s">
        <v>130</v>
      </c>
    </row>
    <row r="592" spans="2:65" s="10" customFormat="1">
      <c r="B592" s="136"/>
      <c r="D592" s="137" t="s">
        <v>131</v>
      </c>
      <c r="E592" s="138" t="s">
        <v>1</v>
      </c>
      <c r="F592" s="139" t="s">
        <v>6555</v>
      </c>
      <c r="H592" s="140">
        <v>81.900000000000006</v>
      </c>
      <c r="I592" s="141"/>
      <c r="L592" s="136"/>
      <c r="M592" s="142"/>
      <c r="T592" s="144"/>
      <c r="AT592" s="138" t="s">
        <v>131</v>
      </c>
      <c r="AU592" s="138" t="s">
        <v>78</v>
      </c>
      <c r="AV592" s="10" t="s">
        <v>78</v>
      </c>
      <c r="AW592" s="10" t="s">
        <v>28</v>
      </c>
      <c r="AX592" s="10" t="s">
        <v>72</v>
      </c>
      <c r="AY592" s="138" t="s">
        <v>130</v>
      </c>
    </row>
    <row r="593" spans="2:65" s="10" customFormat="1">
      <c r="B593" s="136"/>
      <c r="D593" s="137" t="s">
        <v>131</v>
      </c>
      <c r="E593" s="138" t="s">
        <v>1</v>
      </c>
      <c r="F593" s="139" t="s">
        <v>6554</v>
      </c>
      <c r="H593" s="140">
        <v>77.75</v>
      </c>
      <c r="I593" s="141"/>
      <c r="L593" s="136"/>
      <c r="M593" s="142"/>
      <c r="T593" s="144"/>
      <c r="AT593" s="138" t="s">
        <v>131</v>
      </c>
      <c r="AU593" s="138" t="s">
        <v>78</v>
      </c>
      <c r="AV593" s="10" t="s">
        <v>78</v>
      </c>
      <c r="AW593" s="10" t="s">
        <v>28</v>
      </c>
      <c r="AX593" s="10" t="s">
        <v>72</v>
      </c>
      <c r="AY593" s="138" t="s">
        <v>130</v>
      </c>
    </row>
    <row r="594" spans="2:65" s="813" customFormat="1">
      <c r="B594" s="817"/>
      <c r="D594" s="137" t="s">
        <v>131</v>
      </c>
      <c r="E594" s="814" t="s">
        <v>1</v>
      </c>
      <c r="F594" s="820" t="s">
        <v>2951</v>
      </c>
      <c r="H594" s="819">
        <v>199.404</v>
      </c>
      <c r="I594" s="818"/>
      <c r="L594" s="817"/>
      <c r="M594" s="816"/>
      <c r="T594" s="815"/>
      <c r="AT594" s="814" t="s">
        <v>131</v>
      </c>
      <c r="AU594" s="814" t="s">
        <v>78</v>
      </c>
      <c r="AV594" s="813" t="s">
        <v>132</v>
      </c>
      <c r="AW594" s="813" t="s">
        <v>28</v>
      </c>
      <c r="AX594" s="813" t="s">
        <v>8</v>
      </c>
      <c r="AY594" s="814" t="s">
        <v>130</v>
      </c>
    </row>
    <row r="595" spans="2:65" s="686" customFormat="1" ht="16.5" customHeight="1">
      <c r="B595" s="301"/>
      <c r="C595" s="551" t="s">
        <v>1159</v>
      </c>
      <c r="D595" s="551" t="s">
        <v>1008</v>
      </c>
      <c r="E595" s="801" t="s">
        <v>6553</v>
      </c>
      <c r="F595" s="552" t="s">
        <v>6552</v>
      </c>
      <c r="G595" s="800" t="s">
        <v>158</v>
      </c>
      <c r="H595" s="799">
        <v>141.54</v>
      </c>
      <c r="I595" s="553"/>
      <c r="J595" s="798">
        <f>ROUND(I595*H595,0)</f>
        <v>0</v>
      </c>
      <c r="K595" s="552" t="s">
        <v>4082</v>
      </c>
      <c r="L595" s="34"/>
      <c r="M595" s="554" t="s">
        <v>1</v>
      </c>
      <c r="N595" s="555" t="s">
        <v>37</v>
      </c>
      <c r="P595" s="307">
        <f>O595*H595</f>
        <v>0</v>
      </c>
      <c r="Q595" s="307">
        <v>0</v>
      </c>
      <c r="R595" s="307">
        <f>Q595*H595</f>
        <v>0</v>
      </c>
      <c r="S595" s="307">
        <v>2.5999999999999999E-3</v>
      </c>
      <c r="T595" s="133">
        <f>S595*H595</f>
        <v>0.36800399999999994</v>
      </c>
      <c r="AR595" s="134" t="s">
        <v>143</v>
      </c>
      <c r="AT595" s="134" t="s">
        <v>1008</v>
      </c>
      <c r="AU595" s="134" t="s">
        <v>78</v>
      </c>
      <c r="AY595" s="277" t="s">
        <v>130</v>
      </c>
      <c r="BE595" s="308">
        <f>IF(N595="základní",J595,0)</f>
        <v>0</v>
      </c>
      <c r="BF595" s="308">
        <f>IF(N595="snížená",J595,0)</f>
        <v>0</v>
      </c>
      <c r="BG595" s="308">
        <f>IF(N595="zákl. přenesená",J595,0)</f>
        <v>0</v>
      </c>
      <c r="BH595" s="308">
        <f>IF(N595="sníž. přenesená",J595,0)</f>
        <v>0</v>
      </c>
      <c r="BI595" s="308">
        <f>IF(N595="nulová",J595,0)</f>
        <v>0</v>
      </c>
      <c r="BJ595" s="277" t="s">
        <v>8</v>
      </c>
      <c r="BK595" s="308">
        <f>ROUND(I595*H595,0)</f>
        <v>0</v>
      </c>
      <c r="BL595" s="277" t="s">
        <v>143</v>
      </c>
      <c r="BM595" s="134" t="s">
        <v>6551</v>
      </c>
    </row>
    <row r="596" spans="2:65" s="10" customFormat="1">
      <c r="B596" s="136"/>
      <c r="D596" s="137" t="s">
        <v>131</v>
      </c>
      <c r="E596" s="138" t="s">
        <v>1</v>
      </c>
      <c r="F596" s="139" t="s">
        <v>6550</v>
      </c>
      <c r="H596" s="140">
        <v>90</v>
      </c>
      <c r="I596" s="141"/>
      <c r="L596" s="136"/>
      <c r="M596" s="142"/>
      <c r="T596" s="144"/>
      <c r="AT596" s="138" t="s">
        <v>131</v>
      </c>
      <c r="AU596" s="138" t="s">
        <v>78</v>
      </c>
      <c r="AV596" s="10" t="s">
        <v>78</v>
      </c>
      <c r="AW596" s="10" t="s">
        <v>28</v>
      </c>
      <c r="AX596" s="10" t="s">
        <v>72</v>
      </c>
      <c r="AY596" s="138" t="s">
        <v>130</v>
      </c>
    </row>
    <row r="597" spans="2:65" s="10" customFormat="1">
      <c r="B597" s="136"/>
      <c r="D597" s="137" t="s">
        <v>131</v>
      </c>
      <c r="E597" s="138" t="s">
        <v>1</v>
      </c>
      <c r="F597" s="139" t="s">
        <v>6549</v>
      </c>
      <c r="H597" s="140">
        <v>45.64</v>
      </c>
      <c r="I597" s="141"/>
      <c r="L597" s="136"/>
      <c r="M597" s="142"/>
      <c r="T597" s="144"/>
      <c r="AT597" s="138" t="s">
        <v>131</v>
      </c>
      <c r="AU597" s="138" t="s">
        <v>78</v>
      </c>
      <c r="AV597" s="10" t="s">
        <v>78</v>
      </c>
      <c r="AW597" s="10" t="s">
        <v>28</v>
      </c>
      <c r="AX597" s="10" t="s">
        <v>72</v>
      </c>
      <c r="AY597" s="138" t="s">
        <v>130</v>
      </c>
    </row>
    <row r="598" spans="2:65" s="10" customFormat="1">
      <c r="B598" s="136"/>
      <c r="D598" s="137" t="s">
        <v>131</v>
      </c>
      <c r="E598" s="138" t="s">
        <v>1</v>
      </c>
      <c r="F598" s="139" t="s">
        <v>6548</v>
      </c>
      <c r="H598" s="140">
        <v>3.1</v>
      </c>
      <c r="I598" s="141"/>
      <c r="L598" s="136"/>
      <c r="M598" s="142"/>
      <c r="T598" s="144"/>
      <c r="AT598" s="138" t="s">
        <v>131</v>
      </c>
      <c r="AU598" s="138" t="s">
        <v>78</v>
      </c>
      <c r="AV598" s="10" t="s">
        <v>78</v>
      </c>
      <c r="AW598" s="10" t="s">
        <v>28</v>
      </c>
      <c r="AX598" s="10" t="s">
        <v>72</v>
      </c>
      <c r="AY598" s="138" t="s">
        <v>130</v>
      </c>
    </row>
    <row r="599" spans="2:65" s="10" customFormat="1">
      <c r="B599" s="136"/>
      <c r="D599" s="137" t="s">
        <v>131</v>
      </c>
      <c r="E599" s="138" t="s">
        <v>1</v>
      </c>
      <c r="F599" s="139" t="s">
        <v>6547</v>
      </c>
      <c r="H599" s="140">
        <v>2.8</v>
      </c>
      <c r="I599" s="141"/>
      <c r="L599" s="136"/>
      <c r="M599" s="142"/>
      <c r="T599" s="144"/>
      <c r="AT599" s="138" t="s">
        <v>131</v>
      </c>
      <c r="AU599" s="138" t="s">
        <v>78</v>
      </c>
      <c r="AV599" s="10" t="s">
        <v>78</v>
      </c>
      <c r="AW599" s="10" t="s">
        <v>28</v>
      </c>
      <c r="AX599" s="10" t="s">
        <v>72</v>
      </c>
      <c r="AY599" s="138" t="s">
        <v>130</v>
      </c>
    </row>
    <row r="600" spans="2:65" s="813" customFormat="1">
      <c r="B600" s="817"/>
      <c r="D600" s="137" t="s">
        <v>131</v>
      </c>
      <c r="E600" s="814" t="s">
        <v>1</v>
      </c>
      <c r="F600" s="820" t="s">
        <v>2951</v>
      </c>
      <c r="H600" s="819">
        <v>141.54</v>
      </c>
      <c r="I600" s="818"/>
      <c r="L600" s="817"/>
      <c r="M600" s="816"/>
      <c r="T600" s="815"/>
      <c r="AT600" s="814" t="s">
        <v>131</v>
      </c>
      <c r="AU600" s="814" t="s">
        <v>78</v>
      </c>
      <c r="AV600" s="813" t="s">
        <v>132</v>
      </c>
      <c r="AW600" s="813" t="s">
        <v>28</v>
      </c>
      <c r="AX600" s="813" t="s">
        <v>8</v>
      </c>
      <c r="AY600" s="814" t="s">
        <v>130</v>
      </c>
    </row>
    <row r="601" spans="2:65" s="686" customFormat="1" ht="16.5" customHeight="1">
      <c r="B601" s="301"/>
      <c r="C601" s="551" t="s">
        <v>1171</v>
      </c>
      <c r="D601" s="551" t="s">
        <v>1008</v>
      </c>
      <c r="E601" s="801" t="s">
        <v>6546</v>
      </c>
      <c r="F601" s="552" t="s">
        <v>6545</v>
      </c>
      <c r="G601" s="800" t="s">
        <v>158</v>
      </c>
      <c r="H601" s="799">
        <v>55</v>
      </c>
      <c r="I601" s="553"/>
      <c r="J601" s="798">
        <f>ROUND(I601*H601,0)</f>
        <v>0</v>
      </c>
      <c r="K601" s="552" t="s">
        <v>4082</v>
      </c>
      <c r="L601" s="34"/>
      <c r="M601" s="554" t="s">
        <v>1</v>
      </c>
      <c r="N601" s="555" t="s">
        <v>37</v>
      </c>
      <c r="P601" s="307">
        <f>O601*H601</f>
        <v>0</v>
      </c>
      <c r="Q601" s="307">
        <v>0</v>
      </c>
      <c r="R601" s="307">
        <f>Q601*H601</f>
        <v>0</v>
      </c>
      <c r="S601" s="307">
        <v>3.9399999999999999E-3</v>
      </c>
      <c r="T601" s="133">
        <f>S601*H601</f>
        <v>0.2167</v>
      </c>
      <c r="AR601" s="134" t="s">
        <v>143</v>
      </c>
      <c r="AT601" s="134" t="s">
        <v>1008</v>
      </c>
      <c r="AU601" s="134" t="s">
        <v>78</v>
      </c>
      <c r="AY601" s="277" t="s">
        <v>130</v>
      </c>
      <c r="BE601" s="308">
        <f>IF(N601="základní",J601,0)</f>
        <v>0</v>
      </c>
      <c r="BF601" s="308">
        <f>IF(N601="snížená",J601,0)</f>
        <v>0</v>
      </c>
      <c r="BG601" s="308">
        <f>IF(N601="zákl. přenesená",J601,0)</f>
        <v>0</v>
      </c>
      <c r="BH601" s="308">
        <f>IF(N601="sníž. přenesená",J601,0)</f>
        <v>0</v>
      </c>
      <c r="BI601" s="308">
        <f>IF(N601="nulová",J601,0)</f>
        <v>0</v>
      </c>
      <c r="BJ601" s="277" t="s">
        <v>8</v>
      </c>
      <c r="BK601" s="308">
        <f>ROUND(I601*H601,0)</f>
        <v>0</v>
      </c>
      <c r="BL601" s="277" t="s">
        <v>143</v>
      </c>
      <c r="BM601" s="134" t="s">
        <v>6544</v>
      </c>
    </row>
    <row r="602" spans="2:65" s="10" customFormat="1">
      <c r="B602" s="136"/>
      <c r="D602" s="137" t="s">
        <v>131</v>
      </c>
      <c r="E602" s="138" t="s">
        <v>1</v>
      </c>
      <c r="F602" s="139" t="s">
        <v>6543</v>
      </c>
      <c r="H602" s="140">
        <v>23</v>
      </c>
      <c r="I602" s="141"/>
      <c r="L602" s="136"/>
      <c r="M602" s="142"/>
      <c r="T602" s="144"/>
      <c r="AT602" s="138" t="s">
        <v>131</v>
      </c>
      <c r="AU602" s="138" t="s">
        <v>78</v>
      </c>
      <c r="AV602" s="10" t="s">
        <v>78</v>
      </c>
      <c r="AW602" s="10" t="s">
        <v>28</v>
      </c>
      <c r="AX602" s="10" t="s">
        <v>72</v>
      </c>
      <c r="AY602" s="138" t="s">
        <v>130</v>
      </c>
    </row>
    <row r="603" spans="2:65" s="10" customFormat="1">
      <c r="B603" s="136"/>
      <c r="D603" s="137" t="s">
        <v>131</v>
      </c>
      <c r="E603" s="138" t="s">
        <v>1</v>
      </c>
      <c r="F603" s="139" t="s">
        <v>6542</v>
      </c>
      <c r="H603" s="140">
        <v>16</v>
      </c>
      <c r="I603" s="141"/>
      <c r="L603" s="136"/>
      <c r="M603" s="142"/>
      <c r="T603" s="144"/>
      <c r="AT603" s="138" t="s">
        <v>131</v>
      </c>
      <c r="AU603" s="138" t="s">
        <v>78</v>
      </c>
      <c r="AV603" s="10" t="s">
        <v>78</v>
      </c>
      <c r="AW603" s="10" t="s">
        <v>28</v>
      </c>
      <c r="AX603" s="10" t="s">
        <v>72</v>
      </c>
      <c r="AY603" s="138" t="s">
        <v>130</v>
      </c>
    </row>
    <row r="604" spans="2:65" s="834" customFormat="1">
      <c r="B604" s="838"/>
      <c r="D604" s="137" t="s">
        <v>131</v>
      </c>
      <c r="E604" s="835" t="s">
        <v>1</v>
      </c>
      <c r="F604" s="840" t="s">
        <v>6541</v>
      </c>
      <c r="H604" s="835" t="s">
        <v>1</v>
      </c>
      <c r="I604" s="839"/>
      <c r="L604" s="838"/>
      <c r="M604" s="837"/>
      <c r="T604" s="836"/>
      <c r="AT604" s="835" t="s">
        <v>131</v>
      </c>
      <c r="AU604" s="835" t="s">
        <v>78</v>
      </c>
      <c r="AV604" s="834" t="s">
        <v>8</v>
      </c>
      <c r="AW604" s="834" t="s">
        <v>28</v>
      </c>
      <c r="AX604" s="834" t="s">
        <v>72</v>
      </c>
      <c r="AY604" s="835" t="s">
        <v>130</v>
      </c>
    </row>
    <row r="605" spans="2:65" s="10" customFormat="1">
      <c r="B605" s="136"/>
      <c r="D605" s="137" t="s">
        <v>131</v>
      </c>
      <c r="E605" s="138" t="s">
        <v>1</v>
      </c>
      <c r="F605" s="139" t="s">
        <v>6540</v>
      </c>
      <c r="H605" s="140">
        <v>2</v>
      </c>
      <c r="I605" s="141"/>
      <c r="L605" s="136"/>
      <c r="M605" s="142"/>
      <c r="T605" s="144"/>
      <c r="AT605" s="138" t="s">
        <v>131</v>
      </c>
      <c r="AU605" s="138" t="s">
        <v>78</v>
      </c>
      <c r="AV605" s="10" t="s">
        <v>78</v>
      </c>
      <c r="AW605" s="10" t="s">
        <v>28</v>
      </c>
      <c r="AX605" s="10" t="s">
        <v>72</v>
      </c>
      <c r="AY605" s="138" t="s">
        <v>130</v>
      </c>
    </row>
    <row r="606" spans="2:65" s="10" customFormat="1">
      <c r="B606" s="136"/>
      <c r="D606" s="137" t="s">
        <v>131</v>
      </c>
      <c r="E606" s="138" t="s">
        <v>1</v>
      </c>
      <c r="F606" s="139" t="s">
        <v>6539</v>
      </c>
      <c r="H606" s="140">
        <v>11</v>
      </c>
      <c r="I606" s="141"/>
      <c r="L606" s="136"/>
      <c r="M606" s="142"/>
      <c r="T606" s="144"/>
      <c r="AT606" s="138" t="s">
        <v>131</v>
      </c>
      <c r="AU606" s="138" t="s">
        <v>78</v>
      </c>
      <c r="AV606" s="10" t="s">
        <v>78</v>
      </c>
      <c r="AW606" s="10" t="s">
        <v>28</v>
      </c>
      <c r="AX606" s="10" t="s">
        <v>72</v>
      </c>
      <c r="AY606" s="138" t="s">
        <v>130</v>
      </c>
    </row>
    <row r="607" spans="2:65" s="834" customFormat="1">
      <c r="B607" s="838"/>
      <c r="D607" s="137" t="s">
        <v>131</v>
      </c>
      <c r="E607" s="835" t="s">
        <v>1</v>
      </c>
      <c r="F607" s="840" t="s">
        <v>6538</v>
      </c>
      <c r="H607" s="835" t="s">
        <v>1</v>
      </c>
      <c r="I607" s="839"/>
      <c r="L607" s="838"/>
      <c r="M607" s="837"/>
      <c r="T607" s="836"/>
      <c r="AT607" s="835" t="s">
        <v>131</v>
      </c>
      <c r="AU607" s="835" t="s">
        <v>78</v>
      </c>
      <c r="AV607" s="834" t="s">
        <v>8</v>
      </c>
      <c r="AW607" s="834" t="s">
        <v>28</v>
      </c>
      <c r="AX607" s="834" t="s">
        <v>72</v>
      </c>
      <c r="AY607" s="835" t="s">
        <v>130</v>
      </c>
    </row>
    <row r="608" spans="2:65" s="10" customFormat="1">
      <c r="B608" s="136"/>
      <c r="D608" s="137" t="s">
        <v>131</v>
      </c>
      <c r="E608" s="138" t="s">
        <v>1</v>
      </c>
      <c r="F608" s="139" t="s">
        <v>6537</v>
      </c>
      <c r="H608" s="140">
        <v>3</v>
      </c>
      <c r="I608" s="141"/>
      <c r="L608" s="136"/>
      <c r="M608" s="142"/>
      <c r="T608" s="144"/>
      <c r="AT608" s="138" t="s">
        <v>131</v>
      </c>
      <c r="AU608" s="138" t="s">
        <v>78</v>
      </c>
      <c r="AV608" s="10" t="s">
        <v>78</v>
      </c>
      <c r="AW608" s="10" t="s">
        <v>28</v>
      </c>
      <c r="AX608" s="10" t="s">
        <v>72</v>
      </c>
      <c r="AY608" s="138" t="s">
        <v>130</v>
      </c>
    </row>
    <row r="609" spans="2:65" s="813" customFormat="1">
      <c r="B609" s="817"/>
      <c r="D609" s="137" t="s">
        <v>131</v>
      </c>
      <c r="E609" s="814" t="s">
        <v>1</v>
      </c>
      <c r="F609" s="820" t="s">
        <v>2951</v>
      </c>
      <c r="H609" s="819">
        <v>55</v>
      </c>
      <c r="I609" s="818"/>
      <c r="L609" s="817"/>
      <c r="M609" s="816"/>
      <c r="T609" s="815"/>
      <c r="AT609" s="814" t="s">
        <v>131</v>
      </c>
      <c r="AU609" s="814" t="s">
        <v>78</v>
      </c>
      <c r="AV609" s="813" t="s">
        <v>132</v>
      </c>
      <c r="AW609" s="813" t="s">
        <v>28</v>
      </c>
      <c r="AX609" s="813" t="s">
        <v>8</v>
      </c>
      <c r="AY609" s="814" t="s">
        <v>130</v>
      </c>
    </row>
    <row r="610" spans="2:65" s="292" customFormat="1" ht="22.95" customHeight="1">
      <c r="B610" s="293"/>
      <c r="D610" s="120" t="s">
        <v>71</v>
      </c>
      <c r="E610" s="129" t="s">
        <v>5112</v>
      </c>
      <c r="F610" s="129" t="s">
        <v>5111</v>
      </c>
      <c r="I610" s="294"/>
      <c r="J610" s="300">
        <f>BK610</f>
        <v>0</v>
      </c>
      <c r="L610" s="293"/>
      <c r="M610" s="296"/>
      <c r="P610" s="297">
        <f>SUM(P611:P636)</f>
        <v>0</v>
      </c>
      <c r="R610" s="297">
        <f>SUM(R611:R636)</f>
        <v>0</v>
      </c>
      <c r="T610" s="298">
        <f>SUM(T611:T636)</f>
        <v>23.292137749999995</v>
      </c>
      <c r="AR610" s="120" t="s">
        <v>78</v>
      </c>
      <c r="AT610" s="127" t="s">
        <v>71</v>
      </c>
      <c r="AU610" s="127" t="s">
        <v>8</v>
      </c>
      <c r="AY610" s="120" t="s">
        <v>130</v>
      </c>
      <c r="BK610" s="128">
        <f>SUM(BK611:BK636)</f>
        <v>0</v>
      </c>
    </row>
    <row r="611" spans="2:65" s="686" customFormat="1" ht="16.5" customHeight="1">
      <c r="B611" s="301"/>
      <c r="C611" s="551" t="s">
        <v>1160</v>
      </c>
      <c r="D611" s="551" t="s">
        <v>1008</v>
      </c>
      <c r="E611" s="801" t="s">
        <v>6536</v>
      </c>
      <c r="F611" s="552" t="s">
        <v>6535</v>
      </c>
      <c r="G611" s="800" t="s">
        <v>270</v>
      </c>
      <c r="H611" s="799">
        <v>36.533000000000001</v>
      </c>
      <c r="I611" s="553"/>
      <c r="J611" s="798">
        <f>ROUND(I611*H611,0)</f>
        <v>0</v>
      </c>
      <c r="K611" s="552" t="s">
        <v>4082</v>
      </c>
      <c r="L611" s="34"/>
      <c r="M611" s="554" t="s">
        <v>1</v>
      </c>
      <c r="N611" s="555" t="s">
        <v>37</v>
      </c>
      <c r="P611" s="307">
        <f>O611*H611</f>
        <v>0</v>
      </c>
      <c r="Q611" s="307">
        <v>0</v>
      </c>
      <c r="R611" s="307">
        <f>Q611*H611</f>
        <v>0</v>
      </c>
      <c r="S611" s="307">
        <v>1.695E-2</v>
      </c>
      <c r="T611" s="133">
        <f>S611*H611</f>
        <v>0.61923435000000004</v>
      </c>
      <c r="AR611" s="134" t="s">
        <v>143</v>
      </c>
      <c r="AT611" s="134" t="s">
        <v>1008</v>
      </c>
      <c r="AU611" s="134" t="s">
        <v>78</v>
      </c>
      <c r="AY611" s="277" t="s">
        <v>130</v>
      </c>
      <c r="BE611" s="308">
        <f>IF(N611="základní",J611,0)</f>
        <v>0</v>
      </c>
      <c r="BF611" s="308">
        <f>IF(N611="snížená",J611,0)</f>
        <v>0</v>
      </c>
      <c r="BG611" s="308">
        <f>IF(N611="zákl. přenesená",J611,0)</f>
        <v>0</v>
      </c>
      <c r="BH611" s="308">
        <f>IF(N611="sníž. přenesená",J611,0)</f>
        <v>0</v>
      </c>
      <c r="BI611" s="308">
        <f>IF(N611="nulová",J611,0)</f>
        <v>0</v>
      </c>
      <c r="BJ611" s="277" t="s">
        <v>8</v>
      </c>
      <c r="BK611" s="308">
        <f>ROUND(I611*H611,0)</f>
        <v>0</v>
      </c>
      <c r="BL611" s="277" t="s">
        <v>143</v>
      </c>
      <c r="BM611" s="134" t="s">
        <v>6534</v>
      </c>
    </row>
    <row r="612" spans="2:65" s="10" customFormat="1">
      <c r="B612" s="136"/>
      <c r="D612" s="137" t="s">
        <v>131</v>
      </c>
      <c r="E612" s="138" t="s">
        <v>1</v>
      </c>
      <c r="F612" s="139" t="s">
        <v>6533</v>
      </c>
      <c r="H612" s="140">
        <v>25.332999999999998</v>
      </c>
      <c r="I612" s="141"/>
      <c r="L612" s="136"/>
      <c r="M612" s="142"/>
      <c r="T612" s="144"/>
      <c r="AT612" s="138" t="s">
        <v>131</v>
      </c>
      <c r="AU612" s="138" t="s">
        <v>78</v>
      </c>
      <c r="AV612" s="10" t="s">
        <v>78</v>
      </c>
      <c r="AW612" s="10" t="s">
        <v>28</v>
      </c>
      <c r="AX612" s="10" t="s">
        <v>72</v>
      </c>
      <c r="AY612" s="138" t="s">
        <v>130</v>
      </c>
    </row>
    <row r="613" spans="2:65" s="10" customFormat="1">
      <c r="B613" s="136"/>
      <c r="D613" s="137" t="s">
        <v>131</v>
      </c>
      <c r="E613" s="138" t="s">
        <v>1</v>
      </c>
      <c r="F613" s="139" t="s">
        <v>6532</v>
      </c>
      <c r="H613" s="140">
        <v>11.2</v>
      </c>
      <c r="I613" s="141"/>
      <c r="L613" s="136"/>
      <c r="M613" s="142"/>
      <c r="T613" s="144"/>
      <c r="AT613" s="138" t="s">
        <v>131</v>
      </c>
      <c r="AU613" s="138" t="s">
        <v>78</v>
      </c>
      <c r="AV613" s="10" t="s">
        <v>78</v>
      </c>
      <c r="AW613" s="10" t="s">
        <v>28</v>
      </c>
      <c r="AX613" s="10" t="s">
        <v>72</v>
      </c>
      <c r="AY613" s="138" t="s">
        <v>130</v>
      </c>
    </row>
    <row r="614" spans="2:65" s="813" customFormat="1">
      <c r="B614" s="817"/>
      <c r="D614" s="137" t="s">
        <v>131</v>
      </c>
      <c r="E614" s="814" t="s">
        <v>1</v>
      </c>
      <c r="F614" s="820" t="s">
        <v>6531</v>
      </c>
      <c r="H614" s="819">
        <v>36.533000000000001</v>
      </c>
      <c r="I614" s="818"/>
      <c r="L614" s="817"/>
      <c r="M614" s="816"/>
      <c r="T614" s="815"/>
      <c r="AT614" s="814" t="s">
        <v>131</v>
      </c>
      <c r="AU614" s="814" t="s">
        <v>78</v>
      </c>
      <c r="AV614" s="813" t="s">
        <v>132</v>
      </c>
      <c r="AW614" s="813" t="s">
        <v>28</v>
      </c>
      <c r="AX614" s="813" t="s">
        <v>8</v>
      </c>
      <c r="AY614" s="814" t="s">
        <v>130</v>
      </c>
    </row>
    <row r="615" spans="2:65" s="686" customFormat="1" ht="24.25" customHeight="1">
      <c r="B615" s="301"/>
      <c r="C615" s="551" t="s">
        <v>1175</v>
      </c>
      <c r="D615" s="551" t="s">
        <v>1008</v>
      </c>
      <c r="E615" s="801" t="s">
        <v>6530</v>
      </c>
      <c r="F615" s="552" t="s">
        <v>6529</v>
      </c>
      <c r="G615" s="800" t="s">
        <v>270</v>
      </c>
      <c r="H615" s="799">
        <v>708.35599999999999</v>
      </c>
      <c r="I615" s="553"/>
      <c r="J615" s="798">
        <f>ROUND(I615*H615,0)</f>
        <v>0</v>
      </c>
      <c r="K615" s="552" t="s">
        <v>4082</v>
      </c>
      <c r="L615" s="34"/>
      <c r="M615" s="554" t="s">
        <v>1</v>
      </c>
      <c r="N615" s="555" t="s">
        <v>37</v>
      </c>
      <c r="P615" s="307">
        <f>O615*H615</f>
        <v>0</v>
      </c>
      <c r="Q615" s="307">
        <v>0</v>
      </c>
      <c r="R615" s="307">
        <f>Q615*H615</f>
        <v>0</v>
      </c>
      <c r="S615" s="307">
        <v>2.4649999999999998E-2</v>
      </c>
      <c r="T615" s="133">
        <f>S615*H615</f>
        <v>17.460975399999999</v>
      </c>
      <c r="AR615" s="134" t="s">
        <v>143</v>
      </c>
      <c r="AT615" s="134" t="s">
        <v>1008</v>
      </c>
      <c r="AU615" s="134" t="s">
        <v>78</v>
      </c>
      <c r="AY615" s="277" t="s">
        <v>130</v>
      </c>
      <c r="BE615" s="308">
        <f>IF(N615="základní",J615,0)</f>
        <v>0</v>
      </c>
      <c r="BF615" s="308">
        <f>IF(N615="snížená",J615,0)</f>
        <v>0</v>
      </c>
      <c r="BG615" s="308">
        <f>IF(N615="zákl. přenesená",J615,0)</f>
        <v>0</v>
      </c>
      <c r="BH615" s="308">
        <f>IF(N615="sníž. přenesená",J615,0)</f>
        <v>0</v>
      </c>
      <c r="BI615" s="308">
        <f>IF(N615="nulová",J615,0)</f>
        <v>0</v>
      </c>
      <c r="BJ615" s="277" t="s">
        <v>8</v>
      </c>
      <c r="BK615" s="308">
        <f>ROUND(I615*H615,0)</f>
        <v>0</v>
      </c>
      <c r="BL615" s="277" t="s">
        <v>143</v>
      </c>
      <c r="BM615" s="134" t="s">
        <v>6528</v>
      </c>
    </row>
    <row r="616" spans="2:65" s="10" customFormat="1">
      <c r="B616" s="136"/>
      <c r="D616" s="137" t="s">
        <v>131</v>
      </c>
      <c r="E616" s="138" t="s">
        <v>1</v>
      </c>
      <c r="F616" s="139" t="s">
        <v>6527</v>
      </c>
      <c r="H616" s="140">
        <v>107.24</v>
      </c>
      <c r="I616" s="141"/>
      <c r="L616" s="136"/>
      <c r="M616" s="142"/>
      <c r="T616" s="144"/>
      <c r="AT616" s="138" t="s">
        <v>131</v>
      </c>
      <c r="AU616" s="138" t="s">
        <v>78</v>
      </c>
      <c r="AV616" s="10" t="s">
        <v>78</v>
      </c>
      <c r="AW616" s="10" t="s">
        <v>28</v>
      </c>
      <c r="AX616" s="10" t="s">
        <v>72</v>
      </c>
      <c r="AY616" s="138" t="s">
        <v>130</v>
      </c>
    </row>
    <row r="617" spans="2:65" s="10" customFormat="1" ht="20.6">
      <c r="B617" s="136"/>
      <c r="D617" s="137" t="s">
        <v>131</v>
      </c>
      <c r="E617" s="138" t="s">
        <v>1</v>
      </c>
      <c r="F617" s="139" t="s">
        <v>6526</v>
      </c>
      <c r="H617" s="140">
        <v>116.48</v>
      </c>
      <c r="I617" s="141"/>
      <c r="L617" s="136"/>
      <c r="M617" s="142"/>
      <c r="T617" s="144"/>
      <c r="AT617" s="138" t="s">
        <v>131</v>
      </c>
      <c r="AU617" s="138" t="s">
        <v>78</v>
      </c>
      <c r="AV617" s="10" t="s">
        <v>78</v>
      </c>
      <c r="AW617" s="10" t="s">
        <v>28</v>
      </c>
      <c r="AX617" s="10" t="s">
        <v>72</v>
      </c>
      <c r="AY617" s="138" t="s">
        <v>130</v>
      </c>
    </row>
    <row r="618" spans="2:65" s="10" customFormat="1" ht="20.6">
      <c r="B618" s="136"/>
      <c r="D618" s="137" t="s">
        <v>131</v>
      </c>
      <c r="E618" s="138" t="s">
        <v>1</v>
      </c>
      <c r="F618" s="139" t="s">
        <v>6525</v>
      </c>
      <c r="H618" s="140">
        <v>64.325999999999993</v>
      </c>
      <c r="I618" s="141"/>
      <c r="L618" s="136"/>
      <c r="M618" s="142"/>
      <c r="T618" s="144"/>
      <c r="AT618" s="138" t="s">
        <v>131</v>
      </c>
      <c r="AU618" s="138" t="s">
        <v>78</v>
      </c>
      <c r="AV618" s="10" t="s">
        <v>78</v>
      </c>
      <c r="AW618" s="10" t="s">
        <v>28</v>
      </c>
      <c r="AX618" s="10" t="s">
        <v>72</v>
      </c>
      <c r="AY618" s="138" t="s">
        <v>130</v>
      </c>
    </row>
    <row r="619" spans="2:65" s="10" customFormat="1">
      <c r="B619" s="136"/>
      <c r="D619" s="137" t="s">
        <v>131</v>
      </c>
      <c r="E619" s="138" t="s">
        <v>1</v>
      </c>
      <c r="F619" s="139" t="s">
        <v>6524</v>
      </c>
      <c r="H619" s="140">
        <v>420.31</v>
      </c>
      <c r="I619" s="141"/>
      <c r="L619" s="136"/>
      <c r="M619" s="142"/>
      <c r="T619" s="144"/>
      <c r="AT619" s="138" t="s">
        <v>131</v>
      </c>
      <c r="AU619" s="138" t="s">
        <v>78</v>
      </c>
      <c r="AV619" s="10" t="s">
        <v>78</v>
      </c>
      <c r="AW619" s="10" t="s">
        <v>28</v>
      </c>
      <c r="AX619" s="10" t="s">
        <v>72</v>
      </c>
      <c r="AY619" s="138" t="s">
        <v>130</v>
      </c>
    </row>
    <row r="620" spans="2:65" s="813" customFormat="1">
      <c r="B620" s="817"/>
      <c r="D620" s="137" t="s">
        <v>131</v>
      </c>
      <c r="E620" s="814" t="s">
        <v>1</v>
      </c>
      <c r="F620" s="820" t="s">
        <v>6517</v>
      </c>
      <c r="H620" s="819">
        <v>708.35599999999999</v>
      </c>
      <c r="I620" s="818"/>
      <c r="L620" s="817"/>
      <c r="M620" s="816"/>
      <c r="T620" s="815"/>
      <c r="AT620" s="814" t="s">
        <v>131</v>
      </c>
      <c r="AU620" s="814" t="s">
        <v>78</v>
      </c>
      <c r="AV620" s="813" t="s">
        <v>132</v>
      </c>
      <c r="AW620" s="813" t="s">
        <v>28</v>
      </c>
      <c r="AX620" s="813" t="s">
        <v>8</v>
      </c>
      <c r="AY620" s="814" t="s">
        <v>130</v>
      </c>
    </row>
    <row r="621" spans="2:65" s="686" customFormat="1" ht="24.25" customHeight="1">
      <c r="B621" s="301"/>
      <c r="C621" s="551" t="s">
        <v>929</v>
      </c>
      <c r="D621" s="551" t="s">
        <v>1008</v>
      </c>
      <c r="E621" s="801" t="s">
        <v>6523</v>
      </c>
      <c r="F621" s="552" t="s">
        <v>6522</v>
      </c>
      <c r="G621" s="800" t="s">
        <v>270</v>
      </c>
      <c r="H621" s="799">
        <v>601.11599999999999</v>
      </c>
      <c r="I621" s="553"/>
      <c r="J621" s="798">
        <f>ROUND(I621*H621,0)</f>
        <v>0</v>
      </c>
      <c r="K621" s="552" t="s">
        <v>4082</v>
      </c>
      <c r="L621" s="34"/>
      <c r="M621" s="554" t="s">
        <v>1</v>
      </c>
      <c r="N621" s="555" t="s">
        <v>37</v>
      </c>
      <c r="P621" s="307">
        <f>O621*H621</f>
        <v>0</v>
      </c>
      <c r="Q621" s="307">
        <v>0</v>
      </c>
      <c r="R621" s="307">
        <f>Q621*H621</f>
        <v>0</v>
      </c>
      <c r="S621" s="307">
        <v>8.0000000000000002E-3</v>
      </c>
      <c r="T621" s="133">
        <f>S621*H621</f>
        <v>4.8089279999999999</v>
      </c>
      <c r="AR621" s="134" t="s">
        <v>143</v>
      </c>
      <c r="AT621" s="134" t="s">
        <v>1008</v>
      </c>
      <c r="AU621" s="134" t="s">
        <v>78</v>
      </c>
      <c r="AY621" s="277" t="s">
        <v>130</v>
      </c>
      <c r="BE621" s="308">
        <f>IF(N621="základní",J621,0)</f>
        <v>0</v>
      </c>
      <c r="BF621" s="308">
        <f>IF(N621="snížená",J621,0)</f>
        <v>0</v>
      </c>
      <c r="BG621" s="308">
        <f>IF(N621="zákl. přenesená",J621,0)</f>
        <v>0</v>
      </c>
      <c r="BH621" s="308">
        <f>IF(N621="sníž. přenesená",J621,0)</f>
        <v>0</v>
      </c>
      <c r="BI621" s="308">
        <f>IF(N621="nulová",J621,0)</f>
        <v>0</v>
      </c>
      <c r="BJ621" s="277" t="s">
        <v>8</v>
      </c>
      <c r="BK621" s="308">
        <f>ROUND(I621*H621,0)</f>
        <v>0</v>
      </c>
      <c r="BL621" s="277" t="s">
        <v>143</v>
      </c>
      <c r="BM621" s="134" t="s">
        <v>6521</v>
      </c>
    </row>
    <row r="622" spans="2:65" s="10" customFormat="1">
      <c r="B622" s="136"/>
      <c r="D622" s="137" t="s">
        <v>131</v>
      </c>
      <c r="E622" s="138" t="s">
        <v>1</v>
      </c>
      <c r="F622" s="139" t="s">
        <v>6520</v>
      </c>
      <c r="H622" s="140">
        <v>116.48</v>
      </c>
      <c r="I622" s="141"/>
      <c r="L622" s="136"/>
      <c r="M622" s="142"/>
      <c r="T622" s="144"/>
      <c r="AT622" s="138" t="s">
        <v>131</v>
      </c>
      <c r="AU622" s="138" t="s">
        <v>78</v>
      </c>
      <c r="AV622" s="10" t="s">
        <v>78</v>
      </c>
      <c r="AW622" s="10" t="s">
        <v>28</v>
      </c>
      <c r="AX622" s="10" t="s">
        <v>72</v>
      </c>
      <c r="AY622" s="138" t="s">
        <v>130</v>
      </c>
    </row>
    <row r="623" spans="2:65" s="10" customFormat="1" ht="20.6">
      <c r="B623" s="136"/>
      <c r="D623" s="137" t="s">
        <v>131</v>
      </c>
      <c r="E623" s="138" t="s">
        <v>1</v>
      </c>
      <c r="F623" s="139" t="s">
        <v>6519</v>
      </c>
      <c r="H623" s="140">
        <v>64.325999999999993</v>
      </c>
      <c r="I623" s="141"/>
      <c r="L623" s="136"/>
      <c r="M623" s="142"/>
      <c r="T623" s="144"/>
      <c r="AT623" s="138" t="s">
        <v>131</v>
      </c>
      <c r="AU623" s="138" t="s">
        <v>78</v>
      </c>
      <c r="AV623" s="10" t="s">
        <v>78</v>
      </c>
      <c r="AW623" s="10" t="s">
        <v>28</v>
      </c>
      <c r="AX623" s="10" t="s">
        <v>72</v>
      </c>
      <c r="AY623" s="138" t="s">
        <v>130</v>
      </c>
    </row>
    <row r="624" spans="2:65" s="10" customFormat="1">
      <c r="B624" s="136"/>
      <c r="D624" s="137" t="s">
        <v>131</v>
      </c>
      <c r="E624" s="138" t="s">
        <v>1</v>
      </c>
      <c r="F624" s="139" t="s">
        <v>6518</v>
      </c>
      <c r="H624" s="140">
        <v>420.31</v>
      </c>
      <c r="I624" s="141"/>
      <c r="L624" s="136"/>
      <c r="M624" s="142"/>
      <c r="T624" s="144"/>
      <c r="AT624" s="138" t="s">
        <v>131</v>
      </c>
      <c r="AU624" s="138" t="s">
        <v>78</v>
      </c>
      <c r="AV624" s="10" t="s">
        <v>78</v>
      </c>
      <c r="AW624" s="10" t="s">
        <v>28</v>
      </c>
      <c r="AX624" s="10" t="s">
        <v>72</v>
      </c>
      <c r="AY624" s="138" t="s">
        <v>130</v>
      </c>
    </row>
    <row r="625" spans="2:65" s="813" customFormat="1">
      <c r="B625" s="817"/>
      <c r="D625" s="137" t="s">
        <v>131</v>
      </c>
      <c r="E625" s="814" t="s">
        <v>1</v>
      </c>
      <c r="F625" s="820" t="s">
        <v>6517</v>
      </c>
      <c r="H625" s="819">
        <v>601.11599999999999</v>
      </c>
      <c r="I625" s="818"/>
      <c r="L625" s="817"/>
      <c r="M625" s="816"/>
      <c r="T625" s="815"/>
      <c r="AT625" s="814" t="s">
        <v>131</v>
      </c>
      <c r="AU625" s="814" t="s">
        <v>78</v>
      </c>
      <c r="AV625" s="813" t="s">
        <v>132</v>
      </c>
      <c r="AW625" s="813" t="s">
        <v>28</v>
      </c>
      <c r="AX625" s="813" t="s">
        <v>8</v>
      </c>
      <c r="AY625" s="814" t="s">
        <v>130</v>
      </c>
    </row>
    <row r="626" spans="2:65" s="686" customFormat="1" ht="24.25" customHeight="1">
      <c r="B626" s="301"/>
      <c r="C626" s="551" t="s">
        <v>1179</v>
      </c>
      <c r="D626" s="551" t="s">
        <v>1008</v>
      </c>
      <c r="E626" s="801" t="s">
        <v>6516</v>
      </c>
      <c r="F626" s="552" t="s">
        <v>6515</v>
      </c>
      <c r="G626" s="800" t="s">
        <v>3305</v>
      </c>
      <c r="H626" s="799">
        <v>31</v>
      </c>
      <c r="I626" s="553"/>
      <c r="J626" s="798">
        <f>ROUND(I626*H626,0)</f>
        <v>0</v>
      </c>
      <c r="K626" s="552" t="s">
        <v>4082</v>
      </c>
      <c r="L626" s="34"/>
      <c r="M626" s="554" t="s">
        <v>1</v>
      </c>
      <c r="N626" s="555" t="s">
        <v>37</v>
      </c>
      <c r="P626" s="307">
        <f>O626*H626</f>
        <v>0</v>
      </c>
      <c r="Q626" s="307">
        <v>0</v>
      </c>
      <c r="R626" s="307">
        <f>Q626*H626</f>
        <v>0</v>
      </c>
      <c r="S626" s="307">
        <v>3.0000000000000001E-3</v>
      </c>
      <c r="T626" s="133">
        <f>S626*H626</f>
        <v>9.2999999999999999E-2</v>
      </c>
      <c r="AR626" s="134" t="s">
        <v>143</v>
      </c>
      <c r="AT626" s="134" t="s">
        <v>1008</v>
      </c>
      <c r="AU626" s="134" t="s">
        <v>78</v>
      </c>
      <c r="AY626" s="277" t="s">
        <v>130</v>
      </c>
      <c r="BE626" s="308">
        <f>IF(N626="základní",J626,0)</f>
        <v>0</v>
      </c>
      <c r="BF626" s="308">
        <f>IF(N626="snížená",J626,0)</f>
        <v>0</v>
      </c>
      <c r="BG626" s="308">
        <f>IF(N626="zákl. přenesená",J626,0)</f>
        <v>0</v>
      </c>
      <c r="BH626" s="308">
        <f>IF(N626="sníž. přenesená",J626,0)</f>
        <v>0</v>
      </c>
      <c r="BI626" s="308">
        <f>IF(N626="nulová",J626,0)</f>
        <v>0</v>
      </c>
      <c r="BJ626" s="277" t="s">
        <v>8</v>
      </c>
      <c r="BK626" s="308">
        <f>ROUND(I626*H626,0)</f>
        <v>0</v>
      </c>
      <c r="BL626" s="277" t="s">
        <v>143</v>
      </c>
      <c r="BM626" s="134" t="s">
        <v>6514</v>
      </c>
    </row>
    <row r="627" spans="2:65" s="10" customFormat="1">
      <c r="B627" s="136"/>
      <c r="D627" s="137" t="s">
        <v>131</v>
      </c>
      <c r="E627" s="138" t="s">
        <v>1</v>
      </c>
      <c r="F627" s="139" t="s">
        <v>6513</v>
      </c>
      <c r="H627" s="140">
        <v>12</v>
      </c>
      <c r="I627" s="141"/>
      <c r="L627" s="136"/>
      <c r="M627" s="142"/>
      <c r="T627" s="144"/>
      <c r="AT627" s="138" t="s">
        <v>131</v>
      </c>
      <c r="AU627" s="138" t="s">
        <v>78</v>
      </c>
      <c r="AV627" s="10" t="s">
        <v>78</v>
      </c>
      <c r="AW627" s="10" t="s">
        <v>28</v>
      </c>
      <c r="AX627" s="10" t="s">
        <v>72</v>
      </c>
      <c r="AY627" s="138" t="s">
        <v>130</v>
      </c>
    </row>
    <row r="628" spans="2:65" s="10" customFormat="1">
      <c r="B628" s="136"/>
      <c r="D628" s="137" t="s">
        <v>131</v>
      </c>
      <c r="E628" s="138" t="s">
        <v>1</v>
      </c>
      <c r="F628" s="139" t="s">
        <v>6512</v>
      </c>
      <c r="H628" s="140">
        <v>19</v>
      </c>
      <c r="I628" s="141"/>
      <c r="L628" s="136"/>
      <c r="M628" s="142"/>
      <c r="T628" s="144"/>
      <c r="AT628" s="138" t="s">
        <v>131</v>
      </c>
      <c r="AU628" s="138" t="s">
        <v>78</v>
      </c>
      <c r="AV628" s="10" t="s">
        <v>78</v>
      </c>
      <c r="AW628" s="10" t="s">
        <v>28</v>
      </c>
      <c r="AX628" s="10" t="s">
        <v>72</v>
      </c>
      <c r="AY628" s="138" t="s">
        <v>130</v>
      </c>
    </row>
    <row r="629" spans="2:65" s="813" customFormat="1">
      <c r="B629" s="817"/>
      <c r="D629" s="137" t="s">
        <v>131</v>
      </c>
      <c r="E629" s="814" t="s">
        <v>1</v>
      </c>
      <c r="F629" s="820" t="s">
        <v>2951</v>
      </c>
      <c r="H629" s="819">
        <v>31</v>
      </c>
      <c r="I629" s="818"/>
      <c r="L629" s="817"/>
      <c r="M629" s="816"/>
      <c r="T629" s="815"/>
      <c r="AT629" s="814" t="s">
        <v>131</v>
      </c>
      <c r="AU629" s="814" t="s">
        <v>78</v>
      </c>
      <c r="AV629" s="813" t="s">
        <v>132</v>
      </c>
      <c r="AW629" s="813" t="s">
        <v>28</v>
      </c>
      <c r="AX629" s="813" t="s">
        <v>8</v>
      </c>
      <c r="AY629" s="814" t="s">
        <v>130</v>
      </c>
    </row>
    <row r="630" spans="2:65" s="686" customFormat="1" ht="24.25" customHeight="1">
      <c r="B630" s="301"/>
      <c r="C630" s="551" t="s">
        <v>931</v>
      </c>
      <c r="D630" s="551" t="s">
        <v>1008</v>
      </c>
      <c r="E630" s="801" t="s">
        <v>6511</v>
      </c>
      <c r="F630" s="552" t="s">
        <v>6510</v>
      </c>
      <c r="G630" s="800" t="s">
        <v>3305</v>
      </c>
      <c r="H630" s="799">
        <v>62</v>
      </c>
      <c r="I630" s="553"/>
      <c r="J630" s="798">
        <f>ROUND(I630*H630,0)</f>
        <v>0</v>
      </c>
      <c r="K630" s="552" t="s">
        <v>4082</v>
      </c>
      <c r="L630" s="34"/>
      <c r="M630" s="554" t="s">
        <v>1</v>
      </c>
      <c r="N630" s="555" t="s">
        <v>37</v>
      </c>
      <c r="P630" s="307">
        <f>O630*H630</f>
        <v>0</v>
      </c>
      <c r="Q630" s="307">
        <v>0</v>
      </c>
      <c r="R630" s="307">
        <f>Q630*H630</f>
        <v>0</v>
      </c>
      <c r="S630" s="307">
        <v>5.0000000000000001E-3</v>
      </c>
      <c r="T630" s="133">
        <f>S630*H630</f>
        <v>0.31</v>
      </c>
      <c r="AR630" s="134" t="s">
        <v>143</v>
      </c>
      <c r="AT630" s="134" t="s">
        <v>1008</v>
      </c>
      <c r="AU630" s="134" t="s">
        <v>78</v>
      </c>
      <c r="AY630" s="277" t="s">
        <v>130</v>
      </c>
      <c r="BE630" s="308">
        <f>IF(N630="základní",J630,0)</f>
        <v>0</v>
      </c>
      <c r="BF630" s="308">
        <f>IF(N630="snížená",J630,0)</f>
        <v>0</v>
      </c>
      <c r="BG630" s="308">
        <f>IF(N630="zákl. přenesená",J630,0)</f>
        <v>0</v>
      </c>
      <c r="BH630" s="308">
        <f>IF(N630="sníž. přenesená",J630,0)</f>
        <v>0</v>
      </c>
      <c r="BI630" s="308">
        <f>IF(N630="nulová",J630,0)</f>
        <v>0</v>
      </c>
      <c r="BJ630" s="277" t="s">
        <v>8</v>
      </c>
      <c r="BK630" s="308">
        <f>ROUND(I630*H630,0)</f>
        <v>0</v>
      </c>
      <c r="BL630" s="277" t="s">
        <v>143</v>
      </c>
      <c r="BM630" s="134" t="s">
        <v>6509</v>
      </c>
    </row>
    <row r="631" spans="2:65" s="10" customFormat="1">
      <c r="B631" s="136"/>
      <c r="D631" s="137" t="s">
        <v>131</v>
      </c>
      <c r="E631" s="138" t="s">
        <v>1</v>
      </c>
      <c r="F631" s="139" t="s">
        <v>6508</v>
      </c>
      <c r="H631" s="140">
        <v>56</v>
      </c>
      <c r="I631" s="141"/>
      <c r="L631" s="136"/>
      <c r="M631" s="142"/>
      <c r="T631" s="144"/>
      <c r="AT631" s="138" t="s">
        <v>131</v>
      </c>
      <c r="AU631" s="138" t="s">
        <v>78</v>
      </c>
      <c r="AV631" s="10" t="s">
        <v>78</v>
      </c>
      <c r="AW631" s="10" t="s">
        <v>28</v>
      </c>
      <c r="AX631" s="10" t="s">
        <v>72</v>
      </c>
      <c r="AY631" s="138" t="s">
        <v>130</v>
      </c>
    </row>
    <row r="632" spans="2:65" s="10" customFormat="1">
      <c r="B632" s="136"/>
      <c r="D632" s="137" t="s">
        <v>131</v>
      </c>
      <c r="E632" s="138" t="s">
        <v>1</v>
      </c>
      <c r="F632" s="139" t="s">
        <v>6507</v>
      </c>
      <c r="H632" s="140">
        <v>6</v>
      </c>
      <c r="I632" s="141"/>
      <c r="L632" s="136"/>
      <c r="M632" s="142"/>
      <c r="T632" s="144"/>
      <c r="AT632" s="138" t="s">
        <v>131</v>
      </c>
      <c r="AU632" s="138" t="s">
        <v>78</v>
      </c>
      <c r="AV632" s="10" t="s">
        <v>78</v>
      </c>
      <c r="AW632" s="10" t="s">
        <v>28</v>
      </c>
      <c r="AX632" s="10" t="s">
        <v>72</v>
      </c>
      <c r="AY632" s="138" t="s">
        <v>130</v>
      </c>
    </row>
    <row r="633" spans="2:65" s="813" customFormat="1">
      <c r="B633" s="817"/>
      <c r="D633" s="137" t="s">
        <v>131</v>
      </c>
      <c r="E633" s="814" t="s">
        <v>1</v>
      </c>
      <c r="F633" s="820" t="s">
        <v>2951</v>
      </c>
      <c r="H633" s="819">
        <v>62</v>
      </c>
      <c r="I633" s="818"/>
      <c r="L633" s="817"/>
      <c r="M633" s="816"/>
      <c r="T633" s="815"/>
      <c r="AT633" s="814" t="s">
        <v>131</v>
      </c>
      <c r="AU633" s="814" t="s">
        <v>78</v>
      </c>
      <c r="AV633" s="813" t="s">
        <v>132</v>
      </c>
      <c r="AW633" s="813" t="s">
        <v>28</v>
      </c>
      <c r="AX633" s="813" t="s">
        <v>8</v>
      </c>
      <c r="AY633" s="814" t="s">
        <v>130</v>
      </c>
    </row>
    <row r="634" spans="2:65" s="686" customFormat="1" ht="33" customHeight="1">
      <c r="B634" s="301"/>
      <c r="C634" s="551" t="s">
        <v>1182</v>
      </c>
      <c r="D634" s="551" t="s">
        <v>1008</v>
      </c>
      <c r="E634" s="801" t="s">
        <v>6506</v>
      </c>
      <c r="F634" s="552" t="s">
        <v>6505</v>
      </c>
      <c r="G634" s="800" t="s">
        <v>270</v>
      </c>
      <c r="H634" s="799">
        <v>22.95</v>
      </c>
      <c r="I634" s="553"/>
      <c r="J634" s="798">
        <f>ROUND(I634*H634,0)</f>
        <v>0</v>
      </c>
      <c r="K634" s="552" t="s">
        <v>4082</v>
      </c>
      <c r="L634" s="34"/>
      <c r="M634" s="554" t="s">
        <v>1</v>
      </c>
      <c r="N634" s="555" t="s">
        <v>37</v>
      </c>
      <c r="P634" s="307">
        <f>O634*H634</f>
        <v>0</v>
      </c>
      <c r="Q634" s="307">
        <v>0</v>
      </c>
      <c r="R634" s="307">
        <f>Q634*H634</f>
        <v>0</v>
      </c>
      <c r="S634" s="307">
        <v>0</v>
      </c>
      <c r="T634" s="133">
        <f>S634*H634</f>
        <v>0</v>
      </c>
      <c r="AR634" s="134" t="s">
        <v>143</v>
      </c>
      <c r="AT634" s="134" t="s">
        <v>1008</v>
      </c>
      <c r="AU634" s="134" t="s">
        <v>78</v>
      </c>
      <c r="AY634" s="277" t="s">
        <v>130</v>
      </c>
      <c r="BE634" s="308">
        <f>IF(N634="základní",J634,0)</f>
        <v>0</v>
      </c>
      <c r="BF634" s="308">
        <f>IF(N634="snížená",J634,0)</f>
        <v>0</v>
      </c>
      <c r="BG634" s="308">
        <f>IF(N634="zákl. přenesená",J634,0)</f>
        <v>0</v>
      </c>
      <c r="BH634" s="308">
        <f>IF(N634="sníž. přenesená",J634,0)</f>
        <v>0</v>
      </c>
      <c r="BI634" s="308">
        <f>IF(N634="nulová",J634,0)</f>
        <v>0</v>
      </c>
      <c r="BJ634" s="277" t="s">
        <v>8</v>
      </c>
      <c r="BK634" s="308">
        <f>ROUND(I634*H634,0)</f>
        <v>0</v>
      </c>
      <c r="BL634" s="277" t="s">
        <v>143</v>
      </c>
      <c r="BM634" s="134" t="s">
        <v>6504</v>
      </c>
    </row>
    <row r="635" spans="2:65" s="10" customFormat="1">
      <c r="B635" s="136"/>
      <c r="D635" s="137" t="s">
        <v>131</v>
      </c>
      <c r="E635" s="138" t="s">
        <v>1</v>
      </c>
      <c r="F635" s="139" t="s">
        <v>6503</v>
      </c>
      <c r="H635" s="140">
        <v>22.95</v>
      </c>
      <c r="I635" s="141"/>
      <c r="L635" s="136"/>
      <c r="M635" s="142"/>
      <c r="T635" s="144"/>
      <c r="AT635" s="138" t="s">
        <v>131</v>
      </c>
      <c r="AU635" s="138" t="s">
        <v>78</v>
      </c>
      <c r="AV635" s="10" t="s">
        <v>78</v>
      </c>
      <c r="AW635" s="10" t="s">
        <v>28</v>
      </c>
      <c r="AX635" s="10" t="s">
        <v>72</v>
      </c>
      <c r="AY635" s="138" t="s">
        <v>130</v>
      </c>
    </row>
    <row r="636" spans="2:65" s="813" customFormat="1">
      <c r="B636" s="817"/>
      <c r="D636" s="137" t="s">
        <v>131</v>
      </c>
      <c r="E636" s="814" t="s">
        <v>1</v>
      </c>
      <c r="F636" s="820" t="s">
        <v>6502</v>
      </c>
      <c r="H636" s="819">
        <v>22.95</v>
      </c>
      <c r="I636" s="818"/>
      <c r="L636" s="817"/>
      <c r="M636" s="816"/>
      <c r="T636" s="815"/>
      <c r="AT636" s="814" t="s">
        <v>131</v>
      </c>
      <c r="AU636" s="814" t="s">
        <v>78</v>
      </c>
      <c r="AV636" s="813" t="s">
        <v>132</v>
      </c>
      <c r="AW636" s="813" t="s">
        <v>28</v>
      </c>
      <c r="AX636" s="813" t="s">
        <v>8</v>
      </c>
      <c r="AY636" s="814" t="s">
        <v>130</v>
      </c>
    </row>
    <row r="637" spans="2:65" s="292" customFormat="1" ht="22.95" customHeight="1">
      <c r="B637" s="293"/>
      <c r="D637" s="120" t="s">
        <v>71</v>
      </c>
      <c r="E637" s="129" t="s">
        <v>4935</v>
      </c>
      <c r="F637" s="129" t="s">
        <v>1297</v>
      </c>
      <c r="I637" s="294"/>
      <c r="J637" s="300">
        <f>BK637</f>
        <v>0</v>
      </c>
      <c r="L637" s="293"/>
      <c r="M637" s="296"/>
      <c r="P637" s="297">
        <f>SUM(P638:P672)</f>
        <v>0</v>
      </c>
      <c r="R637" s="297">
        <f>SUM(R638:R672)</f>
        <v>0</v>
      </c>
      <c r="T637" s="298">
        <f>SUM(T638:T672)</f>
        <v>12.216123999999999</v>
      </c>
      <c r="AR637" s="120" t="s">
        <v>78</v>
      </c>
      <c r="AT637" s="127" t="s">
        <v>71</v>
      </c>
      <c r="AU637" s="127" t="s">
        <v>8</v>
      </c>
      <c r="AY637" s="120" t="s">
        <v>130</v>
      </c>
      <c r="BK637" s="128">
        <f>SUM(BK638:BK672)</f>
        <v>0</v>
      </c>
    </row>
    <row r="638" spans="2:65" s="686" customFormat="1" ht="16.5" customHeight="1">
      <c r="B638" s="301"/>
      <c r="C638" s="551" t="s">
        <v>933</v>
      </c>
      <c r="D638" s="551" t="s">
        <v>1008</v>
      </c>
      <c r="E638" s="801" t="s">
        <v>6501</v>
      </c>
      <c r="F638" s="552" t="s">
        <v>6500</v>
      </c>
      <c r="G638" s="800" t="s">
        <v>3305</v>
      </c>
      <c r="H638" s="799">
        <v>2</v>
      </c>
      <c r="I638" s="553"/>
      <c r="J638" s="798">
        <f>ROUND(I638*H638,0)</f>
        <v>0</v>
      </c>
      <c r="K638" s="552" t="s">
        <v>1</v>
      </c>
      <c r="L638" s="34"/>
      <c r="M638" s="554" t="s">
        <v>1</v>
      </c>
      <c r="N638" s="555" t="s">
        <v>37</v>
      </c>
      <c r="P638" s="307">
        <f>O638*H638</f>
        <v>0</v>
      </c>
      <c r="Q638" s="307">
        <v>0</v>
      </c>
      <c r="R638" s="307">
        <f>Q638*H638</f>
        <v>0</v>
      </c>
      <c r="S638" s="307">
        <v>0.12</v>
      </c>
      <c r="T638" s="133">
        <f>S638*H638</f>
        <v>0.24</v>
      </c>
      <c r="AR638" s="134" t="s">
        <v>143</v>
      </c>
      <c r="AT638" s="134" t="s">
        <v>1008</v>
      </c>
      <c r="AU638" s="134" t="s">
        <v>78</v>
      </c>
      <c r="AY638" s="277" t="s">
        <v>130</v>
      </c>
      <c r="BE638" s="308">
        <f>IF(N638="základní",J638,0)</f>
        <v>0</v>
      </c>
      <c r="BF638" s="308">
        <f>IF(N638="snížená",J638,0)</f>
        <v>0</v>
      </c>
      <c r="BG638" s="308">
        <f>IF(N638="zákl. přenesená",J638,0)</f>
        <v>0</v>
      </c>
      <c r="BH638" s="308">
        <f>IF(N638="sníž. přenesená",J638,0)</f>
        <v>0</v>
      </c>
      <c r="BI638" s="308">
        <f>IF(N638="nulová",J638,0)</f>
        <v>0</v>
      </c>
      <c r="BJ638" s="277" t="s">
        <v>8</v>
      </c>
      <c r="BK638" s="308">
        <f>ROUND(I638*H638,0)</f>
        <v>0</v>
      </c>
      <c r="BL638" s="277" t="s">
        <v>143</v>
      </c>
      <c r="BM638" s="134" t="s">
        <v>6499</v>
      </c>
    </row>
    <row r="639" spans="2:65" s="10" customFormat="1">
      <c r="B639" s="136"/>
      <c r="D639" s="137" t="s">
        <v>131</v>
      </c>
      <c r="E639" s="138" t="s">
        <v>1</v>
      </c>
      <c r="F639" s="139" t="s">
        <v>6498</v>
      </c>
      <c r="H639" s="140">
        <v>2</v>
      </c>
      <c r="I639" s="141"/>
      <c r="L639" s="136"/>
      <c r="M639" s="142"/>
      <c r="T639" s="144"/>
      <c r="AT639" s="138" t="s">
        <v>131</v>
      </c>
      <c r="AU639" s="138" t="s">
        <v>78</v>
      </c>
      <c r="AV639" s="10" t="s">
        <v>78</v>
      </c>
      <c r="AW639" s="10" t="s">
        <v>28</v>
      </c>
      <c r="AX639" s="10" t="s">
        <v>8</v>
      </c>
      <c r="AY639" s="138" t="s">
        <v>130</v>
      </c>
    </row>
    <row r="640" spans="2:65" s="686" customFormat="1" ht="16.5" customHeight="1">
      <c r="B640" s="301"/>
      <c r="C640" s="551" t="s">
        <v>1185</v>
      </c>
      <c r="D640" s="551" t="s">
        <v>1008</v>
      </c>
      <c r="E640" s="801" t="s">
        <v>6497</v>
      </c>
      <c r="F640" s="552" t="s">
        <v>6496</v>
      </c>
      <c r="G640" s="800" t="s">
        <v>3305</v>
      </c>
      <c r="H640" s="799">
        <v>2</v>
      </c>
      <c r="I640" s="553"/>
      <c r="J640" s="798">
        <f>ROUND(I640*H640,0)</f>
        <v>0</v>
      </c>
      <c r="K640" s="552" t="s">
        <v>1</v>
      </c>
      <c r="L640" s="34"/>
      <c r="M640" s="554" t="s">
        <v>1</v>
      </c>
      <c r="N640" s="555" t="s">
        <v>37</v>
      </c>
      <c r="P640" s="307">
        <f>O640*H640</f>
        <v>0</v>
      </c>
      <c r="Q640" s="307">
        <v>0</v>
      </c>
      <c r="R640" s="307">
        <f>Q640*H640</f>
        <v>0</v>
      </c>
      <c r="S640" s="307">
        <v>0.12</v>
      </c>
      <c r="T640" s="133">
        <f>S640*H640</f>
        <v>0.24</v>
      </c>
      <c r="AR640" s="134" t="s">
        <v>143</v>
      </c>
      <c r="AT640" s="134" t="s">
        <v>1008</v>
      </c>
      <c r="AU640" s="134" t="s">
        <v>78</v>
      </c>
      <c r="AY640" s="277" t="s">
        <v>130</v>
      </c>
      <c r="BE640" s="308">
        <f>IF(N640="základní",J640,0)</f>
        <v>0</v>
      </c>
      <c r="BF640" s="308">
        <f>IF(N640="snížená",J640,0)</f>
        <v>0</v>
      </c>
      <c r="BG640" s="308">
        <f>IF(N640="zákl. přenesená",J640,0)</f>
        <v>0</v>
      </c>
      <c r="BH640" s="308">
        <f>IF(N640="sníž. přenesená",J640,0)</f>
        <v>0</v>
      </c>
      <c r="BI640" s="308">
        <f>IF(N640="nulová",J640,0)</f>
        <v>0</v>
      </c>
      <c r="BJ640" s="277" t="s">
        <v>8</v>
      </c>
      <c r="BK640" s="308">
        <f>ROUND(I640*H640,0)</f>
        <v>0</v>
      </c>
      <c r="BL640" s="277" t="s">
        <v>143</v>
      </c>
      <c r="BM640" s="134" t="s">
        <v>6495</v>
      </c>
    </row>
    <row r="641" spans="2:65" s="10" customFormat="1">
      <c r="B641" s="136"/>
      <c r="D641" s="137" t="s">
        <v>131</v>
      </c>
      <c r="E641" s="138" t="s">
        <v>1</v>
      </c>
      <c r="F641" s="139" t="s">
        <v>6494</v>
      </c>
      <c r="H641" s="140">
        <v>2</v>
      </c>
      <c r="I641" s="141"/>
      <c r="L641" s="136"/>
      <c r="M641" s="142"/>
      <c r="T641" s="144"/>
      <c r="AT641" s="138" t="s">
        <v>131</v>
      </c>
      <c r="AU641" s="138" t="s">
        <v>78</v>
      </c>
      <c r="AV641" s="10" t="s">
        <v>78</v>
      </c>
      <c r="AW641" s="10" t="s">
        <v>28</v>
      </c>
      <c r="AX641" s="10" t="s">
        <v>8</v>
      </c>
      <c r="AY641" s="138" t="s">
        <v>130</v>
      </c>
    </row>
    <row r="642" spans="2:65" s="686" customFormat="1" ht="21.75" customHeight="1">
      <c r="B642" s="301"/>
      <c r="C642" s="551" t="s">
        <v>935</v>
      </c>
      <c r="D642" s="551" t="s">
        <v>1008</v>
      </c>
      <c r="E642" s="801" t="s">
        <v>6493</v>
      </c>
      <c r="F642" s="552" t="s">
        <v>6492</v>
      </c>
      <c r="G642" s="800" t="s">
        <v>270</v>
      </c>
      <c r="H642" s="799">
        <v>18.478000000000002</v>
      </c>
      <c r="I642" s="553"/>
      <c r="J642" s="798">
        <f>ROUND(I642*H642,0)</f>
        <v>0</v>
      </c>
      <c r="K642" s="552" t="s">
        <v>4082</v>
      </c>
      <c r="L642" s="34"/>
      <c r="M642" s="554" t="s">
        <v>1</v>
      </c>
      <c r="N642" s="555" t="s">
        <v>37</v>
      </c>
      <c r="P642" s="307">
        <f>O642*H642</f>
        <v>0</v>
      </c>
      <c r="Q642" s="307">
        <v>0</v>
      </c>
      <c r="R642" s="307">
        <f>Q642*H642</f>
        <v>0</v>
      </c>
      <c r="S642" s="307">
        <v>7.0000000000000001E-3</v>
      </c>
      <c r="T642" s="133">
        <f>S642*H642</f>
        <v>0.12934600000000002</v>
      </c>
      <c r="AR642" s="134" t="s">
        <v>143</v>
      </c>
      <c r="AT642" s="134" t="s">
        <v>1008</v>
      </c>
      <c r="AU642" s="134" t="s">
        <v>78</v>
      </c>
      <c r="AY642" s="277" t="s">
        <v>130</v>
      </c>
      <c r="BE642" s="308">
        <f>IF(N642="základní",J642,0)</f>
        <v>0</v>
      </c>
      <c r="BF642" s="308">
        <f>IF(N642="snížená",J642,0)</f>
        <v>0</v>
      </c>
      <c r="BG642" s="308">
        <f>IF(N642="zákl. přenesená",J642,0)</f>
        <v>0</v>
      </c>
      <c r="BH642" s="308">
        <f>IF(N642="sníž. přenesená",J642,0)</f>
        <v>0</v>
      </c>
      <c r="BI642" s="308">
        <f>IF(N642="nulová",J642,0)</f>
        <v>0</v>
      </c>
      <c r="BJ642" s="277" t="s">
        <v>8</v>
      </c>
      <c r="BK642" s="308">
        <f>ROUND(I642*H642,0)</f>
        <v>0</v>
      </c>
      <c r="BL642" s="277" t="s">
        <v>143</v>
      </c>
      <c r="BM642" s="134" t="s">
        <v>6491</v>
      </c>
    </row>
    <row r="643" spans="2:65" s="10" customFormat="1" ht="20.6">
      <c r="B643" s="136"/>
      <c r="D643" s="137" t="s">
        <v>131</v>
      </c>
      <c r="E643" s="138" t="s">
        <v>1</v>
      </c>
      <c r="F643" s="139" t="s">
        <v>6490</v>
      </c>
      <c r="H643" s="140">
        <v>18.478000000000002</v>
      </c>
      <c r="I643" s="141"/>
      <c r="L643" s="136"/>
      <c r="M643" s="142"/>
      <c r="T643" s="144"/>
      <c r="AT643" s="138" t="s">
        <v>131</v>
      </c>
      <c r="AU643" s="138" t="s">
        <v>78</v>
      </c>
      <c r="AV643" s="10" t="s">
        <v>78</v>
      </c>
      <c r="AW643" s="10" t="s">
        <v>28</v>
      </c>
      <c r="AX643" s="10" t="s">
        <v>8</v>
      </c>
      <c r="AY643" s="138" t="s">
        <v>130</v>
      </c>
    </row>
    <row r="644" spans="2:65" s="686" customFormat="1" ht="16.5" customHeight="1">
      <c r="B644" s="301"/>
      <c r="C644" s="551" t="s">
        <v>1188</v>
      </c>
      <c r="D644" s="551" t="s">
        <v>1008</v>
      </c>
      <c r="E644" s="801" t="s">
        <v>6489</v>
      </c>
      <c r="F644" s="552" t="s">
        <v>6488</v>
      </c>
      <c r="G644" s="800" t="s">
        <v>270</v>
      </c>
      <c r="H644" s="799">
        <v>1437.163</v>
      </c>
      <c r="I644" s="553"/>
      <c r="J644" s="798">
        <f>ROUND(I644*H644,0)</f>
        <v>0</v>
      </c>
      <c r="K644" s="552" t="s">
        <v>4082</v>
      </c>
      <c r="L644" s="34"/>
      <c r="M644" s="554" t="s">
        <v>1</v>
      </c>
      <c r="N644" s="555" t="s">
        <v>37</v>
      </c>
      <c r="P644" s="307">
        <f>O644*H644</f>
        <v>0</v>
      </c>
      <c r="Q644" s="307">
        <v>0</v>
      </c>
      <c r="R644" s="307">
        <f>Q644*H644</f>
        <v>0</v>
      </c>
      <c r="S644" s="307">
        <v>4.0000000000000001E-3</v>
      </c>
      <c r="T644" s="133">
        <f>S644*H644</f>
        <v>5.7486519999999999</v>
      </c>
      <c r="AR644" s="134" t="s">
        <v>143</v>
      </c>
      <c r="AT644" s="134" t="s">
        <v>1008</v>
      </c>
      <c r="AU644" s="134" t="s">
        <v>78</v>
      </c>
      <c r="AY644" s="277" t="s">
        <v>130</v>
      </c>
      <c r="BE644" s="308">
        <f>IF(N644="základní",J644,0)</f>
        <v>0</v>
      </c>
      <c r="BF644" s="308">
        <f>IF(N644="snížená",J644,0)</f>
        <v>0</v>
      </c>
      <c r="BG644" s="308">
        <f>IF(N644="zákl. přenesená",J644,0)</f>
        <v>0</v>
      </c>
      <c r="BH644" s="308">
        <f>IF(N644="sníž. přenesená",J644,0)</f>
        <v>0</v>
      </c>
      <c r="BI644" s="308">
        <f>IF(N644="nulová",J644,0)</f>
        <v>0</v>
      </c>
      <c r="BJ644" s="277" t="s">
        <v>8</v>
      </c>
      <c r="BK644" s="308">
        <f>ROUND(I644*H644,0)</f>
        <v>0</v>
      </c>
      <c r="BL644" s="277" t="s">
        <v>143</v>
      </c>
      <c r="BM644" s="134" t="s">
        <v>6487</v>
      </c>
    </row>
    <row r="645" spans="2:65" s="10" customFormat="1">
      <c r="B645" s="136"/>
      <c r="D645" s="137" t="s">
        <v>131</v>
      </c>
      <c r="E645" s="138" t="s">
        <v>1</v>
      </c>
      <c r="F645" s="139" t="s">
        <v>6483</v>
      </c>
      <c r="H645" s="140">
        <v>1075.2</v>
      </c>
      <c r="I645" s="141"/>
      <c r="L645" s="136"/>
      <c r="M645" s="142"/>
      <c r="T645" s="144"/>
      <c r="AT645" s="138" t="s">
        <v>131</v>
      </c>
      <c r="AU645" s="138" t="s">
        <v>78</v>
      </c>
      <c r="AV645" s="10" t="s">
        <v>78</v>
      </c>
      <c r="AW645" s="10" t="s">
        <v>28</v>
      </c>
      <c r="AX645" s="10" t="s">
        <v>72</v>
      </c>
      <c r="AY645" s="138" t="s">
        <v>130</v>
      </c>
    </row>
    <row r="646" spans="2:65" s="10" customFormat="1">
      <c r="B646" s="136"/>
      <c r="D646" s="137" t="s">
        <v>131</v>
      </c>
      <c r="E646" s="138" t="s">
        <v>1</v>
      </c>
      <c r="F646" s="139" t="s">
        <v>6482</v>
      </c>
      <c r="H646" s="140">
        <v>256.37</v>
      </c>
      <c r="I646" s="141"/>
      <c r="L646" s="136"/>
      <c r="M646" s="142"/>
      <c r="T646" s="144"/>
      <c r="AT646" s="138" t="s">
        <v>131</v>
      </c>
      <c r="AU646" s="138" t="s">
        <v>78</v>
      </c>
      <c r="AV646" s="10" t="s">
        <v>78</v>
      </c>
      <c r="AW646" s="10" t="s">
        <v>28</v>
      </c>
      <c r="AX646" s="10" t="s">
        <v>72</v>
      </c>
      <c r="AY646" s="138" t="s">
        <v>130</v>
      </c>
    </row>
    <row r="647" spans="2:65" s="10" customFormat="1">
      <c r="B647" s="136"/>
      <c r="D647" s="137" t="s">
        <v>131</v>
      </c>
      <c r="E647" s="138" t="s">
        <v>1</v>
      </c>
      <c r="F647" s="139" t="s">
        <v>6481</v>
      </c>
      <c r="H647" s="140">
        <v>105.593</v>
      </c>
      <c r="I647" s="141"/>
      <c r="L647" s="136"/>
      <c r="M647" s="142"/>
      <c r="T647" s="144"/>
      <c r="AT647" s="138" t="s">
        <v>131</v>
      </c>
      <c r="AU647" s="138" t="s">
        <v>78</v>
      </c>
      <c r="AV647" s="10" t="s">
        <v>78</v>
      </c>
      <c r="AW647" s="10" t="s">
        <v>28</v>
      </c>
      <c r="AX647" s="10" t="s">
        <v>72</v>
      </c>
      <c r="AY647" s="138" t="s">
        <v>130</v>
      </c>
    </row>
    <row r="648" spans="2:65" s="813" customFormat="1">
      <c r="B648" s="817"/>
      <c r="D648" s="137" t="s">
        <v>131</v>
      </c>
      <c r="E648" s="814" t="s">
        <v>1</v>
      </c>
      <c r="F648" s="820" t="s">
        <v>2951</v>
      </c>
      <c r="H648" s="819">
        <v>1437.163</v>
      </c>
      <c r="I648" s="818"/>
      <c r="L648" s="817"/>
      <c r="M648" s="816"/>
      <c r="T648" s="815"/>
      <c r="AT648" s="814" t="s">
        <v>131</v>
      </c>
      <c r="AU648" s="814" t="s">
        <v>78</v>
      </c>
      <c r="AV648" s="813" t="s">
        <v>132</v>
      </c>
      <c r="AW648" s="813" t="s">
        <v>28</v>
      </c>
      <c r="AX648" s="813" t="s">
        <v>8</v>
      </c>
      <c r="AY648" s="814" t="s">
        <v>130</v>
      </c>
    </row>
    <row r="649" spans="2:65" s="686" customFormat="1" ht="16.5" customHeight="1">
      <c r="B649" s="301"/>
      <c r="C649" s="551" t="s">
        <v>937</v>
      </c>
      <c r="D649" s="551" t="s">
        <v>1008</v>
      </c>
      <c r="E649" s="801" t="s">
        <v>6486</v>
      </c>
      <c r="F649" s="552" t="s">
        <v>6485</v>
      </c>
      <c r="G649" s="800" t="s">
        <v>270</v>
      </c>
      <c r="H649" s="799">
        <v>1437.163</v>
      </c>
      <c r="I649" s="553"/>
      <c r="J649" s="798">
        <f>ROUND(I649*H649,0)</f>
        <v>0</v>
      </c>
      <c r="K649" s="552" t="s">
        <v>4082</v>
      </c>
      <c r="L649" s="34"/>
      <c r="M649" s="554" t="s">
        <v>1</v>
      </c>
      <c r="N649" s="555" t="s">
        <v>37</v>
      </c>
      <c r="P649" s="307">
        <f>O649*H649</f>
        <v>0</v>
      </c>
      <c r="Q649" s="307">
        <v>0</v>
      </c>
      <c r="R649" s="307">
        <f>Q649*H649</f>
        <v>0</v>
      </c>
      <c r="S649" s="307">
        <v>2E-3</v>
      </c>
      <c r="T649" s="133">
        <f>S649*H649</f>
        <v>2.8743259999999999</v>
      </c>
      <c r="AR649" s="134" t="s">
        <v>143</v>
      </c>
      <c r="AT649" s="134" t="s">
        <v>1008</v>
      </c>
      <c r="AU649" s="134" t="s">
        <v>78</v>
      </c>
      <c r="AY649" s="277" t="s">
        <v>130</v>
      </c>
      <c r="BE649" s="308">
        <f>IF(N649="základní",J649,0)</f>
        <v>0</v>
      </c>
      <c r="BF649" s="308">
        <f>IF(N649="snížená",J649,0)</f>
        <v>0</v>
      </c>
      <c r="BG649" s="308">
        <f>IF(N649="zákl. přenesená",J649,0)</f>
        <v>0</v>
      </c>
      <c r="BH649" s="308">
        <f>IF(N649="sníž. přenesená",J649,0)</f>
        <v>0</v>
      </c>
      <c r="BI649" s="308">
        <f>IF(N649="nulová",J649,0)</f>
        <v>0</v>
      </c>
      <c r="BJ649" s="277" t="s">
        <v>8</v>
      </c>
      <c r="BK649" s="308">
        <f>ROUND(I649*H649,0)</f>
        <v>0</v>
      </c>
      <c r="BL649" s="277" t="s">
        <v>143</v>
      </c>
      <c r="BM649" s="134" t="s">
        <v>6484</v>
      </c>
    </row>
    <row r="650" spans="2:65" s="10" customFormat="1">
      <c r="B650" s="136"/>
      <c r="D650" s="137" t="s">
        <v>131</v>
      </c>
      <c r="E650" s="138" t="s">
        <v>1</v>
      </c>
      <c r="F650" s="139" t="s">
        <v>6483</v>
      </c>
      <c r="H650" s="140">
        <v>1075.2</v>
      </c>
      <c r="I650" s="141"/>
      <c r="L650" s="136"/>
      <c r="M650" s="142"/>
      <c r="T650" s="144"/>
      <c r="AT650" s="138" t="s">
        <v>131</v>
      </c>
      <c r="AU650" s="138" t="s">
        <v>78</v>
      </c>
      <c r="AV650" s="10" t="s">
        <v>78</v>
      </c>
      <c r="AW650" s="10" t="s">
        <v>28</v>
      </c>
      <c r="AX650" s="10" t="s">
        <v>72</v>
      </c>
      <c r="AY650" s="138" t="s">
        <v>130</v>
      </c>
    </row>
    <row r="651" spans="2:65" s="10" customFormat="1">
      <c r="B651" s="136"/>
      <c r="D651" s="137" t="s">
        <v>131</v>
      </c>
      <c r="E651" s="138" t="s">
        <v>1</v>
      </c>
      <c r="F651" s="139" t="s">
        <v>6482</v>
      </c>
      <c r="H651" s="140">
        <v>256.37</v>
      </c>
      <c r="I651" s="141"/>
      <c r="L651" s="136"/>
      <c r="M651" s="142"/>
      <c r="T651" s="144"/>
      <c r="AT651" s="138" t="s">
        <v>131</v>
      </c>
      <c r="AU651" s="138" t="s">
        <v>78</v>
      </c>
      <c r="AV651" s="10" t="s">
        <v>78</v>
      </c>
      <c r="AW651" s="10" t="s">
        <v>28</v>
      </c>
      <c r="AX651" s="10" t="s">
        <v>72</v>
      </c>
      <c r="AY651" s="138" t="s">
        <v>130</v>
      </c>
    </row>
    <row r="652" spans="2:65" s="10" customFormat="1">
      <c r="B652" s="136"/>
      <c r="D652" s="137" t="s">
        <v>131</v>
      </c>
      <c r="E652" s="138" t="s">
        <v>1</v>
      </c>
      <c r="F652" s="139" t="s">
        <v>6481</v>
      </c>
      <c r="H652" s="140">
        <v>105.593</v>
      </c>
      <c r="I652" s="141"/>
      <c r="L652" s="136"/>
      <c r="M652" s="142"/>
      <c r="T652" s="144"/>
      <c r="AT652" s="138" t="s">
        <v>131</v>
      </c>
      <c r="AU652" s="138" t="s">
        <v>78</v>
      </c>
      <c r="AV652" s="10" t="s">
        <v>78</v>
      </c>
      <c r="AW652" s="10" t="s">
        <v>28</v>
      </c>
      <c r="AX652" s="10" t="s">
        <v>72</v>
      </c>
      <c r="AY652" s="138" t="s">
        <v>130</v>
      </c>
    </row>
    <row r="653" spans="2:65" s="813" customFormat="1">
      <c r="B653" s="817"/>
      <c r="D653" s="137" t="s">
        <v>131</v>
      </c>
      <c r="E653" s="814" t="s">
        <v>1</v>
      </c>
      <c r="F653" s="820" t="s">
        <v>2951</v>
      </c>
      <c r="H653" s="819">
        <v>1437.163</v>
      </c>
      <c r="I653" s="818"/>
      <c r="L653" s="817"/>
      <c r="M653" s="816"/>
      <c r="T653" s="815"/>
      <c r="AT653" s="814" t="s">
        <v>131</v>
      </c>
      <c r="AU653" s="814" t="s">
        <v>78</v>
      </c>
      <c r="AV653" s="813" t="s">
        <v>132</v>
      </c>
      <c r="AW653" s="813" t="s">
        <v>28</v>
      </c>
      <c r="AX653" s="813" t="s">
        <v>8</v>
      </c>
      <c r="AY653" s="814" t="s">
        <v>130</v>
      </c>
    </row>
    <row r="654" spans="2:65" s="686" customFormat="1" ht="16.5" customHeight="1">
      <c r="B654" s="301"/>
      <c r="C654" s="551" t="s">
        <v>1193</v>
      </c>
      <c r="D654" s="551" t="s">
        <v>1008</v>
      </c>
      <c r="E654" s="801" t="s">
        <v>6480</v>
      </c>
      <c r="F654" s="552" t="s">
        <v>6479</v>
      </c>
      <c r="G654" s="800" t="s">
        <v>270</v>
      </c>
      <c r="H654" s="799">
        <v>15.44</v>
      </c>
      <c r="I654" s="553"/>
      <c r="J654" s="798">
        <f>ROUND(I654*H654,0)</f>
        <v>0</v>
      </c>
      <c r="K654" s="552" t="s">
        <v>4082</v>
      </c>
      <c r="L654" s="34"/>
      <c r="M654" s="554" t="s">
        <v>1</v>
      </c>
      <c r="N654" s="555" t="s">
        <v>37</v>
      </c>
      <c r="P654" s="307">
        <f>O654*H654</f>
        <v>0</v>
      </c>
      <c r="Q654" s="307">
        <v>0</v>
      </c>
      <c r="R654" s="307">
        <f>Q654*H654</f>
        <v>0</v>
      </c>
      <c r="S654" s="307">
        <v>0.02</v>
      </c>
      <c r="T654" s="133">
        <f>S654*H654</f>
        <v>0.30880000000000002</v>
      </c>
      <c r="AR654" s="134" t="s">
        <v>143</v>
      </c>
      <c r="AT654" s="134" t="s">
        <v>1008</v>
      </c>
      <c r="AU654" s="134" t="s">
        <v>78</v>
      </c>
      <c r="AY654" s="277" t="s">
        <v>130</v>
      </c>
      <c r="BE654" s="308">
        <f>IF(N654="základní",J654,0)</f>
        <v>0</v>
      </c>
      <c r="BF654" s="308">
        <f>IF(N654="snížená",J654,0)</f>
        <v>0</v>
      </c>
      <c r="BG654" s="308">
        <f>IF(N654="zákl. přenesená",J654,0)</f>
        <v>0</v>
      </c>
      <c r="BH654" s="308">
        <f>IF(N654="sníž. přenesená",J654,0)</f>
        <v>0</v>
      </c>
      <c r="BI654" s="308">
        <f>IF(N654="nulová",J654,0)</f>
        <v>0</v>
      </c>
      <c r="BJ654" s="277" t="s">
        <v>8</v>
      </c>
      <c r="BK654" s="308">
        <f>ROUND(I654*H654,0)</f>
        <v>0</v>
      </c>
      <c r="BL654" s="277" t="s">
        <v>143</v>
      </c>
      <c r="BM654" s="134" t="s">
        <v>6478</v>
      </c>
    </row>
    <row r="655" spans="2:65" s="10" customFormat="1">
      <c r="B655" s="136"/>
      <c r="D655" s="137" t="s">
        <v>131</v>
      </c>
      <c r="E655" s="138" t="s">
        <v>1</v>
      </c>
      <c r="F655" s="139" t="s">
        <v>6477</v>
      </c>
      <c r="H655" s="140">
        <v>15.44</v>
      </c>
      <c r="I655" s="141"/>
      <c r="L655" s="136"/>
      <c r="M655" s="142"/>
      <c r="T655" s="144"/>
      <c r="AT655" s="138" t="s">
        <v>131</v>
      </c>
      <c r="AU655" s="138" t="s">
        <v>78</v>
      </c>
      <c r="AV655" s="10" t="s">
        <v>78</v>
      </c>
      <c r="AW655" s="10" t="s">
        <v>28</v>
      </c>
      <c r="AX655" s="10" t="s">
        <v>8</v>
      </c>
      <c r="AY655" s="138" t="s">
        <v>130</v>
      </c>
    </row>
    <row r="656" spans="2:65" s="686" customFormat="1" ht="24.25" customHeight="1">
      <c r="B656" s="301"/>
      <c r="C656" s="551" t="s">
        <v>1164</v>
      </c>
      <c r="D656" s="551" t="s">
        <v>1008</v>
      </c>
      <c r="E656" s="801" t="s">
        <v>6476</v>
      </c>
      <c r="F656" s="552" t="s">
        <v>6475</v>
      </c>
      <c r="G656" s="800" t="s">
        <v>158</v>
      </c>
      <c r="H656" s="799">
        <v>5</v>
      </c>
      <c r="I656" s="553"/>
      <c r="J656" s="798">
        <f>ROUND(I656*H656,0)</f>
        <v>0</v>
      </c>
      <c r="K656" s="552" t="s">
        <v>4082</v>
      </c>
      <c r="L656" s="34"/>
      <c r="M656" s="554" t="s">
        <v>1</v>
      </c>
      <c r="N656" s="555" t="s">
        <v>37</v>
      </c>
      <c r="P656" s="307">
        <f>O656*H656</f>
        <v>0</v>
      </c>
      <c r="Q656" s="307">
        <v>0</v>
      </c>
      <c r="R656" s="307">
        <f>Q656*H656</f>
        <v>0</v>
      </c>
      <c r="S656" s="307">
        <v>0.05</v>
      </c>
      <c r="T656" s="133">
        <f>S656*H656</f>
        <v>0.25</v>
      </c>
      <c r="AR656" s="134" t="s">
        <v>143</v>
      </c>
      <c r="AT656" s="134" t="s">
        <v>1008</v>
      </c>
      <c r="AU656" s="134" t="s">
        <v>78</v>
      </c>
      <c r="AY656" s="277" t="s">
        <v>130</v>
      </c>
      <c r="BE656" s="308">
        <f>IF(N656="základní",J656,0)</f>
        <v>0</v>
      </c>
      <c r="BF656" s="308">
        <f>IF(N656="snížená",J656,0)</f>
        <v>0</v>
      </c>
      <c r="BG656" s="308">
        <f>IF(N656="zákl. přenesená",J656,0)</f>
        <v>0</v>
      </c>
      <c r="BH656" s="308">
        <f>IF(N656="sníž. přenesená",J656,0)</f>
        <v>0</v>
      </c>
      <c r="BI656" s="308">
        <f>IF(N656="nulová",J656,0)</f>
        <v>0</v>
      </c>
      <c r="BJ656" s="277" t="s">
        <v>8</v>
      </c>
      <c r="BK656" s="308">
        <f>ROUND(I656*H656,0)</f>
        <v>0</v>
      </c>
      <c r="BL656" s="277" t="s">
        <v>143</v>
      </c>
      <c r="BM656" s="134" t="s">
        <v>6474</v>
      </c>
    </row>
    <row r="657" spans="2:65" s="10" customFormat="1">
      <c r="B657" s="136"/>
      <c r="D657" s="137" t="s">
        <v>131</v>
      </c>
      <c r="E657" s="138" t="s">
        <v>1</v>
      </c>
      <c r="F657" s="139" t="s">
        <v>6473</v>
      </c>
      <c r="H657" s="140">
        <v>5</v>
      </c>
      <c r="I657" s="141"/>
      <c r="L657" s="136"/>
      <c r="M657" s="142"/>
      <c r="T657" s="144"/>
      <c r="AT657" s="138" t="s">
        <v>131</v>
      </c>
      <c r="AU657" s="138" t="s">
        <v>78</v>
      </c>
      <c r="AV657" s="10" t="s">
        <v>78</v>
      </c>
      <c r="AW657" s="10" t="s">
        <v>28</v>
      </c>
      <c r="AX657" s="10" t="s">
        <v>72</v>
      </c>
      <c r="AY657" s="138" t="s">
        <v>130</v>
      </c>
    </row>
    <row r="658" spans="2:65" s="813" customFormat="1">
      <c r="B658" s="817"/>
      <c r="D658" s="137" t="s">
        <v>131</v>
      </c>
      <c r="E658" s="814" t="s">
        <v>1</v>
      </c>
      <c r="F658" s="820" t="s">
        <v>6468</v>
      </c>
      <c r="H658" s="819">
        <v>5</v>
      </c>
      <c r="I658" s="818"/>
      <c r="L658" s="817"/>
      <c r="M658" s="816"/>
      <c r="T658" s="815"/>
      <c r="AT658" s="814" t="s">
        <v>131</v>
      </c>
      <c r="AU658" s="814" t="s">
        <v>78</v>
      </c>
      <c r="AV658" s="813" t="s">
        <v>132</v>
      </c>
      <c r="AW658" s="813" t="s">
        <v>28</v>
      </c>
      <c r="AX658" s="813" t="s">
        <v>8</v>
      </c>
      <c r="AY658" s="814" t="s">
        <v>130</v>
      </c>
    </row>
    <row r="659" spans="2:65" s="686" customFormat="1" ht="24.25" customHeight="1">
      <c r="B659" s="301"/>
      <c r="C659" s="551" t="s">
        <v>1198</v>
      </c>
      <c r="D659" s="551" t="s">
        <v>1008</v>
      </c>
      <c r="E659" s="801" t="s">
        <v>6472</v>
      </c>
      <c r="F659" s="552" t="s">
        <v>6471</v>
      </c>
      <c r="G659" s="800" t="s">
        <v>158</v>
      </c>
      <c r="H659" s="799">
        <v>5</v>
      </c>
      <c r="I659" s="553"/>
      <c r="J659" s="798">
        <f>ROUND(I659*H659,0)</f>
        <v>0</v>
      </c>
      <c r="K659" s="552" t="s">
        <v>4082</v>
      </c>
      <c r="L659" s="34"/>
      <c r="M659" s="554" t="s">
        <v>1</v>
      </c>
      <c r="N659" s="555" t="s">
        <v>37</v>
      </c>
      <c r="P659" s="307">
        <f>O659*H659</f>
        <v>0</v>
      </c>
      <c r="Q659" s="307">
        <v>0</v>
      </c>
      <c r="R659" s="307">
        <f>Q659*H659</f>
        <v>0</v>
      </c>
      <c r="S659" s="307">
        <v>0.03</v>
      </c>
      <c r="T659" s="133">
        <f>S659*H659</f>
        <v>0.15</v>
      </c>
      <c r="AR659" s="134" t="s">
        <v>143</v>
      </c>
      <c r="AT659" s="134" t="s">
        <v>1008</v>
      </c>
      <c r="AU659" s="134" t="s">
        <v>78</v>
      </c>
      <c r="AY659" s="277" t="s">
        <v>130</v>
      </c>
      <c r="BE659" s="308">
        <f>IF(N659="základní",J659,0)</f>
        <v>0</v>
      </c>
      <c r="BF659" s="308">
        <f>IF(N659="snížená",J659,0)</f>
        <v>0</v>
      </c>
      <c r="BG659" s="308">
        <f>IF(N659="zákl. přenesená",J659,0)</f>
        <v>0</v>
      </c>
      <c r="BH659" s="308">
        <f>IF(N659="sníž. přenesená",J659,0)</f>
        <v>0</v>
      </c>
      <c r="BI659" s="308">
        <f>IF(N659="nulová",J659,0)</f>
        <v>0</v>
      </c>
      <c r="BJ659" s="277" t="s">
        <v>8</v>
      </c>
      <c r="BK659" s="308">
        <f>ROUND(I659*H659,0)</f>
        <v>0</v>
      </c>
      <c r="BL659" s="277" t="s">
        <v>143</v>
      </c>
      <c r="BM659" s="134" t="s">
        <v>6470</v>
      </c>
    </row>
    <row r="660" spans="2:65" s="10" customFormat="1">
      <c r="B660" s="136"/>
      <c r="D660" s="137" t="s">
        <v>131</v>
      </c>
      <c r="E660" s="138" t="s">
        <v>1</v>
      </c>
      <c r="F660" s="139" t="s">
        <v>6469</v>
      </c>
      <c r="H660" s="140">
        <v>5</v>
      </c>
      <c r="I660" s="141"/>
      <c r="L660" s="136"/>
      <c r="M660" s="142"/>
      <c r="T660" s="144"/>
      <c r="AT660" s="138" t="s">
        <v>131</v>
      </c>
      <c r="AU660" s="138" t="s">
        <v>78</v>
      </c>
      <c r="AV660" s="10" t="s">
        <v>78</v>
      </c>
      <c r="AW660" s="10" t="s">
        <v>28</v>
      </c>
      <c r="AX660" s="10" t="s">
        <v>72</v>
      </c>
      <c r="AY660" s="138" t="s">
        <v>130</v>
      </c>
    </row>
    <row r="661" spans="2:65" s="813" customFormat="1">
      <c r="B661" s="817"/>
      <c r="D661" s="137" t="s">
        <v>131</v>
      </c>
      <c r="E661" s="814" t="s">
        <v>1</v>
      </c>
      <c r="F661" s="820" t="s">
        <v>6468</v>
      </c>
      <c r="H661" s="819">
        <v>5</v>
      </c>
      <c r="I661" s="818"/>
      <c r="L661" s="817"/>
      <c r="M661" s="816"/>
      <c r="T661" s="815"/>
      <c r="AT661" s="814" t="s">
        <v>131</v>
      </c>
      <c r="AU661" s="814" t="s">
        <v>78</v>
      </c>
      <c r="AV661" s="813" t="s">
        <v>132</v>
      </c>
      <c r="AW661" s="813" t="s">
        <v>28</v>
      </c>
      <c r="AX661" s="813" t="s">
        <v>8</v>
      </c>
      <c r="AY661" s="814" t="s">
        <v>130</v>
      </c>
    </row>
    <row r="662" spans="2:65" s="686" customFormat="1" ht="33" customHeight="1">
      <c r="B662" s="301"/>
      <c r="C662" s="551" t="s">
        <v>1166</v>
      </c>
      <c r="D662" s="551" t="s">
        <v>1008</v>
      </c>
      <c r="E662" s="801" t="s">
        <v>6467</v>
      </c>
      <c r="F662" s="552" t="s">
        <v>6466</v>
      </c>
      <c r="G662" s="800" t="s">
        <v>644</v>
      </c>
      <c r="H662" s="799">
        <v>1000</v>
      </c>
      <c r="I662" s="553"/>
      <c r="J662" s="798">
        <f>ROUND(I662*H662,0)</f>
        <v>0</v>
      </c>
      <c r="K662" s="552" t="s">
        <v>4082</v>
      </c>
      <c r="L662" s="34"/>
      <c r="M662" s="554" t="s">
        <v>1</v>
      </c>
      <c r="N662" s="555" t="s">
        <v>37</v>
      </c>
      <c r="P662" s="307">
        <f>O662*H662</f>
        <v>0</v>
      </c>
      <c r="Q662" s="307">
        <v>0</v>
      </c>
      <c r="R662" s="307">
        <f>Q662*H662</f>
        <v>0</v>
      </c>
      <c r="S662" s="307">
        <v>1E-3</v>
      </c>
      <c r="T662" s="133">
        <f>S662*H662</f>
        <v>1</v>
      </c>
      <c r="AR662" s="134" t="s">
        <v>143</v>
      </c>
      <c r="AT662" s="134" t="s">
        <v>1008</v>
      </c>
      <c r="AU662" s="134" t="s">
        <v>78</v>
      </c>
      <c r="AY662" s="277" t="s">
        <v>130</v>
      </c>
      <c r="BE662" s="308">
        <f>IF(N662="základní",J662,0)</f>
        <v>0</v>
      </c>
      <c r="BF662" s="308">
        <f>IF(N662="snížená",J662,0)</f>
        <v>0</v>
      </c>
      <c r="BG662" s="308">
        <f>IF(N662="zákl. přenesená",J662,0)</f>
        <v>0</v>
      </c>
      <c r="BH662" s="308">
        <f>IF(N662="sníž. přenesená",J662,0)</f>
        <v>0</v>
      </c>
      <c r="BI662" s="308">
        <f>IF(N662="nulová",J662,0)</f>
        <v>0</v>
      </c>
      <c r="BJ662" s="277" t="s">
        <v>8</v>
      </c>
      <c r="BK662" s="308">
        <f>ROUND(I662*H662,0)</f>
        <v>0</v>
      </c>
      <c r="BL662" s="277" t="s">
        <v>143</v>
      </c>
      <c r="BM662" s="134" t="s">
        <v>6465</v>
      </c>
    </row>
    <row r="663" spans="2:65" s="10" customFormat="1">
      <c r="B663" s="136"/>
      <c r="D663" s="137" t="s">
        <v>131</v>
      </c>
      <c r="E663" s="138" t="s">
        <v>1</v>
      </c>
      <c r="F663" s="139" t="s">
        <v>6464</v>
      </c>
      <c r="H663" s="140">
        <v>500</v>
      </c>
      <c r="I663" s="141"/>
      <c r="L663" s="136"/>
      <c r="M663" s="142"/>
      <c r="T663" s="144"/>
      <c r="AT663" s="138" t="s">
        <v>131</v>
      </c>
      <c r="AU663" s="138" t="s">
        <v>78</v>
      </c>
      <c r="AV663" s="10" t="s">
        <v>78</v>
      </c>
      <c r="AW663" s="10" t="s">
        <v>28</v>
      </c>
      <c r="AX663" s="10" t="s">
        <v>72</v>
      </c>
      <c r="AY663" s="138" t="s">
        <v>130</v>
      </c>
    </row>
    <row r="664" spans="2:65" s="10" customFormat="1">
      <c r="B664" s="136"/>
      <c r="D664" s="137" t="s">
        <v>131</v>
      </c>
      <c r="E664" s="138" t="s">
        <v>1</v>
      </c>
      <c r="F664" s="139" t="s">
        <v>6463</v>
      </c>
      <c r="H664" s="140">
        <v>500</v>
      </c>
      <c r="I664" s="141"/>
      <c r="L664" s="136"/>
      <c r="M664" s="142"/>
      <c r="T664" s="144"/>
      <c r="AT664" s="138" t="s">
        <v>131</v>
      </c>
      <c r="AU664" s="138" t="s">
        <v>78</v>
      </c>
      <c r="AV664" s="10" t="s">
        <v>78</v>
      </c>
      <c r="AW664" s="10" t="s">
        <v>28</v>
      </c>
      <c r="AX664" s="10" t="s">
        <v>72</v>
      </c>
      <c r="AY664" s="138" t="s">
        <v>130</v>
      </c>
    </row>
    <row r="665" spans="2:65" s="813" customFormat="1">
      <c r="B665" s="817"/>
      <c r="D665" s="137" t="s">
        <v>131</v>
      </c>
      <c r="E665" s="814" t="s">
        <v>1</v>
      </c>
      <c r="F665" s="820" t="s">
        <v>2951</v>
      </c>
      <c r="H665" s="819">
        <v>1000</v>
      </c>
      <c r="I665" s="818"/>
      <c r="L665" s="817"/>
      <c r="M665" s="816"/>
      <c r="T665" s="815"/>
      <c r="AT665" s="814" t="s">
        <v>131</v>
      </c>
      <c r="AU665" s="814" t="s">
        <v>78</v>
      </c>
      <c r="AV665" s="813" t="s">
        <v>132</v>
      </c>
      <c r="AW665" s="813" t="s">
        <v>28</v>
      </c>
      <c r="AX665" s="813" t="s">
        <v>8</v>
      </c>
      <c r="AY665" s="814" t="s">
        <v>130</v>
      </c>
    </row>
    <row r="666" spans="2:65" s="686" customFormat="1" ht="24.25" customHeight="1">
      <c r="B666" s="301"/>
      <c r="C666" s="551" t="s">
        <v>1203</v>
      </c>
      <c r="D666" s="551" t="s">
        <v>1008</v>
      </c>
      <c r="E666" s="801" t="s">
        <v>6462</v>
      </c>
      <c r="F666" s="552" t="s">
        <v>6461</v>
      </c>
      <c r="G666" s="800" t="s">
        <v>644</v>
      </c>
      <c r="H666" s="799">
        <v>575</v>
      </c>
      <c r="I666" s="553"/>
      <c r="J666" s="798">
        <f>ROUND(I666*H666,0)</f>
        <v>0</v>
      </c>
      <c r="K666" s="552" t="s">
        <v>4082</v>
      </c>
      <c r="L666" s="34"/>
      <c r="M666" s="554" t="s">
        <v>1</v>
      </c>
      <c r="N666" s="555" t="s">
        <v>37</v>
      </c>
      <c r="P666" s="307">
        <f>O666*H666</f>
        <v>0</v>
      </c>
      <c r="Q666" s="307">
        <v>0</v>
      </c>
      <c r="R666" s="307">
        <f>Q666*H666</f>
        <v>0</v>
      </c>
      <c r="S666" s="307">
        <v>1E-3</v>
      </c>
      <c r="T666" s="133">
        <f>S666*H666</f>
        <v>0.57500000000000007</v>
      </c>
      <c r="AR666" s="134" t="s">
        <v>143</v>
      </c>
      <c r="AT666" s="134" t="s">
        <v>1008</v>
      </c>
      <c r="AU666" s="134" t="s">
        <v>78</v>
      </c>
      <c r="AY666" s="277" t="s">
        <v>130</v>
      </c>
      <c r="BE666" s="308">
        <f>IF(N666="základní",J666,0)</f>
        <v>0</v>
      </c>
      <c r="BF666" s="308">
        <f>IF(N666="snížená",J666,0)</f>
        <v>0</v>
      </c>
      <c r="BG666" s="308">
        <f>IF(N666="zákl. přenesená",J666,0)</f>
        <v>0</v>
      </c>
      <c r="BH666" s="308">
        <f>IF(N666="sníž. přenesená",J666,0)</f>
        <v>0</v>
      </c>
      <c r="BI666" s="308">
        <f>IF(N666="nulová",J666,0)</f>
        <v>0</v>
      </c>
      <c r="BJ666" s="277" t="s">
        <v>8</v>
      </c>
      <c r="BK666" s="308">
        <f>ROUND(I666*H666,0)</f>
        <v>0</v>
      </c>
      <c r="BL666" s="277" t="s">
        <v>143</v>
      </c>
      <c r="BM666" s="134" t="s">
        <v>6460</v>
      </c>
    </row>
    <row r="667" spans="2:65" s="10" customFormat="1">
      <c r="B667" s="136"/>
      <c r="D667" s="137" t="s">
        <v>131</v>
      </c>
      <c r="E667" s="138" t="s">
        <v>1</v>
      </c>
      <c r="F667" s="139" t="s">
        <v>6459</v>
      </c>
      <c r="H667" s="140">
        <v>575</v>
      </c>
      <c r="I667" s="141"/>
      <c r="L667" s="136"/>
      <c r="M667" s="142"/>
      <c r="T667" s="144"/>
      <c r="AT667" s="138" t="s">
        <v>131</v>
      </c>
      <c r="AU667" s="138" t="s">
        <v>78</v>
      </c>
      <c r="AV667" s="10" t="s">
        <v>78</v>
      </c>
      <c r="AW667" s="10" t="s">
        <v>28</v>
      </c>
      <c r="AX667" s="10" t="s">
        <v>72</v>
      </c>
      <c r="AY667" s="138" t="s">
        <v>130</v>
      </c>
    </row>
    <row r="668" spans="2:65" s="813" customFormat="1">
      <c r="B668" s="817"/>
      <c r="D668" s="137" t="s">
        <v>131</v>
      </c>
      <c r="E668" s="814" t="s">
        <v>1</v>
      </c>
      <c r="F668" s="820" t="s">
        <v>6458</v>
      </c>
      <c r="H668" s="819">
        <v>575</v>
      </c>
      <c r="I668" s="818"/>
      <c r="L668" s="817"/>
      <c r="M668" s="816"/>
      <c r="T668" s="815"/>
      <c r="AT668" s="814" t="s">
        <v>131</v>
      </c>
      <c r="AU668" s="814" t="s">
        <v>78</v>
      </c>
      <c r="AV668" s="813" t="s">
        <v>132</v>
      </c>
      <c r="AW668" s="813" t="s">
        <v>28</v>
      </c>
      <c r="AX668" s="813" t="s">
        <v>8</v>
      </c>
      <c r="AY668" s="814" t="s">
        <v>130</v>
      </c>
    </row>
    <row r="669" spans="2:65" s="686" customFormat="1" ht="33" customHeight="1">
      <c r="B669" s="301"/>
      <c r="C669" s="551" t="s">
        <v>1167</v>
      </c>
      <c r="D669" s="551" t="s">
        <v>1008</v>
      </c>
      <c r="E669" s="801" t="s">
        <v>6457</v>
      </c>
      <c r="F669" s="552" t="s">
        <v>6456</v>
      </c>
      <c r="G669" s="800" t="s">
        <v>644</v>
      </c>
      <c r="H669" s="799">
        <v>200</v>
      </c>
      <c r="I669" s="553"/>
      <c r="J669" s="798">
        <f>ROUND(I669*H669,0)</f>
        <v>0</v>
      </c>
      <c r="K669" s="552" t="s">
        <v>4082</v>
      </c>
      <c r="L669" s="34"/>
      <c r="M669" s="554" t="s">
        <v>1</v>
      </c>
      <c r="N669" s="555" t="s">
        <v>37</v>
      </c>
      <c r="P669" s="307">
        <f>O669*H669</f>
        <v>0</v>
      </c>
      <c r="Q669" s="307">
        <v>0</v>
      </c>
      <c r="R669" s="307">
        <f>Q669*H669</f>
        <v>0</v>
      </c>
      <c r="S669" s="307">
        <v>1E-3</v>
      </c>
      <c r="T669" s="133">
        <f>S669*H669</f>
        <v>0.2</v>
      </c>
      <c r="AR669" s="134" t="s">
        <v>143</v>
      </c>
      <c r="AT669" s="134" t="s">
        <v>1008</v>
      </c>
      <c r="AU669" s="134" t="s">
        <v>78</v>
      </c>
      <c r="AY669" s="277" t="s">
        <v>130</v>
      </c>
      <c r="BE669" s="308">
        <f>IF(N669="základní",J669,0)</f>
        <v>0</v>
      </c>
      <c r="BF669" s="308">
        <f>IF(N669="snížená",J669,0)</f>
        <v>0</v>
      </c>
      <c r="BG669" s="308">
        <f>IF(N669="zákl. přenesená",J669,0)</f>
        <v>0</v>
      </c>
      <c r="BH669" s="308">
        <f>IF(N669="sníž. přenesená",J669,0)</f>
        <v>0</v>
      </c>
      <c r="BI669" s="308">
        <f>IF(N669="nulová",J669,0)</f>
        <v>0</v>
      </c>
      <c r="BJ669" s="277" t="s">
        <v>8</v>
      </c>
      <c r="BK669" s="308">
        <f>ROUND(I669*H669,0)</f>
        <v>0</v>
      </c>
      <c r="BL669" s="277" t="s">
        <v>143</v>
      </c>
      <c r="BM669" s="134" t="s">
        <v>6455</v>
      </c>
    </row>
    <row r="670" spans="2:65" s="10" customFormat="1">
      <c r="B670" s="136"/>
      <c r="D670" s="137" t="s">
        <v>131</v>
      </c>
      <c r="E670" s="138" t="s">
        <v>1</v>
      </c>
      <c r="F670" s="139" t="s">
        <v>6454</v>
      </c>
      <c r="H670" s="140">
        <v>200</v>
      </c>
      <c r="I670" s="141"/>
      <c r="L670" s="136"/>
      <c r="M670" s="142"/>
      <c r="T670" s="144"/>
      <c r="AT670" s="138" t="s">
        <v>131</v>
      </c>
      <c r="AU670" s="138" t="s">
        <v>78</v>
      </c>
      <c r="AV670" s="10" t="s">
        <v>78</v>
      </c>
      <c r="AW670" s="10" t="s">
        <v>28</v>
      </c>
      <c r="AX670" s="10" t="s">
        <v>8</v>
      </c>
      <c r="AY670" s="138" t="s">
        <v>130</v>
      </c>
    </row>
    <row r="671" spans="2:65" s="686" customFormat="1" ht="33" customHeight="1">
      <c r="B671" s="301"/>
      <c r="C671" s="551" t="s">
        <v>1208</v>
      </c>
      <c r="D671" s="551" t="s">
        <v>1008</v>
      </c>
      <c r="E671" s="801" t="s">
        <v>6453</v>
      </c>
      <c r="F671" s="552" t="s">
        <v>6452</v>
      </c>
      <c r="G671" s="800" t="s">
        <v>644</v>
      </c>
      <c r="H671" s="799">
        <v>500</v>
      </c>
      <c r="I671" s="553"/>
      <c r="J671" s="798">
        <f>ROUND(I671*H671,0)</f>
        <v>0</v>
      </c>
      <c r="K671" s="552" t="s">
        <v>4082</v>
      </c>
      <c r="L671" s="34"/>
      <c r="M671" s="554" t="s">
        <v>1</v>
      </c>
      <c r="N671" s="555" t="s">
        <v>37</v>
      </c>
      <c r="P671" s="307">
        <f>O671*H671</f>
        <v>0</v>
      </c>
      <c r="Q671" s="307">
        <v>0</v>
      </c>
      <c r="R671" s="307">
        <f>Q671*H671</f>
        <v>0</v>
      </c>
      <c r="S671" s="307">
        <v>1E-3</v>
      </c>
      <c r="T671" s="133">
        <f>S671*H671</f>
        <v>0.5</v>
      </c>
      <c r="AR671" s="134" t="s">
        <v>143</v>
      </c>
      <c r="AT671" s="134" t="s">
        <v>1008</v>
      </c>
      <c r="AU671" s="134" t="s">
        <v>78</v>
      </c>
      <c r="AY671" s="277" t="s">
        <v>130</v>
      </c>
      <c r="BE671" s="308">
        <f>IF(N671="základní",J671,0)</f>
        <v>0</v>
      </c>
      <c r="BF671" s="308">
        <f>IF(N671="snížená",J671,0)</f>
        <v>0</v>
      </c>
      <c r="BG671" s="308">
        <f>IF(N671="zákl. přenesená",J671,0)</f>
        <v>0</v>
      </c>
      <c r="BH671" s="308">
        <f>IF(N671="sníž. přenesená",J671,0)</f>
        <v>0</v>
      </c>
      <c r="BI671" s="308">
        <f>IF(N671="nulová",J671,0)</f>
        <v>0</v>
      </c>
      <c r="BJ671" s="277" t="s">
        <v>8</v>
      </c>
      <c r="BK671" s="308">
        <f>ROUND(I671*H671,0)</f>
        <v>0</v>
      </c>
      <c r="BL671" s="277" t="s">
        <v>143</v>
      </c>
      <c r="BM671" s="134" t="s">
        <v>6451</v>
      </c>
    </row>
    <row r="672" spans="2:65" s="10" customFormat="1">
      <c r="B672" s="136"/>
      <c r="D672" s="137" t="s">
        <v>131</v>
      </c>
      <c r="E672" s="138" t="s">
        <v>1</v>
      </c>
      <c r="F672" s="139" t="s">
        <v>6450</v>
      </c>
      <c r="H672" s="140">
        <v>500</v>
      </c>
      <c r="I672" s="141"/>
      <c r="L672" s="136"/>
      <c r="M672" s="142"/>
      <c r="T672" s="144"/>
      <c r="AT672" s="138" t="s">
        <v>131</v>
      </c>
      <c r="AU672" s="138" t="s">
        <v>78</v>
      </c>
      <c r="AV672" s="10" t="s">
        <v>78</v>
      </c>
      <c r="AW672" s="10" t="s">
        <v>28</v>
      </c>
      <c r="AX672" s="10" t="s">
        <v>8</v>
      </c>
      <c r="AY672" s="138" t="s">
        <v>130</v>
      </c>
    </row>
    <row r="673" spans="2:65" s="292" customFormat="1" ht="22.95" customHeight="1">
      <c r="B673" s="293"/>
      <c r="D673" s="120" t="s">
        <v>71</v>
      </c>
      <c r="E673" s="129" t="s">
        <v>4617</v>
      </c>
      <c r="F673" s="129" t="s">
        <v>4616</v>
      </c>
      <c r="I673" s="294"/>
      <c r="J673" s="300">
        <f>BK673</f>
        <v>0</v>
      </c>
      <c r="L673" s="293"/>
      <c r="M673" s="296"/>
      <c r="P673" s="297">
        <f>SUM(P674:P677)</f>
        <v>0</v>
      </c>
      <c r="R673" s="297">
        <f>SUM(R674:R677)</f>
        <v>0</v>
      </c>
      <c r="T673" s="298">
        <f>SUM(T674:T677)</f>
        <v>0.58185000000000009</v>
      </c>
      <c r="AR673" s="120" t="s">
        <v>78</v>
      </c>
      <c r="AT673" s="127" t="s">
        <v>71</v>
      </c>
      <c r="AU673" s="127" t="s">
        <v>8</v>
      </c>
      <c r="AY673" s="120" t="s">
        <v>130</v>
      </c>
      <c r="BK673" s="128">
        <f>SUM(BK674:BK677)</f>
        <v>0</v>
      </c>
    </row>
    <row r="674" spans="2:65" s="686" customFormat="1" ht="24.25" customHeight="1">
      <c r="B674" s="301"/>
      <c r="C674" s="551" t="s">
        <v>1211</v>
      </c>
      <c r="D674" s="551" t="s">
        <v>1008</v>
      </c>
      <c r="E674" s="801" t="s">
        <v>6449</v>
      </c>
      <c r="F674" s="552" t="s">
        <v>6448</v>
      </c>
      <c r="G674" s="800" t="s">
        <v>270</v>
      </c>
      <c r="H674" s="799">
        <v>23.274000000000001</v>
      </c>
      <c r="I674" s="553"/>
      <c r="J674" s="798">
        <f>ROUND(I674*H674,0)</f>
        <v>0</v>
      </c>
      <c r="K674" s="552" t="s">
        <v>4082</v>
      </c>
      <c r="L674" s="34"/>
      <c r="M674" s="554" t="s">
        <v>1</v>
      </c>
      <c r="N674" s="555" t="s">
        <v>37</v>
      </c>
      <c r="P674" s="307">
        <f>O674*H674</f>
        <v>0</v>
      </c>
      <c r="Q674" s="307">
        <v>0</v>
      </c>
      <c r="R674" s="307">
        <f>Q674*H674</f>
        <v>0</v>
      </c>
      <c r="S674" s="307">
        <v>2.5000000000000001E-2</v>
      </c>
      <c r="T674" s="133">
        <f>S674*H674</f>
        <v>0.58185000000000009</v>
      </c>
      <c r="AR674" s="134" t="s">
        <v>143</v>
      </c>
      <c r="AT674" s="134" t="s">
        <v>1008</v>
      </c>
      <c r="AU674" s="134" t="s">
        <v>78</v>
      </c>
      <c r="AY674" s="277" t="s">
        <v>130</v>
      </c>
      <c r="BE674" s="308">
        <f>IF(N674="základní",J674,0)</f>
        <v>0</v>
      </c>
      <c r="BF674" s="308">
        <f>IF(N674="snížená",J674,0)</f>
        <v>0</v>
      </c>
      <c r="BG674" s="308">
        <f>IF(N674="zákl. přenesená",J674,0)</f>
        <v>0</v>
      </c>
      <c r="BH674" s="308">
        <f>IF(N674="sníž. přenesená",J674,0)</f>
        <v>0</v>
      </c>
      <c r="BI674" s="308">
        <f>IF(N674="nulová",J674,0)</f>
        <v>0</v>
      </c>
      <c r="BJ674" s="277" t="s">
        <v>8</v>
      </c>
      <c r="BK674" s="308">
        <f>ROUND(I674*H674,0)</f>
        <v>0</v>
      </c>
      <c r="BL674" s="277" t="s">
        <v>143</v>
      </c>
      <c r="BM674" s="134" t="s">
        <v>6447</v>
      </c>
    </row>
    <row r="675" spans="2:65" s="10" customFormat="1">
      <c r="B675" s="136"/>
      <c r="D675" s="137" t="s">
        <v>131</v>
      </c>
      <c r="E675" s="138" t="s">
        <v>1</v>
      </c>
      <c r="F675" s="139" t="s">
        <v>6446</v>
      </c>
      <c r="H675" s="140">
        <v>17.234000000000002</v>
      </c>
      <c r="I675" s="141"/>
      <c r="L675" s="136"/>
      <c r="M675" s="142"/>
      <c r="T675" s="144"/>
      <c r="AT675" s="138" t="s">
        <v>131</v>
      </c>
      <c r="AU675" s="138" t="s">
        <v>78</v>
      </c>
      <c r="AV675" s="10" t="s">
        <v>78</v>
      </c>
      <c r="AW675" s="10" t="s">
        <v>28</v>
      </c>
      <c r="AX675" s="10" t="s">
        <v>72</v>
      </c>
      <c r="AY675" s="138" t="s">
        <v>130</v>
      </c>
    </row>
    <row r="676" spans="2:65" s="10" customFormat="1">
      <c r="B676" s="136"/>
      <c r="D676" s="137" t="s">
        <v>131</v>
      </c>
      <c r="E676" s="138" t="s">
        <v>1</v>
      </c>
      <c r="F676" s="139" t="s">
        <v>6445</v>
      </c>
      <c r="H676" s="140">
        <v>6.04</v>
      </c>
      <c r="I676" s="141"/>
      <c r="L676" s="136"/>
      <c r="M676" s="142"/>
      <c r="T676" s="144"/>
      <c r="AT676" s="138" t="s">
        <v>131</v>
      </c>
      <c r="AU676" s="138" t="s">
        <v>78</v>
      </c>
      <c r="AV676" s="10" t="s">
        <v>78</v>
      </c>
      <c r="AW676" s="10" t="s">
        <v>28</v>
      </c>
      <c r="AX676" s="10" t="s">
        <v>72</v>
      </c>
      <c r="AY676" s="138" t="s">
        <v>130</v>
      </c>
    </row>
    <row r="677" spans="2:65" s="813" customFormat="1">
      <c r="B677" s="817"/>
      <c r="D677" s="137" t="s">
        <v>131</v>
      </c>
      <c r="E677" s="814" t="s">
        <v>1</v>
      </c>
      <c r="F677" s="820" t="s">
        <v>2951</v>
      </c>
      <c r="H677" s="819">
        <v>23.274000000000001</v>
      </c>
      <c r="I677" s="818"/>
      <c r="L677" s="817"/>
      <c r="M677" s="816"/>
      <c r="T677" s="815"/>
      <c r="AT677" s="814" t="s">
        <v>131</v>
      </c>
      <c r="AU677" s="814" t="s">
        <v>78</v>
      </c>
      <c r="AV677" s="813" t="s">
        <v>132</v>
      </c>
      <c r="AW677" s="813" t="s">
        <v>28</v>
      </c>
      <c r="AX677" s="813" t="s">
        <v>8</v>
      </c>
      <c r="AY677" s="814" t="s">
        <v>130</v>
      </c>
    </row>
    <row r="678" spans="2:65" s="292" customFormat="1" ht="22.95" customHeight="1">
      <c r="B678" s="293"/>
      <c r="D678" s="120" t="s">
        <v>71</v>
      </c>
      <c r="E678" s="129" t="s">
        <v>4608</v>
      </c>
      <c r="F678" s="129" t="s">
        <v>4607</v>
      </c>
      <c r="I678" s="294"/>
      <c r="J678" s="300">
        <f>BK678</f>
        <v>0</v>
      </c>
      <c r="L678" s="293"/>
      <c r="M678" s="296"/>
      <c r="P678" s="297">
        <f>SUM(P679:P686)</f>
        <v>0</v>
      </c>
      <c r="R678" s="297">
        <f>SUM(R679:R686)</f>
        <v>0</v>
      </c>
      <c r="T678" s="298">
        <f>SUM(T679:T686)</f>
        <v>0.12753999999999999</v>
      </c>
      <c r="AR678" s="120" t="s">
        <v>78</v>
      </c>
      <c r="AT678" s="127" t="s">
        <v>71</v>
      </c>
      <c r="AU678" s="127" t="s">
        <v>8</v>
      </c>
      <c r="AY678" s="120" t="s">
        <v>130</v>
      </c>
      <c r="BK678" s="128">
        <f>SUM(BK679:BK686)</f>
        <v>0</v>
      </c>
    </row>
    <row r="679" spans="2:65" s="686" customFormat="1" ht="24.25" customHeight="1">
      <c r="B679" s="301"/>
      <c r="C679" s="551" t="s">
        <v>1214</v>
      </c>
      <c r="D679" s="551" t="s">
        <v>1008</v>
      </c>
      <c r="E679" s="801" t="s">
        <v>6444</v>
      </c>
      <c r="F679" s="552" t="s">
        <v>6443</v>
      </c>
      <c r="G679" s="800" t="s">
        <v>270</v>
      </c>
      <c r="H679" s="799">
        <v>45.55</v>
      </c>
      <c r="I679" s="553"/>
      <c r="J679" s="798">
        <f>ROUND(I679*H679,0)</f>
        <v>0</v>
      </c>
      <c r="K679" s="552" t="s">
        <v>4082</v>
      </c>
      <c r="L679" s="34"/>
      <c r="M679" s="554" t="s">
        <v>1</v>
      </c>
      <c r="N679" s="555" t="s">
        <v>37</v>
      </c>
      <c r="P679" s="307">
        <f>O679*H679</f>
        <v>0</v>
      </c>
      <c r="Q679" s="307">
        <v>0</v>
      </c>
      <c r="R679" s="307">
        <f>Q679*H679</f>
        <v>0</v>
      </c>
      <c r="S679" s="307">
        <v>2.5000000000000001E-3</v>
      </c>
      <c r="T679" s="133">
        <f>S679*H679</f>
        <v>0.11387499999999999</v>
      </c>
      <c r="AR679" s="134" t="s">
        <v>143</v>
      </c>
      <c r="AT679" s="134" t="s">
        <v>1008</v>
      </c>
      <c r="AU679" s="134" t="s">
        <v>78</v>
      </c>
      <c r="AY679" s="277" t="s">
        <v>130</v>
      </c>
      <c r="BE679" s="308">
        <f>IF(N679="základní",J679,0)</f>
        <v>0</v>
      </c>
      <c r="BF679" s="308">
        <f>IF(N679="snížená",J679,0)</f>
        <v>0</v>
      </c>
      <c r="BG679" s="308">
        <f>IF(N679="zákl. přenesená",J679,0)</f>
        <v>0</v>
      </c>
      <c r="BH679" s="308">
        <f>IF(N679="sníž. přenesená",J679,0)</f>
        <v>0</v>
      </c>
      <c r="BI679" s="308">
        <f>IF(N679="nulová",J679,0)</f>
        <v>0</v>
      </c>
      <c r="BJ679" s="277" t="s">
        <v>8</v>
      </c>
      <c r="BK679" s="308">
        <f>ROUND(I679*H679,0)</f>
        <v>0</v>
      </c>
      <c r="BL679" s="277" t="s">
        <v>143</v>
      </c>
      <c r="BM679" s="134" t="s">
        <v>6442</v>
      </c>
    </row>
    <row r="680" spans="2:65" s="10" customFormat="1" ht="20.6">
      <c r="B680" s="136"/>
      <c r="D680" s="137" t="s">
        <v>131</v>
      </c>
      <c r="E680" s="138" t="s">
        <v>1</v>
      </c>
      <c r="F680" s="139" t="s">
        <v>6438</v>
      </c>
      <c r="H680" s="140">
        <v>32.47</v>
      </c>
      <c r="I680" s="141"/>
      <c r="L680" s="136"/>
      <c r="M680" s="142"/>
      <c r="T680" s="144"/>
      <c r="AT680" s="138" t="s">
        <v>131</v>
      </c>
      <c r="AU680" s="138" t="s">
        <v>78</v>
      </c>
      <c r="AV680" s="10" t="s">
        <v>78</v>
      </c>
      <c r="AW680" s="10" t="s">
        <v>28</v>
      </c>
      <c r="AX680" s="10" t="s">
        <v>72</v>
      </c>
      <c r="AY680" s="138" t="s">
        <v>130</v>
      </c>
    </row>
    <row r="681" spans="2:65" s="10" customFormat="1">
      <c r="B681" s="136"/>
      <c r="D681" s="137" t="s">
        <v>131</v>
      </c>
      <c r="E681" s="138" t="s">
        <v>1</v>
      </c>
      <c r="F681" s="139" t="s">
        <v>6437</v>
      </c>
      <c r="H681" s="140">
        <v>13.08</v>
      </c>
      <c r="I681" s="141"/>
      <c r="L681" s="136"/>
      <c r="M681" s="142"/>
      <c r="T681" s="144"/>
      <c r="AT681" s="138" t="s">
        <v>131</v>
      </c>
      <c r="AU681" s="138" t="s">
        <v>78</v>
      </c>
      <c r="AV681" s="10" t="s">
        <v>78</v>
      </c>
      <c r="AW681" s="10" t="s">
        <v>28</v>
      </c>
      <c r="AX681" s="10" t="s">
        <v>72</v>
      </c>
      <c r="AY681" s="138" t="s">
        <v>130</v>
      </c>
    </row>
    <row r="682" spans="2:65" s="813" customFormat="1">
      <c r="B682" s="817"/>
      <c r="D682" s="137" t="s">
        <v>131</v>
      </c>
      <c r="E682" s="814" t="s">
        <v>1</v>
      </c>
      <c r="F682" s="820" t="s">
        <v>5993</v>
      </c>
      <c r="H682" s="819">
        <v>45.55</v>
      </c>
      <c r="I682" s="818"/>
      <c r="L682" s="817"/>
      <c r="M682" s="816"/>
      <c r="T682" s="815"/>
      <c r="AT682" s="814" t="s">
        <v>131</v>
      </c>
      <c r="AU682" s="814" t="s">
        <v>78</v>
      </c>
      <c r="AV682" s="813" t="s">
        <v>132</v>
      </c>
      <c r="AW682" s="813" t="s">
        <v>28</v>
      </c>
      <c r="AX682" s="813" t="s">
        <v>8</v>
      </c>
      <c r="AY682" s="814" t="s">
        <v>130</v>
      </c>
    </row>
    <row r="683" spans="2:65" s="686" customFormat="1" ht="21.75" customHeight="1">
      <c r="B683" s="301"/>
      <c r="C683" s="551" t="s">
        <v>1217</v>
      </c>
      <c r="D683" s="551" t="s">
        <v>1008</v>
      </c>
      <c r="E683" s="801" t="s">
        <v>6441</v>
      </c>
      <c r="F683" s="552" t="s">
        <v>6440</v>
      </c>
      <c r="G683" s="800" t="s">
        <v>158</v>
      </c>
      <c r="H683" s="799">
        <v>45.55</v>
      </c>
      <c r="I683" s="553"/>
      <c r="J683" s="798">
        <f>ROUND(I683*H683,0)</f>
        <v>0</v>
      </c>
      <c r="K683" s="552" t="s">
        <v>4082</v>
      </c>
      <c r="L683" s="34"/>
      <c r="M683" s="554" t="s">
        <v>1</v>
      </c>
      <c r="N683" s="555" t="s">
        <v>37</v>
      </c>
      <c r="P683" s="307">
        <f>O683*H683</f>
        <v>0</v>
      </c>
      <c r="Q683" s="307">
        <v>0</v>
      </c>
      <c r="R683" s="307">
        <f>Q683*H683</f>
        <v>0</v>
      </c>
      <c r="S683" s="307">
        <v>2.9999999999999997E-4</v>
      </c>
      <c r="T683" s="133">
        <f>S683*H683</f>
        <v>1.3664999999999998E-2</v>
      </c>
      <c r="AR683" s="134" t="s">
        <v>143</v>
      </c>
      <c r="AT683" s="134" t="s">
        <v>1008</v>
      </c>
      <c r="AU683" s="134" t="s">
        <v>78</v>
      </c>
      <c r="AY683" s="277" t="s">
        <v>130</v>
      </c>
      <c r="BE683" s="308">
        <f>IF(N683="základní",J683,0)</f>
        <v>0</v>
      </c>
      <c r="BF683" s="308">
        <f>IF(N683="snížená",J683,0)</f>
        <v>0</v>
      </c>
      <c r="BG683" s="308">
        <f>IF(N683="zákl. přenesená",J683,0)</f>
        <v>0</v>
      </c>
      <c r="BH683" s="308">
        <f>IF(N683="sníž. přenesená",J683,0)</f>
        <v>0</v>
      </c>
      <c r="BI683" s="308">
        <f>IF(N683="nulová",J683,0)</f>
        <v>0</v>
      </c>
      <c r="BJ683" s="277" t="s">
        <v>8</v>
      </c>
      <c r="BK683" s="308">
        <f>ROUND(I683*H683,0)</f>
        <v>0</v>
      </c>
      <c r="BL683" s="277" t="s">
        <v>143</v>
      </c>
      <c r="BM683" s="134" t="s">
        <v>6439</v>
      </c>
    </row>
    <row r="684" spans="2:65" s="10" customFormat="1" ht="20.6">
      <c r="B684" s="136"/>
      <c r="D684" s="137" t="s">
        <v>131</v>
      </c>
      <c r="E684" s="138" t="s">
        <v>1</v>
      </c>
      <c r="F684" s="139" t="s">
        <v>6438</v>
      </c>
      <c r="H684" s="140">
        <v>32.47</v>
      </c>
      <c r="I684" s="141"/>
      <c r="L684" s="136"/>
      <c r="M684" s="142"/>
      <c r="T684" s="144"/>
      <c r="AT684" s="138" t="s">
        <v>131</v>
      </c>
      <c r="AU684" s="138" t="s">
        <v>78</v>
      </c>
      <c r="AV684" s="10" t="s">
        <v>78</v>
      </c>
      <c r="AW684" s="10" t="s">
        <v>28</v>
      </c>
      <c r="AX684" s="10" t="s">
        <v>72</v>
      </c>
      <c r="AY684" s="138" t="s">
        <v>130</v>
      </c>
    </row>
    <row r="685" spans="2:65" s="10" customFormat="1">
      <c r="B685" s="136"/>
      <c r="D685" s="137" t="s">
        <v>131</v>
      </c>
      <c r="E685" s="138" t="s">
        <v>1</v>
      </c>
      <c r="F685" s="139" t="s">
        <v>6437</v>
      </c>
      <c r="H685" s="140">
        <v>13.08</v>
      </c>
      <c r="I685" s="141"/>
      <c r="L685" s="136"/>
      <c r="M685" s="142"/>
      <c r="T685" s="144"/>
      <c r="AT685" s="138" t="s">
        <v>131</v>
      </c>
      <c r="AU685" s="138" t="s">
        <v>78</v>
      </c>
      <c r="AV685" s="10" t="s">
        <v>78</v>
      </c>
      <c r="AW685" s="10" t="s">
        <v>28</v>
      </c>
      <c r="AX685" s="10" t="s">
        <v>72</v>
      </c>
      <c r="AY685" s="138" t="s">
        <v>130</v>
      </c>
    </row>
    <row r="686" spans="2:65" s="813" customFormat="1">
      <c r="B686" s="817"/>
      <c r="D686" s="137" t="s">
        <v>131</v>
      </c>
      <c r="E686" s="814" t="s">
        <v>1</v>
      </c>
      <c r="F686" s="820" t="s">
        <v>5993</v>
      </c>
      <c r="H686" s="819">
        <v>45.55</v>
      </c>
      <c r="I686" s="818"/>
      <c r="L686" s="817"/>
      <c r="M686" s="816"/>
      <c r="T686" s="815"/>
      <c r="AT686" s="814" t="s">
        <v>131</v>
      </c>
      <c r="AU686" s="814" t="s">
        <v>78</v>
      </c>
      <c r="AV686" s="813" t="s">
        <v>132</v>
      </c>
      <c r="AW686" s="813" t="s">
        <v>28</v>
      </c>
      <c r="AX686" s="813" t="s">
        <v>8</v>
      </c>
      <c r="AY686" s="814" t="s">
        <v>130</v>
      </c>
    </row>
    <row r="687" spans="2:65" s="292" customFormat="1" ht="22.95" customHeight="1">
      <c r="B687" s="293"/>
      <c r="D687" s="120" t="s">
        <v>71</v>
      </c>
      <c r="E687" s="129" t="s">
        <v>6436</v>
      </c>
      <c r="F687" s="129" t="s">
        <v>6435</v>
      </c>
      <c r="I687" s="294"/>
      <c r="J687" s="300">
        <f>BK687</f>
        <v>0</v>
      </c>
      <c r="L687" s="293"/>
      <c r="M687" s="296"/>
      <c r="P687" s="297">
        <f>SUM(P688:P690)</f>
        <v>0</v>
      </c>
      <c r="R687" s="297">
        <f>SUM(R688:R690)</f>
        <v>0</v>
      </c>
      <c r="T687" s="298">
        <f>SUM(T688:T690)</f>
        <v>0.54152</v>
      </c>
      <c r="AR687" s="120" t="s">
        <v>78</v>
      </c>
      <c r="AT687" s="127" t="s">
        <v>71</v>
      </c>
      <c r="AU687" s="127" t="s">
        <v>8</v>
      </c>
      <c r="AY687" s="120" t="s">
        <v>130</v>
      </c>
      <c r="BK687" s="128">
        <f>SUM(BK688:BK690)</f>
        <v>0</v>
      </c>
    </row>
    <row r="688" spans="2:65" s="686" customFormat="1" ht="33" customHeight="1">
      <c r="B688" s="301"/>
      <c r="C688" s="551" t="s">
        <v>1219</v>
      </c>
      <c r="D688" s="551" t="s">
        <v>1008</v>
      </c>
      <c r="E688" s="801" t="s">
        <v>6434</v>
      </c>
      <c r="F688" s="552" t="s">
        <v>6433</v>
      </c>
      <c r="G688" s="800" t="s">
        <v>270</v>
      </c>
      <c r="H688" s="799">
        <v>38.68</v>
      </c>
      <c r="I688" s="553"/>
      <c r="J688" s="798">
        <f>ROUND(I688*H688,0)</f>
        <v>0</v>
      </c>
      <c r="K688" s="552" t="s">
        <v>4082</v>
      </c>
      <c r="L688" s="34"/>
      <c r="M688" s="554" t="s">
        <v>1</v>
      </c>
      <c r="N688" s="555" t="s">
        <v>37</v>
      </c>
      <c r="P688" s="307">
        <f>O688*H688</f>
        <v>0</v>
      </c>
      <c r="Q688" s="307">
        <v>0</v>
      </c>
      <c r="R688" s="307">
        <f>Q688*H688</f>
        <v>0</v>
      </c>
      <c r="S688" s="307">
        <v>1.4E-2</v>
      </c>
      <c r="T688" s="133">
        <f>S688*H688</f>
        <v>0.54152</v>
      </c>
      <c r="AR688" s="134" t="s">
        <v>143</v>
      </c>
      <c r="AT688" s="134" t="s">
        <v>1008</v>
      </c>
      <c r="AU688" s="134" t="s">
        <v>78</v>
      </c>
      <c r="AY688" s="277" t="s">
        <v>130</v>
      </c>
      <c r="BE688" s="308">
        <f>IF(N688="základní",J688,0)</f>
        <v>0</v>
      </c>
      <c r="BF688" s="308">
        <f>IF(N688="snížená",J688,0)</f>
        <v>0</v>
      </c>
      <c r="BG688" s="308">
        <f>IF(N688="zákl. přenesená",J688,0)</f>
        <v>0</v>
      </c>
      <c r="BH688" s="308">
        <f>IF(N688="sníž. přenesená",J688,0)</f>
        <v>0</v>
      </c>
      <c r="BI688" s="308">
        <f>IF(N688="nulová",J688,0)</f>
        <v>0</v>
      </c>
      <c r="BJ688" s="277" t="s">
        <v>8</v>
      </c>
      <c r="BK688" s="308">
        <f>ROUND(I688*H688,0)</f>
        <v>0</v>
      </c>
      <c r="BL688" s="277" t="s">
        <v>143</v>
      </c>
      <c r="BM688" s="134" t="s">
        <v>6432</v>
      </c>
    </row>
    <row r="689" spans="2:65" s="10" customFormat="1">
      <c r="B689" s="136"/>
      <c r="D689" s="137" t="s">
        <v>131</v>
      </c>
      <c r="E689" s="138" t="s">
        <v>1</v>
      </c>
      <c r="F689" s="139" t="s">
        <v>6431</v>
      </c>
      <c r="H689" s="140">
        <v>38.68</v>
      </c>
      <c r="I689" s="141"/>
      <c r="L689" s="136"/>
      <c r="M689" s="142"/>
      <c r="T689" s="144"/>
      <c r="AT689" s="138" t="s">
        <v>131</v>
      </c>
      <c r="AU689" s="138" t="s">
        <v>78</v>
      </c>
      <c r="AV689" s="10" t="s">
        <v>78</v>
      </c>
      <c r="AW689" s="10" t="s">
        <v>28</v>
      </c>
      <c r="AX689" s="10" t="s">
        <v>72</v>
      </c>
      <c r="AY689" s="138" t="s">
        <v>130</v>
      </c>
    </row>
    <row r="690" spans="2:65" s="813" customFormat="1">
      <c r="B690" s="817"/>
      <c r="D690" s="137" t="s">
        <v>131</v>
      </c>
      <c r="E690" s="814" t="s">
        <v>1</v>
      </c>
      <c r="F690" s="820" t="s">
        <v>6430</v>
      </c>
      <c r="H690" s="819">
        <v>38.68</v>
      </c>
      <c r="I690" s="818"/>
      <c r="L690" s="817"/>
      <c r="M690" s="816"/>
      <c r="T690" s="815"/>
      <c r="AT690" s="814" t="s">
        <v>131</v>
      </c>
      <c r="AU690" s="814" t="s">
        <v>78</v>
      </c>
      <c r="AV690" s="813" t="s">
        <v>132</v>
      </c>
      <c r="AW690" s="813" t="s">
        <v>28</v>
      </c>
      <c r="AX690" s="813" t="s">
        <v>8</v>
      </c>
      <c r="AY690" s="814" t="s">
        <v>130</v>
      </c>
    </row>
    <row r="691" spans="2:65" s="292" customFormat="1" ht="22.95" customHeight="1">
      <c r="B691" s="293"/>
      <c r="D691" s="120" t="s">
        <v>71</v>
      </c>
      <c r="E691" s="129" t="s">
        <v>4438</v>
      </c>
      <c r="F691" s="129" t="s">
        <v>4437</v>
      </c>
      <c r="I691" s="294"/>
      <c r="J691" s="300">
        <f>BK691</f>
        <v>0</v>
      </c>
      <c r="L691" s="293"/>
      <c r="M691" s="296"/>
      <c r="P691" s="297">
        <f>SUM(P692:P719)</f>
        <v>0</v>
      </c>
      <c r="R691" s="297">
        <f>SUM(R692:R719)</f>
        <v>0.55227925</v>
      </c>
      <c r="T691" s="298">
        <f>SUM(T692:T719)</f>
        <v>0.35909999999999997</v>
      </c>
      <c r="AR691" s="120" t="s">
        <v>78</v>
      </c>
      <c r="AT691" s="127" t="s">
        <v>71</v>
      </c>
      <c r="AU691" s="127" t="s">
        <v>8</v>
      </c>
      <c r="AY691" s="120" t="s">
        <v>130</v>
      </c>
      <c r="BK691" s="128">
        <f>SUM(BK692:BK719)</f>
        <v>0</v>
      </c>
    </row>
    <row r="692" spans="2:65" s="686" customFormat="1" ht="24.25" customHeight="1">
      <c r="B692" s="301"/>
      <c r="C692" s="551" t="s">
        <v>1221</v>
      </c>
      <c r="D692" s="551" t="s">
        <v>1008</v>
      </c>
      <c r="E692" s="801" t="s">
        <v>4035</v>
      </c>
      <c r="F692" s="552" t="s">
        <v>4034</v>
      </c>
      <c r="G692" s="800" t="s">
        <v>270</v>
      </c>
      <c r="H692" s="799">
        <v>339.745</v>
      </c>
      <c r="I692" s="553"/>
      <c r="J692" s="798">
        <f>ROUND(I692*H692,0)</f>
        <v>0</v>
      </c>
      <c r="K692" s="552" t="s">
        <v>4082</v>
      </c>
      <c r="L692" s="34"/>
      <c r="M692" s="554" t="s">
        <v>1</v>
      </c>
      <c r="N692" s="555" t="s">
        <v>37</v>
      </c>
      <c r="P692" s="307">
        <f>O692*H692</f>
        <v>0</v>
      </c>
      <c r="Q692" s="307">
        <v>0</v>
      </c>
      <c r="R692" s="307">
        <f>Q692*H692</f>
        <v>0</v>
      </c>
      <c r="S692" s="307">
        <v>0</v>
      </c>
      <c r="T692" s="133">
        <f>S692*H692</f>
        <v>0</v>
      </c>
      <c r="AR692" s="134" t="s">
        <v>143</v>
      </c>
      <c r="AT692" s="134" t="s">
        <v>1008</v>
      </c>
      <c r="AU692" s="134" t="s">
        <v>78</v>
      </c>
      <c r="AY692" s="277" t="s">
        <v>130</v>
      </c>
      <c r="BE692" s="308">
        <f>IF(N692="základní",J692,0)</f>
        <v>0</v>
      </c>
      <c r="BF692" s="308">
        <f>IF(N692="snížená",J692,0)</f>
        <v>0</v>
      </c>
      <c r="BG692" s="308">
        <f>IF(N692="zákl. přenesená",J692,0)</f>
        <v>0</v>
      </c>
      <c r="BH692" s="308">
        <f>IF(N692="sníž. přenesená",J692,0)</f>
        <v>0</v>
      </c>
      <c r="BI692" s="308">
        <f>IF(N692="nulová",J692,0)</f>
        <v>0</v>
      </c>
      <c r="BJ692" s="277" t="s">
        <v>8</v>
      </c>
      <c r="BK692" s="308">
        <f>ROUND(I692*H692,0)</f>
        <v>0</v>
      </c>
      <c r="BL692" s="277" t="s">
        <v>143</v>
      </c>
      <c r="BM692" s="134" t="s">
        <v>6429</v>
      </c>
    </row>
    <row r="693" spans="2:65" s="10" customFormat="1">
      <c r="B693" s="136"/>
      <c r="D693" s="137" t="s">
        <v>131</v>
      </c>
      <c r="E693" s="138" t="s">
        <v>1</v>
      </c>
      <c r="F693" s="139" t="s">
        <v>3203</v>
      </c>
      <c r="H693" s="140">
        <v>73.5</v>
      </c>
      <c r="I693" s="141"/>
      <c r="L693" s="136"/>
      <c r="M693" s="142"/>
      <c r="T693" s="144"/>
      <c r="AT693" s="138" t="s">
        <v>131</v>
      </c>
      <c r="AU693" s="138" t="s">
        <v>78</v>
      </c>
      <c r="AV693" s="10" t="s">
        <v>78</v>
      </c>
      <c r="AW693" s="10" t="s">
        <v>28</v>
      </c>
      <c r="AX693" s="10" t="s">
        <v>72</v>
      </c>
      <c r="AY693" s="138" t="s">
        <v>130</v>
      </c>
    </row>
    <row r="694" spans="2:65" s="10" customFormat="1">
      <c r="B694" s="136"/>
      <c r="D694" s="137" t="s">
        <v>131</v>
      </c>
      <c r="E694" s="138" t="s">
        <v>1</v>
      </c>
      <c r="F694" s="139" t="s">
        <v>3202</v>
      </c>
      <c r="H694" s="140">
        <v>102.9</v>
      </c>
      <c r="I694" s="141"/>
      <c r="L694" s="136"/>
      <c r="M694" s="142"/>
      <c r="T694" s="144"/>
      <c r="AT694" s="138" t="s">
        <v>131</v>
      </c>
      <c r="AU694" s="138" t="s">
        <v>78</v>
      </c>
      <c r="AV694" s="10" t="s">
        <v>78</v>
      </c>
      <c r="AW694" s="10" t="s">
        <v>28</v>
      </c>
      <c r="AX694" s="10" t="s">
        <v>72</v>
      </c>
      <c r="AY694" s="138" t="s">
        <v>130</v>
      </c>
    </row>
    <row r="695" spans="2:65" s="813" customFormat="1">
      <c r="B695" s="817"/>
      <c r="D695" s="137" t="s">
        <v>131</v>
      </c>
      <c r="E695" s="814" t="s">
        <v>1</v>
      </c>
      <c r="F695" s="820" t="s">
        <v>4426</v>
      </c>
      <c r="H695" s="819">
        <v>176.4</v>
      </c>
      <c r="I695" s="818"/>
      <c r="L695" s="817"/>
      <c r="M695" s="816"/>
      <c r="T695" s="815"/>
      <c r="AT695" s="814" t="s">
        <v>131</v>
      </c>
      <c r="AU695" s="814" t="s">
        <v>78</v>
      </c>
      <c r="AV695" s="813" t="s">
        <v>132</v>
      </c>
      <c r="AW695" s="813" t="s">
        <v>28</v>
      </c>
      <c r="AX695" s="813" t="s">
        <v>72</v>
      </c>
      <c r="AY695" s="814" t="s">
        <v>130</v>
      </c>
    </row>
    <row r="696" spans="2:65" s="10" customFormat="1">
      <c r="B696" s="136"/>
      <c r="D696" s="137" t="s">
        <v>131</v>
      </c>
      <c r="E696" s="138" t="s">
        <v>1</v>
      </c>
      <c r="F696" s="139" t="s">
        <v>3201</v>
      </c>
      <c r="H696" s="140">
        <v>54</v>
      </c>
      <c r="I696" s="141"/>
      <c r="L696" s="136"/>
      <c r="M696" s="142"/>
      <c r="T696" s="144"/>
      <c r="AT696" s="138" t="s">
        <v>131</v>
      </c>
      <c r="AU696" s="138" t="s">
        <v>78</v>
      </c>
      <c r="AV696" s="10" t="s">
        <v>78</v>
      </c>
      <c r="AW696" s="10" t="s">
        <v>28</v>
      </c>
      <c r="AX696" s="10" t="s">
        <v>72</v>
      </c>
      <c r="AY696" s="138" t="s">
        <v>130</v>
      </c>
    </row>
    <row r="697" spans="2:65" s="10" customFormat="1">
      <c r="B697" s="136"/>
      <c r="D697" s="137" t="s">
        <v>131</v>
      </c>
      <c r="E697" s="138" t="s">
        <v>1</v>
      </c>
      <c r="F697" s="139" t="s">
        <v>3200</v>
      </c>
      <c r="H697" s="140">
        <v>37.950000000000003</v>
      </c>
      <c r="I697" s="141"/>
      <c r="L697" s="136"/>
      <c r="M697" s="142"/>
      <c r="T697" s="144"/>
      <c r="AT697" s="138" t="s">
        <v>131</v>
      </c>
      <c r="AU697" s="138" t="s">
        <v>78</v>
      </c>
      <c r="AV697" s="10" t="s">
        <v>78</v>
      </c>
      <c r="AW697" s="10" t="s">
        <v>28</v>
      </c>
      <c r="AX697" s="10" t="s">
        <v>72</v>
      </c>
      <c r="AY697" s="138" t="s">
        <v>130</v>
      </c>
    </row>
    <row r="698" spans="2:65" s="813" customFormat="1">
      <c r="B698" s="817"/>
      <c r="D698" s="137" t="s">
        <v>131</v>
      </c>
      <c r="E698" s="814" t="s">
        <v>1</v>
      </c>
      <c r="F698" s="820" t="s">
        <v>4425</v>
      </c>
      <c r="H698" s="819">
        <v>91.95</v>
      </c>
      <c r="I698" s="818"/>
      <c r="L698" s="817"/>
      <c r="M698" s="816"/>
      <c r="T698" s="815"/>
      <c r="AT698" s="814" t="s">
        <v>131</v>
      </c>
      <c r="AU698" s="814" t="s">
        <v>78</v>
      </c>
      <c r="AV698" s="813" t="s">
        <v>132</v>
      </c>
      <c r="AW698" s="813" t="s">
        <v>28</v>
      </c>
      <c r="AX698" s="813" t="s">
        <v>72</v>
      </c>
      <c r="AY698" s="814" t="s">
        <v>130</v>
      </c>
    </row>
    <row r="699" spans="2:65" s="10" customFormat="1">
      <c r="B699" s="136"/>
      <c r="D699" s="137" t="s">
        <v>131</v>
      </c>
      <c r="E699" s="138" t="s">
        <v>1</v>
      </c>
      <c r="F699" s="139" t="s">
        <v>3199</v>
      </c>
      <c r="H699" s="140">
        <v>40.68</v>
      </c>
      <c r="I699" s="141"/>
      <c r="L699" s="136"/>
      <c r="M699" s="142"/>
      <c r="T699" s="144"/>
      <c r="AT699" s="138" t="s">
        <v>131</v>
      </c>
      <c r="AU699" s="138" t="s">
        <v>78</v>
      </c>
      <c r="AV699" s="10" t="s">
        <v>78</v>
      </c>
      <c r="AW699" s="10" t="s">
        <v>28</v>
      </c>
      <c r="AX699" s="10" t="s">
        <v>72</v>
      </c>
      <c r="AY699" s="138" t="s">
        <v>130</v>
      </c>
    </row>
    <row r="700" spans="2:65" s="10" customFormat="1">
      <c r="B700" s="136"/>
      <c r="D700" s="137" t="s">
        <v>131</v>
      </c>
      <c r="E700" s="138" t="s">
        <v>1</v>
      </c>
      <c r="F700" s="139" t="s">
        <v>3198</v>
      </c>
      <c r="H700" s="140">
        <v>25.687999999999999</v>
      </c>
      <c r="I700" s="141"/>
      <c r="L700" s="136"/>
      <c r="M700" s="142"/>
      <c r="T700" s="144"/>
      <c r="AT700" s="138" t="s">
        <v>131</v>
      </c>
      <c r="AU700" s="138" t="s">
        <v>78</v>
      </c>
      <c r="AV700" s="10" t="s">
        <v>78</v>
      </c>
      <c r="AW700" s="10" t="s">
        <v>28</v>
      </c>
      <c r="AX700" s="10" t="s">
        <v>72</v>
      </c>
      <c r="AY700" s="138" t="s">
        <v>130</v>
      </c>
    </row>
    <row r="701" spans="2:65" s="813" customFormat="1">
      <c r="B701" s="817"/>
      <c r="D701" s="137" t="s">
        <v>131</v>
      </c>
      <c r="E701" s="814" t="s">
        <v>1</v>
      </c>
      <c r="F701" s="820" t="s">
        <v>4424</v>
      </c>
      <c r="H701" s="819">
        <v>66.367999999999995</v>
      </c>
      <c r="I701" s="818"/>
      <c r="L701" s="817"/>
      <c r="M701" s="816"/>
      <c r="T701" s="815"/>
      <c r="AT701" s="814" t="s">
        <v>131</v>
      </c>
      <c r="AU701" s="814" t="s">
        <v>78</v>
      </c>
      <c r="AV701" s="813" t="s">
        <v>132</v>
      </c>
      <c r="AW701" s="813" t="s">
        <v>28</v>
      </c>
      <c r="AX701" s="813" t="s">
        <v>72</v>
      </c>
      <c r="AY701" s="814" t="s">
        <v>130</v>
      </c>
    </row>
    <row r="702" spans="2:65" s="10" customFormat="1">
      <c r="B702" s="136"/>
      <c r="D702" s="137" t="s">
        <v>131</v>
      </c>
      <c r="E702" s="138" t="s">
        <v>1</v>
      </c>
      <c r="F702" s="139" t="s">
        <v>3197</v>
      </c>
      <c r="H702" s="140">
        <v>5.0270000000000001</v>
      </c>
      <c r="I702" s="141"/>
      <c r="L702" s="136"/>
      <c r="M702" s="142"/>
      <c r="T702" s="144"/>
      <c r="AT702" s="138" t="s">
        <v>131</v>
      </c>
      <c r="AU702" s="138" t="s">
        <v>78</v>
      </c>
      <c r="AV702" s="10" t="s">
        <v>78</v>
      </c>
      <c r="AW702" s="10" t="s">
        <v>28</v>
      </c>
      <c r="AX702" s="10" t="s">
        <v>72</v>
      </c>
      <c r="AY702" s="138" t="s">
        <v>130</v>
      </c>
    </row>
    <row r="703" spans="2:65" s="813" customFormat="1">
      <c r="B703" s="817"/>
      <c r="D703" s="137" t="s">
        <v>131</v>
      </c>
      <c r="E703" s="814" t="s">
        <v>1</v>
      </c>
      <c r="F703" s="820" t="s">
        <v>4423</v>
      </c>
      <c r="H703" s="819">
        <v>5.0270000000000001</v>
      </c>
      <c r="I703" s="818"/>
      <c r="L703" s="817"/>
      <c r="M703" s="816"/>
      <c r="T703" s="815"/>
      <c r="AT703" s="814" t="s">
        <v>131</v>
      </c>
      <c r="AU703" s="814" t="s">
        <v>78</v>
      </c>
      <c r="AV703" s="813" t="s">
        <v>132</v>
      </c>
      <c r="AW703" s="813" t="s">
        <v>28</v>
      </c>
      <c r="AX703" s="813" t="s">
        <v>72</v>
      </c>
      <c r="AY703" s="814" t="s">
        <v>130</v>
      </c>
    </row>
    <row r="704" spans="2:65" s="821" customFormat="1">
      <c r="B704" s="825"/>
      <c r="D704" s="137" t="s">
        <v>131</v>
      </c>
      <c r="E704" s="822" t="s">
        <v>3196</v>
      </c>
      <c r="F704" s="828" t="s">
        <v>3195</v>
      </c>
      <c r="H704" s="827">
        <v>339.745</v>
      </c>
      <c r="I704" s="826"/>
      <c r="L704" s="825"/>
      <c r="M704" s="824"/>
      <c r="T704" s="823"/>
      <c r="AT704" s="822" t="s">
        <v>131</v>
      </c>
      <c r="AU704" s="822" t="s">
        <v>78</v>
      </c>
      <c r="AV704" s="821" t="s">
        <v>103</v>
      </c>
      <c r="AW704" s="821" t="s">
        <v>28</v>
      </c>
      <c r="AX704" s="821" t="s">
        <v>8</v>
      </c>
      <c r="AY704" s="822" t="s">
        <v>130</v>
      </c>
    </row>
    <row r="705" spans="2:65" s="686" customFormat="1" ht="24.25" customHeight="1">
      <c r="B705" s="301"/>
      <c r="C705" s="551" t="s">
        <v>1223</v>
      </c>
      <c r="D705" s="551" t="s">
        <v>1008</v>
      </c>
      <c r="E705" s="801" t="s">
        <v>4037</v>
      </c>
      <c r="F705" s="552" t="s">
        <v>4036</v>
      </c>
      <c r="G705" s="800" t="s">
        <v>270</v>
      </c>
      <c r="H705" s="799">
        <v>1416.43</v>
      </c>
      <c r="I705" s="553"/>
      <c r="J705" s="798">
        <f>ROUND(I705*H705,0)</f>
        <v>0</v>
      </c>
      <c r="K705" s="552" t="s">
        <v>4082</v>
      </c>
      <c r="L705" s="34"/>
      <c r="M705" s="554" t="s">
        <v>1</v>
      </c>
      <c r="N705" s="555" t="s">
        <v>37</v>
      </c>
      <c r="P705" s="307">
        <f>O705*H705</f>
        <v>0</v>
      </c>
      <c r="Q705" s="307">
        <v>0</v>
      </c>
      <c r="R705" s="307">
        <f>Q705*H705</f>
        <v>0</v>
      </c>
      <c r="S705" s="307">
        <v>0</v>
      </c>
      <c r="T705" s="133">
        <f>S705*H705</f>
        <v>0</v>
      </c>
      <c r="AR705" s="134" t="s">
        <v>143</v>
      </c>
      <c r="AT705" s="134" t="s">
        <v>1008</v>
      </c>
      <c r="AU705" s="134" t="s">
        <v>78</v>
      </c>
      <c r="AY705" s="277" t="s">
        <v>130</v>
      </c>
      <c r="BE705" s="308">
        <f>IF(N705="základní",J705,0)</f>
        <v>0</v>
      </c>
      <c r="BF705" s="308">
        <f>IF(N705="snížená",J705,0)</f>
        <v>0</v>
      </c>
      <c r="BG705" s="308">
        <f>IF(N705="zákl. přenesená",J705,0)</f>
        <v>0</v>
      </c>
      <c r="BH705" s="308">
        <f>IF(N705="sníž. přenesená",J705,0)</f>
        <v>0</v>
      </c>
      <c r="BI705" s="308">
        <f>IF(N705="nulová",J705,0)</f>
        <v>0</v>
      </c>
      <c r="BJ705" s="277" t="s">
        <v>8</v>
      </c>
      <c r="BK705" s="308">
        <f>ROUND(I705*H705,0)</f>
        <v>0</v>
      </c>
      <c r="BL705" s="277" t="s">
        <v>143</v>
      </c>
      <c r="BM705" s="134" t="s">
        <v>6428</v>
      </c>
    </row>
    <row r="706" spans="2:65" s="10" customFormat="1">
      <c r="B706" s="136"/>
      <c r="D706" s="137" t="s">
        <v>131</v>
      </c>
      <c r="E706" s="138" t="s">
        <v>1</v>
      </c>
      <c r="F706" s="139" t="s">
        <v>3214</v>
      </c>
      <c r="H706" s="140">
        <v>1351.31</v>
      </c>
      <c r="I706" s="141"/>
      <c r="L706" s="136"/>
      <c r="M706" s="142"/>
      <c r="T706" s="144"/>
      <c r="AT706" s="138" t="s">
        <v>131</v>
      </c>
      <c r="AU706" s="138" t="s">
        <v>78</v>
      </c>
      <c r="AV706" s="10" t="s">
        <v>78</v>
      </c>
      <c r="AW706" s="10" t="s">
        <v>28</v>
      </c>
      <c r="AX706" s="10" t="s">
        <v>72</v>
      </c>
      <c r="AY706" s="138" t="s">
        <v>130</v>
      </c>
    </row>
    <row r="707" spans="2:65" s="813" customFormat="1" ht="20.6">
      <c r="B707" s="817"/>
      <c r="D707" s="137" t="s">
        <v>131</v>
      </c>
      <c r="E707" s="814" t="s">
        <v>1</v>
      </c>
      <c r="F707" s="820" t="s">
        <v>4434</v>
      </c>
      <c r="H707" s="819">
        <v>1351.31</v>
      </c>
      <c r="I707" s="818"/>
      <c r="L707" s="817"/>
      <c r="M707" s="816"/>
      <c r="T707" s="815"/>
      <c r="AT707" s="814" t="s">
        <v>131</v>
      </c>
      <c r="AU707" s="814" t="s">
        <v>78</v>
      </c>
      <c r="AV707" s="813" t="s">
        <v>132</v>
      </c>
      <c r="AW707" s="813" t="s">
        <v>28</v>
      </c>
      <c r="AX707" s="813" t="s">
        <v>72</v>
      </c>
      <c r="AY707" s="814" t="s">
        <v>130</v>
      </c>
    </row>
    <row r="708" spans="2:65" s="10" customFormat="1">
      <c r="B708" s="136"/>
      <c r="D708" s="137" t="s">
        <v>131</v>
      </c>
      <c r="E708" s="138" t="s">
        <v>1</v>
      </c>
      <c r="F708" s="139" t="s">
        <v>3213</v>
      </c>
      <c r="H708" s="140">
        <v>49.28</v>
      </c>
      <c r="I708" s="141"/>
      <c r="L708" s="136"/>
      <c r="M708" s="142"/>
      <c r="T708" s="144"/>
      <c r="AT708" s="138" t="s">
        <v>131</v>
      </c>
      <c r="AU708" s="138" t="s">
        <v>78</v>
      </c>
      <c r="AV708" s="10" t="s">
        <v>78</v>
      </c>
      <c r="AW708" s="10" t="s">
        <v>28</v>
      </c>
      <c r="AX708" s="10" t="s">
        <v>72</v>
      </c>
      <c r="AY708" s="138" t="s">
        <v>130</v>
      </c>
    </row>
    <row r="709" spans="2:65" s="10" customFormat="1">
      <c r="B709" s="136"/>
      <c r="D709" s="137" t="s">
        <v>131</v>
      </c>
      <c r="E709" s="138" t="s">
        <v>1</v>
      </c>
      <c r="F709" s="139" t="s">
        <v>3212</v>
      </c>
      <c r="H709" s="140">
        <v>15.84</v>
      </c>
      <c r="I709" s="141"/>
      <c r="L709" s="136"/>
      <c r="M709" s="142"/>
      <c r="T709" s="144"/>
      <c r="AT709" s="138" t="s">
        <v>131</v>
      </c>
      <c r="AU709" s="138" t="s">
        <v>78</v>
      </c>
      <c r="AV709" s="10" t="s">
        <v>78</v>
      </c>
      <c r="AW709" s="10" t="s">
        <v>28</v>
      </c>
      <c r="AX709" s="10" t="s">
        <v>72</v>
      </c>
      <c r="AY709" s="138" t="s">
        <v>130</v>
      </c>
    </row>
    <row r="710" spans="2:65" s="813" customFormat="1">
      <c r="B710" s="817"/>
      <c r="D710" s="137" t="s">
        <v>131</v>
      </c>
      <c r="E710" s="814" t="s">
        <v>1</v>
      </c>
      <c r="F710" s="820" t="s">
        <v>4433</v>
      </c>
      <c r="H710" s="819">
        <v>65.12</v>
      </c>
      <c r="I710" s="818"/>
      <c r="L710" s="817"/>
      <c r="M710" s="816"/>
      <c r="T710" s="815"/>
      <c r="AT710" s="814" t="s">
        <v>131</v>
      </c>
      <c r="AU710" s="814" t="s">
        <v>78</v>
      </c>
      <c r="AV710" s="813" t="s">
        <v>132</v>
      </c>
      <c r="AW710" s="813" t="s">
        <v>28</v>
      </c>
      <c r="AX710" s="813" t="s">
        <v>72</v>
      </c>
      <c r="AY710" s="814" t="s">
        <v>130</v>
      </c>
    </row>
    <row r="711" spans="2:65" s="821" customFormat="1">
      <c r="B711" s="825"/>
      <c r="D711" s="137" t="s">
        <v>131</v>
      </c>
      <c r="E711" s="822" t="s">
        <v>3211</v>
      </c>
      <c r="F711" s="828" t="s">
        <v>3195</v>
      </c>
      <c r="H711" s="827">
        <v>1416.43</v>
      </c>
      <c r="I711" s="826"/>
      <c r="L711" s="825"/>
      <c r="M711" s="824"/>
      <c r="T711" s="823"/>
      <c r="AT711" s="822" t="s">
        <v>131</v>
      </c>
      <c r="AU711" s="822" t="s">
        <v>78</v>
      </c>
      <c r="AV711" s="821" t="s">
        <v>103</v>
      </c>
      <c r="AW711" s="821" t="s">
        <v>28</v>
      </c>
      <c r="AX711" s="821" t="s">
        <v>8</v>
      </c>
      <c r="AY711" s="822" t="s">
        <v>130</v>
      </c>
    </row>
    <row r="712" spans="2:65" s="686" customFormat="1" ht="21.75" customHeight="1">
      <c r="B712" s="301"/>
      <c r="C712" s="551" t="s">
        <v>1225</v>
      </c>
      <c r="D712" s="551" t="s">
        <v>1008</v>
      </c>
      <c r="E712" s="801" t="s">
        <v>4033</v>
      </c>
      <c r="F712" s="552" t="s">
        <v>4032</v>
      </c>
      <c r="G712" s="800" t="s">
        <v>270</v>
      </c>
      <c r="H712" s="799">
        <v>1756.175</v>
      </c>
      <c r="I712" s="553"/>
      <c r="J712" s="798">
        <f>ROUND(I712*H712,0)</f>
        <v>0</v>
      </c>
      <c r="K712" s="552" t="s">
        <v>4082</v>
      </c>
      <c r="L712" s="34"/>
      <c r="M712" s="554" t="s">
        <v>1</v>
      </c>
      <c r="N712" s="555" t="s">
        <v>37</v>
      </c>
      <c r="P712" s="307">
        <f>O712*H712</f>
        <v>0</v>
      </c>
      <c r="Q712" s="307">
        <v>1.1E-4</v>
      </c>
      <c r="R712" s="307">
        <f>Q712*H712</f>
        <v>0.19317925</v>
      </c>
      <c r="S712" s="307">
        <v>0</v>
      </c>
      <c r="T712" s="133">
        <f>S712*H712</f>
        <v>0</v>
      </c>
      <c r="AR712" s="134" t="s">
        <v>143</v>
      </c>
      <c r="AT712" s="134" t="s">
        <v>1008</v>
      </c>
      <c r="AU712" s="134" t="s">
        <v>78</v>
      </c>
      <c r="AY712" s="277" t="s">
        <v>130</v>
      </c>
      <c r="BE712" s="308">
        <f>IF(N712="základní",J712,0)</f>
        <v>0</v>
      </c>
      <c r="BF712" s="308">
        <f>IF(N712="snížená",J712,0)</f>
        <v>0</v>
      </c>
      <c r="BG712" s="308">
        <f>IF(N712="zákl. přenesená",J712,0)</f>
        <v>0</v>
      </c>
      <c r="BH712" s="308">
        <f>IF(N712="sníž. přenesená",J712,0)</f>
        <v>0</v>
      </c>
      <c r="BI712" s="308">
        <f>IF(N712="nulová",J712,0)</f>
        <v>0</v>
      </c>
      <c r="BJ712" s="277" t="s">
        <v>8</v>
      </c>
      <c r="BK712" s="308">
        <f>ROUND(I712*H712,0)</f>
        <v>0</v>
      </c>
      <c r="BL712" s="277" t="s">
        <v>143</v>
      </c>
      <c r="BM712" s="134" t="s">
        <v>6427</v>
      </c>
    </row>
    <row r="713" spans="2:65" s="10" customFormat="1">
      <c r="B713" s="136"/>
      <c r="D713" s="137" t="s">
        <v>131</v>
      </c>
      <c r="E713" s="138" t="s">
        <v>1</v>
      </c>
      <c r="F713" s="139" t="s">
        <v>3211</v>
      </c>
      <c r="H713" s="140">
        <v>1416.43</v>
      </c>
      <c r="I713" s="141"/>
      <c r="L713" s="136"/>
      <c r="M713" s="142"/>
      <c r="T713" s="144"/>
      <c r="AT713" s="138" t="s">
        <v>131</v>
      </c>
      <c r="AU713" s="138" t="s">
        <v>78</v>
      </c>
      <c r="AV713" s="10" t="s">
        <v>78</v>
      </c>
      <c r="AW713" s="10" t="s">
        <v>28</v>
      </c>
      <c r="AX713" s="10" t="s">
        <v>72</v>
      </c>
      <c r="AY713" s="138" t="s">
        <v>130</v>
      </c>
    </row>
    <row r="714" spans="2:65" s="10" customFormat="1">
      <c r="B714" s="136"/>
      <c r="D714" s="137" t="s">
        <v>131</v>
      </c>
      <c r="E714" s="138" t="s">
        <v>1</v>
      </c>
      <c r="F714" s="139" t="s">
        <v>3196</v>
      </c>
      <c r="H714" s="140">
        <v>339.745</v>
      </c>
      <c r="I714" s="141"/>
      <c r="L714" s="136"/>
      <c r="M714" s="142"/>
      <c r="T714" s="144"/>
      <c r="AT714" s="138" t="s">
        <v>131</v>
      </c>
      <c r="AU714" s="138" t="s">
        <v>78</v>
      </c>
      <c r="AV714" s="10" t="s">
        <v>78</v>
      </c>
      <c r="AW714" s="10" t="s">
        <v>28</v>
      </c>
      <c r="AX714" s="10" t="s">
        <v>72</v>
      </c>
      <c r="AY714" s="138" t="s">
        <v>130</v>
      </c>
    </row>
    <row r="715" spans="2:65" s="813" customFormat="1">
      <c r="B715" s="817"/>
      <c r="D715" s="137" t="s">
        <v>131</v>
      </c>
      <c r="E715" s="814" t="s">
        <v>1</v>
      </c>
      <c r="F715" s="820" t="s">
        <v>2951</v>
      </c>
      <c r="H715" s="819">
        <v>1756.1750000000002</v>
      </c>
      <c r="I715" s="818"/>
      <c r="L715" s="817"/>
      <c r="M715" s="816"/>
      <c r="T715" s="815"/>
      <c r="AT715" s="814" t="s">
        <v>131</v>
      </c>
      <c r="AU715" s="814" t="s">
        <v>78</v>
      </c>
      <c r="AV715" s="813" t="s">
        <v>132</v>
      </c>
      <c r="AW715" s="813" t="s">
        <v>28</v>
      </c>
      <c r="AX715" s="813" t="s">
        <v>8</v>
      </c>
      <c r="AY715" s="814" t="s">
        <v>130</v>
      </c>
    </row>
    <row r="716" spans="2:65" s="686" customFormat="1" ht="33" customHeight="1">
      <c r="B716" s="301"/>
      <c r="C716" s="551" t="s">
        <v>1227</v>
      </c>
      <c r="D716" s="551" t="s">
        <v>1008</v>
      </c>
      <c r="E716" s="801" t="s">
        <v>6426</v>
      </c>
      <c r="F716" s="552" t="s">
        <v>6425</v>
      </c>
      <c r="G716" s="800" t="s">
        <v>270</v>
      </c>
      <c r="H716" s="799">
        <v>18.899999999999999</v>
      </c>
      <c r="I716" s="553"/>
      <c r="J716" s="798">
        <f>ROUND(I716*H716,0)</f>
        <v>0</v>
      </c>
      <c r="K716" s="552" t="s">
        <v>4082</v>
      </c>
      <c r="L716" s="34"/>
      <c r="M716" s="554" t="s">
        <v>1</v>
      </c>
      <c r="N716" s="555" t="s">
        <v>37</v>
      </c>
      <c r="P716" s="307">
        <f>O716*H716</f>
        <v>0</v>
      </c>
      <c r="Q716" s="307">
        <v>1.9E-2</v>
      </c>
      <c r="R716" s="307">
        <f>Q716*H716</f>
        <v>0.35909999999999997</v>
      </c>
      <c r="S716" s="307">
        <v>1.9E-2</v>
      </c>
      <c r="T716" s="133">
        <f>S716*H716</f>
        <v>0.35909999999999997</v>
      </c>
      <c r="AR716" s="134" t="s">
        <v>143</v>
      </c>
      <c r="AT716" s="134" t="s">
        <v>1008</v>
      </c>
      <c r="AU716" s="134" t="s">
        <v>78</v>
      </c>
      <c r="AY716" s="277" t="s">
        <v>130</v>
      </c>
      <c r="BE716" s="308">
        <f>IF(N716="základní",J716,0)</f>
        <v>0</v>
      </c>
      <c r="BF716" s="308">
        <f>IF(N716="snížená",J716,0)</f>
        <v>0</v>
      </c>
      <c r="BG716" s="308">
        <f>IF(N716="zákl. přenesená",J716,0)</f>
        <v>0</v>
      </c>
      <c r="BH716" s="308">
        <f>IF(N716="sníž. přenesená",J716,0)</f>
        <v>0</v>
      </c>
      <c r="BI716" s="308">
        <f>IF(N716="nulová",J716,0)</f>
        <v>0</v>
      </c>
      <c r="BJ716" s="277" t="s">
        <v>8</v>
      </c>
      <c r="BK716" s="308">
        <f>ROUND(I716*H716,0)</f>
        <v>0</v>
      </c>
      <c r="BL716" s="277" t="s">
        <v>143</v>
      </c>
      <c r="BM716" s="134" t="s">
        <v>6424</v>
      </c>
    </row>
    <row r="717" spans="2:65" s="10" customFormat="1">
      <c r="B717" s="136"/>
      <c r="D717" s="137" t="s">
        <v>131</v>
      </c>
      <c r="E717" s="138" t="s">
        <v>1</v>
      </c>
      <c r="F717" s="139" t="s">
        <v>6423</v>
      </c>
      <c r="H717" s="140">
        <v>4.2</v>
      </c>
      <c r="I717" s="141"/>
      <c r="L717" s="136"/>
      <c r="M717" s="142"/>
      <c r="T717" s="144"/>
      <c r="AT717" s="138" t="s">
        <v>131</v>
      </c>
      <c r="AU717" s="138" t="s">
        <v>78</v>
      </c>
      <c r="AV717" s="10" t="s">
        <v>78</v>
      </c>
      <c r="AW717" s="10" t="s">
        <v>28</v>
      </c>
      <c r="AX717" s="10" t="s">
        <v>72</v>
      </c>
      <c r="AY717" s="138" t="s">
        <v>130</v>
      </c>
    </row>
    <row r="718" spans="2:65" s="10" customFormat="1">
      <c r="B718" s="136"/>
      <c r="D718" s="137" t="s">
        <v>131</v>
      </c>
      <c r="E718" s="138" t="s">
        <v>1</v>
      </c>
      <c r="F718" s="139" t="s">
        <v>6422</v>
      </c>
      <c r="H718" s="140">
        <v>14.7</v>
      </c>
      <c r="I718" s="141"/>
      <c r="L718" s="136"/>
      <c r="M718" s="142"/>
      <c r="T718" s="144"/>
      <c r="AT718" s="138" t="s">
        <v>131</v>
      </c>
      <c r="AU718" s="138" t="s">
        <v>78</v>
      </c>
      <c r="AV718" s="10" t="s">
        <v>78</v>
      </c>
      <c r="AW718" s="10" t="s">
        <v>28</v>
      </c>
      <c r="AX718" s="10" t="s">
        <v>72</v>
      </c>
      <c r="AY718" s="138" t="s">
        <v>130</v>
      </c>
    </row>
    <row r="719" spans="2:65" s="813" customFormat="1">
      <c r="B719" s="817"/>
      <c r="D719" s="137" t="s">
        <v>131</v>
      </c>
      <c r="E719" s="814" t="s">
        <v>1</v>
      </c>
      <c r="F719" s="820" t="s">
        <v>6421</v>
      </c>
      <c r="H719" s="819">
        <v>18.899999999999999</v>
      </c>
      <c r="I719" s="818"/>
      <c r="L719" s="817"/>
      <c r="M719" s="816"/>
      <c r="T719" s="815"/>
      <c r="AT719" s="814" t="s">
        <v>131</v>
      </c>
      <c r="AU719" s="814" t="s">
        <v>78</v>
      </c>
      <c r="AV719" s="813" t="s">
        <v>132</v>
      </c>
      <c r="AW719" s="813" t="s">
        <v>28</v>
      </c>
      <c r="AX719" s="813" t="s">
        <v>8</v>
      </c>
      <c r="AY719" s="814" t="s">
        <v>130</v>
      </c>
    </row>
    <row r="720" spans="2:65" s="292" customFormat="1" ht="25.95" customHeight="1">
      <c r="B720" s="293"/>
      <c r="D720" s="120" t="s">
        <v>71</v>
      </c>
      <c r="E720" s="121" t="s">
        <v>4343</v>
      </c>
      <c r="F720" s="121" t="s">
        <v>4342</v>
      </c>
      <c r="I720" s="294"/>
      <c r="J720" s="295">
        <f>BK720</f>
        <v>0</v>
      </c>
      <c r="L720" s="293"/>
      <c r="M720" s="296"/>
      <c r="P720" s="297">
        <f>SUM(P721:P728)</f>
        <v>0</v>
      </c>
      <c r="R720" s="297">
        <f>SUM(R721:R728)</f>
        <v>0</v>
      </c>
      <c r="T720" s="298">
        <f>SUM(T721:T728)</f>
        <v>0</v>
      </c>
      <c r="AR720" s="120" t="s">
        <v>103</v>
      </c>
      <c r="AT720" s="127" t="s">
        <v>71</v>
      </c>
      <c r="AU720" s="127" t="s">
        <v>72</v>
      </c>
      <c r="AY720" s="120" t="s">
        <v>130</v>
      </c>
      <c r="BK720" s="128">
        <f>SUM(BK721:BK728)</f>
        <v>0</v>
      </c>
    </row>
    <row r="721" spans="2:65" s="686" customFormat="1" ht="16.5" customHeight="1">
      <c r="B721" s="301"/>
      <c r="C721" s="551" t="s">
        <v>1229</v>
      </c>
      <c r="D721" s="551" t="s">
        <v>1008</v>
      </c>
      <c r="E721" s="801" t="s">
        <v>4340</v>
      </c>
      <c r="F721" s="552" t="s">
        <v>4339</v>
      </c>
      <c r="G721" s="800" t="s">
        <v>658</v>
      </c>
      <c r="H721" s="799">
        <v>300</v>
      </c>
      <c r="I721" s="553"/>
      <c r="J721" s="798">
        <f>ROUND(I721*H721,0)</f>
        <v>0</v>
      </c>
      <c r="K721" s="552" t="s">
        <v>4082</v>
      </c>
      <c r="L721" s="34"/>
      <c r="M721" s="554" t="s">
        <v>1</v>
      </c>
      <c r="N721" s="555" t="s">
        <v>37</v>
      </c>
      <c r="P721" s="307">
        <f>O721*H721</f>
        <v>0</v>
      </c>
      <c r="Q721" s="307">
        <v>0</v>
      </c>
      <c r="R721" s="307">
        <f>Q721*H721</f>
        <v>0</v>
      </c>
      <c r="S721" s="307">
        <v>0</v>
      </c>
      <c r="T721" s="133">
        <f>S721*H721</f>
        <v>0</v>
      </c>
      <c r="AR721" s="134" t="s">
        <v>4338</v>
      </c>
      <c r="AT721" s="134" t="s">
        <v>1008</v>
      </c>
      <c r="AU721" s="134" t="s">
        <v>8</v>
      </c>
      <c r="AY721" s="277" t="s">
        <v>130</v>
      </c>
      <c r="BE721" s="308">
        <f>IF(N721="základní",J721,0)</f>
        <v>0</v>
      </c>
      <c r="BF721" s="308">
        <f>IF(N721="snížená",J721,0)</f>
        <v>0</v>
      </c>
      <c r="BG721" s="308">
        <f>IF(N721="zákl. přenesená",J721,0)</f>
        <v>0</v>
      </c>
      <c r="BH721" s="308">
        <f>IF(N721="sníž. přenesená",J721,0)</f>
        <v>0</v>
      </c>
      <c r="BI721" s="308">
        <f>IF(N721="nulová",J721,0)</f>
        <v>0</v>
      </c>
      <c r="BJ721" s="277" t="s">
        <v>8</v>
      </c>
      <c r="BK721" s="308">
        <f>ROUND(I721*H721,0)</f>
        <v>0</v>
      </c>
      <c r="BL721" s="277" t="s">
        <v>4338</v>
      </c>
      <c r="BM721" s="134" t="s">
        <v>6420</v>
      </c>
    </row>
    <row r="722" spans="2:65" s="10" customFormat="1">
      <c r="B722" s="136"/>
      <c r="D722" s="137" t="s">
        <v>131</v>
      </c>
      <c r="E722" s="138" t="s">
        <v>1</v>
      </c>
      <c r="F722" s="139" t="s">
        <v>6419</v>
      </c>
      <c r="H722" s="140">
        <v>300</v>
      </c>
      <c r="I722" s="141"/>
      <c r="L722" s="136"/>
      <c r="M722" s="142"/>
      <c r="T722" s="144"/>
      <c r="AT722" s="138" t="s">
        <v>131</v>
      </c>
      <c r="AU722" s="138" t="s">
        <v>8</v>
      </c>
      <c r="AV722" s="10" t="s">
        <v>78</v>
      </c>
      <c r="AW722" s="10" t="s">
        <v>28</v>
      </c>
      <c r="AX722" s="10" t="s">
        <v>8</v>
      </c>
      <c r="AY722" s="138" t="s">
        <v>130</v>
      </c>
    </row>
    <row r="723" spans="2:65" s="686" customFormat="1" ht="16.5" customHeight="1">
      <c r="B723" s="301"/>
      <c r="C723" s="551" t="s">
        <v>1231</v>
      </c>
      <c r="D723" s="551" t="s">
        <v>1008</v>
      </c>
      <c r="E723" s="801" t="s">
        <v>6418</v>
      </c>
      <c r="F723" s="552" t="s">
        <v>6417</v>
      </c>
      <c r="G723" s="800" t="s">
        <v>658</v>
      </c>
      <c r="H723" s="799">
        <v>20</v>
      </c>
      <c r="I723" s="553"/>
      <c r="J723" s="798">
        <f>ROUND(I723*H723,0)</f>
        <v>0</v>
      </c>
      <c r="K723" s="552" t="s">
        <v>4082</v>
      </c>
      <c r="L723" s="34"/>
      <c r="M723" s="554" t="s">
        <v>1</v>
      </c>
      <c r="N723" s="555" t="s">
        <v>37</v>
      </c>
      <c r="P723" s="307">
        <f>O723*H723</f>
        <v>0</v>
      </c>
      <c r="Q723" s="307">
        <v>0</v>
      </c>
      <c r="R723" s="307">
        <f>Q723*H723</f>
        <v>0</v>
      </c>
      <c r="S723" s="307">
        <v>0</v>
      </c>
      <c r="T723" s="133">
        <f>S723*H723</f>
        <v>0</v>
      </c>
      <c r="AR723" s="134" t="s">
        <v>4338</v>
      </c>
      <c r="AT723" s="134" t="s">
        <v>1008</v>
      </c>
      <c r="AU723" s="134" t="s">
        <v>8</v>
      </c>
      <c r="AY723" s="277" t="s">
        <v>130</v>
      </c>
      <c r="BE723" s="308">
        <f>IF(N723="základní",J723,0)</f>
        <v>0</v>
      </c>
      <c r="BF723" s="308">
        <f>IF(N723="snížená",J723,0)</f>
        <v>0</v>
      </c>
      <c r="BG723" s="308">
        <f>IF(N723="zákl. přenesená",J723,0)</f>
        <v>0</v>
      </c>
      <c r="BH723" s="308">
        <f>IF(N723="sníž. přenesená",J723,0)</f>
        <v>0</v>
      </c>
      <c r="BI723" s="308">
        <f>IF(N723="nulová",J723,0)</f>
        <v>0</v>
      </c>
      <c r="BJ723" s="277" t="s">
        <v>8</v>
      </c>
      <c r="BK723" s="308">
        <f>ROUND(I723*H723,0)</f>
        <v>0</v>
      </c>
      <c r="BL723" s="277" t="s">
        <v>4338</v>
      </c>
      <c r="BM723" s="134" t="s">
        <v>6416</v>
      </c>
    </row>
    <row r="724" spans="2:65" s="10" customFormat="1">
      <c r="B724" s="136"/>
      <c r="D724" s="137" t="s">
        <v>131</v>
      </c>
      <c r="E724" s="138" t="s">
        <v>1</v>
      </c>
      <c r="F724" s="139" t="s">
        <v>6415</v>
      </c>
      <c r="H724" s="140">
        <v>10</v>
      </c>
      <c r="I724" s="141"/>
      <c r="L724" s="136"/>
      <c r="M724" s="142"/>
      <c r="T724" s="144"/>
      <c r="AT724" s="138" t="s">
        <v>131</v>
      </c>
      <c r="AU724" s="138" t="s">
        <v>8</v>
      </c>
      <c r="AV724" s="10" t="s">
        <v>78</v>
      </c>
      <c r="AW724" s="10" t="s">
        <v>28</v>
      </c>
      <c r="AX724" s="10" t="s">
        <v>72</v>
      </c>
      <c r="AY724" s="138" t="s">
        <v>130</v>
      </c>
    </row>
    <row r="725" spans="2:65" s="10" customFormat="1">
      <c r="B725" s="136"/>
      <c r="D725" s="137" t="s">
        <v>131</v>
      </c>
      <c r="E725" s="138" t="s">
        <v>1</v>
      </c>
      <c r="F725" s="139" t="s">
        <v>6414</v>
      </c>
      <c r="H725" s="140">
        <v>10</v>
      </c>
      <c r="I725" s="141"/>
      <c r="L725" s="136"/>
      <c r="M725" s="142"/>
      <c r="T725" s="144"/>
      <c r="AT725" s="138" t="s">
        <v>131</v>
      </c>
      <c r="AU725" s="138" t="s">
        <v>8</v>
      </c>
      <c r="AV725" s="10" t="s">
        <v>78</v>
      </c>
      <c r="AW725" s="10" t="s">
        <v>28</v>
      </c>
      <c r="AX725" s="10" t="s">
        <v>72</v>
      </c>
      <c r="AY725" s="138" t="s">
        <v>130</v>
      </c>
    </row>
    <row r="726" spans="2:65" s="813" customFormat="1">
      <c r="B726" s="817"/>
      <c r="D726" s="137" t="s">
        <v>131</v>
      </c>
      <c r="E726" s="814" t="s">
        <v>1</v>
      </c>
      <c r="F726" s="820" t="s">
        <v>2951</v>
      </c>
      <c r="H726" s="819">
        <v>20</v>
      </c>
      <c r="I726" s="818"/>
      <c r="L726" s="817"/>
      <c r="M726" s="816"/>
      <c r="T726" s="815"/>
      <c r="AT726" s="814" t="s">
        <v>131</v>
      </c>
      <c r="AU726" s="814" t="s">
        <v>8</v>
      </c>
      <c r="AV726" s="813" t="s">
        <v>132</v>
      </c>
      <c r="AW726" s="813" t="s">
        <v>28</v>
      </c>
      <c r="AX726" s="813" t="s">
        <v>8</v>
      </c>
      <c r="AY726" s="814" t="s">
        <v>130</v>
      </c>
    </row>
    <row r="727" spans="2:65" s="686" customFormat="1" ht="16.5" customHeight="1">
      <c r="B727" s="301"/>
      <c r="C727" s="551" t="s">
        <v>1233</v>
      </c>
      <c r="D727" s="551" t="s">
        <v>1008</v>
      </c>
      <c r="E727" s="801" t="s">
        <v>6413</v>
      </c>
      <c r="F727" s="552" t="s">
        <v>6412</v>
      </c>
      <c r="G727" s="800" t="s">
        <v>658</v>
      </c>
      <c r="H727" s="799">
        <v>10</v>
      </c>
      <c r="I727" s="553"/>
      <c r="J727" s="798">
        <f>ROUND(I727*H727,0)</f>
        <v>0</v>
      </c>
      <c r="K727" s="552" t="s">
        <v>4082</v>
      </c>
      <c r="L727" s="34"/>
      <c r="M727" s="554" t="s">
        <v>1</v>
      </c>
      <c r="N727" s="555" t="s">
        <v>37</v>
      </c>
      <c r="P727" s="307">
        <f>O727*H727</f>
        <v>0</v>
      </c>
      <c r="Q727" s="307">
        <v>0</v>
      </c>
      <c r="R727" s="307">
        <f>Q727*H727</f>
        <v>0</v>
      </c>
      <c r="S727" s="307">
        <v>0</v>
      </c>
      <c r="T727" s="133">
        <f>S727*H727</f>
        <v>0</v>
      </c>
      <c r="AR727" s="134" t="s">
        <v>4338</v>
      </c>
      <c r="AT727" s="134" t="s">
        <v>1008</v>
      </c>
      <c r="AU727" s="134" t="s">
        <v>8</v>
      </c>
      <c r="AY727" s="277" t="s">
        <v>130</v>
      </c>
      <c r="BE727" s="308">
        <f>IF(N727="základní",J727,0)</f>
        <v>0</v>
      </c>
      <c r="BF727" s="308">
        <f>IF(N727="snížená",J727,0)</f>
        <v>0</v>
      </c>
      <c r="BG727" s="308">
        <f>IF(N727="zákl. přenesená",J727,0)</f>
        <v>0</v>
      </c>
      <c r="BH727" s="308">
        <f>IF(N727="sníž. přenesená",J727,0)</f>
        <v>0</v>
      </c>
      <c r="BI727" s="308">
        <f>IF(N727="nulová",J727,0)</f>
        <v>0</v>
      </c>
      <c r="BJ727" s="277" t="s">
        <v>8</v>
      </c>
      <c r="BK727" s="308">
        <f>ROUND(I727*H727,0)</f>
        <v>0</v>
      </c>
      <c r="BL727" s="277" t="s">
        <v>4338</v>
      </c>
      <c r="BM727" s="134" t="s">
        <v>6411</v>
      </c>
    </row>
    <row r="728" spans="2:65" s="10" customFormat="1">
      <c r="B728" s="136"/>
      <c r="D728" s="137" t="s">
        <v>131</v>
      </c>
      <c r="E728" s="138" t="s">
        <v>1</v>
      </c>
      <c r="F728" s="139" t="s">
        <v>6410</v>
      </c>
      <c r="H728" s="140">
        <v>10</v>
      </c>
      <c r="I728" s="141"/>
      <c r="L728" s="136"/>
      <c r="M728" s="832"/>
      <c r="N728" s="831"/>
      <c r="O728" s="831"/>
      <c r="P728" s="831"/>
      <c r="Q728" s="831"/>
      <c r="R728" s="831"/>
      <c r="S728" s="831"/>
      <c r="T728" s="830"/>
      <c r="AT728" s="138" t="s">
        <v>131</v>
      </c>
      <c r="AU728" s="138" t="s">
        <v>8</v>
      </c>
      <c r="AV728" s="10" t="s">
        <v>78</v>
      </c>
      <c r="AW728" s="10" t="s">
        <v>28</v>
      </c>
      <c r="AX728" s="10" t="s">
        <v>8</v>
      </c>
      <c r="AY728" s="138" t="s">
        <v>130</v>
      </c>
    </row>
    <row r="729" spans="2:65" s="686" customFormat="1" ht="7" customHeight="1">
      <c r="B729" s="283"/>
      <c r="C729" s="284"/>
      <c r="D729" s="284"/>
      <c r="E729" s="284"/>
      <c r="F729" s="284"/>
      <c r="G729" s="284"/>
      <c r="H729" s="284"/>
      <c r="I729" s="284"/>
      <c r="J729" s="284"/>
      <c r="K729" s="284"/>
      <c r="L729" s="34"/>
    </row>
  </sheetData>
  <sheetProtection algorithmName="SHA-512" hashValue="ooC60ZKMuneknmBwRW2jE5jfwGzI7jGnMWTTHoLYeUM/XKGdSB81iAdxGKyvpTAV+6Jx05gxA/vS4WtedM7e3g==" saltValue="DOMQV5iycV4O+mzwlpEzDQ==" spinCount="100000" sheet="1" objects="1" scenarios="1" selectLockedCells="1"/>
  <autoFilter ref="C134:K728" xr:uid="{00000000-0009-0000-0000-000001000000}"/>
  <mergeCells count="9">
    <mergeCell ref="E87:H87"/>
    <mergeCell ref="E125:H125"/>
    <mergeCell ref="E127:H127"/>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DA143"/>
  <sheetViews>
    <sheetView showGridLines="0" topLeftCell="A108" zoomScaleNormal="100" workbookViewId="0">
      <selection activeCell="I123" sqref="I123"/>
    </sheetView>
  </sheetViews>
  <sheetFormatPr defaultColWidth="9.1796875" defaultRowHeight="10.3"/>
  <cols>
    <col min="1" max="1" width="8.36328125" style="231" customWidth="1"/>
    <col min="2" max="2" width="1.1796875" style="231" customWidth="1"/>
    <col min="3" max="3" width="4.1796875" style="231" customWidth="1"/>
    <col min="4" max="4" width="4.36328125" style="231" customWidth="1"/>
    <col min="5" max="5" width="17.1796875" style="231" customWidth="1"/>
    <col min="6" max="6" width="50.81640625" style="231" customWidth="1"/>
    <col min="7" max="7" width="7.453125" style="231" customWidth="1"/>
    <col min="8" max="8" width="14" style="231" customWidth="1"/>
    <col min="9" max="9" width="15.81640625" style="845" customWidth="1"/>
    <col min="10" max="11" width="22.36328125" style="231" customWidth="1"/>
    <col min="12" max="12" width="9.36328125" style="739" customWidth="1"/>
    <col min="13" max="13" width="10.81640625" style="727" customWidth="1"/>
    <col min="14" max="14" width="9.1796875" style="727"/>
    <col min="15" max="20" width="14.1796875" style="727" customWidth="1"/>
    <col min="21" max="21" width="3.81640625" style="727" customWidth="1"/>
    <col min="22" max="22" width="12.36328125" style="727" customWidth="1"/>
    <col min="23" max="23" width="16.36328125" style="727" customWidth="1"/>
    <col min="24" max="24" width="12.36328125" style="727" customWidth="1"/>
    <col min="25" max="25" width="15" style="727" customWidth="1"/>
    <col min="26" max="26" width="11" style="727" customWidth="1"/>
    <col min="27" max="27" width="15" style="727" customWidth="1"/>
    <col min="28" max="28" width="16.36328125" style="727" customWidth="1"/>
    <col min="29" max="29" width="11" style="727" customWidth="1"/>
    <col min="30" max="30" width="15" style="727" customWidth="1"/>
    <col min="31" max="31" width="16.36328125" style="727" customWidth="1"/>
    <col min="32" max="60" width="9.1796875" style="727"/>
    <col min="61" max="105" width="9.1796875" style="739"/>
    <col min="106" max="16384" width="9.1796875" style="231"/>
  </cols>
  <sheetData>
    <row r="2" spans="1:105" ht="37" customHeight="1">
      <c r="L2" s="945"/>
      <c r="M2" s="946"/>
      <c r="N2" s="946"/>
      <c r="O2" s="946"/>
      <c r="P2" s="946"/>
      <c r="Q2" s="946"/>
      <c r="R2" s="946"/>
      <c r="S2" s="946"/>
      <c r="T2" s="946"/>
      <c r="U2" s="946"/>
      <c r="V2" s="946"/>
      <c r="AT2" s="760"/>
    </row>
    <row r="3" spans="1:105" ht="7" customHeight="1">
      <c r="B3" s="13"/>
      <c r="C3" s="14"/>
      <c r="D3" s="14"/>
      <c r="E3" s="14"/>
      <c r="F3" s="14"/>
      <c r="G3" s="14"/>
      <c r="H3" s="14"/>
      <c r="I3" s="846"/>
      <c r="J3" s="14"/>
      <c r="K3" s="14"/>
      <c r="L3" s="741"/>
      <c r="AT3" s="760"/>
    </row>
    <row r="4" spans="1:105" ht="25" customHeight="1">
      <c r="B4" s="15"/>
      <c r="D4" s="16" t="s">
        <v>110</v>
      </c>
      <c r="L4" s="741"/>
      <c r="M4" s="728"/>
      <c r="AT4" s="760"/>
    </row>
    <row r="5" spans="1:105" ht="7" customHeight="1">
      <c r="B5" s="15"/>
      <c r="L5" s="741"/>
    </row>
    <row r="6" spans="1:105" ht="12" customHeight="1">
      <c r="B6" s="15"/>
      <c r="D6" s="238" t="s">
        <v>16</v>
      </c>
      <c r="L6" s="741"/>
    </row>
    <row r="7" spans="1:105" ht="16.5" customHeight="1">
      <c r="B7" s="15"/>
      <c r="E7" s="940" t="s">
        <v>4078</v>
      </c>
      <c r="F7" s="941"/>
      <c r="G7" s="941"/>
      <c r="H7" s="941"/>
      <c r="L7" s="741"/>
    </row>
    <row r="8" spans="1:105" s="2" customFormat="1" ht="12" customHeight="1">
      <c r="A8" s="237"/>
      <c r="B8" s="26"/>
      <c r="C8" s="237"/>
      <c r="D8" s="238" t="s">
        <v>111</v>
      </c>
      <c r="E8" s="237"/>
      <c r="F8" s="237"/>
      <c r="G8" s="237"/>
      <c r="H8" s="237"/>
      <c r="I8" s="135"/>
      <c r="J8" s="237"/>
      <c r="K8" s="237"/>
      <c r="L8" s="695"/>
      <c r="M8" s="729"/>
      <c r="N8" s="729"/>
      <c r="O8" s="729"/>
      <c r="P8" s="729"/>
      <c r="Q8" s="729"/>
      <c r="R8" s="729"/>
      <c r="S8" s="734"/>
      <c r="T8" s="734"/>
      <c r="U8" s="734"/>
      <c r="V8" s="734"/>
      <c r="W8" s="734"/>
      <c r="X8" s="734"/>
      <c r="Y8" s="734"/>
      <c r="Z8" s="734"/>
      <c r="AA8" s="734"/>
      <c r="AB8" s="734"/>
      <c r="AC8" s="734"/>
      <c r="AD8" s="734"/>
      <c r="AE8" s="734"/>
      <c r="AF8" s="729"/>
      <c r="AG8" s="729"/>
      <c r="AH8" s="729"/>
      <c r="AI8" s="729"/>
      <c r="AJ8" s="729"/>
      <c r="AK8" s="729"/>
      <c r="AL8" s="729"/>
      <c r="AM8" s="729"/>
      <c r="AN8" s="729"/>
      <c r="AO8" s="729"/>
      <c r="AP8" s="729"/>
      <c r="AQ8" s="729"/>
      <c r="AR8" s="729"/>
      <c r="AS8" s="729"/>
      <c r="AT8" s="729"/>
      <c r="AU8" s="729"/>
      <c r="AV8" s="729"/>
      <c r="AW8" s="729"/>
      <c r="AX8" s="729"/>
      <c r="AY8" s="729"/>
      <c r="AZ8" s="729"/>
      <c r="BA8" s="729"/>
      <c r="BB8" s="729"/>
      <c r="BC8" s="729"/>
      <c r="BD8" s="729"/>
      <c r="BE8" s="729"/>
      <c r="BF8" s="729"/>
      <c r="BG8" s="729"/>
      <c r="BH8" s="729"/>
      <c r="BI8" s="696"/>
      <c r="BJ8" s="696"/>
      <c r="BK8" s="696"/>
      <c r="BL8" s="696"/>
      <c r="BM8" s="696"/>
      <c r="BN8" s="696"/>
      <c r="BO8" s="696"/>
      <c r="BP8" s="696"/>
      <c r="BQ8" s="696"/>
      <c r="BR8" s="696"/>
      <c r="BS8" s="696"/>
      <c r="BT8" s="696"/>
      <c r="BU8" s="696"/>
      <c r="BV8" s="696"/>
      <c r="BW8" s="696"/>
      <c r="BX8" s="696"/>
      <c r="BY8" s="696"/>
      <c r="BZ8" s="696"/>
      <c r="CA8" s="696"/>
      <c r="CB8" s="696"/>
      <c r="CC8" s="696"/>
      <c r="CD8" s="696"/>
      <c r="CE8" s="696"/>
      <c r="CF8" s="696"/>
      <c r="CG8" s="696"/>
      <c r="CH8" s="696"/>
      <c r="CI8" s="696"/>
      <c r="CJ8" s="696"/>
      <c r="CK8" s="696"/>
      <c r="CL8" s="696"/>
      <c r="CM8" s="696"/>
      <c r="CN8" s="696"/>
      <c r="CO8" s="696"/>
      <c r="CP8" s="696"/>
      <c r="CQ8" s="696"/>
      <c r="CR8" s="696"/>
      <c r="CS8" s="696"/>
      <c r="CT8" s="696"/>
      <c r="CU8" s="696"/>
      <c r="CV8" s="696"/>
      <c r="CW8" s="696"/>
      <c r="CX8" s="696"/>
      <c r="CY8" s="696"/>
      <c r="CZ8" s="696"/>
      <c r="DA8" s="696"/>
    </row>
    <row r="9" spans="1:105" s="2" customFormat="1" ht="16.5" customHeight="1">
      <c r="A9" s="237"/>
      <c r="B9" s="26"/>
      <c r="C9" s="237"/>
      <c r="D9" s="237"/>
      <c r="E9" s="911" t="s">
        <v>7014</v>
      </c>
      <c r="F9" s="942"/>
      <c r="G9" s="942"/>
      <c r="H9" s="942"/>
      <c r="I9" s="135"/>
      <c r="J9" s="237"/>
      <c r="K9" s="237"/>
      <c r="L9" s="695"/>
      <c r="M9" s="729"/>
      <c r="N9" s="729"/>
      <c r="O9" s="729"/>
      <c r="P9" s="729"/>
      <c r="Q9" s="729"/>
      <c r="R9" s="729"/>
      <c r="S9" s="734"/>
      <c r="T9" s="734"/>
      <c r="U9" s="734"/>
      <c r="V9" s="734"/>
      <c r="W9" s="734"/>
      <c r="X9" s="734"/>
      <c r="Y9" s="734"/>
      <c r="Z9" s="734"/>
      <c r="AA9" s="734"/>
      <c r="AB9" s="734"/>
      <c r="AC9" s="734"/>
      <c r="AD9" s="734"/>
      <c r="AE9" s="734"/>
      <c r="AF9" s="729"/>
      <c r="AG9" s="729"/>
      <c r="AH9" s="729"/>
      <c r="AI9" s="729"/>
      <c r="AJ9" s="729"/>
      <c r="AK9" s="729"/>
      <c r="AL9" s="729"/>
      <c r="AM9" s="729"/>
      <c r="AN9" s="729"/>
      <c r="AO9" s="729"/>
      <c r="AP9" s="729"/>
      <c r="AQ9" s="729"/>
      <c r="AR9" s="729"/>
      <c r="AS9" s="729"/>
      <c r="AT9" s="729"/>
      <c r="AU9" s="729"/>
      <c r="AV9" s="729"/>
      <c r="AW9" s="729"/>
      <c r="AX9" s="729"/>
      <c r="AY9" s="729"/>
      <c r="AZ9" s="729"/>
      <c r="BA9" s="729"/>
      <c r="BB9" s="729"/>
      <c r="BC9" s="729"/>
      <c r="BD9" s="729"/>
      <c r="BE9" s="729"/>
      <c r="BF9" s="729"/>
      <c r="BG9" s="729"/>
      <c r="BH9" s="729"/>
      <c r="BI9" s="696"/>
      <c r="BJ9" s="696"/>
      <c r="BK9" s="696"/>
      <c r="BL9" s="696"/>
      <c r="BM9" s="696"/>
      <c r="BN9" s="696"/>
      <c r="BO9" s="696"/>
      <c r="BP9" s="696"/>
      <c r="BQ9" s="696"/>
      <c r="BR9" s="696"/>
      <c r="BS9" s="696"/>
      <c r="BT9" s="696"/>
      <c r="BU9" s="696"/>
      <c r="BV9" s="696"/>
      <c r="BW9" s="696"/>
      <c r="BX9" s="696"/>
      <c r="BY9" s="696"/>
      <c r="BZ9" s="696"/>
      <c r="CA9" s="696"/>
      <c r="CB9" s="696"/>
      <c r="CC9" s="696"/>
      <c r="CD9" s="696"/>
      <c r="CE9" s="696"/>
      <c r="CF9" s="696"/>
      <c r="CG9" s="696"/>
      <c r="CH9" s="696"/>
      <c r="CI9" s="696"/>
      <c r="CJ9" s="696"/>
      <c r="CK9" s="696"/>
      <c r="CL9" s="696"/>
      <c r="CM9" s="696"/>
      <c r="CN9" s="696"/>
      <c r="CO9" s="696"/>
      <c r="CP9" s="696"/>
      <c r="CQ9" s="696"/>
      <c r="CR9" s="696"/>
      <c r="CS9" s="696"/>
      <c r="CT9" s="696"/>
      <c r="CU9" s="696"/>
      <c r="CV9" s="696"/>
      <c r="CW9" s="696"/>
      <c r="CX9" s="696"/>
      <c r="CY9" s="696"/>
      <c r="CZ9" s="696"/>
      <c r="DA9" s="696"/>
    </row>
    <row r="10" spans="1:105" s="2" customFormat="1">
      <c r="A10" s="237"/>
      <c r="B10" s="26"/>
      <c r="C10" s="237"/>
      <c r="D10" s="237"/>
      <c r="E10" s="237"/>
      <c r="F10" s="237"/>
      <c r="G10" s="237"/>
      <c r="H10" s="237"/>
      <c r="I10" s="135"/>
      <c r="J10" s="237"/>
      <c r="K10" s="237"/>
      <c r="L10" s="695"/>
      <c r="M10" s="729"/>
      <c r="N10" s="729"/>
      <c r="O10" s="729"/>
      <c r="P10" s="729"/>
      <c r="Q10" s="729"/>
      <c r="R10" s="729"/>
      <c r="S10" s="734"/>
      <c r="T10" s="734"/>
      <c r="U10" s="734"/>
      <c r="V10" s="734"/>
      <c r="W10" s="734"/>
      <c r="X10" s="734"/>
      <c r="Y10" s="734"/>
      <c r="Z10" s="734"/>
      <c r="AA10" s="734"/>
      <c r="AB10" s="734"/>
      <c r="AC10" s="734"/>
      <c r="AD10" s="734"/>
      <c r="AE10" s="734"/>
      <c r="AF10" s="729"/>
      <c r="AG10" s="729"/>
      <c r="AH10" s="729"/>
      <c r="AI10" s="729"/>
      <c r="AJ10" s="729"/>
      <c r="AK10" s="729"/>
      <c r="AL10" s="729"/>
      <c r="AM10" s="729"/>
      <c r="AN10" s="729"/>
      <c r="AO10" s="729"/>
      <c r="AP10" s="729"/>
      <c r="AQ10" s="729"/>
      <c r="AR10" s="729"/>
      <c r="AS10" s="729"/>
      <c r="AT10" s="729"/>
      <c r="AU10" s="729"/>
      <c r="AV10" s="729"/>
      <c r="AW10" s="729"/>
      <c r="AX10" s="729"/>
      <c r="AY10" s="729"/>
      <c r="AZ10" s="729"/>
      <c r="BA10" s="729"/>
      <c r="BB10" s="729"/>
      <c r="BC10" s="729"/>
      <c r="BD10" s="729"/>
      <c r="BE10" s="729"/>
      <c r="BF10" s="729"/>
      <c r="BG10" s="729"/>
      <c r="BH10" s="729"/>
      <c r="BI10" s="696"/>
      <c r="BJ10" s="696"/>
      <c r="BK10" s="696"/>
      <c r="BL10" s="696"/>
      <c r="BM10" s="696"/>
      <c r="BN10" s="696"/>
      <c r="BO10" s="696"/>
      <c r="BP10" s="696"/>
      <c r="BQ10" s="696"/>
      <c r="BR10" s="696"/>
      <c r="BS10" s="696"/>
      <c r="BT10" s="696"/>
      <c r="BU10" s="696"/>
      <c r="BV10" s="696"/>
      <c r="BW10" s="696"/>
      <c r="BX10" s="696"/>
      <c r="BY10" s="696"/>
      <c r="BZ10" s="696"/>
      <c r="CA10" s="696"/>
      <c r="CB10" s="696"/>
      <c r="CC10" s="696"/>
      <c r="CD10" s="696"/>
      <c r="CE10" s="696"/>
      <c r="CF10" s="696"/>
      <c r="CG10" s="696"/>
      <c r="CH10" s="696"/>
      <c r="CI10" s="696"/>
      <c r="CJ10" s="696"/>
      <c r="CK10" s="696"/>
      <c r="CL10" s="696"/>
      <c r="CM10" s="696"/>
      <c r="CN10" s="696"/>
      <c r="CO10" s="696"/>
      <c r="CP10" s="696"/>
      <c r="CQ10" s="696"/>
      <c r="CR10" s="696"/>
      <c r="CS10" s="696"/>
      <c r="CT10" s="696"/>
      <c r="CU10" s="696"/>
      <c r="CV10" s="696"/>
      <c r="CW10" s="696"/>
      <c r="CX10" s="696"/>
      <c r="CY10" s="696"/>
      <c r="CZ10" s="696"/>
      <c r="DA10" s="696"/>
    </row>
    <row r="11" spans="1:105" s="2" customFormat="1" ht="12" customHeight="1">
      <c r="A11" s="237"/>
      <c r="B11" s="26"/>
      <c r="C11" s="237"/>
      <c r="D11" s="238" t="s">
        <v>17</v>
      </c>
      <c r="E11" s="237"/>
      <c r="F11" s="230" t="s">
        <v>1</v>
      </c>
      <c r="G11" s="237"/>
      <c r="H11" s="237"/>
      <c r="I11" s="847" t="s">
        <v>18</v>
      </c>
      <c r="J11" s="230" t="s">
        <v>1</v>
      </c>
      <c r="K11" s="237"/>
      <c r="L11" s="695"/>
      <c r="M11" s="729"/>
      <c r="N11" s="729"/>
      <c r="O11" s="729"/>
      <c r="P11" s="729"/>
      <c r="Q11" s="729"/>
      <c r="R11" s="729"/>
      <c r="S11" s="734"/>
      <c r="T11" s="734"/>
      <c r="U11" s="734"/>
      <c r="V11" s="734"/>
      <c r="W11" s="734"/>
      <c r="X11" s="734"/>
      <c r="Y11" s="734"/>
      <c r="Z11" s="734"/>
      <c r="AA11" s="734"/>
      <c r="AB11" s="734"/>
      <c r="AC11" s="734"/>
      <c r="AD11" s="734"/>
      <c r="AE11" s="734"/>
      <c r="AF11" s="729"/>
      <c r="AG11" s="729"/>
      <c r="AH11" s="729"/>
      <c r="AI11" s="729"/>
      <c r="AJ11" s="729"/>
      <c r="AK11" s="729"/>
      <c r="AL11" s="729"/>
      <c r="AM11" s="729"/>
      <c r="AN11" s="729"/>
      <c r="AO11" s="729"/>
      <c r="AP11" s="729"/>
      <c r="AQ11" s="729"/>
      <c r="AR11" s="729"/>
      <c r="AS11" s="729"/>
      <c r="AT11" s="729"/>
      <c r="AU11" s="729"/>
      <c r="AV11" s="729"/>
      <c r="AW11" s="729"/>
      <c r="AX11" s="729"/>
      <c r="AY11" s="729"/>
      <c r="AZ11" s="729"/>
      <c r="BA11" s="729"/>
      <c r="BB11" s="729"/>
      <c r="BC11" s="729"/>
      <c r="BD11" s="729"/>
      <c r="BE11" s="729"/>
      <c r="BF11" s="729"/>
      <c r="BG11" s="729"/>
      <c r="BH11" s="729"/>
      <c r="BI11" s="696"/>
      <c r="BJ11" s="696"/>
      <c r="BK11" s="696"/>
      <c r="BL11" s="696"/>
      <c r="BM11" s="696"/>
      <c r="BN11" s="696"/>
      <c r="BO11" s="696"/>
      <c r="BP11" s="696"/>
      <c r="BQ11" s="696"/>
      <c r="BR11" s="696"/>
      <c r="BS11" s="696"/>
      <c r="BT11" s="696"/>
      <c r="BU11" s="696"/>
      <c r="BV11" s="696"/>
      <c r="BW11" s="696"/>
      <c r="BX11" s="696"/>
      <c r="BY11" s="696"/>
      <c r="BZ11" s="696"/>
      <c r="CA11" s="696"/>
      <c r="CB11" s="696"/>
      <c r="CC11" s="696"/>
      <c r="CD11" s="696"/>
      <c r="CE11" s="696"/>
      <c r="CF11" s="696"/>
      <c r="CG11" s="696"/>
      <c r="CH11" s="696"/>
      <c r="CI11" s="696"/>
      <c r="CJ11" s="696"/>
      <c r="CK11" s="696"/>
      <c r="CL11" s="696"/>
      <c r="CM11" s="696"/>
      <c r="CN11" s="696"/>
      <c r="CO11" s="696"/>
      <c r="CP11" s="696"/>
      <c r="CQ11" s="696"/>
      <c r="CR11" s="696"/>
      <c r="CS11" s="696"/>
      <c r="CT11" s="696"/>
      <c r="CU11" s="696"/>
      <c r="CV11" s="696"/>
      <c r="CW11" s="696"/>
      <c r="CX11" s="696"/>
      <c r="CY11" s="696"/>
      <c r="CZ11" s="696"/>
      <c r="DA11" s="696"/>
    </row>
    <row r="12" spans="1:105" s="2" customFormat="1" ht="12" customHeight="1">
      <c r="A12" s="237"/>
      <c r="B12" s="26"/>
      <c r="C12" s="237"/>
      <c r="D12" s="238" t="s">
        <v>19</v>
      </c>
      <c r="E12" s="237"/>
      <c r="F12" s="791" t="s">
        <v>2933</v>
      </c>
      <c r="G12" s="237"/>
      <c r="H12" s="237"/>
      <c r="I12" s="847" t="s">
        <v>20</v>
      </c>
      <c r="J12" s="789">
        <f>'Rekapitulace stavby'!AN8</f>
        <v>44757</v>
      </c>
      <c r="K12" s="237"/>
      <c r="L12" s="695"/>
      <c r="M12" s="729"/>
      <c r="N12" s="729"/>
      <c r="O12" s="729"/>
      <c r="P12" s="729"/>
      <c r="Q12" s="729"/>
      <c r="R12" s="729"/>
      <c r="S12" s="734"/>
      <c r="T12" s="734"/>
      <c r="U12" s="734"/>
      <c r="V12" s="734"/>
      <c r="W12" s="734"/>
      <c r="X12" s="734"/>
      <c r="Y12" s="734"/>
      <c r="Z12" s="734"/>
      <c r="AA12" s="734"/>
      <c r="AB12" s="734"/>
      <c r="AC12" s="734"/>
      <c r="AD12" s="734"/>
      <c r="AE12" s="734"/>
      <c r="AF12" s="729"/>
      <c r="AG12" s="729"/>
      <c r="AH12" s="729"/>
      <c r="AI12" s="729"/>
      <c r="AJ12" s="729"/>
      <c r="AK12" s="729"/>
      <c r="AL12" s="729"/>
      <c r="AM12" s="729"/>
      <c r="AN12" s="729"/>
      <c r="AO12" s="729"/>
      <c r="AP12" s="729"/>
      <c r="AQ12" s="729"/>
      <c r="AR12" s="729"/>
      <c r="AS12" s="729"/>
      <c r="AT12" s="729"/>
      <c r="AU12" s="729"/>
      <c r="AV12" s="729"/>
      <c r="AW12" s="729"/>
      <c r="AX12" s="729"/>
      <c r="AY12" s="729"/>
      <c r="AZ12" s="729"/>
      <c r="BA12" s="729"/>
      <c r="BB12" s="729"/>
      <c r="BC12" s="729"/>
      <c r="BD12" s="729"/>
      <c r="BE12" s="729"/>
      <c r="BF12" s="729"/>
      <c r="BG12" s="729"/>
      <c r="BH12" s="729"/>
      <c r="BI12" s="696"/>
      <c r="BJ12" s="696"/>
      <c r="BK12" s="696"/>
      <c r="BL12" s="696"/>
      <c r="BM12" s="696"/>
      <c r="BN12" s="696"/>
      <c r="BO12" s="696"/>
      <c r="BP12" s="696"/>
      <c r="BQ12" s="696"/>
      <c r="BR12" s="696"/>
      <c r="BS12" s="696"/>
      <c r="BT12" s="696"/>
      <c r="BU12" s="696"/>
      <c r="BV12" s="696"/>
      <c r="BW12" s="696"/>
      <c r="BX12" s="696"/>
      <c r="BY12" s="696"/>
      <c r="BZ12" s="696"/>
      <c r="CA12" s="696"/>
      <c r="CB12" s="696"/>
      <c r="CC12" s="696"/>
      <c r="CD12" s="696"/>
      <c r="CE12" s="696"/>
      <c r="CF12" s="696"/>
      <c r="CG12" s="696"/>
      <c r="CH12" s="696"/>
      <c r="CI12" s="696"/>
      <c r="CJ12" s="696"/>
      <c r="CK12" s="696"/>
      <c r="CL12" s="696"/>
      <c r="CM12" s="696"/>
      <c r="CN12" s="696"/>
      <c r="CO12" s="696"/>
      <c r="CP12" s="696"/>
      <c r="CQ12" s="696"/>
      <c r="CR12" s="696"/>
      <c r="CS12" s="696"/>
      <c r="CT12" s="696"/>
      <c r="CU12" s="696"/>
      <c r="CV12" s="696"/>
      <c r="CW12" s="696"/>
      <c r="CX12" s="696"/>
      <c r="CY12" s="696"/>
      <c r="CZ12" s="696"/>
      <c r="DA12" s="696"/>
    </row>
    <row r="13" spans="1:105" s="2" customFormat="1" ht="10.95" customHeight="1">
      <c r="A13" s="237"/>
      <c r="B13" s="26"/>
      <c r="C13" s="237"/>
      <c r="D13" s="237"/>
      <c r="E13" s="237"/>
      <c r="F13" s="237"/>
      <c r="G13" s="237"/>
      <c r="H13" s="237"/>
      <c r="I13" s="135"/>
      <c r="J13" s="237"/>
      <c r="K13" s="237"/>
      <c r="L13" s="695"/>
      <c r="M13" s="729"/>
      <c r="N13" s="729"/>
      <c r="O13" s="729"/>
      <c r="P13" s="729"/>
      <c r="Q13" s="729"/>
      <c r="R13" s="729"/>
      <c r="S13" s="734"/>
      <c r="T13" s="734"/>
      <c r="U13" s="734"/>
      <c r="V13" s="734"/>
      <c r="W13" s="734"/>
      <c r="X13" s="734"/>
      <c r="Y13" s="734"/>
      <c r="Z13" s="734"/>
      <c r="AA13" s="734"/>
      <c r="AB13" s="734"/>
      <c r="AC13" s="734"/>
      <c r="AD13" s="734"/>
      <c r="AE13" s="734"/>
      <c r="AF13" s="729"/>
      <c r="AG13" s="729"/>
      <c r="AH13" s="729"/>
      <c r="AI13" s="729"/>
      <c r="AJ13" s="729"/>
      <c r="AK13" s="729"/>
      <c r="AL13" s="729"/>
      <c r="AM13" s="729"/>
      <c r="AN13" s="729"/>
      <c r="AO13" s="729"/>
      <c r="AP13" s="729"/>
      <c r="AQ13" s="729"/>
      <c r="AR13" s="729"/>
      <c r="AS13" s="729"/>
      <c r="AT13" s="729"/>
      <c r="AU13" s="729"/>
      <c r="AV13" s="729"/>
      <c r="AW13" s="729"/>
      <c r="AX13" s="729"/>
      <c r="AY13" s="729"/>
      <c r="AZ13" s="729"/>
      <c r="BA13" s="729"/>
      <c r="BB13" s="729"/>
      <c r="BC13" s="729"/>
      <c r="BD13" s="729"/>
      <c r="BE13" s="729"/>
      <c r="BF13" s="729"/>
      <c r="BG13" s="729"/>
      <c r="BH13" s="729"/>
      <c r="BI13" s="696"/>
      <c r="BJ13" s="696"/>
      <c r="BK13" s="696"/>
      <c r="BL13" s="696"/>
      <c r="BM13" s="696"/>
      <c r="BN13" s="696"/>
      <c r="BO13" s="696"/>
      <c r="BP13" s="696"/>
      <c r="BQ13" s="696"/>
      <c r="BR13" s="696"/>
      <c r="BS13" s="696"/>
      <c r="BT13" s="696"/>
      <c r="BU13" s="696"/>
      <c r="BV13" s="696"/>
      <c r="BW13" s="696"/>
      <c r="BX13" s="696"/>
      <c r="BY13" s="696"/>
      <c r="BZ13" s="696"/>
      <c r="CA13" s="696"/>
      <c r="CB13" s="696"/>
      <c r="CC13" s="696"/>
      <c r="CD13" s="696"/>
      <c r="CE13" s="696"/>
      <c r="CF13" s="696"/>
      <c r="CG13" s="696"/>
      <c r="CH13" s="696"/>
      <c r="CI13" s="696"/>
      <c r="CJ13" s="696"/>
      <c r="CK13" s="696"/>
      <c r="CL13" s="696"/>
      <c r="CM13" s="696"/>
      <c r="CN13" s="696"/>
      <c r="CO13" s="696"/>
      <c r="CP13" s="696"/>
      <c r="CQ13" s="696"/>
      <c r="CR13" s="696"/>
      <c r="CS13" s="696"/>
      <c r="CT13" s="696"/>
      <c r="CU13" s="696"/>
      <c r="CV13" s="696"/>
      <c r="CW13" s="696"/>
      <c r="CX13" s="696"/>
      <c r="CY13" s="696"/>
      <c r="CZ13" s="696"/>
      <c r="DA13" s="696"/>
    </row>
    <row r="14" spans="1:105" s="2" customFormat="1" ht="12" customHeight="1">
      <c r="A14" s="237"/>
      <c r="B14" s="26"/>
      <c r="C14" s="237"/>
      <c r="D14" s="238" t="s">
        <v>21</v>
      </c>
      <c r="E14" s="237"/>
      <c r="F14" s="237"/>
      <c r="G14" s="237"/>
      <c r="H14" s="237"/>
      <c r="I14" s="847" t="s">
        <v>22</v>
      </c>
      <c r="J14" s="230"/>
      <c r="K14" s="237"/>
      <c r="L14" s="695"/>
      <c r="M14" s="729"/>
      <c r="N14" s="729"/>
      <c r="O14" s="729"/>
      <c r="P14" s="729"/>
      <c r="Q14" s="729"/>
      <c r="R14" s="729"/>
      <c r="S14" s="734"/>
      <c r="T14" s="734"/>
      <c r="U14" s="734"/>
      <c r="V14" s="734"/>
      <c r="W14" s="734"/>
      <c r="X14" s="734"/>
      <c r="Y14" s="734"/>
      <c r="Z14" s="734"/>
      <c r="AA14" s="734"/>
      <c r="AB14" s="734"/>
      <c r="AC14" s="734"/>
      <c r="AD14" s="734"/>
      <c r="AE14" s="734"/>
      <c r="AF14" s="729"/>
      <c r="AG14" s="729"/>
      <c r="AH14" s="729"/>
      <c r="AI14" s="729"/>
      <c r="AJ14" s="729"/>
      <c r="AK14" s="729"/>
      <c r="AL14" s="729"/>
      <c r="AM14" s="729"/>
      <c r="AN14" s="729"/>
      <c r="AO14" s="729"/>
      <c r="AP14" s="729"/>
      <c r="AQ14" s="729"/>
      <c r="AR14" s="729"/>
      <c r="AS14" s="729"/>
      <c r="AT14" s="729"/>
      <c r="AU14" s="729"/>
      <c r="AV14" s="729"/>
      <c r="AW14" s="729"/>
      <c r="AX14" s="729"/>
      <c r="AY14" s="729"/>
      <c r="AZ14" s="729"/>
      <c r="BA14" s="729"/>
      <c r="BB14" s="729"/>
      <c r="BC14" s="729"/>
      <c r="BD14" s="729"/>
      <c r="BE14" s="729"/>
      <c r="BF14" s="729"/>
      <c r="BG14" s="729"/>
      <c r="BH14" s="729"/>
      <c r="BI14" s="696"/>
      <c r="BJ14" s="696"/>
      <c r="BK14" s="696"/>
      <c r="BL14" s="696"/>
      <c r="BM14" s="696"/>
      <c r="BN14" s="696"/>
      <c r="BO14" s="696"/>
      <c r="BP14" s="696"/>
      <c r="BQ14" s="696"/>
      <c r="BR14" s="696"/>
      <c r="BS14" s="696"/>
      <c r="BT14" s="696"/>
      <c r="BU14" s="696"/>
      <c r="BV14" s="696"/>
      <c r="BW14" s="696"/>
      <c r="BX14" s="696"/>
      <c r="BY14" s="696"/>
      <c r="BZ14" s="696"/>
      <c r="CA14" s="696"/>
      <c r="CB14" s="696"/>
      <c r="CC14" s="696"/>
      <c r="CD14" s="696"/>
      <c r="CE14" s="696"/>
      <c r="CF14" s="696"/>
      <c r="CG14" s="696"/>
      <c r="CH14" s="696"/>
      <c r="CI14" s="696"/>
      <c r="CJ14" s="696"/>
      <c r="CK14" s="696"/>
      <c r="CL14" s="696"/>
      <c r="CM14" s="696"/>
      <c r="CN14" s="696"/>
      <c r="CO14" s="696"/>
      <c r="CP14" s="696"/>
      <c r="CQ14" s="696"/>
      <c r="CR14" s="696"/>
      <c r="CS14" s="696"/>
      <c r="CT14" s="696"/>
      <c r="CU14" s="696"/>
      <c r="CV14" s="696"/>
      <c r="CW14" s="696"/>
      <c r="CX14" s="696"/>
      <c r="CY14" s="696"/>
      <c r="CZ14" s="696"/>
      <c r="DA14" s="696"/>
    </row>
    <row r="15" spans="1:105" s="2" customFormat="1" ht="18" customHeight="1">
      <c r="A15" s="237"/>
      <c r="B15" s="26"/>
      <c r="C15" s="237"/>
      <c r="D15" s="237"/>
      <c r="E15" s="230" t="s">
        <v>2932</v>
      </c>
      <c r="F15" s="237"/>
      <c r="G15" s="237"/>
      <c r="H15" s="237"/>
      <c r="I15" s="847" t="s">
        <v>23</v>
      </c>
      <c r="J15" s="230"/>
      <c r="K15" s="237"/>
      <c r="L15" s="695"/>
      <c r="M15" s="729"/>
      <c r="N15" s="729"/>
      <c r="O15" s="729"/>
      <c r="P15" s="729"/>
      <c r="Q15" s="729"/>
      <c r="R15" s="729"/>
      <c r="S15" s="734"/>
      <c r="T15" s="734"/>
      <c r="U15" s="734"/>
      <c r="V15" s="734"/>
      <c r="W15" s="734"/>
      <c r="X15" s="734"/>
      <c r="Y15" s="734"/>
      <c r="Z15" s="734"/>
      <c r="AA15" s="734"/>
      <c r="AB15" s="734"/>
      <c r="AC15" s="734"/>
      <c r="AD15" s="734"/>
      <c r="AE15" s="734"/>
      <c r="AF15" s="729"/>
      <c r="AG15" s="729"/>
      <c r="AH15" s="729"/>
      <c r="AI15" s="729"/>
      <c r="AJ15" s="729"/>
      <c r="AK15" s="729"/>
      <c r="AL15" s="729"/>
      <c r="AM15" s="729"/>
      <c r="AN15" s="729"/>
      <c r="AO15" s="729"/>
      <c r="AP15" s="729"/>
      <c r="AQ15" s="729"/>
      <c r="AR15" s="729"/>
      <c r="AS15" s="729"/>
      <c r="AT15" s="729"/>
      <c r="AU15" s="729"/>
      <c r="AV15" s="729"/>
      <c r="AW15" s="729"/>
      <c r="AX15" s="729"/>
      <c r="AY15" s="729"/>
      <c r="AZ15" s="729"/>
      <c r="BA15" s="729"/>
      <c r="BB15" s="729"/>
      <c r="BC15" s="729"/>
      <c r="BD15" s="729"/>
      <c r="BE15" s="729"/>
      <c r="BF15" s="729"/>
      <c r="BG15" s="729"/>
      <c r="BH15" s="729"/>
      <c r="BI15" s="696"/>
      <c r="BJ15" s="696"/>
      <c r="BK15" s="696"/>
      <c r="BL15" s="696"/>
      <c r="BM15" s="696"/>
      <c r="BN15" s="696"/>
      <c r="BO15" s="696"/>
      <c r="BP15" s="696"/>
      <c r="BQ15" s="696"/>
      <c r="BR15" s="696"/>
      <c r="BS15" s="696"/>
      <c r="BT15" s="696"/>
      <c r="BU15" s="696"/>
      <c r="BV15" s="696"/>
      <c r="BW15" s="696"/>
      <c r="BX15" s="696"/>
      <c r="BY15" s="696"/>
      <c r="BZ15" s="696"/>
      <c r="CA15" s="696"/>
      <c r="CB15" s="696"/>
      <c r="CC15" s="696"/>
      <c r="CD15" s="696"/>
      <c r="CE15" s="696"/>
      <c r="CF15" s="696"/>
      <c r="CG15" s="696"/>
      <c r="CH15" s="696"/>
      <c r="CI15" s="696"/>
      <c r="CJ15" s="696"/>
      <c r="CK15" s="696"/>
      <c r="CL15" s="696"/>
      <c r="CM15" s="696"/>
      <c r="CN15" s="696"/>
      <c r="CO15" s="696"/>
      <c r="CP15" s="696"/>
      <c r="CQ15" s="696"/>
      <c r="CR15" s="696"/>
      <c r="CS15" s="696"/>
      <c r="CT15" s="696"/>
      <c r="CU15" s="696"/>
      <c r="CV15" s="696"/>
      <c r="CW15" s="696"/>
      <c r="CX15" s="696"/>
      <c r="CY15" s="696"/>
      <c r="CZ15" s="696"/>
      <c r="DA15" s="696"/>
    </row>
    <row r="16" spans="1:105" s="2" customFormat="1" ht="7" customHeight="1">
      <c r="A16" s="237"/>
      <c r="B16" s="26"/>
      <c r="C16" s="237"/>
      <c r="D16" s="237"/>
      <c r="E16" s="237"/>
      <c r="F16" s="237"/>
      <c r="G16" s="237"/>
      <c r="H16" s="237"/>
      <c r="I16" s="135"/>
      <c r="J16" s="237"/>
      <c r="K16" s="237"/>
      <c r="L16" s="695"/>
      <c r="M16" s="729"/>
      <c r="N16" s="729"/>
      <c r="O16" s="729"/>
      <c r="P16" s="729"/>
      <c r="Q16" s="729"/>
      <c r="R16" s="729"/>
      <c r="S16" s="734"/>
      <c r="T16" s="734"/>
      <c r="U16" s="734"/>
      <c r="V16" s="734"/>
      <c r="W16" s="734"/>
      <c r="X16" s="734"/>
      <c r="Y16" s="734"/>
      <c r="Z16" s="734"/>
      <c r="AA16" s="734"/>
      <c r="AB16" s="734"/>
      <c r="AC16" s="734"/>
      <c r="AD16" s="734"/>
      <c r="AE16" s="734"/>
      <c r="AF16" s="729"/>
      <c r="AG16" s="729"/>
      <c r="AH16" s="729"/>
      <c r="AI16" s="729"/>
      <c r="AJ16" s="729"/>
      <c r="AK16" s="729"/>
      <c r="AL16" s="729"/>
      <c r="AM16" s="729"/>
      <c r="AN16" s="729"/>
      <c r="AO16" s="729"/>
      <c r="AP16" s="729"/>
      <c r="AQ16" s="729"/>
      <c r="AR16" s="729"/>
      <c r="AS16" s="729"/>
      <c r="AT16" s="729"/>
      <c r="AU16" s="729"/>
      <c r="AV16" s="729"/>
      <c r="AW16" s="729"/>
      <c r="AX16" s="729"/>
      <c r="AY16" s="729"/>
      <c r="AZ16" s="729"/>
      <c r="BA16" s="729"/>
      <c r="BB16" s="729"/>
      <c r="BC16" s="729"/>
      <c r="BD16" s="729"/>
      <c r="BE16" s="729"/>
      <c r="BF16" s="729"/>
      <c r="BG16" s="729"/>
      <c r="BH16" s="729"/>
      <c r="BI16" s="696"/>
      <c r="BJ16" s="696"/>
      <c r="BK16" s="696"/>
      <c r="BL16" s="696"/>
      <c r="BM16" s="696"/>
      <c r="BN16" s="696"/>
      <c r="BO16" s="696"/>
      <c r="BP16" s="696"/>
      <c r="BQ16" s="696"/>
      <c r="BR16" s="696"/>
      <c r="BS16" s="696"/>
      <c r="BT16" s="696"/>
      <c r="BU16" s="696"/>
      <c r="BV16" s="696"/>
      <c r="BW16" s="696"/>
      <c r="BX16" s="696"/>
      <c r="BY16" s="696"/>
      <c r="BZ16" s="696"/>
      <c r="CA16" s="696"/>
      <c r="CB16" s="696"/>
      <c r="CC16" s="696"/>
      <c r="CD16" s="696"/>
      <c r="CE16" s="696"/>
      <c r="CF16" s="696"/>
      <c r="CG16" s="696"/>
      <c r="CH16" s="696"/>
      <c r="CI16" s="696"/>
      <c r="CJ16" s="696"/>
      <c r="CK16" s="696"/>
      <c r="CL16" s="696"/>
      <c r="CM16" s="696"/>
      <c r="CN16" s="696"/>
      <c r="CO16" s="696"/>
      <c r="CP16" s="696"/>
      <c r="CQ16" s="696"/>
      <c r="CR16" s="696"/>
      <c r="CS16" s="696"/>
      <c r="CT16" s="696"/>
      <c r="CU16" s="696"/>
      <c r="CV16" s="696"/>
      <c r="CW16" s="696"/>
      <c r="CX16" s="696"/>
      <c r="CY16" s="696"/>
      <c r="CZ16" s="696"/>
      <c r="DA16" s="696"/>
    </row>
    <row r="17" spans="1:105" s="2" customFormat="1" ht="12" customHeight="1">
      <c r="A17" s="237"/>
      <c r="B17" s="26"/>
      <c r="C17" s="237"/>
      <c r="D17" s="238" t="s">
        <v>24</v>
      </c>
      <c r="E17" s="237"/>
      <c r="F17" s="237"/>
      <c r="G17" s="237"/>
      <c r="H17" s="237"/>
      <c r="I17" s="847" t="s">
        <v>22</v>
      </c>
      <c r="J17" s="792" t="str">
        <f>'Rekapitulace stavby'!AN13</f>
        <v>Vyplň údaj</v>
      </c>
      <c r="K17" s="237"/>
      <c r="L17" s="695"/>
      <c r="M17" s="729"/>
      <c r="N17" s="729"/>
      <c r="O17" s="729"/>
      <c r="P17" s="729"/>
      <c r="Q17" s="729"/>
      <c r="R17" s="729"/>
      <c r="S17" s="734"/>
      <c r="T17" s="734"/>
      <c r="U17" s="734"/>
      <c r="V17" s="734"/>
      <c r="W17" s="734"/>
      <c r="X17" s="734"/>
      <c r="Y17" s="734"/>
      <c r="Z17" s="734"/>
      <c r="AA17" s="734"/>
      <c r="AB17" s="734"/>
      <c r="AC17" s="734"/>
      <c r="AD17" s="734"/>
      <c r="AE17" s="734"/>
      <c r="AF17" s="729"/>
      <c r="AG17" s="729"/>
      <c r="AH17" s="729"/>
      <c r="AI17" s="729"/>
      <c r="AJ17" s="729"/>
      <c r="AK17" s="729"/>
      <c r="AL17" s="729"/>
      <c r="AM17" s="729"/>
      <c r="AN17" s="729"/>
      <c r="AO17" s="729"/>
      <c r="AP17" s="729"/>
      <c r="AQ17" s="729"/>
      <c r="AR17" s="729"/>
      <c r="AS17" s="729"/>
      <c r="AT17" s="729"/>
      <c r="AU17" s="729"/>
      <c r="AV17" s="729"/>
      <c r="AW17" s="729"/>
      <c r="AX17" s="729"/>
      <c r="AY17" s="729"/>
      <c r="AZ17" s="729"/>
      <c r="BA17" s="729"/>
      <c r="BB17" s="729"/>
      <c r="BC17" s="729"/>
      <c r="BD17" s="729"/>
      <c r="BE17" s="729"/>
      <c r="BF17" s="729"/>
      <c r="BG17" s="729"/>
      <c r="BH17" s="729"/>
      <c r="BI17" s="696"/>
      <c r="BJ17" s="696"/>
      <c r="BK17" s="696"/>
      <c r="BL17" s="696"/>
      <c r="BM17" s="696"/>
      <c r="BN17" s="696"/>
      <c r="BO17" s="696"/>
      <c r="BP17" s="696"/>
      <c r="BQ17" s="696"/>
      <c r="BR17" s="696"/>
      <c r="BS17" s="696"/>
      <c r="BT17" s="696"/>
      <c r="BU17" s="696"/>
      <c r="BV17" s="696"/>
      <c r="BW17" s="696"/>
      <c r="BX17" s="696"/>
      <c r="BY17" s="696"/>
      <c r="BZ17" s="696"/>
      <c r="CA17" s="696"/>
      <c r="CB17" s="696"/>
      <c r="CC17" s="696"/>
      <c r="CD17" s="696"/>
      <c r="CE17" s="696"/>
      <c r="CF17" s="696"/>
      <c r="CG17" s="696"/>
      <c r="CH17" s="696"/>
      <c r="CI17" s="696"/>
      <c r="CJ17" s="696"/>
      <c r="CK17" s="696"/>
      <c r="CL17" s="696"/>
      <c r="CM17" s="696"/>
      <c r="CN17" s="696"/>
      <c r="CO17" s="696"/>
      <c r="CP17" s="696"/>
      <c r="CQ17" s="696"/>
      <c r="CR17" s="696"/>
      <c r="CS17" s="696"/>
      <c r="CT17" s="696"/>
      <c r="CU17" s="696"/>
      <c r="CV17" s="696"/>
      <c r="CW17" s="696"/>
      <c r="CX17" s="696"/>
      <c r="CY17" s="696"/>
      <c r="CZ17" s="696"/>
      <c r="DA17" s="696"/>
    </row>
    <row r="18" spans="1:105" s="2" customFormat="1" ht="18" customHeight="1">
      <c r="A18" s="237"/>
      <c r="B18" s="26"/>
      <c r="C18" s="237"/>
      <c r="D18" s="237"/>
      <c r="E18" s="901" t="str">
        <f>'Rekapitulace stavby'!E14</f>
        <v>Vyplň údaj</v>
      </c>
      <c r="F18" s="896"/>
      <c r="G18" s="896"/>
      <c r="H18" s="896"/>
      <c r="I18" s="847" t="s">
        <v>23</v>
      </c>
      <c r="J18" s="792" t="str">
        <f>'Rekapitulace stavby'!AN14</f>
        <v>Vyplň údaj</v>
      </c>
      <c r="K18" s="237"/>
      <c r="L18" s="695"/>
      <c r="M18" s="729"/>
      <c r="N18" s="729"/>
      <c r="O18" s="729"/>
      <c r="P18" s="729"/>
      <c r="Q18" s="729"/>
      <c r="R18" s="729"/>
      <c r="S18" s="734"/>
      <c r="T18" s="734"/>
      <c r="U18" s="734"/>
      <c r="V18" s="734"/>
      <c r="W18" s="734"/>
      <c r="X18" s="734"/>
      <c r="Y18" s="734"/>
      <c r="Z18" s="734"/>
      <c r="AA18" s="734"/>
      <c r="AB18" s="734"/>
      <c r="AC18" s="734"/>
      <c r="AD18" s="734"/>
      <c r="AE18" s="734"/>
      <c r="AF18" s="729"/>
      <c r="AG18" s="729"/>
      <c r="AH18" s="729"/>
      <c r="AI18" s="729"/>
      <c r="AJ18" s="729"/>
      <c r="AK18" s="729"/>
      <c r="AL18" s="729"/>
      <c r="AM18" s="729"/>
      <c r="AN18" s="729"/>
      <c r="AO18" s="729"/>
      <c r="AP18" s="729"/>
      <c r="AQ18" s="729"/>
      <c r="AR18" s="729"/>
      <c r="AS18" s="729"/>
      <c r="AT18" s="729"/>
      <c r="AU18" s="729"/>
      <c r="AV18" s="729"/>
      <c r="AW18" s="729"/>
      <c r="AX18" s="729"/>
      <c r="AY18" s="729"/>
      <c r="AZ18" s="729"/>
      <c r="BA18" s="729"/>
      <c r="BB18" s="729"/>
      <c r="BC18" s="729"/>
      <c r="BD18" s="729"/>
      <c r="BE18" s="729"/>
      <c r="BF18" s="729"/>
      <c r="BG18" s="729"/>
      <c r="BH18" s="729"/>
      <c r="BI18" s="696"/>
      <c r="BJ18" s="696"/>
      <c r="BK18" s="696"/>
      <c r="BL18" s="696"/>
      <c r="BM18" s="696"/>
      <c r="BN18" s="696"/>
      <c r="BO18" s="696"/>
      <c r="BP18" s="696"/>
      <c r="BQ18" s="696"/>
      <c r="BR18" s="696"/>
      <c r="BS18" s="696"/>
      <c r="BT18" s="696"/>
      <c r="BU18" s="696"/>
      <c r="BV18" s="696"/>
      <c r="BW18" s="696"/>
      <c r="BX18" s="696"/>
      <c r="BY18" s="696"/>
      <c r="BZ18" s="696"/>
      <c r="CA18" s="696"/>
      <c r="CB18" s="696"/>
      <c r="CC18" s="696"/>
      <c r="CD18" s="696"/>
      <c r="CE18" s="696"/>
      <c r="CF18" s="696"/>
      <c r="CG18" s="696"/>
      <c r="CH18" s="696"/>
      <c r="CI18" s="696"/>
      <c r="CJ18" s="696"/>
      <c r="CK18" s="696"/>
      <c r="CL18" s="696"/>
      <c r="CM18" s="696"/>
      <c r="CN18" s="696"/>
      <c r="CO18" s="696"/>
      <c r="CP18" s="696"/>
      <c r="CQ18" s="696"/>
      <c r="CR18" s="696"/>
      <c r="CS18" s="696"/>
      <c r="CT18" s="696"/>
      <c r="CU18" s="696"/>
      <c r="CV18" s="696"/>
      <c r="CW18" s="696"/>
      <c r="CX18" s="696"/>
      <c r="CY18" s="696"/>
      <c r="CZ18" s="696"/>
      <c r="DA18" s="696"/>
    </row>
    <row r="19" spans="1:105" s="2" customFormat="1" ht="7" customHeight="1">
      <c r="A19" s="237"/>
      <c r="B19" s="26"/>
      <c r="C19" s="237"/>
      <c r="D19" s="237"/>
      <c r="E19" s="237"/>
      <c r="F19" s="237"/>
      <c r="G19" s="237"/>
      <c r="H19" s="237"/>
      <c r="I19" s="135"/>
      <c r="J19" s="237"/>
      <c r="K19" s="237"/>
      <c r="L19" s="695"/>
      <c r="M19" s="729"/>
      <c r="N19" s="729"/>
      <c r="O19" s="729"/>
      <c r="P19" s="729"/>
      <c r="Q19" s="729"/>
      <c r="R19" s="729"/>
      <c r="S19" s="734"/>
      <c r="T19" s="734"/>
      <c r="U19" s="734"/>
      <c r="V19" s="734"/>
      <c r="W19" s="734"/>
      <c r="X19" s="734"/>
      <c r="Y19" s="734"/>
      <c r="Z19" s="734"/>
      <c r="AA19" s="734"/>
      <c r="AB19" s="734"/>
      <c r="AC19" s="734"/>
      <c r="AD19" s="734"/>
      <c r="AE19" s="734"/>
      <c r="AF19" s="729"/>
      <c r="AG19" s="729"/>
      <c r="AH19" s="729"/>
      <c r="AI19" s="729"/>
      <c r="AJ19" s="729"/>
      <c r="AK19" s="729"/>
      <c r="AL19" s="729"/>
      <c r="AM19" s="729"/>
      <c r="AN19" s="729"/>
      <c r="AO19" s="729"/>
      <c r="AP19" s="729"/>
      <c r="AQ19" s="729"/>
      <c r="AR19" s="729"/>
      <c r="AS19" s="729"/>
      <c r="AT19" s="729"/>
      <c r="AU19" s="729"/>
      <c r="AV19" s="729"/>
      <c r="AW19" s="729"/>
      <c r="AX19" s="729"/>
      <c r="AY19" s="729"/>
      <c r="AZ19" s="729"/>
      <c r="BA19" s="729"/>
      <c r="BB19" s="729"/>
      <c r="BC19" s="729"/>
      <c r="BD19" s="729"/>
      <c r="BE19" s="729"/>
      <c r="BF19" s="729"/>
      <c r="BG19" s="729"/>
      <c r="BH19" s="729"/>
      <c r="BI19" s="696"/>
      <c r="BJ19" s="696"/>
      <c r="BK19" s="696"/>
      <c r="BL19" s="696"/>
      <c r="BM19" s="696"/>
      <c r="BN19" s="696"/>
      <c r="BO19" s="696"/>
      <c r="BP19" s="696"/>
      <c r="BQ19" s="696"/>
      <c r="BR19" s="696"/>
      <c r="BS19" s="696"/>
      <c r="BT19" s="696"/>
      <c r="BU19" s="696"/>
      <c r="BV19" s="696"/>
      <c r="BW19" s="696"/>
      <c r="BX19" s="696"/>
      <c r="BY19" s="696"/>
      <c r="BZ19" s="696"/>
      <c r="CA19" s="696"/>
      <c r="CB19" s="696"/>
      <c r="CC19" s="696"/>
      <c r="CD19" s="696"/>
      <c r="CE19" s="696"/>
      <c r="CF19" s="696"/>
      <c r="CG19" s="696"/>
      <c r="CH19" s="696"/>
      <c r="CI19" s="696"/>
      <c r="CJ19" s="696"/>
      <c r="CK19" s="696"/>
      <c r="CL19" s="696"/>
      <c r="CM19" s="696"/>
      <c r="CN19" s="696"/>
      <c r="CO19" s="696"/>
      <c r="CP19" s="696"/>
      <c r="CQ19" s="696"/>
      <c r="CR19" s="696"/>
      <c r="CS19" s="696"/>
      <c r="CT19" s="696"/>
      <c r="CU19" s="696"/>
      <c r="CV19" s="696"/>
      <c r="CW19" s="696"/>
      <c r="CX19" s="696"/>
      <c r="CY19" s="696"/>
      <c r="CZ19" s="696"/>
      <c r="DA19" s="696"/>
    </row>
    <row r="20" spans="1:105" s="2" customFormat="1" ht="12" customHeight="1">
      <c r="A20" s="237"/>
      <c r="B20" s="26"/>
      <c r="C20" s="237"/>
      <c r="D20" s="238" t="s">
        <v>26</v>
      </c>
      <c r="E20" s="237"/>
      <c r="F20" s="237"/>
      <c r="G20" s="237"/>
      <c r="H20" s="237"/>
      <c r="I20" s="847" t="s">
        <v>22</v>
      </c>
      <c r="J20" s="230"/>
      <c r="K20" s="237"/>
      <c r="L20" s="695"/>
      <c r="M20" s="729"/>
      <c r="N20" s="729"/>
      <c r="O20" s="729"/>
      <c r="P20" s="729"/>
      <c r="Q20" s="729"/>
      <c r="R20" s="729"/>
      <c r="S20" s="734"/>
      <c r="T20" s="734"/>
      <c r="U20" s="734"/>
      <c r="V20" s="734"/>
      <c r="W20" s="734"/>
      <c r="X20" s="734"/>
      <c r="Y20" s="734"/>
      <c r="Z20" s="734"/>
      <c r="AA20" s="734"/>
      <c r="AB20" s="734"/>
      <c r="AC20" s="734"/>
      <c r="AD20" s="734"/>
      <c r="AE20" s="734"/>
      <c r="AF20" s="729"/>
      <c r="AG20" s="729"/>
      <c r="AH20" s="729"/>
      <c r="AI20" s="729"/>
      <c r="AJ20" s="729"/>
      <c r="AK20" s="729"/>
      <c r="AL20" s="729"/>
      <c r="AM20" s="729"/>
      <c r="AN20" s="729"/>
      <c r="AO20" s="729"/>
      <c r="AP20" s="729"/>
      <c r="AQ20" s="729"/>
      <c r="AR20" s="729"/>
      <c r="AS20" s="729"/>
      <c r="AT20" s="729"/>
      <c r="AU20" s="729"/>
      <c r="AV20" s="729"/>
      <c r="AW20" s="729"/>
      <c r="AX20" s="729"/>
      <c r="AY20" s="729"/>
      <c r="AZ20" s="729"/>
      <c r="BA20" s="729"/>
      <c r="BB20" s="729"/>
      <c r="BC20" s="729"/>
      <c r="BD20" s="729"/>
      <c r="BE20" s="729"/>
      <c r="BF20" s="729"/>
      <c r="BG20" s="729"/>
      <c r="BH20" s="729"/>
      <c r="BI20" s="696"/>
      <c r="BJ20" s="696"/>
      <c r="BK20" s="696"/>
      <c r="BL20" s="696"/>
      <c r="BM20" s="696"/>
      <c r="BN20" s="696"/>
      <c r="BO20" s="696"/>
      <c r="BP20" s="696"/>
      <c r="BQ20" s="696"/>
      <c r="BR20" s="696"/>
      <c r="BS20" s="696"/>
      <c r="BT20" s="696"/>
      <c r="BU20" s="696"/>
      <c r="BV20" s="696"/>
      <c r="BW20" s="696"/>
      <c r="BX20" s="696"/>
      <c r="BY20" s="696"/>
      <c r="BZ20" s="696"/>
      <c r="CA20" s="696"/>
      <c r="CB20" s="696"/>
      <c r="CC20" s="696"/>
      <c r="CD20" s="696"/>
      <c r="CE20" s="696"/>
      <c r="CF20" s="696"/>
      <c r="CG20" s="696"/>
      <c r="CH20" s="696"/>
      <c r="CI20" s="696"/>
      <c r="CJ20" s="696"/>
      <c r="CK20" s="696"/>
      <c r="CL20" s="696"/>
      <c r="CM20" s="696"/>
      <c r="CN20" s="696"/>
      <c r="CO20" s="696"/>
      <c r="CP20" s="696"/>
      <c r="CQ20" s="696"/>
      <c r="CR20" s="696"/>
      <c r="CS20" s="696"/>
      <c r="CT20" s="696"/>
      <c r="CU20" s="696"/>
      <c r="CV20" s="696"/>
      <c r="CW20" s="696"/>
      <c r="CX20" s="696"/>
      <c r="CY20" s="696"/>
      <c r="CZ20" s="696"/>
      <c r="DA20" s="696"/>
    </row>
    <row r="21" spans="1:105" s="2" customFormat="1" ht="18" customHeight="1">
      <c r="A21" s="237"/>
      <c r="B21" s="26"/>
      <c r="C21" s="237"/>
      <c r="D21" s="237"/>
      <c r="E21" s="791" t="s">
        <v>27</v>
      </c>
      <c r="F21" s="237"/>
      <c r="G21" s="237"/>
      <c r="H21" s="237"/>
      <c r="I21" s="847" t="s">
        <v>23</v>
      </c>
      <c r="J21" s="230"/>
      <c r="K21" s="237"/>
      <c r="L21" s="695"/>
      <c r="M21" s="729"/>
      <c r="N21" s="729"/>
      <c r="O21" s="729"/>
      <c r="P21" s="729"/>
      <c r="Q21" s="729"/>
      <c r="R21" s="729"/>
      <c r="S21" s="734"/>
      <c r="T21" s="734"/>
      <c r="U21" s="734"/>
      <c r="V21" s="734"/>
      <c r="W21" s="734"/>
      <c r="X21" s="734"/>
      <c r="Y21" s="734"/>
      <c r="Z21" s="734"/>
      <c r="AA21" s="734"/>
      <c r="AB21" s="734"/>
      <c r="AC21" s="734"/>
      <c r="AD21" s="734"/>
      <c r="AE21" s="734"/>
      <c r="AF21" s="729"/>
      <c r="AG21" s="729"/>
      <c r="AH21" s="729"/>
      <c r="AI21" s="729"/>
      <c r="AJ21" s="729"/>
      <c r="AK21" s="729"/>
      <c r="AL21" s="729"/>
      <c r="AM21" s="729"/>
      <c r="AN21" s="729"/>
      <c r="AO21" s="729"/>
      <c r="AP21" s="729"/>
      <c r="AQ21" s="729"/>
      <c r="AR21" s="729"/>
      <c r="AS21" s="729"/>
      <c r="AT21" s="729"/>
      <c r="AU21" s="729"/>
      <c r="AV21" s="729"/>
      <c r="AW21" s="729"/>
      <c r="AX21" s="729"/>
      <c r="AY21" s="729"/>
      <c r="AZ21" s="729"/>
      <c r="BA21" s="729"/>
      <c r="BB21" s="729"/>
      <c r="BC21" s="729"/>
      <c r="BD21" s="729"/>
      <c r="BE21" s="729"/>
      <c r="BF21" s="729"/>
      <c r="BG21" s="729"/>
      <c r="BH21" s="729"/>
      <c r="BI21" s="696"/>
      <c r="BJ21" s="696"/>
      <c r="BK21" s="696"/>
      <c r="BL21" s="696"/>
      <c r="BM21" s="696"/>
      <c r="BN21" s="696"/>
      <c r="BO21" s="696"/>
      <c r="BP21" s="696"/>
      <c r="BQ21" s="696"/>
      <c r="BR21" s="696"/>
      <c r="BS21" s="696"/>
      <c r="BT21" s="696"/>
      <c r="BU21" s="696"/>
      <c r="BV21" s="696"/>
      <c r="BW21" s="696"/>
      <c r="BX21" s="696"/>
      <c r="BY21" s="696"/>
      <c r="BZ21" s="696"/>
      <c r="CA21" s="696"/>
      <c r="CB21" s="696"/>
      <c r="CC21" s="696"/>
      <c r="CD21" s="696"/>
      <c r="CE21" s="696"/>
      <c r="CF21" s="696"/>
      <c r="CG21" s="696"/>
      <c r="CH21" s="696"/>
      <c r="CI21" s="696"/>
      <c r="CJ21" s="696"/>
      <c r="CK21" s="696"/>
      <c r="CL21" s="696"/>
      <c r="CM21" s="696"/>
      <c r="CN21" s="696"/>
      <c r="CO21" s="696"/>
      <c r="CP21" s="696"/>
      <c r="CQ21" s="696"/>
      <c r="CR21" s="696"/>
      <c r="CS21" s="696"/>
      <c r="CT21" s="696"/>
      <c r="CU21" s="696"/>
      <c r="CV21" s="696"/>
      <c r="CW21" s="696"/>
      <c r="CX21" s="696"/>
      <c r="CY21" s="696"/>
      <c r="CZ21" s="696"/>
      <c r="DA21" s="696"/>
    </row>
    <row r="22" spans="1:105" s="2" customFormat="1" ht="7" customHeight="1">
      <c r="A22" s="237"/>
      <c r="B22" s="26"/>
      <c r="C22" s="237"/>
      <c r="D22" s="237"/>
      <c r="E22" s="237"/>
      <c r="F22" s="237"/>
      <c r="G22" s="237"/>
      <c r="H22" s="237"/>
      <c r="I22" s="135"/>
      <c r="J22" s="237"/>
      <c r="K22" s="237"/>
      <c r="L22" s="695"/>
      <c r="M22" s="729"/>
      <c r="N22" s="729"/>
      <c r="O22" s="729"/>
      <c r="P22" s="729"/>
      <c r="Q22" s="729"/>
      <c r="R22" s="729"/>
      <c r="S22" s="734"/>
      <c r="T22" s="734"/>
      <c r="U22" s="734"/>
      <c r="V22" s="734"/>
      <c r="W22" s="734"/>
      <c r="X22" s="734"/>
      <c r="Y22" s="734"/>
      <c r="Z22" s="734"/>
      <c r="AA22" s="734"/>
      <c r="AB22" s="734"/>
      <c r="AC22" s="734"/>
      <c r="AD22" s="734"/>
      <c r="AE22" s="734"/>
      <c r="AF22" s="729"/>
      <c r="AG22" s="729"/>
      <c r="AH22" s="729"/>
      <c r="AI22" s="729"/>
      <c r="AJ22" s="729"/>
      <c r="AK22" s="729"/>
      <c r="AL22" s="729"/>
      <c r="AM22" s="729"/>
      <c r="AN22" s="729"/>
      <c r="AO22" s="729"/>
      <c r="AP22" s="729"/>
      <c r="AQ22" s="729"/>
      <c r="AR22" s="729"/>
      <c r="AS22" s="729"/>
      <c r="AT22" s="729"/>
      <c r="AU22" s="729"/>
      <c r="AV22" s="729"/>
      <c r="AW22" s="729"/>
      <c r="AX22" s="729"/>
      <c r="AY22" s="729"/>
      <c r="AZ22" s="729"/>
      <c r="BA22" s="729"/>
      <c r="BB22" s="729"/>
      <c r="BC22" s="729"/>
      <c r="BD22" s="729"/>
      <c r="BE22" s="729"/>
      <c r="BF22" s="729"/>
      <c r="BG22" s="729"/>
      <c r="BH22" s="729"/>
      <c r="BI22" s="696"/>
      <c r="BJ22" s="696"/>
      <c r="BK22" s="696"/>
      <c r="BL22" s="696"/>
      <c r="BM22" s="696"/>
      <c r="BN22" s="696"/>
      <c r="BO22" s="696"/>
      <c r="BP22" s="696"/>
      <c r="BQ22" s="696"/>
      <c r="BR22" s="696"/>
      <c r="BS22" s="696"/>
      <c r="BT22" s="696"/>
      <c r="BU22" s="696"/>
      <c r="BV22" s="696"/>
      <c r="BW22" s="696"/>
      <c r="BX22" s="696"/>
      <c r="BY22" s="696"/>
      <c r="BZ22" s="696"/>
      <c r="CA22" s="696"/>
      <c r="CB22" s="696"/>
      <c r="CC22" s="696"/>
      <c r="CD22" s="696"/>
      <c r="CE22" s="696"/>
      <c r="CF22" s="696"/>
      <c r="CG22" s="696"/>
      <c r="CH22" s="696"/>
      <c r="CI22" s="696"/>
      <c r="CJ22" s="696"/>
      <c r="CK22" s="696"/>
      <c r="CL22" s="696"/>
      <c r="CM22" s="696"/>
      <c r="CN22" s="696"/>
      <c r="CO22" s="696"/>
      <c r="CP22" s="696"/>
      <c r="CQ22" s="696"/>
      <c r="CR22" s="696"/>
      <c r="CS22" s="696"/>
      <c r="CT22" s="696"/>
      <c r="CU22" s="696"/>
      <c r="CV22" s="696"/>
      <c r="CW22" s="696"/>
      <c r="CX22" s="696"/>
      <c r="CY22" s="696"/>
      <c r="CZ22" s="696"/>
      <c r="DA22" s="696"/>
    </row>
    <row r="23" spans="1:105" s="2" customFormat="1" ht="12" customHeight="1">
      <c r="A23" s="237"/>
      <c r="B23" s="26"/>
      <c r="C23" s="237"/>
      <c r="D23" s="238" t="s">
        <v>29</v>
      </c>
      <c r="E23" s="237"/>
      <c r="F23" s="237"/>
      <c r="G23" s="237"/>
      <c r="H23" s="237"/>
      <c r="I23" s="847" t="s">
        <v>22</v>
      </c>
      <c r="J23" s="230"/>
      <c r="K23" s="237"/>
      <c r="L23" s="695"/>
      <c r="M23" s="729"/>
      <c r="N23" s="729"/>
      <c r="O23" s="729"/>
      <c r="P23" s="729"/>
      <c r="Q23" s="729"/>
      <c r="R23" s="729"/>
      <c r="S23" s="734"/>
      <c r="T23" s="734"/>
      <c r="U23" s="734"/>
      <c r="V23" s="734"/>
      <c r="W23" s="734"/>
      <c r="X23" s="734"/>
      <c r="Y23" s="734"/>
      <c r="Z23" s="734"/>
      <c r="AA23" s="734"/>
      <c r="AB23" s="734"/>
      <c r="AC23" s="734"/>
      <c r="AD23" s="734"/>
      <c r="AE23" s="734"/>
      <c r="AF23" s="729"/>
      <c r="AG23" s="729"/>
      <c r="AH23" s="729"/>
      <c r="AI23" s="729"/>
      <c r="AJ23" s="729"/>
      <c r="AK23" s="729"/>
      <c r="AL23" s="729"/>
      <c r="AM23" s="729"/>
      <c r="AN23" s="729"/>
      <c r="AO23" s="729"/>
      <c r="AP23" s="729"/>
      <c r="AQ23" s="729"/>
      <c r="AR23" s="729"/>
      <c r="AS23" s="729"/>
      <c r="AT23" s="729"/>
      <c r="AU23" s="729"/>
      <c r="AV23" s="729"/>
      <c r="AW23" s="729"/>
      <c r="AX23" s="729"/>
      <c r="AY23" s="729"/>
      <c r="AZ23" s="729"/>
      <c r="BA23" s="729"/>
      <c r="BB23" s="729"/>
      <c r="BC23" s="729"/>
      <c r="BD23" s="729"/>
      <c r="BE23" s="729"/>
      <c r="BF23" s="729"/>
      <c r="BG23" s="729"/>
      <c r="BH23" s="729"/>
      <c r="BI23" s="696"/>
      <c r="BJ23" s="696"/>
      <c r="BK23" s="696"/>
      <c r="BL23" s="696"/>
      <c r="BM23" s="696"/>
      <c r="BN23" s="696"/>
      <c r="BO23" s="696"/>
      <c r="BP23" s="696"/>
      <c r="BQ23" s="696"/>
      <c r="BR23" s="696"/>
      <c r="BS23" s="696"/>
      <c r="BT23" s="696"/>
      <c r="BU23" s="696"/>
      <c r="BV23" s="696"/>
      <c r="BW23" s="696"/>
      <c r="BX23" s="696"/>
      <c r="BY23" s="696"/>
      <c r="BZ23" s="696"/>
      <c r="CA23" s="696"/>
      <c r="CB23" s="696"/>
      <c r="CC23" s="696"/>
      <c r="CD23" s="696"/>
      <c r="CE23" s="696"/>
      <c r="CF23" s="696"/>
      <c r="CG23" s="696"/>
      <c r="CH23" s="696"/>
      <c r="CI23" s="696"/>
      <c r="CJ23" s="696"/>
      <c r="CK23" s="696"/>
      <c r="CL23" s="696"/>
      <c r="CM23" s="696"/>
      <c r="CN23" s="696"/>
      <c r="CO23" s="696"/>
      <c r="CP23" s="696"/>
      <c r="CQ23" s="696"/>
      <c r="CR23" s="696"/>
      <c r="CS23" s="696"/>
      <c r="CT23" s="696"/>
      <c r="CU23" s="696"/>
      <c r="CV23" s="696"/>
      <c r="CW23" s="696"/>
      <c r="CX23" s="696"/>
      <c r="CY23" s="696"/>
      <c r="CZ23" s="696"/>
      <c r="DA23" s="696"/>
    </row>
    <row r="24" spans="1:105" s="2" customFormat="1" ht="18" customHeight="1">
      <c r="A24" s="237"/>
      <c r="B24" s="26"/>
      <c r="C24" s="237"/>
      <c r="D24" s="237"/>
      <c r="E24" s="230"/>
      <c r="F24" s="237"/>
      <c r="G24" s="237"/>
      <c r="H24" s="237"/>
      <c r="I24" s="847" t="s">
        <v>23</v>
      </c>
      <c r="J24" s="230"/>
      <c r="K24" s="237"/>
      <c r="L24" s="695"/>
      <c r="M24" s="729"/>
      <c r="N24" s="729"/>
      <c r="O24" s="729"/>
      <c r="P24" s="729"/>
      <c r="Q24" s="729"/>
      <c r="R24" s="729"/>
      <c r="S24" s="734"/>
      <c r="T24" s="734"/>
      <c r="U24" s="734"/>
      <c r="V24" s="734"/>
      <c r="W24" s="734"/>
      <c r="X24" s="734"/>
      <c r="Y24" s="734"/>
      <c r="Z24" s="734"/>
      <c r="AA24" s="734"/>
      <c r="AB24" s="734"/>
      <c r="AC24" s="734"/>
      <c r="AD24" s="734"/>
      <c r="AE24" s="734"/>
      <c r="AF24" s="729"/>
      <c r="AG24" s="729"/>
      <c r="AH24" s="729"/>
      <c r="AI24" s="729"/>
      <c r="AJ24" s="729"/>
      <c r="AK24" s="729"/>
      <c r="AL24" s="729"/>
      <c r="AM24" s="729"/>
      <c r="AN24" s="729"/>
      <c r="AO24" s="729"/>
      <c r="AP24" s="729"/>
      <c r="AQ24" s="729"/>
      <c r="AR24" s="729"/>
      <c r="AS24" s="729"/>
      <c r="AT24" s="729"/>
      <c r="AU24" s="729"/>
      <c r="AV24" s="729"/>
      <c r="AW24" s="729"/>
      <c r="AX24" s="729"/>
      <c r="AY24" s="729"/>
      <c r="AZ24" s="729"/>
      <c r="BA24" s="729"/>
      <c r="BB24" s="729"/>
      <c r="BC24" s="729"/>
      <c r="BD24" s="729"/>
      <c r="BE24" s="729"/>
      <c r="BF24" s="729"/>
      <c r="BG24" s="729"/>
      <c r="BH24" s="729"/>
      <c r="BI24" s="696"/>
      <c r="BJ24" s="696"/>
      <c r="BK24" s="696"/>
      <c r="BL24" s="696"/>
      <c r="BM24" s="696"/>
      <c r="BN24" s="696"/>
      <c r="BO24" s="696"/>
      <c r="BP24" s="696"/>
      <c r="BQ24" s="696"/>
      <c r="BR24" s="696"/>
      <c r="BS24" s="696"/>
      <c r="BT24" s="696"/>
      <c r="BU24" s="696"/>
      <c r="BV24" s="696"/>
      <c r="BW24" s="696"/>
      <c r="BX24" s="696"/>
      <c r="BY24" s="696"/>
      <c r="BZ24" s="696"/>
      <c r="CA24" s="696"/>
      <c r="CB24" s="696"/>
      <c r="CC24" s="696"/>
      <c r="CD24" s="696"/>
      <c r="CE24" s="696"/>
      <c r="CF24" s="696"/>
      <c r="CG24" s="696"/>
      <c r="CH24" s="696"/>
      <c r="CI24" s="696"/>
      <c r="CJ24" s="696"/>
      <c r="CK24" s="696"/>
      <c r="CL24" s="696"/>
      <c r="CM24" s="696"/>
      <c r="CN24" s="696"/>
      <c r="CO24" s="696"/>
      <c r="CP24" s="696"/>
      <c r="CQ24" s="696"/>
      <c r="CR24" s="696"/>
      <c r="CS24" s="696"/>
      <c r="CT24" s="696"/>
      <c r="CU24" s="696"/>
      <c r="CV24" s="696"/>
      <c r="CW24" s="696"/>
      <c r="CX24" s="696"/>
      <c r="CY24" s="696"/>
      <c r="CZ24" s="696"/>
      <c r="DA24" s="696"/>
    </row>
    <row r="25" spans="1:105" s="2" customFormat="1" ht="7" customHeight="1">
      <c r="A25" s="237"/>
      <c r="B25" s="26"/>
      <c r="C25" s="237"/>
      <c r="D25" s="237"/>
      <c r="E25" s="237"/>
      <c r="F25" s="237"/>
      <c r="G25" s="237"/>
      <c r="H25" s="237"/>
      <c r="I25" s="135"/>
      <c r="J25" s="237"/>
      <c r="K25" s="237"/>
      <c r="L25" s="695"/>
      <c r="M25" s="729"/>
      <c r="N25" s="729"/>
      <c r="O25" s="729"/>
      <c r="P25" s="729"/>
      <c r="Q25" s="729"/>
      <c r="R25" s="729"/>
      <c r="S25" s="734"/>
      <c r="T25" s="734"/>
      <c r="U25" s="734"/>
      <c r="V25" s="734"/>
      <c r="W25" s="734"/>
      <c r="X25" s="734"/>
      <c r="Y25" s="734"/>
      <c r="Z25" s="734"/>
      <c r="AA25" s="734"/>
      <c r="AB25" s="734"/>
      <c r="AC25" s="734"/>
      <c r="AD25" s="734"/>
      <c r="AE25" s="734"/>
      <c r="AF25" s="729"/>
      <c r="AG25" s="729"/>
      <c r="AH25" s="729"/>
      <c r="AI25" s="729"/>
      <c r="AJ25" s="729"/>
      <c r="AK25" s="729"/>
      <c r="AL25" s="729"/>
      <c r="AM25" s="729"/>
      <c r="AN25" s="729"/>
      <c r="AO25" s="729"/>
      <c r="AP25" s="729"/>
      <c r="AQ25" s="729"/>
      <c r="AR25" s="729"/>
      <c r="AS25" s="729"/>
      <c r="AT25" s="729"/>
      <c r="AU25" s="729"/>
      <c r="AV25" s="729"/>
      <c r="AW25" s="729"/>
      <c r="AX25" s="729"/>
      <c r="AY25" s="729"/>
      <c r="AZ25" s="729"/>
      <c r="BA25" s="729"/>
      <c r="BB25" s="729"/>
      <c r="BC25" s="729"/>
      <c r="BD25" s="729"/>
      <c r="BE25" s="729"/>
      <c r="BF25" s="729"/>
      <c r="BG25" s="729"/>
      <c r="BH25" s="729"/>
      <c r="BI25" s="696"/>
      <c r="BJ25" s="696"/>
      <c r="BK25" s="696"/>
      <c r="BL25" s="696"/>
      <c r="BM25" s="696"/>
      <c r="BN25" s="696"/>
      <c r="BO25" s="696"/>
      <c r="BP25" s="696"/>
      <c r="BQ25" s="696"/>
      <c r="BR25" s="696"/>
      <c r="BS25" s="696"/>
      <c r="BT25" s="696"/>
      <c r="BU25" s="696"/>
      <c r="BV25" s="696"/>
      <c r="BW25" s="696"/>
      <c r="BX25" s="696"/>
      <c r="BY25" s="696"/>
      <c r="BZ25" s="696"/>
      <c r="CA25" s="696"/>
      <c r="CB25" s="696"/>
      <c r="CC25" s="696"/>
      <c r="CD25" s="696"/>
      <c r="CE25" s="696"/>
      <c r="CF25" s="696"/>
      <c r="CG25" s="696"/>
      <c r="CH25" s="696"/>
      <c r="CI25" s="696"/>
      <c r="CJ25" s="696"/>
      <c r="CK25" s="696"/>
      <c r="CL25" s="696"/>
      <c r="CM25" s="696"/>
      <c r="CN25" s="696"/>
      <c r="CO25" s="696"/>
      <c r="CP25" s="696"/>
      <c r="CQ25" s="696"/>
      <c r="CR25" s="696"/>
      <c r="CS25" s="696"/>
      <c r="CT25" s="696"/>
      <c r="CU25" s="696"/>
      <c r="CV25" s="696"/>
      <c r="CW25" s="696"/>
      <c r="CX25" s="696"/>
      <c r="CY25" s="696"/>
      <c r="CZ25" s="696"/>
      <c r="DA25" s="696"/>
    </row>
    <row r="26" spans="1:105" s="2" customFormat="1" ht="12" customHeight="1">
      <c r="A26" s="237"/>
      <c r="B26" s="26"/>
      <c r="C26" s="237"/>
      <c r="D26" s="238" t="s">
        <v>31</v>
      </c>
      <c r="E26" s="237"/>
      <c r="F26" s="237"/>
      <c r="G26" s="237"/>
      <c r="H26" s="237"/>
      <c r="I26" s="135"/>
      <c r="J26" s="237"/>
      <c r="K26" s="237"/>
      <c r="L26" s="695"/>
      <c r="M26" s="729"/>
      <c r="N26" s="729"/>
      <c r="O26" s="729"/>
      <c r="P26" s="729"/>
      <c r="Q26" s="729"/>
      <c r="R26" s="729"/>
      <c r="S26" s="734"/>
      <c r="T26" s="734"/>
      <c r="U26" s="734"/>
      <c r="V26" s="734"/>
      <c r="W26" s="734"/>
      <c r="X26" s="734"/>
      <c r="Y26" s="734"/>
      <c r="Z26" s="734"/>
      <c r="AA26" s="734"/>
      <c r="AB26" s="734"/>
      <c r="AC26" s="734"/>
      <c r="AD26" s="734"/>
      <c r="AE26" s="734"/>
      <c r="AF26" s="729"/>
      <c r="AG26" s="729"/>
      <c r="AH26" s="729"/>
      <c r="AI26" s="729"/>
      <c r="AJ26" s="729"/>
      <c r="AK26" s="729"/>
      <c r="AL26" s="729"/>
      <c r="AM26" s="729"/>
      <c r="AN26" s="729"/>
      <c r="AO26" s="729"/>
      <c r="AP26" s="729"/>
      <c r="AQ26" s="729"/>
      <c r="AR26" s="729"/>
      <c r="AS26" s="729"/>
      <c r="AT26" s="729"/>
      <c r="AU26" s="729"/>
      <c r="AV26" s="729"/>
      <c r="AW26" s="729"/>
      <c r="AX26" s="729"/>
      <c r="AY26" s="729"/>
      <c r="AZ26" s="729"/>
      <c r="BA26" s="729"/>
      <c r="BB26" s="729"/>
      <c r="BC26" s="729"/>
      <c r="BD26" s="729"/>
      <c r="BE26" s="729"/>
      <c r="BF26" s="729"/>
      <c r="BG26" s="729"/>
      <c r="BH26" s="729"/>
      <c r="BI26" s="696"/>
      <c r="BJ26" s="696"/>
      <c r="BK26" s="696"/>
      <c r="BL26" s="696"/>
      <c r="BM26" s="696"/>
      <c r="BN26" s="696"/>
      <c r="BO26" s="696"/>
      <c r="BP26" s="696"/>
      <c r="BQ26" s="696"/>
      <c r="BR26" s="696"/>
      <c r="BS26" s="696"/>
      <c r="BT26" s="696"/>
      <c r="BU26" s="696"/>
      <c r="BV26" s="696"/>
      <c r="BW26" s="696"/>
      <c r="BX26" s="696"/>
      <c r="BY26" s="696"/>
      <c r="BZ26" s="696"/>
      <c r="CA26" s="696"/>
      <c r="CB26" s="696"/>
      <c r="CC26" s="696"/>
      <c r="CD26" s="696"/>
      <c r="CE26" s="696"/>
      <c r="CF26" s="696"/>
      <c r="CG26" s="696"/>
      <c r="CH26" s="696"/>
      <c r="CI26" s="696"/>
      <c r="CJ26" s="696"/>
      <c r="CK26" s="696"/>
      <c r="CL26" s="696"/>
      <c r="CM26" s="696"/>
      <c r="CN26" s="696"/>
      <c r="CO26" s="696"/>
      <c r="CP26" s="696"/>
      <c r="CQ26" s="696"/>
      <c r="CR26" s="696"/>
      <c r="CS26" s="696"/>
      <c r="CT26" s="696"/>
      <c r="CU26" s="696"/>
      <c r="CV26" s="696"/>
      <c r="CW26" s="696"/>
      <c r="CX26" s="696"/>
      <c r="CY26" s="696"/>
      <c r="CZ26" s="696"/>
      <c r="DA26" s="696"/>
    </row>
    <row r="27" spans="1:105" s="5" customFormat="1" ht="16.5" customHeight="1">
      <c r="A27" s="85"/>
      <c r="B27" s="86"/>
      <c r="C27" s="85"/>
      <c r="D27" s="85"/>
      <c r="E27" s="903" t="s">
        <v>1</v>
      </c>
      <c r="F27" s="903"/>
      <c r="G27" s="903"/>
      <c r="H27" s="903"/>
      <c r="I27" s="848"/>
      <c r="J27" s="85"/>
      <c r="K27" s="85"/>
      <c r="L27" s="742"/>
      <c r="M27" s="730"/>
      <c r="N27" s="730"/>
      <c r="O27" s="730"/>
      <c r="P27" s="730"/>
      <c r="Q27" s="730"/>
      <c r="R27" s="730"/>
      <c r="S27" s="761"/>
      <c r="T27" s="761"/>
      <c r="U27" s="761"/>
      <c r="V27" s="761"/>
      <c r="W27" s="761"/>
      <c r="X27" s="761"/>
      <c r="Y27" s="761"/>
      <c r="Z27" s="761"/>
      <c r="AA27" s="761"/>
      <c r="AB27" s="761"/>
      <c r="AC27" s="761"/>
      <c r="AD27" s="761"/>
      <c r="AE27" s="761"/>
      <c r="AF27" s="730"/>
      <c r="AG27" s="730"/>
      <c r="AH27" s="730"/>
      <c r="AI27" s="730"/>
      <c r="AJ27" s="730"/>
      <c r="AK27" s="730"/>
      <c r="AL27" s="730"/>
      <c r="AM27" s="730"/>
      <c r="AN27" s="730"/>
      <c r="AO27" s="730"/>
      <c r="AP27" s="730"/>
      <c r="AQ27" s="730"/>
      <c r="AR27" s="730"/>
      <c r="AS27" s="730"/>
      <c r="AT27" s="730"/>
      <c r="AU27" s="730"/>
      <c r="AV27" s="730"/>
      <c r="AW27" s="730"/>
      <c r="AX27" s="730"/>
      <c r="AY27" s="730"/>
      <c r="AZ27" s="730"/>
      <c r="BA27" s="730"/>
      <c r="BB27" s="730"/>
      <c r="BC27" s="730"/>
      <c r="BD27" s="730"/>
      <c r="BE27" s="730"/>
      <c r="BF27" s="730"/>
      <c r="BG27" s="730"/>
      <c r="BH27" s="730"/>
      <c r="BI27" s="743"/>
      <c r="BJ27" s="743"/>
      <c r="BK27" s="743"/>
      <c r="BL27" s="743"/>
      <c r="BM27" s="743"/>
      <c r="BN27" s="743"/>
      <c r="BO27" s="743"/>
      <c r="BP27" s="743"/>
      <c r="BQ27" s="743"/>
      <c r="BR27" s="743"/>
      <c r="BS27" s="743"/>
      <c r="BT27" s="743"/>
      <c r="BU27" s="743"/>
      <c r="BV27" s="743"/>
      <c r="BW27" s="743"/>
      <c r="BX27" s="743"/>
      <c r="BY27" s="743"/>
      <c r="BZ27" s="743"/>
      <c r="CA27" s="743"/>
      <c r="CB27" s="743"/>
      <c r="CC27" s="743"/>
      <c r="CD27" s="743"/>
      <c r="CE27" s="743"/>
      <c r="CF27" s="743"/>
      <c r="CG27" s="743"/>
      <c r="CH27" s="743"/>
      <c r="CI27" s="743"/>
      <c r="CJ27" s="743"/>
      <c r="CK27" s="743"/>
      <c r="CL27" s="743"/>
      <c r="CM27" s="743"/>
      <c r="CN27" s="743"/>
      <c r="CO27" s="743"/>
      <c r="CP27" s="743"/>
      <c r="CQ27" s="743"/>
      <c r="CR27" s="743"/>
      <c r="CS27" s="743"/>
      <c r="CT27" s="743"/>
      <c r="CU27" s="743"/>
      <c r="CV27" s="743"/>
      <c r="CW27" s="743"/>
      <c r="CX27" s="743"/>
      <c r="CY27" s="743"/>
      <c r="CZ27" s="743"/>
      <c r="DA27" s="743"/>
    </row>
    <row r="28" spans="1:105" s="2" customFormat="1" ht="7" customHeight="1">
      <c r="A28" s="237"/>
      <c r="B28" s="26"/>
      <c r="C28" s="237"/>
      <c r="D28" s="237"/>
      <c r="E28" s="237"/>
      <c r="F28" s="237"/>
      <c r="G28" s="237"/>
      <c r="H28" s="237"/>
      <c r="I28" s="135"/>
      <c r="J28" s="237"/>
      <c r="K28" s="237"/>
      <c r="L28" s="695"/>
      <c r="M28" s="729"/>
      <c r="N28" s="729"/>
      <c r="O28" s="729"/>
      <c r="P28" s="729"/>
      <c r="Q28" s="729"/>
      <c r="R28" s="729"/>
      <c r="S28" s="734"/>
      <c r="T28" s="734"/>
      <c r="U28" s="734"/>
      <c r="V28" s="734"/>
      <c r="W28" s="734"/>
      <c r="X28" s="734"/>
      <c r="Y28" s="734"/>
      <c r="Z28" s="734"/>
      <c r="AA28" s="734"/>
      <c r="AB28" s="734"/>
      <c r="AC28" s="734"/>
      <c r="AD28" s="734"/>
      <c r="AE28" s="734"/>
      <c r="AF28" s="729"/>
      <c r="AG28" s="729"/>
      <c r="AH28" s="729"/>
      <c r="AI28" s="729"/>
      <c r="AJ28" s="729"/>
      <c r="AK28" s="729"/>
      <c r="AL28" s="729"/>
      <c r="AM28" s="729"/>
      <c r="AN28" s="729"/>
      <c r="AO28" s="729"/>
      <c r="AP28" s="729"/>
      <c r="AQ28" s="729"/>
      <c r="AR28" s="729"/>
      <c r="AS28" s="729"/>
      <c r="AT28" s="729"/>
      <c r="AU28" s="729"/>
      <c r="AV28" s="729"/>
      <c r="AW28" s="729"/>
      <c r="AX28" s="729"/>
      <c r="AY28" s="729"/>
      <c r="AZ28" s="729"/>
      <c r="BA28" s="729"/>
      <c r="BB28" s="729"/>
      <c r="BC28" s="729"/>
      <c r="BD28" s="729"/>
      <c r="BE28" s="729"/>
      <c r="BF28" s="729"/>
      <c r="BG28" s="729"/>
      <c r="BH28" s="729"/>
      <c r="BI28" s="696"/>
      <c r="BJ28" s="696"/>
      <c r="BK28" s="696"/>
      <c r="BL28" s="696"/>
      <c r="BM28" s="696"/>
      <c r="BN28" s="696"/>
      <c r="BO28" s="696"/>
      <c r="BP28" s="696"/>
      <c r="BQ28" s="696"/>
      <c r="BR28" s="696"/>
      <c r="BS28" s="696"/>
      <c r="BT28" s="696"/>
      <c r="BU28" s="696"/>
      <c r="BV28" s="696"/>
      <c r="BW28" s="696"/>
      <c r="BX28" s="696"/>
      <c r="BY28" s="696"/>
      <c r="BZ28" s="696"/>
      <c r="CA28" s="696"/>
      <c r="CB28" s="696"/>
      <c r="CC28" s="696"/>
      <c r="CD28" s="696"/>
      <c r="CE28" s="696"/>
      <c r="CF28" s="696"/>
      <c r="CG28" s="696"/>
      <c r="CH28" s="696"/>
      <c r="CI28" s="696"/>
      <c r="CJ28" s="696"/>
      <c r="CK28" s="696"/>
      <c r="CL28" s="696"/>
      <c r="CM28" s="696"/>
      <c r="CN28" s="696"/>
      <c r="CO28" s="696"/>
      <c r="CP28" s="696"/>
      <c r="CQ28" s="696"/>
      <c r="CR28" s="696"/>
      <c r="CS28" s="696"/>
      <c r="CT28" s="696"/>
      <c r="CU28" s="696"/>
      <c r="CV28" s="696"/>
      <c r="CW28" s="696"/>
      <c r="CX28" s="696"/>
      <c r="CY28" s="696"/>
      <c r="CZ28" s="696"/>
      <c r="DA28" s="696"/>
    </row>
    <row r="29" spans="1:105" s="2" customFormat="1" ht="7" customHeight="1">
      <c r="A29" s="237"/>
      <c r="B29" s="26"/>
      <c r="C29" s="237"/>
      <c r="D29" s="58"/>
      <c r="E29" s="58"/>
      <c r="F29" s="58"/>
      <c r="G29" s="58"/>
      <c r="H29" s="58"/>
      <c r="I29" s="849"/>
      <c r="J29" s="58"/>
      <c r="K29" s="58"/>
      <c r="L29" s="695"/>
      <c r="M29" s="729"/>
      <c r="N29" s="729"/>
      <c r="O29" s="729"/>
      <c r="P29" s="729"/>
      <c r="Q29" s="729"/>
      <c r="R29" s="729"/>
      <c r="S29" s="734"/>
      <c r="T29" s="734"/>
      <c r="U29" s="734"/>
      <c r="V29" s="734"/>
      <c r="W29" s="734"/>
      <c r="X29" s="734"/>
      <c r="Y29" s="734"/>
      <c r="Z29" s="734"/>
      <c r="AA29" s="734"/>
      <c r="AB29" s="734"/>
      <c r="AC29" s="734"/>
      <c r="AD29" s="734"/>
      <c r="AE29" s="734"/>
      <c r="AF29" s="729"/>
      <c r="AG29" s="729"/>
      <c r="AH29" s="729"/>
      <c r="AI29" s="729"/>
      <c r="AJ29" s="729"/>
      <c r="AK29" s="729"/>
      <c r="AL29" s="729"/>
      <c r="AM29" s="729"/>
      <c r="AN29" s="729"/>
      <c r="AO29" s="729"/>
      <c r="AP29" s="729"/>
      <c r="AQ29" s="729"/>
      <c r="AR29" s="729"/>
      <c r="AS29" s="729"/>
      <c r="AT29" s="729"/>
      <c r="AU29" s="729"/>
      <c r="AV29" s="729"/>
      <c r="AW29" s="729"/>
      <c r="AX29" s="729"/>
      <c r="AY29" s="729"/>
      <c r="AZ29" s="729"/>
      <c r="BA29" s="729"/>
      <c r="BB29" s="729"/>
      <c r="BC29" s="729"/>
      <c r="BD29" s="729"/>
      <c r="BE29" s="729"/>
      <c r="BF29" s="729"/>
      <c r="BG29" s="729"/>
      <c r="BH29" s="729"/>
      <c r="BI29" s="696"/>
      <c r="BJ29" s="696"/>
      <c r="BK29" s="696"/>
      <c r="BL29" s="696"/>
      <c r="BM29" s="696"/>
      <c r="BN29" s="696"/>
      <c r="BO29" s="696"/>
      <c r="BP29" s="696"/>
      <c r="BQ29" s="696"/>
      <c r="BR29" s="696"/>
      <c r="BS29" s="696"/>
      <c r="BT29" s="696"/>
      <c r="BU29" s="696"/>
      <c r="BV29" s="696"/>
      <c r="BW29" s="696"/>
      <c r="BX29" s="696"/>
      <c r="BY29" s="696"/>
      <c r="BZ29" s="696"/>
      <c r="CA29" s="696"/>
      <c r="CB29" s="696"/>
      <c r="CC29" s="696"/>
      <c r="CD29" s="696"/>
      <c r="CE29" s="696"/>
      <c r="CF29" s="696"/>
      <c r="CG29" s="696"/>
      <c r="CH29" s="696"/>
      <c r="CI29" s="696"/>
      <c r="CJ29" s="696"/>
      <c r="CK29" s="696"/>
      <c r="CL29" s="696"/>
      <c r="CM29" s="696"/>
      <c r="CN29" s="696"/>
      <c r="CO29" s="696"/>
      <c r="CP29" s="696"/>
      <c r="CQ29" s="696"/>
      <c r="CR29" s="696"/>
      <c r="CS29" s="696"/>
      <c r="CT29" s="696"/>
      <c r="CU29" s="696"/>
      <c r="CV29" s="696"/>
      <c r="CW29" s="696"/>
      <c r="CX29" s="696"/>
      <c r="CY29" s="696"/>
      <c r="CZ29" s="696"/>
      <c r="DA29" s="696"/>
    </row>
    <row r="30" spans="1:105" s="2" customFormat="1" ht="25.4" customHeight="1">
      <c r="A30" s="237"/>
      <c r="B30" s="26"/>
      <c r="C30" s="237"/>
      <c r="D30" s="88" t="s">
        <v>32</v>
      </c>
      <c r="E30" s="237"/>
      <c r="F30" s="237"/>
      <c r="G30" s="237"/>
      <c r="H30" s="237"/>
      <c r="I30" s="135"/>
      <c r="J30" s="236">
        <f>ROUND(J120, 0)</f>
        <v>0</v>
      </c>
      <c r="K30" s="237"/>
      <c r="L30" s="695"/>
      <c r="M30" s="729"/>
      <c r="N30" s="729"/>
      <c r="O30" s="729"/>
      <c r="P30" s="729"/>
      <c r="Q30" s="729"/>
      <c r="R30" s="729"/>
      <c r="S30" s="734"/>
      <c r="T30" s="734"/>
      <c r="U30" s="734"/>
      <c r="V30" s="734"/>
      <c r="W30" s="734"/>
      <c r="X30" s="734"/>
      <c r="Y30" s="734"/>
      <c r="Z30" s="734"/>
      <c r="AA30" s="734"/>
      <c r="AB30" s="734"/>
      <c r="AC30" s="734"/>
      <c r="AD30" s="734"/>
      <c r="AE30" s="734"/>
      <c r="AF30" s="729"/>
      <c r="AG30" s="729"/>
      <c r="AH30" s="729"/>
      <c r="AI30" s="729"/>
      <c r="AJ30" s="729"/>
      <c r="AK30" s="729"/>
      <c r="AL30" s="729"/>
      <c r="AM30" s="729"/>
      <c r="AN30" s="729"/>
      <c r="AO30" s="729"/>
      <c r="AP30" s="729"/>
      <c r="AQ30" s="729"/>
      <c r="AR30" s="729"/>
      <c r="AS30" s="729"/>
      <c r="AT30" s="729"/>
      <c r="AU30" s="729"/>
      <c r="AV30" s="729"/>
      <c r="AW30" s="729"/>
      <c r="AX30" s="729"/>
      <c r="AY30" s="729"/>
      <c r="AZ30" s="729"/>
      <c r="BA30" s="729"/>
      <c r="BB30" s="729"/>
      <c r="BC30" s="729"/>
      <c r="BD30" s="729"/>
      <c r="BE30" s="729"/>
      <c r="BF30" s="729"/>
      <c r="BG30" s="729"/>
      <c r="BH30" s="729"/>
      <c r="BI30" s="696"/>
      <c r="BJ30" s="696"/>
      <c r="BK30" s="696"/>
      <c r="BL30" s="696"/>
      <c r="BM30" s="696"/>
      <c r="BN30" s="696"/>
      <c r="BO30" s="696"/>
      <c r="BP30" s="696"/>
      <c r="BQ30" s="696"/>
      <c r="BR30" s="696"/>
      <c r="BS30" s="696"/>
      <c r="BT30" s="696"/>
      <c r="BU30" s="696"/>
      <c r="BV30" s="696"/>
      <c r="BW30" s="696"/>
      <c r="BX30" s="696"/>
      <c r="BY30" s="696"/>
      <c r="BZ30" s="696"/>
      <c r="CA30" s="696"/>
      <c r="CB30" s="696"/>
      <c r="CC30" s="696"/>
      <c r="CD30" s="696"/>
      <c r="CE30" s="696"/>
      <c r="CF30" s="696"/>
      <c r="CG30" s="696"/>
      <c r="CH30" s="696"/>
      <c r="CI30" s="696"/>
      <c r="CJ30" s="696"/>
      <c r="CK30" s="696"/>
      <c r="CL30" s="696"/>
      <c r="CM30" s="696"/>
      <c r="CN30" s="696"/>
      <c r="CO30" s="696"/>
      <c r="CP30" s="696"/>
      <c r="CQ30" s="696"/>
      <c r="CR30" s="696"/>
      <c r="CS30" s="696"/>
      <c r="CT30" s="696"/>
      <c r="CU30" s="696"/>
      <c r="CV30" s="696"/>
      <c r="CW30" s="696"/>
      <c r="CX30" s="696"/>
      <c r="CY30" s="696"/>
      <c r="CZ30" s="696"/>
      <c r="DA30" s="696"/>
    </row>
    <row r="31" spans="1:105" s="2" customFormat="1" ht="7" customHeight="1">
      <c r="A31" s="237"/>
      <c r="B31" s="26"/>
      <c r="C31" s="237"/>
      <c r="D31" s="58"/>
      <c r="E31" s="58"/>
      <c r="F31" s="58"/>
      <c r="G31" s="58"/>
      <c r="H31" s="58"/>
      <c r="I31" s="849"/>
      <c r="J31" s="58"/>
      <c r="K31" s="58"/>
      <c r="L31" s="695"/>
      <c r="M31" s="729"/>
      <c r="N31" s="729"/>
      <c r="O31" s="729"/>
      <c r="P31" s="729"/>
      <c r="Q31" s="729"/>
      <c r="R31" s="729"/>
      <c r="S31" s="734"/>
      <c r="T31" s="734"/>
      <c r="U31" s="734"/>
      <c r="V31" s="734"/>
      <c r="W31" s="734"/>
      <c r="X31" s="734"/>
      <c r="Y31" s="734"/>
      <c r="Z31" s="734"/>
      <c r="AA31" s="734"/>
      <c r="AB31" s="734"/>
      <c r="AC31" s="734"/>
      <c r="AD31" s="734"/>
      <c r="AE31" s="734"/>
      <c r="AF31" s="729"/>
      <c r="AG31" s="729"/>
      <c r="AH31" s="729"/>
      <c r="AI31" s="729"/>
      <c r="AJ31" s="729"/>
      <c r="AK31" s="729"/>
      <c r="AL31" s="729"/>
      <c r="AM31" s="729"/>
      <c r="AN31" s="729"/>
      <c r="AO31" s="729"/>
      <c r="AP31" s="729"/>
      <c r="AQ31" s="729"/>
      <c r="AR31" s="729"/>
      <c r="AS31" s="729"/>
      <c r="AT31" s="729"/>
      <c r="AU31" s="729"/>
      <c r="AV31" s="729"/>
      <c r="AW31" s="729"/>
      <c r="AX31" s="729"/>
      <c r="AY31" s="729"/>
      <c r="AZ31" s="729"/>
      <c r="BA31" s="729"/>
      <c r="BB31" s="729"/>
      <c r="BC31" s="729"/>
      <c r="BD31" s="729"/>
      <c r="BE31" s="729"/>
      <c r="BF31" s="729"/>
      <c r="BG31" s="729"/>
      <c r="BH31" s="729"/>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c r="CU31" s="696"/>
      <c r="CV31" s="696"/>
      <c r="CW31" s="696"/>
      <c r="CX31" s="696"/>
      <c r="CY31" s="696"/>
      <c r="CZ31" s="696"/>
      <c r="DA31" s="696"/>
    </row>
    <row r="32" spans="1:105" s="2" customFormat="1" ht="14.5" customHeight="1">
      <c r="A32" s="237"/>
      <c r="B32" s="26"/>
      <c r="C32" s="237"/>
      <c r="D32" s="237"/>
      <c r="E32" s="237"/>
      <c r="F32" s="234" t="s">
        <v>34</v>
      </c>
      <c r="G32" s="237"/>
      <c r="H32" s="237"/>
      <c r="I32" s="850" t="s">
        <v>33</v>
      </c>
      <c r="J32" s="234" t="s">
        <v>35</v>
      </c>
      <c r="K32" s="237"/>
      <c r="L32" s="695"/>
      <c r="M32" s="729"/>
      <c r="N32" s="729"/>
      <c r="O32" s="729"/>
      <c r="P32" s="729"/>
      <c r="Q32" s="729"/>
      <c r="R32" s="729"/>
      <c r="S32" s="734"/>
      <c r="T32" s="734"/>
      <c r="U32" s="734"/>
      <c r="V32" s="734"/>
      <c r="W32" s="734"/>
      <c r="X32" s="734"/>
      <c r="Y32" s="734"/>
      <c r="Z32" s="734"/>
      <c r="AA32" s="734"/>
      <c r="AB32" s="734"/>
      <c r="AC32" s="734"/>
      <c r="AD32" s="734"/>
      <c r="AE32" s="734"/>
      <c r="AF32" s="729"/>
      <c r="AG32" s="729"/>
      <c r="AH32" s="729"/>
      <c r="AI32" s="729"/>
      <c r="AJ32" s="729"/>
      <c r="AK32" s="729"/>
      <c r="AL32" s="729"/>
      <c r="AM32" s="729"/>
      <c r="AN32" s="729"/>
      <c r="AO32" s="729"/>
      <c r="AP32" s="729"/>
      <c r="AQ32" s="729"/>
      <c r="AR32" s="729"/>
      <c r="AS32" s="729"/>
      <c r="AT32" s="729"/>
      <c r="AU32" s="729"/>
      <c r="AV32" s="729"/>
      <c r="AW32" s="729"/>
      <c r="AX32" s="729"/>
      <c r="AY32" s="729"/>
      <c r="AZ32" s="729"/>
      <c r="BA32" s="729"/>
      <c r="BB32" s="729"/>
      <c r="BC32" s="729"/>
      <c r="BD32" s="729"/>
      <c r="BE32" s="729"/>
      <c r="BF32" s="729"/>
      <c r="BG32" s="729"/>
      <c r="BH32" s="729"/>
      <c r="BI32" s="696"/>
      <c r="BJ32" s="696"/>
      <c r="BK32" s="696"/>
      <c r="BL32" s="696"/>
      <c r="BM32" s="696"/>
      <c r="BN32" s="696"/>
      <c r="BO32" s="696"/>
      <c r="BP32" s="696"/>
      <c r="BQ32" s="696"/>
      <c r="BR32" s="696"/>
      <c r="BS32" s="696"/>
      <c r="BT32" s="696"/>
      <c r="BU32" s="696"/>
      <c r="BV32" s="696"/>
      <c r="BW32" s="696"/>
      <c r="BX32" s="696"/>
      <c r="BY32" s="696"/>
      <c r="BZ32" s="696"/>
      <c r="CA32" s="696"/>
      <c r="CB32" s="696"/>
      <c r="CC32" s="696"/>
      <c r="CD32" s="696"/>
      <c r="CE32" s="696"/>
      <c r="CF32" s="696"/>
      <c r="CG32" s="696"/>
      <c r="CH32" s="696"/>
      <c r="CI32" s="696"/>
      <c r="CJ32" s="696"/>
      <c r="CK32" s="696"/>
      <c r="CL32" s="696"/>
      <c r="CM32" s="696"/>
      <c r="CN32" s="696"/>
      <c r="CO32" s="696"/>
      <c r="CP32" s="696"/>
      <c r="CQ32" s="696"/>
      <c r="CR32" s="696"/>
      <c r="CS32" s="696"/>
      <c r="CT32" s="696"/>
      <c r="CU32" s="696"/>
      <c r="CV32" s="696"/>
      <c r="CW32" s="696"/>
      <c r="CX32" s="696"/>
      <c r="CY32" s="696"/>
      <c r="CZ32" s="696"/>
      <c r="DA32" s="696"/>
    </row>
    <row r="33" spans="1:105" s="2" customFormat="1" ht="14.5" customHeight="1">
      <c r="A33" s="237"/>
      <c r="B33" s="26"/>
      <c r="C33" s="237"/>
      <c r="D33" s="89" t="s">
        <v>36</v>
      </c>
      <c r="E33" s="238" t="s">
        <v>37</v>
      </c>
      <c r="F33" s="90">
        <f>J30</f>
        <v>0</v>
      </c>
      <c r="G33" s="237"/>
      <c r="H33" s="237"/>
      <c r="I33" s="850">
        <v>0.21</v>
      </c>
      <c r="J33" s="90">
        <f>ROUND((F33*I33),  0)</f>
        <v>0</v>
      </c>
      <c r="K33" s="237"/>
      <c r="L33" s="695"/>
      <c r="M33" s="729"/>
      <c r="N33" s="729"/>
      <c r="O33" s="729"/>
      <c r="P33" s="729"/>
      <c r="Q33" s="729"/>
      <c r="R33" s="729"/>
      <c r="S33" s="734"/>
      <c r="T33" s="734"/>
      <c r="U33" s="734"/>
      <c r="V33" s="734"/>
      <c r="W33" s="734"/>
      <c r="X33" s="734"/>
      <c r="Y33" s="734"/>
      <c r="Z33" s="734"/>
      <c r="AA33" s="734"/>
      <c r="AB33" s="734"/>
      <c r="AC33" s="734"/>
      <c r="AD33" s="734"/>
      <c r="AE33" s="734"/>
      <c r="AF33" s="729"/>
      <c r="AG33" s="729"/>
      <c r="AH33" s="729"/>
      <c r="AI33" s="729"/>
      <c r="AJ33" s="729"/>
      <c r="AK33" s="729"/>
      <c r="AL33" s="729"/>
      <c r="AM33" s="729"/>
      <c r="AN33" s="729"/>
      <c r="AO33" s="729"/>
      <c r="AP33" s="729"/>
      <c r="AQ33" s="729"/>
      <c r="AR33" s="729"/>
      <c r="AS33" s="729"/>
      <c r="AT33" s="729"/>
      <c r="AU33" s="729"/>
      <c r="AV33" s="729"/>
      <c r="AW33" s="729"/>
      <c r="AX33" s="729"/>
      <c r="AY33" s="729"/>
      <c r="AZ33" s="729"/>
      <c r="BA33" s="729"/>
      <c r="BB33" s="729"/>
      <c r="BC33" s="729"/>
      <c r="BD33" s="729"/>
      <c r="BE33" s="729"/>
      <c r="BF33" s="729"/>
      <c r="BG33" s="729"/>
      <c r="BH33" s="729"/>
      <c r="BI33" s="696"/>
      <c r="BJ33" s="696"/>
      <c r="BK33" s="696"/>
      <c r="BL33" s="696"/>
      <c r="BM33" s="696"/>
      <c r="BN33" s="696"/>
      <c r="BO33" s="696"/>
      <c r="BP33" s="696"/>
      <c r="BQ33" s="696"/>
      <c r="BR33" s="696"/>
      <c r="BS33" s="696"/>
      <c r="BT33" s="696"/>
      <c r="BU33" s="696"/>
      <c r="BV33" s="696"/>
      <c r="BW33" s="696"/>
      <c r="BX33" s="696"/>
      <c r="BY33" s="696"/>
      <c r="BZ33" s="696"/>
      <c r="CA33" s="696"/>
      <c r="CB33" s="696"/>
      <c r="CC33" s="696"/>
      <c r="CD33" s="696"/>
      <c r="CE33" s="696"/>
      <c r="CF33" s="696"/>
      <c r="CG33" s="696"/>
      <c r="CH33" s="696"/>
      <c r="CI33" s="696"/>
      <c r="CJ33" s="696"/>
      <c r="CK33" s="696"/>
      <c r="CL33" s="696"/>
      <c r="CM33" s="696"/>
      <c r="CN33" s="696"/>
      <c r="CO33" s="696"/>
      <c r="CP33" s="696"/>
      <c r="CQ33" s="696"/>
      <c r="CR33" s="696"/>
      <c r="CS33" s="696"/>
      <c r="CT33" s="696"/>
      <c r="CU33" s="696"/>
      <c r="CV33" s="696"/>
      <c r="CW33" s="696"/>
      <c r="CX33" s="696"/>
      <c r="CY33" s="696"/>
      <c r="CZ33" s="696"/>
      <c r="DA33" s="696"/>
    </row>
    <row r="34" spans="1:105" s="2" customFormat="1" ht="14.5" customHeight="1">
      <c r="A34" s="237"/>
      <c r="B34" s="26"/>
      <c r="C34" s="237"/>
      <c r="D34" s="237"/>
      <c r="E34" s="238" t="s">
        <v>38</v>
      </c>
      <c r="F34" s="90">
        <f>ROUND((SUM(BF120:BF142)),  0)</f>
        <v>0</v>
      </c>
      <c r="G34" s="237"/>
      <c r="H34" s="237"/>
      <c r="I34" s="850">
        <v>0.15</v>
      </c>
      <c r="J34" s="90">
        <f>ROUND((F34*I34),  0)</f>
        <v>0</v>
      </c>
      <c r="K34" s="237"/>
      <c r="L34" s="695"/>
      <c r="M34" s="729"/>
      <c r="N34" s="729"/>
      <c r="O34" s="729"/>
      <c r="P34" s="729"/>
      <c r="Q34" s="729"/>
      <c r="R34" s="729"/>
      <c r="S34" s="734"/>
      <c r="T34" s="734"/>
      <c r="U34" s="734"/>
      <c r="V34" s="734"/>
      <c r="W34" s="734"/>
      <c r="X34" s="734"/>
      <c r="Y34" s="734"/>
      <c r="Z34" s="734"/>
      <c r="AA34" s="734"/>
      <c r="AB34" s="734"/>
      <c r="AC34" s="734"/>
      <c r="AD34" s="734"/>
      <c r="AE34" s="734"/>
      <c r="AF34" s="729"/>
      <c r="AG34" s="729"/>
      <c r="AH34" s="729"/>
      <c r="AI34" s="729"/>
      <c r="AJ34" s="729"/>
      <c r="AK34" s="729"/>
      <c r="AL34" s="729"/>
      <c r="AM34" s="729"/>
      <c r="AN34" s="729"/>
      <c r="AO34" s="729"/>
      <c r="AP34" s="729"/>
      <c r="AQ34" s="729"/>
      <c r="AR34" s="729"/>
      <c r="AS34" s="729"/>
      <c r="AT34" s="729"/>
      <c r="AU34" s="729"/>
      <c r="AV34" s="729"/>
      <c r="AW34" s="729"/>
      <c r="AX34" s="729"/>
      <c r="AY34" s="729"/>
      <c r="AZ34" s="729"/>
      <c r="BA34" s="729"/>
      <c r="BB34" s="729"/>
      <c r="BC34" s="729"/>
      <c r="BD34" s="729"/>
      <c r="BE34" s="729"/>
      <c r="BF34" s="729"/>
      <c r="BG34" s="729"/>
      <c r="BH34" s="729"/>
      <c r="BI34" s="696"/>
      <c r="BJ34" s="696"/>
      <c r="BK34" s="696"/>
      <c r="BL34" s="696"/>
      <c r="BM34" s="696"/>
      <c r="BN34" s="696"/>
      <c r="BO34" s="696"/>
      <c r="BP34" s="696"/>
      <c r="BQ34" s="696"/>
      <c r="BR34" s="696"/>
      <c r="BS34" s="696"/>
      <c r="BT34" s="696"/>
      <c r="BU34" s="696"/>
      <c r="BV34" s="696"/>
      <c r="BW34" s="696"/>
      <c r="BX34" s="696"/>
      <c r="BY34" s="696"/>
      <c r="BZ34" s="696"/>
      <c r="CA34" s="696"/>
      <c r="CB34" s="696"/>
      <c r="CC34" s="696"/>
      <c r="CD34" s="696"/>
      <c r="CE34" s="696"/>
      <c r="CF34" s="696"/>
      <c r="CG34" s="696"/>
      <c r="CH34" s="696"/>
      <c r="CI34" s="696"/>
      <c r="CJ34" s="696"/>
      <c r="CK34" s="696"/>
      <c r="CL34" s="696"/>
      <c r="CM34" s="696"/>
      <c r="CN34" s="696"/>
      <c r="CO34" s="696"/>
      <c r="CP34" s="696"/>
      <c r="CQ34" s="696"/>
      <c r="CR34" s="696"/>
      <c r="CS34" s="696"/>
      <c r="CT34" s="696"/>
      <c r="CU34" s="696"/>
      <c r="CV34" s="696"/>
      <c r="CW34" s="696"/>
      <c r="CX34" s="696"/>
      <c r="CY34" s="696"/>
      <c r="CZ34" s="696"/>
      <c r="DA34" s="696"/>
    </row>
    <row r="35" spans="1:105" s="2" customFormat="1" ht="14.5" hidden="1" customHeight="1">
      <c r="A35" s="237"/>
      <c r="B35" s="26"/>
      <c r="C35" s="237"/>
      <c r="D35" s="237"/>
      <c r="E35" s="238" t="s">
        <v>39</v>
      </c>
      <c r="F35" s="90">
        <f>ROUND((SUM(BG120:BG142)),  0)</f>
        <v>0</v>
      </c>
      <c r="G35" s="237"/>
      <c r="H35" s="237"/>
      <c r="I35" s="850">
        <v>0.21</v>
      </c>
      <c r="J35" s="90">
        <f>0</f>
        <v>0</v>
      </c>
      <c r="K35" s="237"/>
      <c r="L35" s="695"/>
      <c r="M35" s="729"/>
      <c r="N35" s="729"/>
      <c r="O35" s="729"/>
      <c r="P35" s="729"/>
      <c r="Q35" s="729"/>
      <c r="R35" s="729"/>
      <c r="S35" s="734"/>
      <c r="T35" s="734"/>
      <c r="U35" s="734"/>
      <c r="V35" s="734"/>
      <c r="W35" s="734"/>
      <c r="X35" s="734"/>
      <c r="Y35" s="734"/>
      <c r="Z35" s="734"/>
      <c r="AA35" s="734"/>
      <c r="AB35" s="734"/>
      <c r="AC35" s="734"/>
      <c r="AD35" s="734"/>
      <c r="AE35" s="734"/>
      <c r="AF35" s="729"/>
      <c r="AG35" s="729"/>
      <c r="AH35" s="729"/>
      <c r="AI35" s="729"/>
      <c r="AJ35" s="729"/>
      <c r="AK35" s="729"/>
      <c r="AL35" s="729"/>
      <c r="AM35" s="729"/>
      <c r="AN35" s="729"/>
      <c r="AO35" s="729"/>
      <c r="AP35" s="729"/>
      <c r="AQ35" s="729"/>
      <c r="AR35" s="729"/>
      <c r="AS35" s="729"/>
      <c r="AT35" s="729"/>
      <c r="AU35" s="729"/>
      <c r="AV35" s="729"/>
      <c r="AW35" s="729"/>
      <c r="AX35" s="729"/>
      <c r="AY35" s="729"/>
      <c r="AZ35" s="729"/>
      <c r="BA35" s="729"/>
      <c r="BB35" s="729"/>
      <c r="BC35" s="729"/>
      <c r="BD35" s="729"/>
      <c r="BE35" s="729"/>
      <c r="BF35" s="729"/>
      <c r="BG35" s="729"/>
      <c r="BH35" s="729"/>
      <c r="BI35" s="696"/>
      <c r="BJ35" s="696"/>
      <c r="BK35" s="696"/>
      <c r="BL35" s="696"/>
      <c r="BM35" s="696"/>
      <c r="BN35" s="696"/>
      <c r="BO35" s="696"/>
      <c r="BP35" s="696"/>
      <c r="BQ35" s="696"/>
      <c r="BR35" s="696"/>
      <c r="BS35" s="696"/>
      <c r="BT35" s="696"/>
      <c r="BU35" s="696"/>
      <c r="BV35" s="696"/>
      <c r="BW35" s="696"/>
      <c r="BX35" s="696"/>
      <c r="BY35" s="696"/>
      <c r="BZ35" s="696"/>
      <c r="CA35" s="696"/>
      <c r="CB35" s="696"/>
      <c r="CC35" s="696"/>
      <c r="CD35" s="696"/>
      <c r="CE35" s="696"/>
      <c r="CF35" s="696"/>
      <c r="CG35" s="696"/>
      <c r="CH35" s="696"/>
      <c r="CI35" s="696"/>
      <c r="CJ35" s="696"/>
      <c r="CK35" s="696"/>
      <c r="CL35" s="696"/>
      <c r="CM35" s="696"/>
      <c r="CN35" s="696"/>
      <c r="CO35" s="696"/>
      <c r="CP35" s="696"/>
      <c r="CQ35" s="696"/>
      <c r="CR35" s="696"/>
      <c r="CS35" s="696"/>
      <c r="CT35" s="696"/>
      <c r="CU35" s="696"/>
      <c r="CV35" s="696"/>
      <c r="CW35" s="696"/>
      <c r="CX35" s="696"/>
      <c r="CY35" s="696"/>
      <c r="CZ35" s="696"/>
      <c r="DA35" s="696"/>
    </row>
    <row r="36" spans="1:105" s="2" customFormat="1" ht="14.5" hidden="1" customHeight="1">
      <c r="A36" s="237"/>
      <c r="B36" s="26"/>
      <c r="C36" s="237"/>
      <c r="D36" s="237"/>
      <c r="E36" s="238" t="s">
        <v>40</v>
      </c>
      <c r="F36" s="90">
        <f>ROUND((SUM(BH120:BH142)),  0)</f>
        <v>0</v>
      </c>
      <c r="G36" s="237"/>
      <c r="H36" s="237"/>
      <c r="I36" s="850">
        <v>0.15</v>
      </c>
      <c r="J36" s="90">
        <f>0</f>
        <v>0</v>
      </c>
      <c r="K36" s="237"/>
      <c r="L36" s="695"/>
      <c r="M36" s="729"/>
      <c r="N36" s="729"/>
      <c r="O36" s="729"/>
      <c r="P36" s="729"/>
      <c r="Q36" s="729"/>
      <c r="R36" s="729"/>
      <c r="S36" s="734"/>
      <c r="T36" s="734"/>
      <c r="U36" s="734"/>
      <c r="V36" s="734"/>
      <c r="W36" s="734"/>
      <c r="X36" s="734"/>
      <c r="Y36" s="734"/>
      <c r="Z36" s="734"/>
      <c r="AA36" s="734"/>
      <c r="AB36" s="734"/>
      <c r="AC36" s="734"/>
      <c r="AD36" s="734"/>
      <c r="AE36" s="734"/>
      <c r="AF36" s="729"/>
      <c r="AG36" s="729"/>
      <c r="AH36" s="729"/>
      <c r="AI36" s="729"/>
      <c r="AJ36" s="729"/>
      <c r="AK36" s="729"/>
      <c r="AL36" s="729"/>
      <c r="AM36" s="729"/>
      <c r="AN36" s="729"/>
      <c r="AO36" s="729"/>
      <c r="AP36" s="729"/>
      <c r="AQ36" s="729"/>
      <c r="AR36" s="729"/>
      <c r="AS36" s="729"/>
      <c r="AT36" s="729"/>
      <c r="AU36" s="729"/>
      <c r="AV36" s="729"/>
      <c r="AW36" s="729"/>
      <c r="AX36" s="729"/>
      <c r="AY36" s="729"/>
      <c r="AZ36" s="729"/>
      <c r="BA36" s="729"/>
      <c r="BB36" s="729"/>
      <c r="BC36" s="729"/>
      <c r="BD36" s="729"/>
      <c r="BE36" s="729"/>
      <c r="BF36" s="729"/>
      <c r="BG36" s="729"/>
      <c r="BH36" s="729"/>
      <c r="BI36" s="696"/>
      <c r="BJ36" s="696"/>
      <c r="BK36" s="696"/>
      <c r="BL36" s="696"/>
      <c r="BM36" s="696"/>
      <c r="BN36" s="696"/>
      <c r="BO36" s="696"/>
      <c r="BP36" s="696"/>
      <c r="BQ36" s="696"/>
      <c r="BR36" s="696"/>
      <c r="BS36" s="696"/>
      <c r="BT36" s="696"/>
      <c r="BU36" s="696"/>
      <c r="BV36" s="696"/>
      <c r="BW36" s="696"/>
      <c r="BX36" s="696"/>
      <c r="BY36" s="696"/>
      <c r="BZ36" s="696"/>
      <c r="CA36" s="696"/>
      <c r="CB36" s="696"/>
      <c r="CC36" s="696"/>
      <c r="CD36" s="696"/>
      <c r="CE36" s="696"/>
      <c r="CF36" s="696"/>
      <c r="CG36" s="696"/>
      <c r="CH36" s="696"/>
      <c r="CI36" s="696"/>
      <c r="CJ36" s="696"/>
      <c r="CK36" s="696"/>
      <c r="CL36" s="696"/>
      <c r="CM36" s="696"/>
      <c r="CN36" s="696"/>
      <c r="CO36" s="696"/>
      <c r="CP36" s="696"/>
      <c r="CQ36" s="696"/>
      <c r="CR36" s="696"/>
      <c r="CS36" s="696"/>
      <c r="CT36" s="696"/>
      <c r="CU36" s="696"/>
      <c r="CV36" s="696"/>
      <c r="CW36" s="696"/>
      <c r="CX36" s="696"/>
      <c r="CY36" s="696"/>
      <c r="CZ36" s="696"/>
      <c r="DA36" s="696"/>
    </row>
    <row r="37" spans="1:105" s="2" customFormat="1" ht="14.5" hidden="1" customHeight="1">
      <c r="A37" s="237"/>
      <c r="B37" s="26"/>
      <c r="C37" s="237"/>
      <c r="D37" s="237"/>
      <c r="E37" s="238" t="s">
        <v>41</v>
      </c>
      <c r="F37" s="90">
        <f>ROUND((SUM(BI120:BI142)),  0)</f>
        <v>0</v>
      </c>
      <c r="G37" s="237"/>
      <c r="H37" s="237"/>
      <c r="I37" s="850">
        <v>0</v>
      </c>
      <c r="J37" s="90">
        <f>0</f>
        <v>0</v>
      </c>
      <c r="K37" s="237"/>
      <c r="L37" s="695"/>
      <c r="M37" s="729"/>
      <c r="N37" s="729"/>
      <c r="O37" s="729"/>
      <c r="P37" s="729"/>
      <c r="Q37" s="729"/>
      <c r="R37" s="729"/>
      <c r="S37" s="734"/>
      <c r="T37" s="734"/>
      <c r="U37" s="734"/>
      <c r="V37" s="734"/>
      <c r="W37" s="734"/>
      <c r="X37" s="734"/>
      <c r="Y37" s="734"/>
      <c r="Z37" s="734"/>
      <c r="AA37" s="734"/>
      <c r="AB37" s="734"/>
      <c r="AC37" s="734"/>
      <c r="AD37" s="734"/>
      <c r="AE37" s="734"/>
      <c r="AF37" s="729"/>
      <c r="AG37" s="729"/>
      <c r="AH37" s="729"/>
      <c r="AI37" s="729"/>
      <c r="AJ37" s="729"/>
      <c r="AK37" s="729"/>
      <c r="AL37" s="729"/>
      <c r="AM37" s="729"/>
      <c r="AN37" s="729"/>
      <c r="AO37" s="729"/>
      <c r="AP37" s="729"/>
      <c r="AQ37" s="729"/>
      <c r="AR37" s="729"/>
      <c r="AS37" s="729"/>
      <c r="AT37" s="729"/>
      <c r="AU37" s="729"/>
      <c r="AV37" s="729"/>
      <c r="AW37" s="729"/>
      <c r="AX37" s="729"/>
      <c r="AY37" s="729"/>
      <c r="AZ37" s="729"/>
      <c r="BA37" s="729"/>
      <c r="BB37" s="729"/>
      <c r="BC37" s="729"/>
      <c r="BD37" s="729"/>
      <c r="BE37" s="729"/>
      <c r="BF37" s="729"/>
      <c r="BG37" s="729"/>
      <c r="BH37" s="729"/>
      <c r="BI37" s="696"/>
      <c r="BJ37" s="696"/>
      <c r="BK37" s="696"/>
      <c r="BL37" s="696"/>
      <c r="BM37" s="696"/>
      <c r="BN37" s="696"/>
      <c r="BO37" s="696"/>
      <c r="BP37" s="696"/>
      <c r="BQ37" s="696"/>
      <c r="BR37" s="696"/>
      <c r="BS37" s="696"/>
      <c r="BT37" s="696"/>
      <c r="BU37" s="696"/>
      <c r="BV37" s="696"/>
      <c r="BW37" s="696"/>
      <c r="BX37" s="696"/>
      <c r="BY37" s="696"/>
      <c r="BZ37" s="696"/>
      <c r="CA37" s="696"/>
      <c r="CB37" s="696"/>
      <c r="CC37" s="696"/>
      <c r="CD37" s="696"/>
      <c r="CE37" s="696"/>
      <c r="CF37" s="696"/>
      <c r="CG37" s="696"/>
      <c r="CH37" s="696"/>
      <c r="CI37" s="696"/>
      <c r="CJ37" s="696"/>
      <c r="CK37" s="696"/>
      <c r="CL37" s="696"/>
      <c r="CM37" s="696"/>
      <c r="CN37" s="696"/>
      <c r="CO37" s="696"/>
      <c r="CP37" s="696"/>
      <c r="CQ37" s="696"/>
      <c r="CR37" s="696"/>
      <c r="CS37" s="696"/>
      <c r="CT37" s="696"/>
      <c r="CU37" s="696"/>
      <c r="CV37" s="696"/>
      <c r="CW37" s="696"/>
      <c r="CX37" s="696"/>
      <c r="CY37" s="696"/>
      <c r="CZ37" s="696"/>
      <c r="DA37" s="696"/>
    </row>
    <row r="38" spans="1:105" s="2" customFormat="1" ht="7" customHeight="1">
      <c r="A38" s="237"/>
      <c r="B38" s="26"/>
      <c r="C38" s="237"/>
      <c r="D38" s="237"/>
      <c r="E38" s="237"/>
      <c r="F38" s="237"/>
      <c r="G38" s="237"/>
      <c r="H38" s="237"/>
      <c r="I38" s="135"/>
      <c r="J38" s="237"/>
      <c r="K38" s="237"/>
      <c r="L38" s="695"/>
      <c r="M38" s="729"/>
      <c r="N38" s="729"/>
      <c r="O38" s="729"/>
      <c r="P38" s="729"/>
      <c r="Q38" s="729"/>
      <c r="R38" s="729"/>
      <c r="S38" s="734"/>
      <c r="T38" s="734"/>
      <c r="U38" s="734"/>
      <c r="V38" s="734"/>
      <c r="W38" s="734"/>
      <c r="X38" s="734"/>
      <c r="Y38" s="734"/>
      <c r="Z38" s="734"/>
      <c r="AA38" s="734"/>
      <c r="AB38" s="734"/>
      <c r="AC38" s="734"/>
      <c r="AD38" s="734"/>
      <c r="AE38" s="734"/>
      <c r="AF38" s="729"/>
      <c r="AG38" s="729"/>
      <c r="AH38" s="729"/>
      <c r="AI38" s="729"/>
      <c r="AJ38" s="729"/>
      <c r="AK38" s="729"/>
      <c r="AL38" s="729"/>
      <c r="AM38" s="729"/>
      <c r="AN38" s="729"/>
      <c r="AO38" s="729"/>
      <c r="AP38" s="729"/>
      <c r="AQ38" s="729"/>
      <c r="AR38" s="729"/>
      <c r="AS38" s="729"/>
      <c r="AT38" s="729"/>
      <c r="AU38" s="729"/>
      <c r="AV38" s="729"/>
      <c r="AW38" s="729"/>
      <c r="AX38" s="729"/>
      <c r="AY38" s="729"/>
      <c r="AZ38" s="729"/>
      <c r="BA38" s="729"/>
      <c r="BB38" s="729"/>
      <c r="BC38" s="729"/>
      <c r="BD38" s="729"/>
      <c r="BE38" s="729"/>
      <c r="BF38" s="729"/>
      <c r="BG38" s="729"/>
      <c r="BH38" s="729"/>
      <c r="BI38" s="696"/>
      <c r="BJ38" s="696"/>
      <c r="BK38" s="696"/>
      <c r="BL38" s="696"/>
      <c r="BM38" s="696"/>
      <c r="BN38" s="696"/>
      <c r="BO38" s="696"/>
      <c r="BP38" s="696"/>
      <c r="BQ38" s="696"/>
      <c r="BR38" s="696"/>
      <c r="BS38" s="696"/>
      <c r="BT38" s="696"/>
      <c r="BU38" s="696"/>
      <c r="BV38" s="696"/>
      <c r="BW38" s="696"/>
      <c r="BX38" s="696"/>
      <c r="BY38" s="696"/>
      <c r="BZ38" s="696"/>
      <c r="CA38" s="696"/>
      <c r="CB38" s="696"/>
      <c r="CC38" s="696"/>
      <c r="CD38" s="696"/>
      <c r="CE38" s="696"/>
      <c r="CF38" s="696"/>
      <c r="CG38" s="696"/>
      <c r="CH38" s="696"/>
      <c r="CI38" s="696"/>
      <c r="CJ38" s="696"/>
      <c r="CK38" s="696"/>
      <c r="CL38" s="696"/>
      <c r="CM38" s="696"/>
      <c r="CN38" s="696"/>
      <c r="CO38" s="696"/>
      <c r="CP38" s="696"/>
      <c r="CQ38" s="696"/>
      <c r="CR38" s="696"/>
      <c r="CS38" s="696"/>
      <c r="CT38" s="696"/>
      <c r="CU38" s="696"/>
      <c r="CV38" s="696"/>
      <c r="CW38" s="696"/>
      <c r="CX38" s="696"/>
      <c r="CY38" s="696"/>
      <c r="CZ38" s="696"/>
      <c r="DA38" s="696"/>
    </row>
    <row r="39" spans="1:105" s="2" customFormat="1" ht="25.4" customHeight="1">
      <c r="A39" s="237"/>
      <c r="B39" s="26"/>
      <c r="C39" s="92"/>
      <c r="D39" s="93" t="s">
        <v>42</v>
      </c>
      <c r="E39" s="52"/>
      <c r="F39" s="52"/>
      <c r="G39" s="94" t="s">
        <v>43</v>
      </c>
      <c r="H39" s="95" t="s">
        <v>44</v>
      </c>
      <c r="I39" s="851"/>
      <c r="J39" s="96">
        <f>SUM(J30:J37)</f>
        <v>0</v>
      </c>
      <c r="K39" s="97"/>
      <c r="L39" s="695"/>
      <c r="M39" s="729"/>
      <c r="N39" s="729"/>
      <c r="O39" s="729"/>
      <c r="P39" s="729"/>
      <c r="Q39" s="729"/>
      <c r="R39" s="729"/>
      <c r="S39" s="734"/>
      <c r="T39" s="734"/>
      <c r="U39" s="734"/>
      <c r="V39" s="734"/>
      <c r="W39" s="734"/>
      <c r="X39" s="734"/>
      <c r="Y39" s="734"/>
      <c r="Z39" s="734"/>
      <c r="AA39" s="734"/>
      <c r="AB39" s="734"/>
      <c r="AC39" s="734"/>
      <c r="AD39" s="734"/>
      <c r="AE39" s="734"/>
      <c r="AF39" s="729"/>
      <c r="AG39" s="729"/>
      <c r="AH39" s="729"/>
      <c r="AI39" s="729"/>
      <c r="AJ39" s="729"/>
      <c r="AK39" s="729"/>
      <c r="AL39" s="729"/>
      <c r="AM39" s="729"/>
      <c r="AN39" s="729"/>
      <c r="AO39" s="729"/>
      <c r="AP39" s="729"/>
      <c r="AQ39" s="729"/>
      <c r="AR39" s="729"/>
      <c r="AS39" s="729"/>
      <c r="AT39" s="729"/>
      <c r="AU39" s="729"/>
      <c r="AV39" s="729"/>
      <c r="AW39" s="729"/>
      <c r="AX39" s="729"/>
      <c r="AY39" s="729"/>
      <c r="AZ39" s="729"/>
      <c r="BA39" s="729"/>
      <c r="BB39" s="729"/>
      <c r="BC39" s="729"/>
      <c r="BD39" s="729"/>
      <c r="BE39" s="729"/>
      <c r="BF39" s="729"/>
      <c r="BG39" s="729"/>
      <c r="BH39" s="729"/>
      <c r="BI39" s="696"/>
      <c r="BJ39" s="696"/>
      <c r="BK39" s="696"/>
      <c r="BL39" s="696"/>
      <c r="BM39" s="696"/>
      <c r="BN39" s="696"/>
      <c r="BO39" s="696"/>
      <c r="BP39" s="696"/>
      <c r="BQ39" s="696"/>
      <c r="BR39" s="696"/>
      <c r="BS39" s="696"/>
      <c r="BT39" s="696"/>
      <c r="BU39" s="696"/>
      <c r="BV39" s="696"/>
      <c r="BW39" s="696"/>
      <c r="BX39" s="696"/>
      <c r="BY39" s="696"/>
      <c r="BZ39" s="696"/>
      <c r="CA39" s="696"/>
      <c r="CB39" s="696"/>
      <c r="CC39" s="696"/>
      <c r="CD39" s="696"/>
      <c r="CE39" s="696"/>
      <c r="CF39" s="696"/>
      <c r="CG39" s="696"/>
      <c r="CH39" s="696"/>
      <c r="CI39" s="696"/>
      <c r="CJ39" s="696"/>
      <c r="CK39" s="696"/>
      <c r="CL39" s="696"/>
      <c r="CM39" s="696"/>
      <c r="CN39" s="696"/>
      <c r="CO39" s="696"/>
      <c r="CP39" s="696"/>
      <c r="CQ39" s="696"/>
      <c r="CR39" s="696"/>
      <c r="CS39" s="696"/>
      <c r="CT39" s="696"/>
      <c r="CU39" s="696"/>
      <c r="CV39" s="696"/>
      <c r="CW39" s="696"/>
      <c r="CX39" s="696"/>
      <c r="CY39" s="696"/>
      <c r="CZ39" s="696"/>
      <c r="DA39" s="696"/>
    </row>
    <row r="40" spans="1:105" s="2" customFormat="1" ht="14.5" customHeight="1">
      <c r="A40" s="237"/>
      <c r="B40" s="26"/>
      <c r="C40" s="237"/>
      <c r="D40" s="237"/>
      <c r="E40" s="237"/>
      <c r="F40" s="237"/>
      <c r="G40" s="237"/>
      <c r="H40" s="237"/>
      <c r="I40" s="135"/>
      <c r="J40" s="237"/>
      <c r="K40" s="237"/>
      <c r="L40" s="695"/>
      <c r="M40" s="729"/>
      <c r="N40" s="729"/>
      <c r="O40" s="729"/>
      <c r="P40" s="729"/>
      <c r="Q40" s="729"/>
      <c r="R40" s="729"/>
      <c r="S40" s="734"/>
      <c r="T40" s="734"/>
      <c r="U40" s="734"/>
      <c r="V40" s="734"/>
      <c r="W40" s="734"/>
      <c r="X40" s="734"/>
      <c r="Y40" s="734"/>
      <c r="Z40" s="734"/>
      <c r="AA40" s="734"/>
      <c r="AB40" s="734"/>
      <c r="AC40" s="734"/>
      <c r="AD40" s="734"/>
      <c r="AE40" s="734"/>
      <c r="AF40" s="729"/>
      <c r="AG40" s="729"/>
      <c r="AH40" s="729"/>
      <c r="AI40" s="729"/>
      <c r="AJ40" s="729"/>
      <c r="AK40" s="729"/>
      <c r="AL40" s="729"/>
      <c r="AM40" s="729"/>
      <c r="AN40" s="729"/>
      <c r="AO40" s="729"/>
      <c r="AP40" s="729"/>
      <c r="AQ40" s="729"/>
      <c r="AR40" s="729"/>
      <c r="AS40" s="729"/>
      <c r="AT40" s="729"/>
      <c r="AU40" s="729"/>
      <c r="AV40" s="729"/>
      <c r="AW40" s="729"/>
      <c r="AX40" s="729"/>
      <c r="AY40" s="729"/>
      <c r="AZ40" s="729"/>
      <c r="BA40" s="729"/>
      <c r="BB40" s="729"/>
      <c r="BC40" s="729"/>
      <c r="BD40" s="729"/>
      <c r="BE40" s="729"/>
      <c r="BF40" s="729"/>
      <c r="BG40" s="729"/>
      <c r="BH40" s="729"/>
      <c r="BI40" s="696"/>
      <c r="BJ40" s="696"/>
      <c r="BK40" s="696"/>
      <c r="BL40" s="696"/>
      <c r="BM40" s="696"/>
      <c r="BN40" s="696"/>
      <c r="BO40" s="696"/>
      <c r="BP40" s="696"/>
      <c r="BQ40" s="696"/>
      <c r="BR40" s="696"/>
      <c r="BS40" s="696"/>
      <c r="BT40" s="696"/>
      <c r="BU40" s="696"/>
      <c r="BV40" s="696"/>
      <c r="BW40" s="696"/>
      <c r="BX40" s="696"/>
      <c r="BY40" s="696"/>
      <c r="BZ40" s="696"/>
      <c r="CA40" s="696"/>
      <c r="CB40" s="696"/>
      <c r="CC40" s="696"/>
      <c r="CD40" s="696"/>
      <c r="CE40" s="696"/>
      <c r="CF40" s="696"/>
      <c r="CG40" s="696"/>
      <c r="CH40" s="696"/>
      <c r="CI40" s="696"/>
      <c r="CJ40" s="696"/>
      <c r="CK40" s="696"/>
      <c r="CL40" s="696"/>
      <c r="CM40" s="696"/>
      <c r="CN40" s="696"/>
      <c r="CO40" s="696"/>
      <c r="CP40" s="696"/>
      <c r="CQ40" s="696"/>
      <c r="CR40" s="696"/>
      <c r="CS40" s="696"/>
      <c r="CT40" s="696"/>
      <c r="CU40" s="696"/>
      <c r="CV40" s="696"/>
      <c r="CW40" s="696"/>
      <c r="CX40" s="696"/>
      <c r="CY40" s="696"/>
      <c r="CZ40" s="696"/>
      <c r="DA40" s="696"/>
    </row>
    <row r="41" spans="1:105" ht="14.5" customHeight="1">
      <c r="B41" s="15"/>
      <c r="L41" s="741"/>
    </row>
    <row r="42" spans="1:105" ht="14.5" customHeight="1">
      <c r="B42" s="15"/>
      <c r="L42" s="741"/>
    </row>
    <row r="43" spans="1:105" ht="14.5" customHeight="1">
      <c r="B43" s="15"/>
      <c r="L43" s="741"/>
    </row>
    <row r="44" spans="1:105" ht="14.5" customHeight="1">
      <c r="B44" s="15"/>
      <c r="L44" s="741"/>
    </row>
    <row r="45" spans="1:105" ht="14.5" customHeight="1">
      <c r="B45" s="15"/>
      <c r="L45" s="741"/>
    </row>
    <row r="46" spans="1:105" ht="14.5" customHeight="1">
      <c r="B46" s="15"/>
      <c r="L46" s="741"/>
    </row>
    <row r="47" spans="1:105" ht="14.5" customHeight="1">
      <c r="B47" s="15"/>
      <c r="L47" s="741"/>
    </row>
    <row r="48" spans="1:105" ht="14.5" customHeight="1">
      <c r="B48" s="15"/>
      <c r="L48" s="741"/>
    </row>
    <row r="49" spans="1:105" ht="14.5" customHeight="1">
      <c r="B49" s="15"/>
      <c r="L49" s="741"/>
    </row>
    <row r="50" spans="1:105" s="2" customFormat="1" ht="14.5" customHeight="1">
      <c r="B50" s="34"/>
      <c r="D50" s="35" t="s">
        <v>45</v>
      </c>
      <c r="E50" s="36"/>
      <c r="F50" s="36"/>
      <c r="G50" s="35" t="s">
        <v>46</v>
      </c>
      <c r="H50" s="36"/>
      <c r="I50" s="852"/>
      <c r="J50" s="36"/>
      <c r="K50" s="36"/>
      <c r="L50" s="695"/>
      <c r="M50" s="729"/>
      <c r="N50" s="729"/>
      <c r="O50" s="729"/>
      <c r="P50" s="729"/>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729"/>
      <c r="AP50" s="729"/>
      <c r="AQ50" s="729"/>
      <c r="AR50" s="729"/>
      <c r="AS50" s="729"/>
      <c r="AT50" s="729"/>
      <c r="AU50" s="729"/>
      <c r="AV50" s="729"/>
      <c r="AW50" s="729"/>
      <c r="AX50" s="729"/>
      <c r="AY50" s="729"/>
      <c r="AZ50" s="729"/>
      <c r="BA50" s="729"/>
      <c r="BB50" s="729"/>
      <c r="BC50" s="729"/>
      <c r="BD50" s="729"/>
      <c r="BE50" s="729"/>
      <c r="BF50" s="729"/>
      <c r="BG50" s="729"/>
      <c r="BH50" s="729"/>
      <c r="BI50" s="696"/>
      <c r="BJ50" s="696"/>
      <c r="BK50" s="696"/>
      <c r="BL50" s="696"/>
      <c r="BM50" s="696"/>
      <c r="BN50" s="696"/>
      <c r="BO50" s="696"/>
      <c r="BP50" s="696"/>
      <c r="BQ50" s="696"/>
      <c r="BR50" s="696"/>
      <c r="BS50" s="696"/>
      <c r="BT50" s="696"/>
      <c r="BU50" s="696"/>
      <c r="BV50" s="696"/>
      <c r="BW50" s="696"/>
      <c r="BX50" s="696"/>
      <c r="BY50" s="696"/>
      <c r="BZ50" s="696"/>
      <c r="CA50" s="696"/>
      <c r="CB50" s="696"/>
      <c r="CC50" s="696"/>
      <c r="CD50" s="696"/>
      <c r="CE50" s="696"/>
      <c r="CF50" s="696"/>
      <c r="CG50" s="696"/>
      <c r="CH50" s="696"/>
      <c r="CI50" s="696"/>
      <c r="CJ50" s="696"/>
      <c r="CK50" s="696"/>
      <c r="CL50" s="696"/>
      <c r="CM50" s="696"/>
      <c r="CN50" s="696"/>
      <c r="CO50" s="696"/>
      <c r="CP50" s="696"/>
      <c r="CQ50" s="696"/>
      <c r="CR50" s="696"/>
      <c r="CS50" s="696"/>
      <c r="CT50" s="696"/>
      <c r="CU50" s="696"/>
      <c r="CV50" s="696"/>
      <c r="CW50" s="696"/>
      <c r="CX50" s="696"/>
      <c r="CY50" s="696"/>
      <c r="CZ50" s="696"/>
      <c r="DA50" s="696"/>
    </row>
    <row r="51" spans="1:105">
      <c r="B51" s="15"/>
      <c r="L51" s="741"/>
    </row>
    <row r="52" spans="1:105">
      <c r="B52" s="15"/>
      <c r="L52" s="741"/>
    </row>
    <row r="53" spans="1:105">
      <c r="B53" s="15"/>
      <c r="L53" s="741"/>
    </row>
    <row r="54" spans="1:105">
      <c r="B54" s="15"/>
      <c r="L54" s="741"/>
    </row>
    <row r="55" spans="1:105">
      <c r="B55" s="15"/>
      <c r="L55" s="741"/>
    </row>
    <row r="56" spans="1:105">
      <c r="B56" s="15"/>
      <c r="L56" s="741"/>
    </row>
    <row r="57" spans="1:105">
      <c r="B57" s="15"/>
      <c r="L57" s="741"/>
    </row>
    <row r="58" spans="1:105">
      <c r="B58" s="15"/>
      <c r="L58" s="741"/>
    </row>
    <row r="59" spans="1:105">
      <c r="B59" s="15"/>
      <c r="L59" s="741"/>
    </row>
    <row r="60" spans="1:105">
      <c r="B60" s="15"/>
      <c r="L60" s="741"/>
    </row>
    <row r="61" spans="1:105" s="2" customFormat="1" ht="12.45">
      <c r="A61" s="237"/>
      <c r="B61" s="26"/>
      <c r="C61" s="237"/>
      <c r="D61" s="37" t="s">
        <v>47</v>
      </c>
      <c r="E61" s="233"/>
      <c r="F61" s="98" t="s">
        <v>48</v>
      </c>
      <c r="G61" s="37" t="s">
        <v>47</v>
      </c>
      <c r="H61" s="233"/>
      <c r="I61" s="853"/>
      <c r="J61" s="99" t="s">
        <v>48</v>
      </c>
      <c r="K61" s="233"/>
      <c r="L61" s="695"/>
      <c r="M61" s="729"/>
      <c r="N61" s="729"/>
      <c r="O61" s="729"/>
      <c r="P61" s="729"/>
      <c r="Q61" s="729"/>
      <c r="R61" s="729"/>
      <c r="S61" s="734"/>
      <c r="T61" s="734"/>
      <c r="U61" s="734"/>
      <c r="V61" s="734"/>
      <c r="W61" s="734"/>
      <c r="X61" s="734"/>
      <c r="Y61" s="734"/>
      <c r="Z61" s="734"/>
      <c r="AA61" s="734"/>
      <c r="AB61" s="734"/>
      <c r="AC61" s="734"/>
      <c r="AD61" s="734"/>
      <c r="AE61" s="734"/>
      <c r="AF61" s="729"/>
      <c r="AG61" s="729"/>
      <c r="AH61" s="729"/>
      <c r="AI61" s="729"/>
      <c r="AJ61" s="729"/>
      <c r="AK61" s="729"/>
      <c r="AL61" s="729"/>
      <c r="AM61" s="729"/>
      <c r="AN61" s="729"/>
      <c r="AO61" s="729"/>
      <c r="AP61" s="729"/>
      <c r="AQ61" s="729"/>
      <c r="AR61" s="729"/>
      <c r="AS61" s="729"/>
      <c r="AT61" s="729"/>
      <c r="AU61" s="729"/>
      <c r="AV61" s="729"/>
      <c r="AW61" s="729"/>
      <c r="AX61" s="729"/>
      <c r="AY61" s="729"/>
      <c r="AZ61" s="729"/>
      <c r="BA61" s="729"/>
      <c r="BB61" s="729"/>
      <c r="BC61" s="729"/>
      <c r="BD61" s="729"/>
      <c r="BE61" s="729"/>
      <c r="BF61" s="729"/>
      <c r="BG61" s="729"/>
      <c r="BH61" s="729"/>
      <c r="BI61" s="696"/>
      <c r="BJ61" s="696"/>
      <c r="BK61" s="696"/>
      <c r="BL61" s="696"/>
      <c r="BM61" s="696"/>
      <c r="BN61" s="696"/>
      <c r="BO61" s="696"/>
      <c r="BP61" s="696"/>
      <c r="BQ61" s="696"/>
      <c r="BR61" s="696"/>
      <c r="BS61" s="696"/>
      <c r="BT61" s="696"/>
      <c r="BU61" s="696"/>
      <c r="BV61" s="696"/>
      <c r="BW61" s="696"/>
      <c r="BX61" s="696"/>
      <c r="BY61" s="696"/>
      <c r="BZ61" s="696"/>
      <c r="CA61" s="696"/>
      <c r="CB61" s="696"/>
      <c r="CC61" s="696"/>
      <c r="CD61" s="696"/>
      <c r="CE61" s="696"/>
      <c r="CF61" s="696"/>
      <c r="CG61" s="696"/>
      <c r="CH61" s="696"/>
      <c r="CI61" s="696"/>
      <c r="CJ61" s="696"/>
      <c r="CK61" s="696"/>
      <c r="CL61" s="696"/>
      <c r="CM61" s="696"/>
      <c r="CN61" s="696"/>
      <c r="CO61" s="696"/>
      <c r="CP61" s="696"/>
      <c r="CQ61" s="696"/>
      <c r="CR61" s="696"/>
      <c r="CS61" s="696"/>
      <c r="CT61" s="696"/>
      <c r="CU61" s="696"/>
      <c r="CV61" s="696"/>
      <c r="CW61" s="696"/>
      <c r="CX61" s="696"/>
      <c r="CY61" s="696"/>
      <c r="CZ61" s="696"/>
      <c r="DA61" s="696"/>
    </row>
    <row r="62" spans="1:105">
      <c r="B62" s="15"/>
      <c r="L62" s="741"/>
    </row>
    <row r="63" spans="1:105">
      <c r="B63" s="15"/>
      <c r="L63" s="741"/>
    </row>
    <row r="64" spans="1:105">
      <c r="B64" s="15"/>
      <c r="L64" s="741"/>
    </row>
    <row r="65" spans="1:105" s="2" customFormat="1" ht="12.45">
      <c r="A65" s="237"/>
      <c r="B65" s="26"/>
      <c r="C65" s="237"/>
      <c r="D65" s="35" t="s">
        <v>49</v>
      </c>
      <c r="E65" s="38"/>
      <c r="F65" s="38"/>
      <c r="G65" s="35" t="s">
        <v>50</v>
      </c>
      <c r="H65" s="38"/>
      <c r="I65" s="854"/>
      <c r="J65" s="38"/>
      <c r="K65" s="38"/>
      <c r="L65" s="695"/>
      <c r="M65" s="729"/>
      <c r="N65" s="729"/>
      <c r="O65" s="729"/>
      <c r="P65" s="729"/>
      <c r="Q65" s="729"/>
      <c r="R65" s="729"/>
      <c r="S65" s="734"/>
      <c r="T65" s="734"/>
      <c r="U65" s="734"/>
      <c r="V65" s="734"/>
      <c r="W65" s="734"/>
      <c r="X65" s="734"/>
      <c r="Y65" s="734"/>
      <c r="Z65" s="734"/>
      <c r="AA65" s="734"/>
      <c r="AB65" s="734"/>
      <c r="AC65" s="734"/>
      <c r="AD65" s="734"/>
      <c r="AE65" s="734"/>
      <c r="AF65" s="729"/>
      <c r="AG65" s="729"/>
      <c r="AH65" s="729"/>
      <c r="AI65" s="729"/>
      <c r="AJ65" s="729"/>
      <c r="AK65" s="729"/>
      <c r="AL65" s="729"/>
      <c r="AM65" s="729"/>
      <c r="AN65" s="729"/>
      <c r="AO65" s="729"/>
      <c r="AP65" s="729"/>
      <c r="AQ65" s="729"/>
      <c r="AR65" s="729"/>
      <c r="AS65" s="729"/>
      <c r="AT65" s="729"/>
      <c r="AU65" s="729"/>
      <c r="AV65" s="729"/>
      <c r="AW65" s="729"/>
      <c r="AX65" s="729"/>
      <c r="AY65" s="729"/>
      <c r="AZ65" s="729"/>
      <c r="BA65" s="729"/>
      <c r="BB65" s="729"/>
      <c r="BC65" s="729"/>
      <c r="BD65" s="729"/>
      <c r="BE65" s="729"/>
      <c r="BF65" s="729"/>
      <c r="BG65" s="729"/>
      <c r="BH65" s="729"/>
      <c r="BI65" s="696"/>
      <c r="BJ65" s="696"/>
      <c r="BK65" s="696"/>
      <c r="BL65" s="696"/>
      <c r="BM65" s="696"/>
      <c r="BN65" s="696"/>
      <c r="BO65" s="696"/>
      <c r="BP65" s="696"/>
      <c r="BQ65" s="696"/>
      <c r="BR65" s="696"/>
      <c r="BS65" s="696"/>
      <c r="BT65" s="696"/>
      <c r="BU65" s="696"/>
      <c r="BV65" s="696"/>
      <c r="BW65" s="696"/>
      <c r="BX65" s="696"/>
      <c r="BY65" s="696"/>
      <c r="BZ65" s="696"/>
      <c r="CA65" s="696"/>
      <c r="CB65" s="696"/>
      <c r="CC65" s="696"/>
      <c r="CD65" s="696"/>
      <c r="CE65" s="696"/>
      <c r="CF65" s="696"/>
      <c r="CG65" s="696"/>
      <c r="CH65" s="696"/>
      <c r="CI65" s="696"/>
      <c r="CJ65" s="696"/>
      <c r="CK65" s="696"/>
      <c r="CL65" s="696"/>
      <c r="CM65" s="696"/>
      <c r="CN65" s="696"/>
      <c r="CO65" s="696"/>
      <c r="CP65" s="696"/>
      <c r="CQ65" s="696"/>
      <c r="CR65" s="696"/>
      <c r="CS65" s="696"/>
      <c r="CT65" s="696"/>
      <c r="CU65" s="696"/>
      <c r="CV65" s="696"/>
      <c r="CW65" s="696"/>
      <c r="CX65" s="696"/>
      <c r="CY65" s="696"/>
      <c r="CZ65" s="696"/>
      <c r="DA65" s="696"/>
    </row>
    <row r="66" spans="1:105">
      <c r="B66" s="15"/>
      <c r="L66" s="741"/>
    </row>
    <row r="67" spans="1:105">
      <c r="B67" s="15"/>
      <c r="L67" s="741"/>
    </row>
    <row r="68" spans="1:105">
      <c r="B68" s="15"/>
      <c r="L68" s="741"/>
    </row>
    <row r="69" spans="1:105">
      <c r="B69" s="15"/>
      <c r="L69" s="741"/>
    </row>
    <row r="70" spans="1:105">
      <c r="B70" s="15"/>
      <c r="L70" s="741"/>
    </row>
    <row r="71" spans="1:105">
      <c r="B71" s="15"/>
      <c r="L71" s="741"/>
    </row>
    <row r="72" spans="1:105">
      <c r="B72" s="15"/>
      <c r="L72" s="741"/>
    </row>
    <row r="73" spans="1:105">
      <c r="B73" s="15"/>
      <c r="L73" s="741"/>
    </row>
    <row r="74" spans="1:105">
      <c r="B74" s="15"/>
      <c r="L74" s="741"/>
    </row>
    <row r="75" spans="1:105">
      <c r="B75" s="15"/>
      <c r="L75" s="741"/>
    </row>
    <row r="76" spans="1:105" s="2" customFormat="1" ht="12.45">
      <c r="A76" s="237"/>
      <c r="B76" s="26"/>
      <c r="C76" s="237"/>
      <c r="D76" s="37" t="s">
        <v>47</v>
      </c>
      <c r="E76" s="233"/>
      <c r="F76" s="98" t="s">
        <v>48</v>
      </c>
      <c r="G76" s="37" t="s">
        <v>47</v>
      </c>
      <c r="H76" s="233"/>
      <c r="I76" s="853"/>
      <c r="J76" s="99" t="s">
        <v>48</v>
      </c>
      <c r="K76" s="233"/>
      <c r="L76" s="695"/>
      <c r="M76" s="729"/>
      <c r="N76" s="729"/>
      <c r="O76" s="729"/>
      <c r="P76" s="729"/>
      <c r="Q76" s="729"/>
      <c r="R76" s="729"/>
      <c r="S76" s="734"/>
      <c r="T76" s="734"/>
      <c r="U76" s="734"/>
      <c r="V76" s="734"/>
      <c r="W76" s="734"/>
      <c r="X76" s="734"/>
      <c r="Y76" s="734"/>
      <c r="Z76" s="734"/>
      <c r="AA76" s="734"/>
      <c r="AB76" s="734"/>
      <c r="AC76" s="734"/>
      <c r="AD76" s="734"/>
      <c r="AE76" s="734"/>
      <c r="AF76" s="729"/>
      <c r="AG76" s="729"/>
      <c r="AH76" s="729"/>
      <c r="AI76" s="729"/>
      <c r="AJ76" s="729"/>
      <c r="AK76" s="729"/>
      <c r="AL76" s="729"/>
      <c r="AM76" s="729"/>
      <c r="AN76" s="729"/>
      <c r="AO76" s="729"/>
      <c r="AP76" s="729"/>
      <c r="AQ76" s="729"/>
      <c r="AR76" s="729"/>
      <c r="AS76" s="729"/>
      <c r="AT76" s="729"/>
      <c r="AU76" s="729"/>
      <c r="AV76" s="729"/>
      <c r="AW76" s="729"/>
      <c r="AX76" s="729"/>
      <c r="AY76" s="729"/>
      <c r="AZ76" s="729"/>
      <c r="BA76" s="729"/>
      <c r="BB76" s="729"/>
      <c r="BC76" s="729"/>
      <c r="BD76" s="729"/>
      <c r="BE76" s="729"/>
      <c r="BF76" s="729"/>
      <c r="BG76" s="729"/>
      <c r="BH76" s="729"/>
      <c r="BI76" s="696"/>
      <c r="BJ76" s="696"/>
      <c r="BK76" s="696"/>
      <c r="BL76" s="696"/>
      <c r="BM76" s="696"/>
      <c r="BN76" s="696"/>
      <c r="BO76" s="696"/>
      <c r="BP76" s="696"/>
      <c r="BQ76" s="696"/>
      <c r="BR76" s="696"/>
      <c r="BS76" s="696"/>
      <c r="BT76" s="696"/>
      <c r="BU76" s="696"/>
      <c r="BV76" s="696"/>
      <c r="BW76" s="696"/>
      <c r="BX76" s="696"/>
      <c r="BY76" s="696"/>
      <c r="BZ76" s="696"/>
      <c r="CA76" s="696"/>
      <c r="CB76" s="696"/>
      <c r="CC76" s="696"/>
      <c r="CD76" s="696"/>
      <c r="CE76" s="696"/>
      <c r="CF76" s="696"/>
      <c r="CG76" s="696"/>
      <c r="CH76" s="696"/>
      <c r="CI76" s="696"/>
      <c r="CJ76" s="696"/>
      <c r="CK76" s="696"/>
      <c r="CL76" s="696"/>
      <c r="CM76" s="696"/>
      <c r="CN76" s="696"/>
      <c r="CO76" s="696"/>
      <c r="CP76" s="696"/>
      <c r="CQ76" s="696"/>
      <c r="CR76" s="696"/>
      <c r="CS76" s="696"/>
      <c r="CT76" s="696"/>
      <c r="CU76" s="696"/>
      <c r="CV76" s="696"/>
      <c r="CW76" s="696"/>
      <c r="CX76" s="696"/>
      <c r="CY76" s="696"/>
      <c r="CZ76" s="696"/>
      <c r="DA76" s="696"/>
    </row>
    <row r="77" spans="1:105" s="2" customFormat="1" ht="14.5" customHeight="1">
      <c r="A77" s="237"/>
      <c r="B77" s="39"/>
      <c r="C77" s="40"/>
      <c r="D77" s="40"/>
      <c r="E77" s="40"/>
      <c r="F77" s="40"/>
      <c r="G77" s="40"/>
      <c r="H77" s="40"/>
      <c r="I77" s="855"/>
      <c r="J77" s="40"/>
      <c r="K77" s="40"/>
      <c r="L77" s="695"/>
      <c r="M77" s="729"/>
      <c r="N77" s="729"/>
      <c r="O77" s="729"/>
      <c r="P77" s="729"/>
      <c r="Q77" s="729"/>
      <c r="R77" s="729"/>
      <c r="S77" s="734"/>
      <c r="T77" s="734"/>
      <c r="U77" s="734"/>
      <c r="V77" s="734"/>
      <c r="W77" s="734"/>
      <c r="X77" s="734"/>
      <c r="Y77" s="734"/>
      <c r="Z77" s="734"/>
      <c r="AA77" s="734"/>
      <c r="AB77" s="734"/>
      <c r="AC77" s="734"/>
      <c r="AD77" s="734"/>
      <c r="AE77" s="734"/>
      <c r="AF77" s="729"/>
      <c r="AG77" s="729"/>
      <c r="AH77" s="729"/>
      <c r="AI77" s="729"/>
      <c r="AJ77" s="729"/>
      <c r="AK77" s="729"/>
      <c r="AL77" s="729"/>
      <c r="AM77" s="729"/>
      <c r="AN77" s="729"/>
      <c r="AO77" s="729"/>
      <c r="AP77" s="729"/>
      <c r="AQ77" s="729"/>
      <c r="AR77" s="729"/>
      <c r="AS77" s="729"/>
      <c r="AT77" s="729"/>
      <c r="AU77" s="729"/>
      <c r="AV77" s="729"/>
      <c r="AW77" s="729"/>
      <c r="AX77" s="729"/>
      <c r="AY77" s="729"/>
      <c r="AZ77" s="729"/>
      <c r="BA77" s="729"/>
      <c r="BB77" s="729"/>
      <c r="BC77" s="729"/>
      <c r="BD77" s="729"/>
      <c r="BE77" s="729"/>
      <c r="BF77" s="729"/>
      <c r="BG77" s="729"/>
      <c r="BH77" s="729"/>
      <c r="BI77" s="696"/>
      <c r="BJ77" s="696"/>
      <c r="BK77" s="696"/>
      <c r="BL77" s="696"/>
      <c r="BM77" s="696"/>
      <c r="BN77" s="696"/>
      <c r="BO77" s="696"/>
      <c r="BP77" s="696"/>
      <c r="BQ77" s="696"/>
      <c r="BR77" s="696"/>
      <c r="BS77" s="696"/>
      <c r="BT77" s="696"/>
      <c r="BU77" s="696"/>
      <c r="BV77" s="696"/>
      <c r="BW77" s="696"/>
      <c r="BX77" s="696"/>
      <c r="BY77" s="696"/>
      <c r="BZ77" s="696"/>
      <c r="CA77" s="696"/>
      <c r="CB77" s="696"/>
      <c r="CC77" s="696"/>
      <c r="CD77" s="696"/>
      <c r="CE77" s="696"/>
      <c r="CF77" s="696"/>
      <c r="CG77" s="696"/>
      <c r="CH77" s="696"/>
      <c r="CI77" s="696"/>
      <c r="CJ77" s="696"/>
      <c r="CK77" s="696"/>
      <c r="CL77" s="696"/>
      <c r="CM77" s="696"/>
      <c r="CN77" s="696"/>
      <c r="CO77" s="696"/>
      <c r="CP77" s="696"/>
      <c r="CQ77" s="696"/>
      <c r="CR77" s="696"/>
      <c r="CS77" s="696"/>
      <c r="CT77" s="696"/>
      <c r="CU77" s="696"/>
      <c r="CV77" s="696"/>
      <c r="CW77" s="696"/>
      <c r="CX77" s="696"/>
      <c r="CY77" s="696"/>
      <c r="CZ77" s="696"/>
      <c r="DA77" s="696"/>
    </row>
    <row r="81" spans="1:105" s="2" customFormat="1" ht="7" customHeight="1">
      <c r="A81" s="237"/>
      <c r="B81" s="41"/>
      <c r="C81" s="42"/>
      <c r="D81" s="42"/>
      <c r="E81" s="42"/>
      <c r="F81" s="42"/>
      <c r="G81" s="42"/>
      <c r="H81" s="42"/>
      <c r="I81" s="856"/>
      <c r="J81" s="42"/>
      <c r="K81" s="42"/>
      <c r="L81" s="695"/>
      <c r="M81" s="729"/>
      <c r="N81" s="729"/>
      <c r="O81" s="729"/>
      <c r="P81" s="729"/>
      <c r="Q81" s="729"/>
      <c r="R81" s="729"/>
      <c r="S81" s="734"/>
      <c r="T81" s="734"/>
      <c r="U81" s="734"/>
      <c r="V81" s="734"/>
      <c r="W81" s="734"/>
      <c r="X81" s="734"/>
      <c r="Y81" s="734"/>
      <c r="Z81" s="734"/>
      <c r="AA81" s="734"/>
      <c r="AB81" s="734"/>
      <c r="AC81" s="734"/>
      <c r="AD81" s="734"/>
      <c r="AE81" s="734"/>
      <c r="AF81" s="729"/>
      <c r="AG81" s="729"/>
      <c r="AH81" s="729"/>
      <c r="AI81" s="729"/>
      <c r="AJ81" s="729"/>
      <c r="AK81" s="729"/>
      <c r="AL81" s="729"/>
      <c r="AM81" s="729"/>
      <c r="AN81" s="729"/>
      <c r="AO81" s="729"/>
      <c r="AP81" s="729"/>
      <c r="AQ81" s="729"/>
      <c r="AR81" s="729"/>
      <c r="AS81" s="729"/>
      <c r="AT81" s="729"/>
      <c r="AU81" s="729"/>
      <c r="AV81" s="729"/>
      <c r="AW81" s="729"/>
      <c r="AX81" s="729"/>
      <c r="AY81" s="729"/>
      <c r="AZ81" s="729"/>
      <c r="BA81" s="729"/>
      <c r="BB81" s="729"/>
      <c r="BC81" s="729"/>
      <c r="BD81" s="729"/>
      <c r="BE81" s="729"/>
      <c r="BF81" s="729"/>
      <c r="BG81" s="729"/>
      <c r="BH81" s="729"/>
      <c r="BI81" s="696"/>
      <c r="BJ81" s="696"/>
      <c r="BK81" s="696"/>
      <c r="BL81" s="696"/>
      <c r="BM81" s="696"/>
      <c r="BN81" s="696"/>
      <c r="BO81" s="696"/>
      <c r="BP81" s="696"/>
      <c r="BQ81" s="696"/>
      <c r="BR81" s="696"/>
      <c r="BS81" s="696"/>
      <c r="BT81" s="696"/>
      <c r="BU81" s="696"/>
      <c r="BV81" s="696"/>
      <c r="BW81" s="696"/>
      <c r="BX81" s="696"/>
      <c r="BY81" s="696"/>
      <c r="BZ81" s="696"/>
      <c r="CA81" s="696"/>
      <c r="CB81" s="696"/>
      <c r="CC81" s="696"/>
      <c r="CD81" s="696"/>
      <c r="CE81" s="696"/>
      <c r="CF81" s="696"/>
      <c r="CG81" s="696"/>
      <c r="CH81" s="696"/>
      <c r="CI81" s="696"/>
      <c r="CJ81" s="696"/>
      <c r="CK81" s="696"/>
      <c r="CL81" s="696"/>
      <c r="CM81" s="696"/>
      <c r="CN81" s="696"/>
      <c r="CO81" s="696"/>
      <c r="CP81" s="696"/>
      <c r="CQ81" s="696"/>
      <c r="CR81" s="696"/>
      <c r="CS81" s="696"/>
      <c r="CT81" s="696"/>
      <c r="CU81" s="696"/>
      <c r="CV81" s="696"/>
      <c r="CW81" s="696"/>
      <c r="CX81" s="696"/>
      <c r="CY81" s="696"/>
      <c r="CZ81" s="696"/>
      <c r="DA81" s="696"/>
    </row>
    <row r="82" spans="1:105" s="2" customFormat="1" ht="25" customHeight="1">
      <c r="A82" s="237"/>
      <c r="B82" s="26"/>
      <c r="C82" s="16" t="s">
        <v>112</v>
      </c>
      <c r="D82" s="237"/>
      <c r="E82" s="237"/>
      <c r="F82" s="237"/>
      <c r="G82" s="237"/>
      <c r="H82" s="237"/>
      <c r="I82" s="135"/>
      <c r="J82" s="237"/>
      <c r="K82" s="237"/>
      <c r="L82" s="695"/>
      <c r="M82" s="729"/>
      <c r="N82" s="729"/>
      <c r="O82" s="729"/>
      <c r="P82" s="729"/>
      <c r="Q82" s="729"/>
      <c r="R82" s="729"/>
      <c r="S82" s="734"/>
      <c r="T82" s="734"/>
      <c r="U82" s="734"/>
      <c r="V82" s="734"/>
      <c r="W82" s="734"/>
      <c r="X82" s="734"/>
      <c r="Y82" s="734"/>
      <c r="Z82" s="734"/>
      <c r="AA82" s="734"/>
      <c r="AB82" s="734"/>
      <c r="AC82" s="734"/>
      <c r="AD82" s="734"/>
      <c r="AE82" s="734"/>
      <c r="AF82" s="729"/>
      <c r="AG82" s="729"/>
      <c r="AH82" s="729"/>
      <c r="AI82" s="729"/>
      <c r="AJ82" s="729"/>
      <c r="AK82" s="729"/>
      <c r="AL82" s="729"/>
      <c r="AM82" s="729"/>
      <c r="AN82" s="729"/>
      <c r="AO82" s="729"/>
      <c r="AP82" s="729"/>
      <c r="AQ82" s="729"/>
      <c r="AR82" s="729"/>
      <c r="AS82" s="729"/>
      <c r="AT82" s="729"/>
      <c r="AU82" s="729"/>
      <c r="AV82" s="729"/>
      <c r="AW82" s="729"/>
      <c r="AX82" s="729"/>
      <c r="AY82" s="729"/>
      <c r="AZ82" s="729"/>
      <c r="BA82" s="729"/>
      <c r="BB82" s="729"/>
      <c r="BC82" s="729"/>
      <c r="BD82" s="729"/>
      <c r="BE82" s="729"/>
      <c r="BF82" s="729"/>
      <c r="BG82" s="729"/>
      <c r="BH82" s="729"/>
      <c r="BI82" s="696"/>
      <c r="BJ82" s="696"/>
      <c r="BK82" s="696"/>
      <c r="BL82" s="696"/>
      <c r="BM82" s="696"/>
      <c r="BN82" s="696"/>
      <c r="BO82" s="696"/>
      <c r="BP82" s="696"/>
      <c r="BQ82" s="696"/>
      <c r="BR82" s="696"/>
      <c r="BS82" s="696"/>
      <c r="BT82" s="696"/>
      <c r="BU82" s="696"/>
      <c r="BV82" s="696"/>
      <c r="BW82" s="696"/>
      <c r="BX82" s="696"/>
      <c r="BY82" s="696"/>
      <c r="BZ82" s="696"/>
      <c r="CA82" s="696"/>
      <c r="CB82" s="696"/>
      <c r="CC82" s="696"/>
      <c r="CD82" s="696"/>
      <c r="CE82" s="696"/>
      <c r="CF82" s="696"/>
      <c r="CG82" s="696"/>
      <c r="CH82" s="696"/>
      <c r="CI82" s="696"/>
      <c r="CJ82" s="696"/>
      <c r="CK82" s="696"/>
      <c r="CL82" s="696"/>
      <c r="CM82" s="696"/>
      <c r="CN82" s="696"/>
      <c r="CO82" s="696"/>
      <c r="CP82" s="696"/>
      <c r="CQ82" s="696"/>
      <c r="CR82" s="696"/>
      <c r="CS82" s="696"/>
      <c r="CT82" s="696"/>
      <c r="CU82" s="696"/>
      <c r="CV82" s="696"/>
      <c r="CW82" s="696"/>
      <c r="CX82" s="696"/>
      <c r="CY82" s="696"/>
      <c r="CZ82" s="696"/>
      <c r="DA82" s="696"/>
    </row>
    <row r="83" spans="1:105" s="2" customFormat="1" ht="7" customHeight="1">
      <c r="A83" s="237"/>
      <c r="B83" s="26"/>
      <c r="C83" s="237"/>
      <c r="D83" s="237"/>
      <c r="E83" s="237"/>
      <c r="F83" s="237"/>
      <c r="G83" s="237"/>
      <c r="H83" s="237"/>
      <c r="I83" s="135"/>
      <c r="J83" s="237"/>
      <c r="K83" s="237"/>
      <c r="L83" s="695"/>
      <c r="M83" s="729"/>
      <c r="N83" s="729"/>
      <c r="O83" s="729"/>
      <c r="P83" s="729"/>
      <c r="Q83" s="729"/>
      <c r="R83" s="729"/>
      <c r="S83" s="734"/>
      <c r="T83" s="734"/>
      <c r="U83" s="734"/>
      <c r="V83" s="734"/>
      <c r="W83" s="734"/>
      <c r="X83" s="734"/>
      <c r="Y83" s="734"/>
      <c r="Z83" s="734"/>
      <c r="AA83" s="734"/>
      <c r="AB83" s="734"/>
      <c r="AC83" s="734"/>
      <c r="AD83" s="734"/>
      <c r="AE83" s="734"/>
      <c r="AF83" s="729"/>
      <c r="AG83" s="729"/>
      <c r="AH83" s="729"/>
      <c r="AI83" s="729"/>
      <c r="AJ83" s="729"/>
      <c r="AK83" s="729"/>
      <c r="AL83" s="729"/>
      <c r="AM83" s="729"/>
      <c r="AN83" s="729"/>
      <c r="AO83" s="729"/>
      <c r="AP83" s="729"/>
      <c r="AQ83" s="729"/>
      <c r="AR83" s="729"/>
      <c r="AS83" s="729"/>
      <c r="AT83" s="729"/>
      <c r="AU83" s="729"/>
      <c r="AV83" s="729"/>
      <c r="AW83" s="729"/>
      <c r="AX83" s="729"/>
      <c r="AY83" s="729"/>
      <c r="AZ83" s="729"/>
      <c r="BA83" s="729"/>
      <c r="BB83" s="729"/>
      <c r="BC83" s="729"/>
      <c r="BD83" s="729"/>
      <c r="BE83" s="729"/>
      <c r="BF83" s="729"/>
      <c r="BG83" s="729"/>
      <c r="BH83" s="729"/>
      <c r="BI83" s="696"/>
      <c r="BJ83" s="696"/>
      <c r="BK83" s="696"/>
      <c r="BL83" s="696"/>
      <c r="BM83" s="696"/>
      <c r="BN83" s="696"/>
      <c r="BO83" s="696"/>
      <c r="BP83" s="696"/>
      <c r="BQ83" s="696"/>
      <c r="BR83" s="696"/>
      <c r="BS83" s="696"/>
      <c r="BT83" s="696"/>
      <c r="BU83" s="696"/>
      <c r="BV83" s="696"/>
      <c r="BW83" s="696"/>
      <c r="BX83" s="696"/>
      <c r="BY83" s="696"/>
      <c r="BZ83" s="696"/>
      <c r="CA83" s="696"/>
      <c r="CB83" s="696"/>
      <c r="CC83" s="696"/>
      <c r="CD83" s="696"/>
      <c r="CE83" s="696"/>
      <c r="CF83" s="696"/>
      <c r="CG83" s="696"/>
      <c r="CH83" s="696"/>
      <c r="CI83" s="696"/>
      <c r="CJ83" s="696"/>
      <c r="CK83" s="696"/>
      <c r="CL83" s="696"/>
      <c r="CM83" s="696"/>
      <c r="CN83" s="696"/>
      <c r="CO83" s="696"/>
      <c r="CP83" s="696"/>
      <c r="CQ83" s="696"/>
      <c r="CR83" s="696"/>
      <c r="CS83" s="696"/>
      <c r="CT83" s="696"/>
      <c r="CU83" s="696"/>
      <c r="CV83" s="696"/>
      <c r="CW83" s="696"/>
      <c r="CX83" s="696"/>
      <c r="CY83" s="696"/>
      <c r="CZ83" s="696"/>
      <c r="DA83" s="696"/>
    </row>
    <row r="84" spans="1:105" s="2" customFormat="1" ht="12" customHeight="1">
      <c r="A84" s="237"/>
      <c r="B84" s="26"/>
      <c r="C84" s="238" t="s">
        <v>16</v>
      </c>
      <c r="D84" s="237"/>
      <c r="E84" s="237"/>
      <c r="F84" s="237"/>
      <c r="G84" s="237"/>
      <c r="H84" s="237"/>
      <c r="I84" s="135"/>
      <c r="J84" s="237"/>
      <c r="K84" s="237"/>
      <c r="L84" s="695"/>
      <c r="M84" s="729"/>
      <c r="N84" s="729"/>
      <c r="O84" s="729"/>
      <c r="P84" s="729"/>
      <c r="Q84" s="729"/>
      <c r="R84" s="729"/>
      <c r="S84" s="734"/>
      <c r="T84" s="734"/>
      <c r="U84" s="734"/>
      <c r="V84" s="734"/>
      <c r="W84" s="734"/>
      <c r="X84" s="734"/>
      <c r="Y84" s="734"/>
      <c r="Z84" s="734"/>
      <c r="AA84" s="734"/>
      <c r="AB84" s="734"/>
      <c r="AC84" s="734"/>
      <c r="AD84" s="734"/>
      <c r="AE84" s="734"/>
      <c r="AF84" s="729"/>
      <c r="AG84" s="729"/>
      <c r="AH84" s="729"/>
      <c r="AI84" s="729"/>
      <c r="AJ84" s="729"/>
      <c r="AK84" s="729"/>
      <c r="AL84" s="729"/>
      <c r="AM84" s="729"/>
      <c r="AN84" s="729"/>
      <c r="AO84" s="729"/>
      <c r="AP84" s="729"/>
      <c r="AQ84" s="729"/>
      <c r="AR84" s="729"/>
      <c r="AS84" s="729"/>
      <c r="AT84" s="729"/>
      <c r="AU84" s="729"/>
      <c r="AV84" s="729"/>
      <c r="AW84" s="729"/>
      <c r="AX84" s="729"/>
      <c r="AY84" s="729"/>
      <c r="AZ84" s="729"/>
      <c r="BA84" s="729"/>
      <c r="BB84" s="729"/>
      <c r="BC84" s="729"/>
      <c r="BD84" s="729"/>
      <c r="BE84" s="729"/>
      <c r="BF84" s="729"/>
      <c r="BG84" s="729"/>
      <c r="BH84" s="729"/>
      <c r="BI84" s="696"/>
      <c r="BJ84" s="696"/>
      <c r="BK84" s="696"/>
      <c r="BL84" s="696"/>
      <c r="BM84" s="696"/>
      <c r="BN84" s="696"/>
      <c r="BO84" s="696"/>
      <c r="BP84" s="696"/>
      <c r="BQ84" s="696"/>
      <c r="BR84" s="696"/>
      <c r="BS84" s="696"/>
      <c r="BT84" s="696"/>
      <c r="BU84" s="696"/>
      <c r="BV84" s="696"/>
      <c r="BW84" s="696"/>
      <c r="BX84" s="696"/>
      <c r="BY84" s="696"/>
      <c r="BZ84" s="696"/>
      <c r="CA84" s="696"/>
      <c r="CB84" s="696"/>
      <c r="CC84" s="696"/>
      <c r="CD84" s="696"/>
      <c r="CE84" s="696"/>
      <c r="CF84" s="696"/>
      <c r="CG84" s="696"/>
      <c r="CH84" s="696"/>
      <c r="CI84" s="696"/>
      <c r="CJ84" s="696"/>
      <c r="CK84" s="696"/>
      <c r="CL84" s="696"/>
      <c r="CM84" s="696"/>
      <c r="CN84" s="696"/>
      <c r="CO84" s="696"/>
      <c r="CP84" s="696"/>
      <c r="CQ84" s="696"/>
      <c r="CR84" s="696"/>
      <c r="CS84" s="696"/>
      <c r="CT84" s="696"/>
      <c r="CU84" s="696"/>
      <c r="CV84" s="696"/>
      <c r="CW84" s="696"/>
      <c r="CX84" s="696"/>
      <c r="CY84" s="696"/>
      <c r="CZ84" s="696"/>
      <c r="DA84" s="696"/>
    </row>
    <row r="85" spans="1:105" s="2" customFormat="1" ht="16.5" customHeight="1">
      <c r="A85" s="237"/>
      <c r="B85" s="26"/>
      <c r="C85" s="237"/>
      <c r="D85" s="237"/>
      <c r="E85" s="940" t="str">
        <f>E7</f>
        <v>Přístavba a rekonstrukce sportovní haly Chrudim, I.etapa</v>
      </c>
      <c r="F85" s="941"/>
      <c r="G85" s="941"/>
      <c r="H85" s="941"/>
      <c r="I85" s="135"/>
      <c r="J85" s="237"/>
      <c r="K85" s="237"/>
      <c r="L85" s="695"/>
      <c r="M85" s="729"/>
      <c r="N85" s="729"/>
      <c r="O85" s="729"/>
      <c r="P85" s="729"/>
      <c r="Q85" s="729"/>
      <c r="R85" s="729"/>
      <c r="S85" s="734"/>
      <c r="T85" s="734"/>
      <c r="U85" s="734"/>
      <c r="V85" s="734"/>
      <c r="W85" s="734"/>
      <c r="X85" s="734"/>
      <c r="Y85" s="734"/>
      <c r="Z85" s="734"/>
      <c r="AA85" s="734"/>
      <c r="AB85" s="734"/>
      <c r="AC85" s="734"/>
      <c r="AD85" s="734"/>
      <c r="AE85" s="734"/>
      <c r="AF85" s="729"/>
      <c r="AG85" s="729"/>
      <c r="AH85" s="729"/>
      <c r="AI85" s="729"/>
      <c r="AJ85" s="729"/>
      <c r="AK85" s="729"/>
      <c r="AL85" s="729"/>
      <c r="AM85" s="729"/>
      <c r="AN85" s="729"/>
      <c r="AO85" s="729"/>
      <c r="AP85" s="729"/>
      <c r="AQ85" s="729"/>
      <c r="AR85" s="729"/>
      <c r="AS85" s="729"/>
      <c r="AT85" s="729"/>
      <c r="AU85" s="729"/>
      <c r="AV85" s="729"/>
      <c r="AW85" s="729"/>
      <c r="AX85" s="729"/>
      <c r="AY85" s="729"/>
      <c r="AZ85" s="729"/>
      <c r="BA85" s="729"/>
      <c r="BB85" s="729"/>
      <c r="BC85" s="729"/>
      <c r="BD85" s="729"/>
      <c r="BE85" s="729"/>
      <c r="BF85" s="729"/>
      <c r="BG85" s="729"/>
      <c r="BH85" s="729"/>
      <c r="BI85" s="696"/>
      <c r="BJ85" s="696"/>
      <c r="BK85" s="696"/>
      <c r="BL85" s="696"/>
      <c r="BM85" s="696"/>
      <c r="BN85" s="696"/>
      <c r="BO85" s="696"/>
      <c r="BP85" s="696"/>
      <c r="BQ85" s="696"/>
      <c r="BR85" s="696"/>
      <c r="BS85" s="696"/>
      <c r="BT85" s="696"/>
      <c r="BU85" s="696"/>
      <c r="BV85" s="696"/>
      <c r="BW85" s="696"/>
      <c r="BX85" s="696"/>
      <c r="BY85" s="696"/>
      <c r="BZ85" s="696"/>
      <c r="CA85" s="696"/>
      <c r="CB85" s="696"/>
      <c r="CC85" s="696"/>
      <c r="CD85" s="696"/>
      <c r="CE85" s="696"/>
      <c r="CF85" s="696"/>
      <c r="CG85" s="696"/>
      <c r="CH85" s="696"/>
      <c r="CI85" s="696"/>
      <c r="CJ85" s="696"/>
      <c r="CK85" s="696"/>
      <c r="CL85" s="696"/>
      <c r="CM85" s="696"/>
      <c r="CN85" s="696"/>
      <c r="CO85" s="696"/>
      <c r="CP85" s="696"/>
      <c r="CQ85" s="696"/>
      <c r="CR85" s="696"/>
      <c r="CS85" s="696"/>
      <c r="CT85" s="696"/>
      <c r="CU85" s="696"/>
      <c r="CV85" s="696"/>
      <c r="CW85" s="696"/>
      <c r="CX85" s="696"/>
      <c r="CY85" s="696"/>
      <c r="CZ85" s="696"/>
      <c r="DA85" s="696"/>
    </row>
    <row r="86" spans="1:105" s="2" customFormat="1" ht="12" customHeight="1">
      <c r="A86" s="237"/>
      <c r="B86" s="26"/>
      <c r="C86" s="238" t="s">
        <v>111</v>
      </c>
      <c r="D86" s="237"/>
      <c r="E86" s="237"/>
      <c r="F86" s="237"/>
      <c r="G86" s="237"/>
      <c r="H86" s="237"/>
      <c r="I86" s="135"/>
      <c r="J86" s="237"/>
      <c r="K86" s="237"/>
      <c r="L86" s="695"/>
      <c r="M86" s="729"/>
      <c r="N86" s="729"/>
      <c r="O86" s="729"/>
      <c r="P86" s="729"/>
      <c r="Q86" s="729"/>
      <c r="R86" s="729"/>
      <c r="S86" s="734"/>
      <c r="T86" s="734"/>
      <c r="U86" s="734"/>
      <c r="V86" s="734"/>
      <c r="W86" s="734"/>
      <c r="X86" s="734"/>
      <c r="Y86" s="734"/>
      <c r="Z86" s="734"/>
      <c r="AA86" s="734"/>
      <c r="AB86" s="734"/>
      <c r="AC86" s="734"/>
      <c r="AD86" s="734"/>
      <c r="AE86" s="734"/>
      <c r="AF86" s="729"/>
      <c r="AG86" s="729"/>
      <c r="AH86" s="729"/>
      <c r="AI86" s="729"/>
      <c r="AJ86" s="729"/>
      <c r="AK86" s="729"/>
      <c r="AL86" s="729"/>
      <c r="AM86" s="729"/>
      <c r="AN86" s="729"/>
      <c r="AO86" s="729"/>
      <c r="AP86" s="729"/>
      <c r="AQ86" s="729"/>
      <c r="AR86" s="729"/>
      <c r="AS86" s="729"/>
      <c r="AT86" s="729"/>
      <c r="AU86" s="729"/>
      <c r="AV86" s="729"/>
      <c r="AW86" s="729"/>
      <c r="AX86" s="729"/>
      <c r="AY86" s="729"/>
      <c r="AZ86" s="729"/>
      <c r="BA86" s="729"/>
      <c r="BB86" s="729"/>
      <c r="BC86" s="729"/>
      <c r="BD86" s="729"/>
      <c r="BE86" s="729"/>
      <c r="BF86" s="729"/>
      <c r="BG86" s="729"/>
      <c r="BH86" s="729"/>
      <c r="BI86" s="696"/>
      <c r="BJ86" s="696"/>
      <c r="BK86" s="696"/>
      <c r="BL86" s="696"/>
      <c r="BM86" s="696"/>
      <c r="BN86" s="696"/>
      <c r="BO86" s="696"/>
      <c r="BP86" s="696"/>
      <c r="BQ86" s="696"/>
      <c r="BR86" s="696"/>
      <c r="BS86" s="696"/>
      <c r="BT86" s="696"/>
      <c r="BU86" s="696"/>
      <c r="BV86" s="696"/>
      <c r="BW86" s="696"/>
      <c r="BX86" s="696"/>
      <c r="BY86" s="696"/>
      <c r="BZ86" s="696"/>
      <c r="CA86" s="696"/>
      <c r="CB86" s="696"/>
      <c r="CC86" s="696"/>
      <c r="CD86" s="696"/>
      <c r="CE86" s="696"/>
      <c r="CF86" s="696"/>
      <c r="CG86" s="696"/>
      <c r="CH86" s="696"/>
      <c r="CI86" s="696"/>
      <c r="CJ86" s="696"/>
      <c r="CK86" s="696"/>
      <c r="CL86" s="696"/>
      <c r="CM86" s="696"/>
      <c r="CN86" s="696"/>
      <c r="CO86" s="696"/>
      <c r="CP86" s="696"/>
      <c r="CQ86" s="696"/>
      <c r="CR86" s="696"/>
      <c r="CS86" s="696"/>
      <c r="CT86" s="696"/>
      <c r="CU86" s="696"/>
      <c r="CV86" s="696"/>
      <c r="CW86" s="696"/>
      <c r="CX86" s="696"/>
      <c r="CY86" s="696"/>
      <c r="CZ86" s="696"/>
      <c r="DA86" s="696"/>
    </row>
    <row r="87" spans="1:105" s="2" customFormat="1" ht="16.5" customHeight="1">
      <c r="A87" s="237"/>
      <c r="B87" s="26"/>
      <c r="C87" s="237"/>
      <c r="D87" s="237"/>
      <c r="E87" s="911" t="str">
        <f>E9</f>
        <v>54 - Areálový rozvod út</v>
      </c>
      <c r="F87" s="942"/>
      <c r="G87" s="942"/>
      <c r="H87" s="942"/>
      <c r="I87" s="135"/>
      <c r="J87" s="237"/>
      <c r="K87" s="237"/>
      <c r="L87" s="695"/>
      <c r="M87" s="729"/>
      <c r="N87" s="729"/>
      <c r="O87" s="729"/>
      <c r="P87" s="729"/>
      <c r="Q87" s="729"/>
      <c r="R87" s="729"/>
      <c r="S87" s="734"/>
      <c r="T87" s="734"/>
      <c r="U87" s="734"/>
      <c r="V87" s="734"/>
      <c r="W87" s="734"/>
      <c r="X87" s="734"/>
      <c r="Y87" s="734"/>
      <c r="Z87" s="734"/>
      <c r="AA87" s="734"/>
      <c r="AB87" s="734"/>
      <c r="AC87" s="734"/>
      <c r="AD87" s="734"/>
      <c r="AE87" s="734"/>
      <c r="AF87" s="729"/>
      <c r="AG87" s="729"/>
      <c r="AH87" s="729"/>
      <c r="AI87" s="729"/>
      <c r="AJ87" s="729"/>
      <c r="AK87" s="729"/>
      <c r="AL87" s="729"/>
      <c r="AM87" s="729"/>
      <c r="AN87" s="729"/>
      <c r="AO87" s="729"/>
      <c r="AP87" s="729"/>
      <c r="AQ87" s="729"/>
      <c r="AR87" s="729"/>
      <c r="AS87" s="729"/>
      <c r="AT87" s="729"/>
      <c r="AU87" s="729"/>
      <c r="AV87" s="729"/>
      <c r="AW87" s="729"/>
      <c r="AX87" s="729"/>
      <c r="AY87" s="729"/>
      <c r="AZ87" s="729"/>
      <c r="BA87" s="729"/>
      <c r="BB87" s="729"/>
      <c r="BC87" s="729"/>
      <c r="BD87" s="729"/>
      <c r="BE87" s="729"/>
      <c r="BF87" s="729"/>
      <c r="BG87" s="729"/>
      <c r="BH87" s="729"/>
      <c r="BI87" s="696"/>
      <c r="BJ87" s="696"/>
      <c r="BK87" s="696"/>
      <c r="BL87" s="696"/>
      <c r="BM87" s="696"/>
      <c r="BN87" s="696"/>
      <c r="BO87" s="696"/>
      <c r="BP87" s="696"/>
      <c r="BQ87" s="696"/>
      <c r="BR87" s="696"/>
      <c r="BS87" s="696"/>
      <c r="BT87" s="696"/>
      <c r="BU87" s="696"/>
      <c r="BV87" s="696"/>
      <c r="BW87" s="696"/>
      <c r="BX87" s="696"/>
      <c r="BY87" s="696"/>
      <c r="BZ87" s="696"/>
      <c r="CA87" s="696"/>
      <c r="CB87" s="696"/>
      <c r="CC87" s="696"/>
      <c r="CD87" s="696"/>
      <c r="CE87" s="696"/>
      <c r="CF87" s="696"/>
      <c r="CG87" s="696"/>
      <c r="CH87" s="696"/>
      <c r="CI87" s="696"/>
      <c r="CJ87" s="696"/>
      <c r="CK87" s="696"/>
      <c r="CL87" s="696"/>
      <c r="CM87" s="696"/>
      <c r="CN87" s="696"/>
      <c r="CO87" s="696"/>
      <c r="CP87" s="696"/>
      <c r="CQ87" s="696"/>
      <c r="CR87" s="696"/>
      <c r="CS87" s="696"/>
      <c r="CT87" s="696"/>
      <c r="CU87" s="696"/>
      <c r="CV87" s="696"/>
      <c r="CW87" s="696"/>
      <c r="CX87" s="696"/>
      <c r="CY87" s="696"/>
      <c r="CZ87" s="696"/>
      <c r="DA87" s="696"/>
    </row>
    <row r="88" spans="1:105" s="2" customFormat="1" ht="7" customHeight="1">
      <c r="A88" s="237"/>
      <c r="B88" s="26"/>
      <c r="C88" s="237"/>
      <c r="D88" s="237"/>
      <c r="E88" s="237"/>
      <c r="F88" s="237"/>
      <c r="G88" s="237"/>
      <c r="H88" s="237"/>
      <c r="I88" s="135"/>
      <c r="J88" s="237"/>
      <c r="K88" s="237"/>
      <c r="L88" s="695"/>
      <c r="M88" s="729"/>
      <c r="N88" s="729"/>
      <c r="O88" s="729"/>
      <c r="P88" s="729"/>
      <c r="Q88" s="729"/>
      <c r="R88" s="729"/>
      <c r="S88" s="734"/>
      <c r="T88" s="734"/>
      <c r="U88" s="734"/>
      <c r="V88" s="734"/>
      <c r="W88" s="734"/>
      <c r="X88" s="734"/>
      <c r="Y88" s="734"/>
      <c r="Z88" s="734"/>
      <c r="AA88" s="734"/>
      <c r="AB88" s="734"/>
      <c r="AC88" s="734"/>
      <c r="AD88" s="734"/>
      <c r="AE88" s="734"/>
      <c r="AF88" s="729"/>
      <c r="AG88" s="729"/>
      <c r="AH88" s="729"/>
      <c r="AI88" s="729"/>
      <c r="AJ88" s="729"/>
      <c r="AK88" s="729"/>
      <c r="AL88" s="729"/>
      <c r="AM88" s="729"/>
      <c r="AN88" s="729"/>
      <c r="AO88" s="729"/>
      <c r="AP88" s="729"/>
      <c r="AQ88" s="729"/>
      <c r="AR88" s="729"/>
      <c r="AS88" s="729"/>
      <c r="AT88" s="729"/>
      <c r="AU88" s="729"/>
      <c r="AV88" s="729"/>
      <c r="AW88" s="729"/>
      <c r="AX88" s="729"/>
      <c r="AY88" s="729"/>
      <c r="AZ88" s="729"/>
      <c r="BA88" s="729"/>
      <c r="BB88" s="729"/>
      <c r="BC88" s="729"/>
      <c r="BD88" s="729"/>
      <c r="BE88" s="729"/>
      <c r="BF88" s="729"/>
      <c r="BG88" s="729"/>
      <c r="BH88" s="729"/>
      <c r="BI88" s="696"/>
      <c r="BJ88" s="696"/>
      <c r="BK88" s="696"/>
      <c r="BL88" s="696"/>
      <c r="BM88" s="696"/>
      <c r="BN88" s="696"/>
      <c r="BO88" s="696"/>
      <c r="BP88" s="696"/>
      <c r="BQ88" s="696"/>
      <c r="BR88" s="696"/>
      <c r="BS88" s="696"/>
      <c r="BT88" s="696"/>
      <c r="BU88" s="696"/>
      <c r="BV88" s="696"/>
      <c r="BW88" s="696"/>
      <c r="BX88" s="696"/>
      <c r="BY88" s="696"/>
      <c r="BZ88" s="696"/>
      <c r="CA88" s="696"/>
      <c r="CB88" s="696"/>
      <c r="CC88" s="696"/>
      <c r="CD88" s="696"/>
      <c r="CE88" s="696"/>
      <c r="CF88" s="696"/>
      <c r="CG88" s="696"/>
      <c r="CH88" s="696"/>
      <c r="CI88" s="696"/>
      <c r="CJ88" s="696"/>
      <c r="CK88" s="696"/>
      <c r="CL88" s="696"/>
      <c r="CM88" s="696"/>
      <c r="CN88" s="696"/>
      <c r="CO88" s="696"/>
      <c r="CP88" s="696"/>
      <c r="CQ88" s="696"/>
      <c r="CR88" s="696"/>
      <c r="CS88" s="696"/>
      <c r="CT88" s="696"/>
      <c r="CU88" s="696"/>
      <c r="CV88" s="696"/>
      <c r="CW88" s="696"/>
      <c r="CX88" s="696"/>
      <c r="CY88" s="696"/>
      <c r="CZ88" s="696"/>
      <c r="DA88" s="696"/>
    </row>
    <row r="89" spans="1:105" s="2" customFormat="1" ht="12" customHeight="1">
      <c r="A89" s="237"/>
      <c r="B89" s="26"/>
      <c r="C89" s="238" t="s">
        <v>19</v>
      </c>
      <c r="D89" s="237"/>
      <c r="E89" s="237"/>
      <c r="F89" s="230" t="str">
        <f>F12</f>
        <v>Chrudim</v>
      </c>
      <c r="G89" s="237"/>
      <c r="H89" s="237"/>
      <c r="I89" s="847" t="s">
        <v>20</v>
      </c>
      <c r="J89" s="235">
        <f>IF(J12="","",J12)</f>
        <v>44757</v>
      </c>
      <c r="K89" s="237"/>
      <c r="L89" s="695"/>
      <c r="M89" s="729"/>
      <c r="N89" s="729"/>
      <c r="O89" s="729"/>
      <c r="P89" s="729"/>
      <c r="Q89" s="729"/>
      <c r="R89" s="729"/>
      <c r="S89" s="734"/>
      <c r="T89" s="734"/>
      <c r="U89" s="734"/>
      <c r="V89" s="734"/>
      <c r="W89" s="734"/>
      <c r="X89" s="734"/>
      <c r="Y89" s="734"/>
      <c r="Z89" s="734"/>
      <c r="AA89" s="734"/>
      <c r="AB89" s="734"/>
      <c r="AC89" s="734"/>
      <c r="AD89" s="734"/>
      <c r="AE89" s="734"/>
      <c r="AF89" s="729"/>
      <c r="AG89" s="729"/>
      <c r="AH89" s="729"/>
      <c r="AI89" s="729"/>
      <c r="AJ89" s="729"/>
      <c r="AK89" s="729"/>
      <c r="AL89" s="729"/>
      <c r="AM89" s="729"/>
      <c r="AN89" s="729"/>
      <c r="AO89" s="729"/>
      <c r="AP89" s="729"/>
      <c r="AQ89" s="729"/>
      <c r="AR89" s="729"/>
      <c r="AS89" s="729"/>
      <c r="AT89" s="729"/>
      <c r="AU89" s="729"/>
      <c r="AV89" s="729"/>
      <c r="AW89" s="729"/>
      <c r="AX89" s="729"/>
      <c r="AY89" s="729"/>
      <c r="AZ89" s="729"/>
      <c r="BA89" s="729"/>
      <c r="BB89" s="729"/>
      <c r="BC89" s="729"/>
      <c r="BD89" s="729"/>
      <c r="BE89" s="729"/>
      <c r="BF89" s="729"/>
      <c r="BG89" s="729"/>
      <c r="BH89" s="729"/>
      <c r="BI89" s="696"/>
      <c r="BJ89" s="696"/>
      <c r="BK89" s="696"/>
      <c r="BL89" s="696"/>
      <c r="BM89" s="696"/>
      <c r="BN89" s="696"/>
      <c r="BO89" s="696"/>
      <c r="BP89" s="696"/>
      <c r="BQ89" s="696"/>
      <c r="BR89" s="696"/>
      <c r="BS89" s="696"/>
      <c r="BT89" s="696"/>
      <c r="BU89" s="696"/>
      <c r="BV89" s="696"/>
      <c r="BW89" s="696"/>
      <c r="BX89" s="696"/>
      <c r="BY89" s="696"/>
      <c r="BZ89" s="696"/>
      <c r="CA89" s="696"/>
      <c r="CB89" s="696"/>
      <c r="CC89" s="696"/>
      <c r="CD89" s="696"/>
      <c r="CE89" s="696"/>
      <c r="CF89" s="696"/>
      <c r="CG89" s="696"/>
      <c r="CH89" s="696"/>
      <c r="CI89" s="696"/>
      <c r="CJ89" s="696"/>
      <c r="CK89" s="696"/>
      <c r="CL89" s="696"/>
      <c r="CM89" s="696"/>
      <c r="CN89" s="696"/>
      <c r="CO89" s="696"/>
      <c r="CP89" s="696"/>
      <c r="CQ89" s="696"/>
      <c r="CR89" s="696"/>
      <c r="CS89" s="696"/>
      <c r="CT89" s="696"/>
      <c r="CU89" s="696"/>
      <c r="CV89" s="696"/>
      <c r="CW89" s="696"/>
      <c r="CX89" s="696"/>
      <c r="CY89" s="696"/>
      <c r="CZ89" s="696"/>
      <c r="DA89" s="696"/>
    </row>
    <row r="90" spans="1:105" s="2" customFormat="1" ht="7" customHeight="1">
      <c r="A90" s="237"/>
      <c r="B90" s="26"/>
      <c r="C90" s="237"/>
      <c r="D90" s="237"/>
      <c r="E90" s="237"/>
      <c r="F90" s="237"/>
      <c r="G90" s="237"/>
      <c r="H90" s="237"/>
      <c r="I90" s="135"/>
      <c r="J90" s="237"/>
      <c r="K90" s="237"/>
      <c r="L90" s="695"/>
      <c r="M90" s="729"/>
      <c r="N90" s="729"/>
      <c r="O90" s="729"/>
      <c r="P90" s="729"/>
      <c r="Q90" s="729"/>
      <c r="R90" s="729"/>
      <c r="S90" s="734"/>
      <c r="T90" s="734"/>
      <c r="U90" s="734"/>
      <c r="V90" s="734"/>
      <c r="W90" s="734"/>
      <c r="X90" s="734"/>
      <c r="Y90" s="734"/>
      <c r="Z90" s="734"/>
      <c r="AA90" s="734"/>
      <c r="AB90" s="734"/>
      <c r="AC90" s="734"/>
      <c r="AD90" s="734"/>
      <c r="AE90" s="734"/>
      <c r="AF90" s="729"/>
      <c r="AG90" s="729"/>
      <c r="AH90" s="729"/>
      <c r="AI90" s="729"/>
      <c r="AJ90" s="729"/>
      <c r="AK90" s="729"/>
      <c r="AL90" s="729"/>
      <c r="AM90" s="729"/>
      <c r="AN90" s="729"/>
      <c r="AO90" s="729"/>
      <c r="AP90" s="729"/>
      <c r="AQ90" s="729"/>
      <c r="AR90" s="729"/>
      <c r="AS90" s="729"/>
      <c r="AT90" s="729"/>
      <c r="AU90" s="729"/>
      <c r="AV90" s="729"/>
      <c r="AW90" s="729"/>
      <c r="AX90" s="729"/>
      <c r="AY90" s="729"/>
      <c r="AZ90" s="729"/>
      <c r="BA90" s="729"/>
      <c r="BB90" s="729"/>
      <c r="BC90" s="729"/>
      <c r="BD90" s="729"/>
      <c r="BE90" s="729"/>
      <c r="BF90" s="729"/>
      <c r="BG90" s="729"/>
      <c r="BH90" s="729"/>
      <c r="BI90" s="696"/>
      <c r="BJ90" s="696"/>
      <c r="BK90" s="696"/>
      <c r="BL90" s="696"/>
      <c r="BM90" s="696"/>
      <c r="BN90" s="696"/>
      <c r="BO90" s="696"/>
      <c r="BP90" s="696"/>
      <c r="BQ90" s="696"/>
      <c r="BR90" s="696"/>
      <c r="BS90" s="696"/>
      <c r="BT90" s="696"/>
      <c r="BU90" s="696"/>
      <c r="BV90" s="696"/>
      <c r="BW90" s="696"/>
      <c r="BX90" s="696"/>
      <c r="BY90" s="696"/>
      <c r="BZ90" s="696"/>
      <c r="CA90" s="696"/>
      <c r="CB90" s="696"/>
      <c r="CC90" s="696"/>
      <c r="CD90" s="696"/>
      <c r="CE90" s="696"/>
      <c r="CF90" s="696"/>
      <c r="CG90" s="696"/>
      <c r="CH90" s="696"/>
      <c r="CI90" s="696"/>
      <c r="CJ90" s="696"/>
      <c r="CK90" s="696"/>
      <c r="CL90" s="696"/>
      <c r="CM90" s="696"/>
      <c r="CN90" s="696"/>
      <c r="CO90" s="696"/>
      <c r="CP90" s="696"/>
      <c r="CQ90" s="696"/>
      <c r="CR90" s="696"/>
      <c r="CS90" s="696"/>
      <c r="CT90" s="696"/>
      <c r="CU90" s="696"/>
      <c r="CV90" s="696"/>
      <c r="CW90" s="696"/>
      <c r="CX90" s="696"/>
      <c r="CY90" s="696"/>
      <c r="CZ90" s="696"/>
      <c r="DA90" s="696"/>
    </row>
    <row r="91" spans="1:105" s="2" customFormat="1" ht="25.75" customHeight="1">
      <c r="A91" s="237"/>
      <c r="B91" s="26"/>
      <c r="C91" s="238" t="s">
        <v>21</v>
      </c>
      <c r="D91" s="237"/>
      <c r="E91" s="237"/>
      <c r="F91" s="230" t="str">
        <f>E15</f>
        <v xml:space="preserve">Město Chrudim, Resselovo nám.77, Chrudim </v>
      </c>
      <c r="G91" s="237"/>
      <c r="H91" s="237"/>
      <c r="I91" s="847" t="s">
        <v>26</v>
      </c>
      <c r="J91" s="232" t="str">
        <f>E21</f>
        <v>Projekce CZ s.r.o., Tovární 290, Chrudim</v>
      </c>
      <c r="K91" s="237"/>
      <c r="L91" s="695"/>
      <c r="M91" s="729"/>
      <c r="N91" s="729"/>
      <c r="O91" s="729"/>
      <c r="P91" s="729"/>
      <c r="Q91" s="729"/>
      <c r="R91" s="729"/>
      <c r="S91" s="734"/>
      <c r="T91" s="734"/>
      <c r="U91" s="734"/>
      <c r="V91" s="734"/>
      <c r="W91" s="734"/>
      <c r="X91" s="734"/>
      <c r="Y91" s="734"/>
      <c r="Z91" s="734"/>
      <c r="AA91" s="734"/>
      <c r="AB91" s="734"/>
      <c r="AC91" s="734"/>
      <c r="AD91" s="734"/>
      <c r="AE91" s="734"/>
      <c r="AF91" s="729"/>
      <c r="AG91" s="729"/>
      <c r="AH91" s="729"/>
      <c r="AI91" s="729"/>
      <c r="AJ91" s="729"/>
      <c r="AK91" s="729"/>
      <c r="AL91" s="729"/>
      <c r="AM91" s="729"/>
      <c r="AN91" s="729"/>
      <c r="AO91" s="729"/>
      <c r="AP91" s="729"/>
      <c r="AQ91" s="729"/>
      <c r="AR91" s="729"/>
      <c r="AS91" s="729"/>
      <c r="AT91" s="729"/>
      <c r="AU91" s="729"/>
      <c r="AV91" s="729"/>
      <c r="AW91" s="729"/>
      <c r="AX91" s="729"/>
      <c r="AY91" s="729"/>
      <c r="AZ91" s="729"/>
      <c r="BA91" s="729"/>
      <c r="BB91" s="729"/>
      <c r="BC91" s="729"/>
      <c r="BD91" s="729"/>
      <c r="BE91" s="729"/>
      <c r="BF91" s="729"/>
      <c r="BG91" s="729"/>
      <c r="BH91" s="729"/>
      <c r="BI91" s="696"/>
      <c r="BJ91" s="696"/>
      <c r="BK91" s="696"/>
      <c r="BL91" s="696"/>
      <c r="BM91" s="696"/>
      <c r="BN91" s="696"/>
      <c r="BO91" s="696"/>
      <c r="BP91" s="696"/>
      <c r="BQ91" s="696"/>
      <c r="BR91" s="696"/>
      <c r="BS91" s="696"/>
      <c r="BT91" s="696"/>
      <c r="BU91" s="696"/>
      <c r="BV91" s="696"/>
      <c r="BW91" s="696"/>
      <c r="BX91" s="696"/>
      <c r="BY91" s="696"/>
      <c r="BZ91" s="696"/>
      <c r="CA91" s="696"/>
      <c r="CB91" s="696"/>
      <c r="CC91" s="696"/>
      <c r="CD91" s="696"/>
      <c r="CE91" s="696"/>
      <c r="CF91" s="696"/>
      <c r="CG91" s="696"/>
      <c r="CH91" s="696"/>
      <c r="CI91" s="696"/>
      <c r="CJ91" s="696"/>
      <c r="CK91" s="696"/>
      <c r="CL91" s="696"/>
      <c r="CM91" s="696"/>
      <c r="CN91" s="696"/>
      <c r="CO91" s="696"/>
      <c r="CP91" s="696"/>
      <c r="CQ91" s="696"/>
      <c r="CR91" s="696"/>
      <c r="CS91" s="696"/>
      <c r="CT91" s="696"/>
      <c r="CU91" s="696"/>
      <c r="CV91" s="696"/>
      <c r="CW91" s="696"/>
      <c r="CX91" s="696"/>
      <c r="CY91" s="696"/>
      <c r="CZ91" s="696"/>
      <c r="DA91" s="696"/>
    </row>
    <row r="92" spans="1:105" s="2" customFormat="1" ht="15.25" customHeight="1">
      <c r="A92" s="237"/>
      <c r="B92" s="26"/>
      <c r="C92" s="238" t="s">
        <v>24</v>
      </c>
      <c r="D92" s="237"/>
      <c r="E92" s="237"/>
      <c r="F92" s="230" t="str">
        <f>IF(E18="","",E18)</f>
        <v>Vyplň údaj</v>
      </c>
      <c r="G92" s="237"/>
      <c r="H92" s="237"/>
      <c r="I92" s="847" t="s">
        <v>29</v>
      </c>
      <c r="J92" s="232">
        <f>E24</f>
        <v>0</v>
      </c>
      <c r="K92" s="237"/>
      <c r="L92" s="695"/>
      <c r="M92" s="729"/>
      <c r="N92" s="729"/>
      <c r="O92" s="729"/>
      <c r="P92" s="729"/>
      <c r="Q92" s="729"/>
      <c r="R92" s="729"/>
      <c r="S92" s="734"/>
      <c r="T92" s="734"/>
      <c r="U92" s="734"/>
      <c r="V92" s="734"/>
      <c r="W92" s="734"/>
      <c r="X92" s="734"/>
      <c r="Y92" s="734"/>
      <c r="Z92" s="734"/>
      <c r="AA92" s="734"/>
      <c r="AB92" s="734"/>
      <c r="AC92" s="734"/>
      <c r="AD92" s="734"/>
      <c r="AE92" s="734"/>
      <c r="AF92" s="729"/>
      <c r="AG92" s="729"/>
      <c r="AH92" s="729"/>
      <c r="AI92" s="729"/>
      <c r="AJ92" s="729"/>
      <c r="AK92" s="729"/>
      <c r="AL92" s="729"/>
      <c r="AM92" s="729"/>
      <c r="AN92" s="729"/>
      <c r="AO92" s="729"/>
      <c r="AP92" s="729"/>
      <c r="AQ92" s="729"/>
      <c r="AR92" s="729"/>
      <c r="AS92" s="729"/>
      <c r="AT92" s="729"/>
      <c r="AU92" s="729"/>
      <c r="AV92" s="729"/>
      <c r="AW92" s="729"/>
      <c r="AX92" s="729"/>
      <c r="AY92" s="729"/>
      <c r="AZ92" s="729"/>
      <c r="BA92" s="729"/>
      <c r="BB92" s="729"/>
      <c r="BC92" s="729"/>
      <c r="BD92" s="729"/>
      <c r="BE92" s="729"/>
      <c r="BF92" s="729"/>
      <c r="BG92" s="729"/>
      <c r="BH92" s="729"/>
      <c r="BI92" s="696"/>
      <c r="BJ92" s="696"/>
      <c r="BK92" s="696"/>
      <c r="BL92" s="696"/>
      <c r="BM92" s="696"/>
      <c r="BN92" s="696"/>
      <c r="BO92" s="696"/>
      <c r="BP92" s="696"/>
      <c r="BQ92" s="696"/>
      <c r="BR92" s="696"/>
      <c r="BS92" s="696"/>
      <c r="BT92" s="696"/>
      <c r="BU92" s="696"/>
      <c r="BV92" s="696"/>
      <c r="BW92" s="696"/>
      <c r="BX92" s="696"/>
      <c r="BY92" s="696"/>
      <c r="BZ92" s="696"/>
      <c r="CA92" s="696"/>
      <c r="CB92" s="696"/>
      <c r="CC92" s="696"/>
      <c r="CD92" s="696"/>
      <c r="CE92" s="696"/>
      <c r="CF92" s="696"/>
      <c r="CG92" s="696"/>
      <c r="CH92" s="696"/>
      <c r="CI92" s="696"/>
      <c r="CJ92" s="696"/>
      <c r="CK92" s="696"/>
      <c r="CL92" s="696"/>
      <c r="CM92" s="696"/>
      <c r="CN92" s="696"/>
      <c r="CO92" s="696"/>
      <c r="CP92" s="696"/>
      <c r="CQ92" s="696"/>
      <c r="CR92" s="696"/>
      <c r="CS92" s="696"/>
      <c r="CT92" s="696"/>
      <c r="CU92" s="696"/>
      <c r="CV92" s="696"/>
      <c r="CW92" s="696"/>
      <c r="CX92" s="696"/>
      <c r="CY92" s="696"/>
      <c r="CZ92" s="696"/>
      <c r="DA92" s="696"/>
    </row>
    <row r="93" spans="1:105" s="2" customFormat="1" ht="10.4" customHeight="1">
      <c r="A93" s="237"/>
      <c r="B93" s="26"/>
      <c r="C93" s="237"/>
      <c r="D93" s="237"/>
      <c r="E93" s="237"/>
      <c r="F93" s="237"/>
      <c r="G93" s="237"/>
      <c r="H93" s="237"/>
      <c r="I93" s="135"/>
      <c r="J93" s="237"/>
      <c r="K93" s="237"/>
      <c r="L93" s="695"/>
      <c r="M93" s="729"/>
      <c r="N93" s="729"/>
      <c r="O93" s="729"/>
      <c r="P93" s="729"/>
      <c r="Q93" s="729"/>
      <c r="R93" s="729"/>
      <c r="S93" s="734"/>
      <c r="T93" s="734"/>
      <c r="U93" s="734"/>
      <c r="V93" s="734"/>
      <c r="W93" s="734"/>
      <c r="X93" s="734"/>
      <c r="Y93" s="734"/>
      <c r="Z93" s="734"/>
      <c r="AA93" s="734"/>
      <c r="AB93" s="734"/>
      <c r="AC93" s="734"/>
      <c r="AD93" s="734"/>
      <c r="AE93" s="734"/>
      <c r="AF93" s="729"/>
      <c r="AG93" s="729"/>
      <c r="AH93" s="729"/>
      <c r="AI93" s="729"/>
      <c r="AJ93" s="729"/>
      <c r="AK93" s="729"/>
      <c r="AL93" s="729"/>
      <c r="AM93" s="729"/>
      <c r="AN93" s="729"/>
      <c r="AO93" s="729"/>
      <c r="AP93" s="729"/>
      <c r="AQ93" s="729"/>
      <c r="AR93" s="729"/>
      <c r="AS93" s="729"/>
      <c r="AT93" s="729"/>
      <c r="AU93" s="729"/>
      <c r="AV93" s="729"/>
      <c r="AW93" s="729"/>
      <c r="AX93" s="729"/>
      <c r="AY93" s="729"/>
      <c r="AZ93" s="729"/>
      <c r="BA93" s="729"/>
      <c r="BB93" s="729"/>
      <c r="BC93" s="729"/>
      <c r="BD93" s="729"/>
      <c r="BE93" s="729"/>
      <c r="BF93" s="729"/>
      <c r="BG93" s="729"/>
      <c r="BH93" s="729"/>
      <c r="BI93" s="696"/>
      <c r="BJ93" s="696"/>
      <c r="BK93" s="696"/>
      <c r="BL93" s="696"/>
      <c r="BM93" s="696"/>
      <c r="BN93" s="696"/>
      <c r="BO93" s="696"/>
      <c r="BP93" s="696"/>
      <c r="BQ93" s="696"/>
      <c r="BR93" s="696"/>
      <c r="BS93" s="696"/>
      <c r="BT93" s="696"/>
      <c r="BU93" s="696"/>
      <c r="BV93" s="696"/>
      <c r="BW93" s="696"/>
      <c r="BX93" s="696"/>
      <c r="BY93" s="696"/>
      <c r="BZ93" s="696"/>
      <c r="CA93" s="696"/>
      <c r="CB93" s="696"/>
      <c r="CC93" s="696"/>
      <c r="CD93" s="696"/>
      <c r="CE93" s="696"/>
      <c r="CF93" s="696"/>
      <c r="CG93" s="696"/>
      <c r="CH93" s="696"/>
      <c r="CI93" s="696"/>
      <c r="CJ93" s="696"/>
      <c r="CK93" s="696"/>
      <c r="CL93" s="696"/>
      <c r="CM93" s="696"/>
      <c r="CN93" s="696"/>
      <c r="CO93" s="696"/>
      <c r="CP93" s="696"/>
      <c r="CQ93" s="696"/>
      <c r="CR93" s="696"/>
      <c r="CS93" s="696"/>
      <c r="CT93" s="696"/>
      <c r="CU93" s="696"/>
      <c r="CV93" s="696"/>
      <c r="CW93" s="696"/>
      <c r="CX93" s="696"/>
      <c r="CY93" s="696"/>
      <c r="CZ93" s="696"/>
      <c r="DA93" s="696"/>
    </row>
    <row r="94" spans="1:105" s="2" customFormat="1" ht="29.25" customHeight="1">
      <c r="A94" s="237"/>
      <c r="B94" s="26"/>
      <c r="C94" s="100" t="s">
        <v>113</v>
      </c>
      <c r="D94" s="92"/>
      <c r="E94" s="92"/>
      <c r="F94" s="92"/>
      <c r="G94" s="92"/>
      <c r="H94" s="92"/>
      <c r="I94" s="857"/>
      <c r="J94" s="101" t="s">
        <v>114</v>
      </c>
      <c r="K94" s="92"/>
      <c r="L94" s="695"/>
      <c r="M94" s="729"/>
      <c r="N94" s="729"/>
      <c r="O94" s="729"/>
      <c r="P94" s="729"/>
      <c r="Q94" s="729"/>
      <c r="R94" s="729"/>
      <c r="S94" s="734"/>
      <c r="T94" s="734"/>
      <c r="U94" s="734"/>
      <c r="V94" s="734"/>
      <c r="W94" s="734"/>
      <c r="X94" s="734"/>
      <c r="Y94" s="734"/>
      <c r="Z94" s="734"/>
      <c r="AA94" s="734"/>
      <c r="AB94" s="734"/>
      <c r="AC94" s="734"/>
      <c r="AD94" s="734"/>
      <c r="AE94" s="734"/>
      <c r="AF94" s="729"/>
      <c r="AG94" s="729"/>
      <c r="AH94" s="729"/>
      <c r="AI94" s="729"/>
      <c r="AJ94" s="729"/>
      <c r="AK94" s="729"/>
      <c r="AL94" s="729"/>
      <c r="AM94" s="729"/>
      <c r="AN94" s="729"/>
      <c r="AO94" s="729"/>
      <c r="AP94" s="729"/>
      <c r="AQ94" s="729"/>
      <c r="AR94" s="729"/>
      <c r="AS94" s="729"/>
      <c r="AT94" s="729"/>
      <c r="AU94" s="729"/>
      <c r="AV94" s="729"/>
      <c r="AW94" s="729"/>
      <c r="AX94" s="729"/>
      <c r="AY94" s="729"/>
      <c r="AZ94" s="729"/>
      <c r="BA94" s="729"/>
      <c r="BB94" s="729"/>
      <c r="BC94" s="729"/>
      <c r="BD94" s="729"/>
      <c r="BE94" s="729"/>
      <c r="BF94" s="729"/>
      <c r="BG94" s="729"/>
      <c r="BH94" s="729"/>
      <c r="BI94" s="696"/>
      <c r="BJ94" s="696"/>
      <c r="BK94" s="696"/>
      <c r="BL94" s="696"/>
      <c r="BM94" s="696"/>
      <c r="BN94" s="696"/>
      <c r="BO94" s="696"/>
      <c r="BP94" s="696"/>
      <c r="BQ94" s="696"/>
      <c r="BR94" s="696"/>
      <c r="BS94" s="696"/>
      <c r="BT94" s="696"/>
      <c r="BU94" s="696"/>
      <c r="BV94" s="696"/>
      <c r="BW94" s="696"/>
      <c r="BX94" s="696"/>
      <c r="BY94" s="696"/>
      <c r="BZ94" s="696"/>
      <c r="CA94" s="696"/>
      <c r="CB94" s="696"/>
      <c r="CC94" s="696"/>
      <c r="CD94" s="696"/>
      <c r="CE94" s="696"/>
      <c r="CF94" s="696"/>
      <c r="CG94" s="696"/>
      <c r="CH94" s="696"/>
      <c r="CI94" s="696"/>
      <c r="CJ94" s="696"/>
      <c r="CK94" s="696"/>
      <c r="CL94" s="696"/>
      <c r="CM94" s="696"/>
      <c r="CN94" s="696"/>
      <c r="CO94" s="696"/>
      <c r="CP94" s="696"/>
      <c r="CQ94" s="696"/>
      <c r="CR94" s="696"/>
      <c r="CS94" s="696"/>
      <c r="CT94" s="696"/>
      <c r="CU94" s="696"/>
      <c r="CV94" s="696"/>
      <c r="CW94" s="696"/>
      <c r="CX94" s="696"/>
      <c r="CY94" s="696"/>
      <c r="CZ94" s="696"/>
      <c r="DA94" s="696"/>
    </row>
    <row r="95" spans="1:105" s="2" customFormat="1" ht="10.4" customHeight="1">
      <c r="A95" s="237"/>
      <c r="B95" s="26"/>
      <c r="C95" s="237"/>
      <c r="D95" s="237"/>
      <c r="E95" s="237"/>
      <c r="F95" s="237"/>
      <c r="G95" s="237"/>
      <c r="H95" s="237"/>
      <c r="I95" s="135"/>
      <c r="J95" s="237"/>
      <c r="K95" s="237"/>
      <c r="L95" s="695"/>
      <c r="M95" s="729"/>
      <c r="N95" s="729"/>
      <c r="O95" s="729"/>
      <c r="P95" s="729"/>
      <c r="Q95" s="729"/>
      <c r="R95" s="729"/>
      <c r="S95" s="734"/>
      <c r="T95" s="734"/>
      <c r="U95" s="734"/>
      <c r="V95" s="734"/>
      <c r="W95" s="734"/>
      <c r="X95" s="734"/>
      <c r="Y95" s="734"/>
      <c r="Z95" s="734"/>
      <c r="AA95" s="734"/>
      <c r="AB95" s="734"/>
      <c r="AC95" s="734"/>
      <c r="AD95" s="734"/>
      <c r="AE95" s="734"/>
      <c r="AF95" s="729"/>
      <c r="AG95" s="729"/>
      <c r="AH95" s="729"/>
      <c r="AI95" s="729"/>
      <c r="AJ95" s="729"/>
      <c r="AK95" s="729"/>
      <c r="AL95" s="729"/>
      <c r="AM95" s="729"/>
      <c r="AN95" s="729"/>
      <c r="AO95" s="729"/>
      <c r="AP95" s="729"/>
      <c r="AQ95" s="729"/>
      <c r="AR95" s="729"/>
      <c r="AS95" s="729"/>
      <c r="AT95" s="729"/>
      <c r="AU95" s="729"/>
      <c r="AV95" s="729"/>
      <c r="AW95" s="729"/>
      <c r="AX95" s="729"/>
      <c r="AY95" s="729"/>
      <c r="AZ95" s="729"/>
      <c r="BA95" s="729"/>
      <c r="BB95" s="729"/>
      <c r="BC95" s="729"/>
      <c r="BD95" s="729"/>
      <c r="BE95" s="729"/>
      <c r="BF95" s="729"/>
      <c r="BG95" s="729"/>
      <c r="BH95" s="729"/>
      <c r="BI95" s="696"/>
      <c r="BJ95" s="696"/>
      <c r="BK95" s="696"/>
      <c r="BL95" s="696"/>
      <c r="BM95" s="696"/>
      <c r="BN95" s="696"/>
      <c r="BO95" s="696"/>
      <c r="BP95" s="696"/>
      <c r="BQ95" s="696"/>
      <c r="BR95" s="696"/>
      <c r="BS95" s="696"/>
      <c r="BT95" s="696"/>
      <c r="BU95" s="696"/>
      <c r="BV95" s="696"/>
      <c r="BW95" s="696"/>
      <c r="BX95" s="696"/>
      <c r="BY95" s="696"/>
      <c r="BZ95" s="696"/>
      <c r="CA95" s="696"/>
      <c r="CB95" s="696"/>
      <c r="CC95" s="696"/>
      <c r="CD95" s="696"/>
      <c r="CE95" s="696"/>
      <c r="CF95" s="696"/>
      <c r="CG95" s="696"/>
      <c r="CH95" s="696"/>
      <c r="CI95" s="696"/>
      <c r="CJ95" s="696"/>
      <c r="CK95" s="696"/>
      <c r="CL95" s="696"/>
      <c r="CM95" s="696"/>
      <c r="CN95" s="696"/>
      <c r="CO95" s="696"/>
      <c r="CP95" s="696"/>
      <c r="CQ95" s="696"/>
      <c r="CR95" s="696"/>
      <c r="CS95" s="696"/>
      <c r="CT95" s="696"/>
      <c r="CU95" s="696"/>
      <c r="CV95" s="696"/>
      <c r="CW95" s="696"/>
      <c r="CX95" s="696"/>
      <c r="CY95" s="696"/>
      <c r="CZ95" s="696"/>
      <c r="DA95" s="696"/>
    </row>
    <row r="96" spans="1:105" s="2" customFormat="1" ht="22.95" customHeight="1">
      <c r="A96" s="237"/>
      <c r="B96" s="26"/>
      <c r="C96" s="102" t="s">
        <v>115</v>
      </c>
      <c r="D96" s="237"/>
      <c r="E96" s="237"/>
      <c r="F96" s="237"/>
      <c r="G96" s="237"/>
      <c r="H96" s="237"/>
      <c r="I96" s="135"/>
      <c r="J96" s="236">
        <f>J120</f>
        <v>0</v>
      </c>
      <c r="K96" s="237"/>
      <c r="L96" s="695"/>
      <c r="M96" s="729"/>
      <c r="N96" s="729"/>
      <c r="O96" s="729"/>
      <c r="P96" s="729"/>
      <c r="Q96" s="729"/>
      <c r="R96" s="729"/>
      <c r="S96" s="734"/>
      <c r="T96" s="734"/>
      <c r="U96" s="734"/>
      <c r="V96" s="734"/>
      <c r="W96" s="734"/>
      <c r="X96" s="734"/>
      <c r="Y96" s="734"/>
      <c r="Z96" s="734"/>
      <c r="AA96" s="734"/>
      <c r="AB96" s="734"/>
      <c r="AC96" s="734"/>
      <c r="AD96" s="734"/>
      <c r="AE96" s="734"/>
      <c r="AF96" s="729"/>
      <c r="AG96" s="729"/>
      <c r="AH96" s="729"/>
      <c r="AI96" s="729"/>
      <c r="AJ96" s="729"/>
      <c r="AK96" s="729"/>
      <c r="AL96" s="729"/>
      <c r="AM96" s="729"/>
      <c r="AN96" s="729"/>
      <c r="AO96" s="729"/>
      <c r="AP96" s="729"/>
      <c r="AQ96" s="729"/>
      <c r="AR96" s="729"/>
      <c r="AS96" s="729"/>
      <c r="AT96" s="729"/>
      <c r="AU96" s="760"/>
      <c r="AV96" s="729"/>
      <c r="AW96" s="729"/>
      <c r="AX96" s="729"/>
      <c r="AY96" s="729"/>
      <c r="AZ96" s="729"/>
      <c r="BA96" s="729"/>
      <c r="BB96" s="729"/>
      <c r="BC96" s="729"/>
      <c r="BD96" s="729"/>
      <c r="BE96" s="729"/>
      <c r="BF96" s="729"/>
      <c r="BG96" s="729"/>
      <c r="BH96" s="729"/>
      <c r="BI96" s="696"/>
      <c r="BJ96" s="696"/>
      <c r="BK96" s="696"/>
      <c r="BL96" s="696"/>
      <c r="BM96" s="696"/>
      <c r="BN96" s="696"/>
      <c r="BO96" s="696"/>
      <c r="BP96" s="696"/>
      <c r="BQ96" s="696"/>
      <c r="BR96" s="696"/>
      <c r="BS96" s="696"/>
      <c r="BT96" s="696"/>
      <c r="BU96" s="696"/>
      <c r="BV96" s="696"/>
      <c r="BW96" s="696"/>
      <c r="BX96" s="696"/>
      <c r="BY96" s="696"/>
      <c r="BZ96" s="696"/>
      <c r="CA96" s="696"/>
      <c r="CB96" s="696"/>
      <c r="CC96" s="696"/>
      <c r="CD96" s="696"/>
      <c r="CE96" s="696"/>
      <c r="CF96" s="696"/>
      <c r="CG96" s="696"/>
      <c r="CH96" s="696"/>
      <c r="CI96" s="696"/>
      <c r="CJ96" s="696"/>
      <c r="CK96" s="696"/>
      <c r="CL96" s="696"/>
      <c r="CM96" s="696"/>
      <c r="CN96" s="696"/>
      <c r="CO96" s="696"/>
      <c r="CP96" s="696"/>
      <c r="CQ96" s="696"/>
      <c r="CR96" s="696"/>
      <c r="CS96" s="696"/>
      <c r="CT96" s="696"/>
      <c r="CU96" s="696"/>
      <c r="CV96" s="696"/>
      <c r="CW96" s="696"/>
      <c r="CX96" s="696"/>
      <c r="CY96" s="696"/>
      <c r="CZ96" s="696"/>
      <c r="DA96" s="696"/>
    </row>
    <row r="97" spans="1:105" s="6" customFormat="1" ht="25" customHeight="1">
      <c r="B97" s="103"/>
      <c r="D97" s="104" t="s">
        <v>2807</v>
      </c>
      <c r="E97" s="105"/>
      <c r="F97" s="105"/>
      <c r="G97" s="105"/>
      <c r="H97" s="105"/>
      <c r="I97" s="106"/>
      <c r="J97" s="106">
        <f>J121</f>
        <v>0</v>
      </c>
      <c r="L97" s="744"/>
      <c r="M97" s="731"/>
      <c r="N97" s="731"/>
      <c r="O97" s="731"/>
      <c r="P97" s="731"/>
      <c r="Q97" s="731"/>
      <c r="R97" s="731"/>
      <c r="S97" s="731"/>
      <c r="T97" s="731"/>
      <c r="U97" s="731"/>
      <c r="V97" s="731"/>
      <c r="W97" s="731"/>
      <c r="X97" s="731"/>
      <c r="Y97" s="731"/>
      <c r="Z97" s="731"/>
      <c r="AA97" s="731"/>
      <c r="AB97" s="731"/>
      <c r="AC97" s="731"/>
      <c r="AD97" s="731"/>
      <c r="AE97" s="731"/>
      <c r="AF97" s="731"/>
      <c r="AG97" s="731"/>
      <c r="AH97" s="731"/>
      <c r="AI97" s="731"/>
      <c r="AJ97" s="731"/>
      <c r="AK97" s="731"/>
      <c r="AL97" s="731"/>
      <c r="AM97" s="731"/>
      <c r="AN97" s="731"/>
      <c r="AO97" s="731"/>
      <c r="AP97" s="731"/>
      <c r="AQ97" s="731"/>
      <c r="AR97" s="731"/>
      <c r="AS97" s="731"/>
      <c r="AT97" s="731"/>
      <c r="AU97" s="731"/>
      <c r="AV97" s="731"/>
      <c r="AW97" s="731"/>
      <c r="AX97" s="731"/>
      <c r="AY97" s="731"/>
      <c r="AZ97" s="731"/>
      <c r="BA97" s="731"/>
      <c r="BB97" s="731"/>
      <c r="BC97" s="731"/>
      <c r="BD97" s="731"/>
      <c r="BE97" s="731"/>
      <c r="BF97" s="731"/>
      <c r="BG97" s="731"/>
      <c r="BH97" s="731"/>
      <c r="BI97" s="745"/>
      <c r="BJ97" s="745"/>
      <c r="BK97" s="745"/>
      <c r="BL97" s="745"/>
      <c r="BM97" s="745"/>
      <c r="BN97" s="745"/>
      <c r="BO97" s="745"/>
      <c r="BP97" s="745"/>
      <c r="BQ97" s="745"/>
      <c r="BR97" s="745"/>
      <c r="BS97" s="745"/>
      <c r="BT97" s="745"/>
      <c r="BU97" s="745"/>
      <c r="BV97" s="745"/>
      <c r="BW97" s="745"/>
      <c r="BX97" s="745"/>
      <c r="BY97" s="745"/>
      <c r="BZ97" s="745"/>
      <c r="CA97" s="745"/>
      <c r="CB97" s="745"/>
      <c r="CC97" s="745"/>
      <c r="CD97" s="745"/>
      <c r="CE97" s="745"/>
      <c r="CF97" s="745"/>
      <c r="CG97" s="745"/>
      <c r="CH97" s="745"/>
      <c r="CI97" s="745"/>
      <c r="CJ97" s="745"/>
      <c r="CK97" s="745"/>
      <c r="CL97" s="745"/>
      <c r="CM97" s="745"/>
      <c r="CN97" s="745"/>
      <c r="CO97" s="745"/>
      <c r="CP97" s="745"/>
      <c r="CQ97" s="745"/>
      <c r="CR97" s="745"/>
      <c r="CS97" s="745"/>
      <c r="CT97" s="745"/>
      <c r="CU97" s="745"/>
      <c r="CV97" s="745"/>
      <c r="CW97" s="745"/>
      <c r="CX97" s="745"/>
      <c r="CY97" s="745"/>
      <c r="CZ97" s="745"/>
      <c r="DA97" s="745"/>
    </row>
    <row r="98" spans="1:105" s="229" customFormat="1" ht="19.95" customHeight="1">
      <c r="B98" s="107"/>
      <c r="D98" s="108" t="s">
        <v>2808</v>
      </c>
      <c r="E98" s="109"/>
      <c r="F98" s="109"/>
      <c r="G98" s="109"/>
      <c r="H98" s="109"/>
      <c r="I98" s="110"/>
      <c r="J98" s="110">
        <f>SUM(J123)</f>
        <v>0</v>
      </c>
      <c r="L98" s="746"/>
      <c r="M98" s="732"/>
      <c r="N98" s="732"/>
      <c r="O98" s="732"/>
      <c r="P98" s="732"/>
      <c r="Q98" s="732"/>
      <c r="R98" s="732"/>
      <c r="S98" s="732"/>
      <c r="T98" s="732"/>
      <c r="U98" s="732"/>
      <c r="V98" s="732"/>
      <c r="W98" s="732"/>
      <c r="X98" s="732"/>
      <c r="Y98" s="732"/>
      <c r="Z98" s="732"/>
      <c r="AA98" s="732"/>
      <c r="AB98" s="732"/>
      <c r="AC98" s="732"/>
      <c r="AD98" s="732"/>
      <c r="AE98" s="732"/>
      <c r="AF98" s="732"/>
      <c r="AG98" s="732"/>
      <c r="AH98" s="732"/>
      <c r="AI98" s="732"/>
      <c r="AJ98" s="732"/>
      <c r="AK98" s="732"/>
      <c r="AL98" s="732"/>
      <c r="AM98" s="732"/>
      <c r="AN98" s="732"/>
      <c r="AO98" s="732"/>
      <c r="AP98" s="732"/>
      <c r="AQ98" s="732"/>
      <c r="AR98" s="732"/>
      <c r="AS98" s="732"/>
      <c r="AT98" s="732"/>
      <c r="AU98" s="732"/>
      <c r="AV98" s="732"/>
      <c r="AW98" s="732"/>
      <c r="AX98" s="732"/>
      <c r="AY98" s="732"/>
      <c r="AZ98" s="732"/>
      <c r="BA98" s="732"/>
      <c r="BB98" s="732"/>
      <c r="BC98" s="732"/>
      <c r="BD98" s="732"/>
      <c r="BE98" s="732"/>
      <c r="BF98" s="732"/>
      <c r="BG98" s="732"/>
      <c r="BH98" s="732"/>
      <c r="BI98" s="747"/>
      <c r="BJ98" s="747"/>
      <c r="BK98" s="747"/>
      <c r="BL98" s="747"/>
      <c r="BM98" s="747"/>
      <c r="BN98" s="747"/>
      <c r="BO98" s="747"/>
      <c r="BP98" s="747"/>
      <c r="BQ98" s="747"/>
      <c r="BR98" s="747"/>
      <c r="BS98" s="747"/>
      <c r="BT98" s="747"/>
      <c r="BU98" s="747"/>
      <c r="BV98" s="747"/>
      <c r="BW98" s="747"/>
      <c r="BX98" s="747"/>
      <c r="BY98" s="747"/>
      <c r="BZ98" s="747"/>
      <c r="CA98" s="747"/>
      <c r="CB98" s="747"/>
      <c r="CC98" s="747"/>
      <c r="CD98" s="747"/>
      <c r="CE98" s="747"/>
      <c r="CF98" s="747"/>
      <c r="CG98" s="747"/>
      <c r="CH98" s="747"/>
      <c r="CI98" s="747"/>
      <c r="CJ98" s="747"/>
      <c r="CK98" s="747"/>
      <c r="CL98" s="747"/>
      <c r="CM98" s="747"/>
      <c r="CN98" s="747"/>
      <c r="CO98" s="747"/>
      <c r="CP98" s="747"/>
      <c r="CQ98" s="747"/>
      <c r="CR98" s="747"/>
      <c r="CS98" s="747"/>
      <c r="CT98" s="747"/>
      <c r="CU98" s="747"/>
      <c r="CV98" s="747"/>
      <c r="CW98" s="747"/>
      <c r="CX98" s="747"/>
      <c r="CY98" s="747"/>
      <c r="CZ98" s="747"/>
      <c r="DA98" s="747"/>
    </row>
    <row r="99" spans="1:105" s="229" customFormat="1" ht="19.95" customHeight="1">
      <c r="B99" s="107"/>
      <c r="D99" s="108" t="s">
        <v>2809</v>
      </c>
      <c r="E99" s="109"/>
      <c r="F99" s="109"/>
      <c r="G99" s="109"/>
      <c r="H99" s="109"/>
      <c r="I99" s="110"/>
      <c r="J99" s="110">
        <f>SUM(J127:J129)</f>
        <v>0</v>
      </c>
      <c r="L99" s="746"/>
      <c r="M99" s="732"/>
      <c r="N99" s="732"/>
      <c r="O99" s="732"/>
      <c r="P99" s="732"/>
      <c r="Q99" s="732"/>
      <c r="R99" s="732"/>
      <c r="S99" s="732"/>
      <c r="T99" s="732"/>
      <c r="U99" s="732"/>
      <c r="V99" s="732"/>
      <c r="W99" s="732"/>
      <c r="X99" s="732"/>
      <c r="Y99" s="732"/>
      <c r="Z99" s="732"/>
      <c r="AA99" s="732"/>
      <c r="AB99" s="732"/>
      <c r="AC99" s="732"/>
      <c r="AD99" s="732"/>
      <c r="AE99" s="732"/>
      <c r="AF99" s="732"/>
      <c r="AG99" s="732"/>
      <c r="AH99" s="732"/>
      <c r="AI99" s="732"/>
      <c r="AJ99" s="732"/>
      <c r="AK99" s="732"/>
      <c r="AL99" s="732"/>
      <c r="AM99" s="732"/>
      <c r="AN99" s="732"/>
      <c r="AO99" s="732"/>
      <c r="AP99" s="732"/>
      <c r="AQ99" s="732"/>
      <c r="AR99" s="732"/>
      <c r="AS99" s="732"/>
      <c r="AT99" s="732"/>
      <c r="AU99" s="732"/>
      <c r="AV99" s="732"/>
      <c r="AW99" s="732"/>
      <c r="AX99" s="732"/>
      <c r="AY99" s="732"/>
      <c r="AZ99" s="732"/>
      <c r="BA99" s="732"/>
      <c r="BB99" s="732"/>
      <c r="BC99" s="732"/>
      <c r="BD99" s="732"/>
      <c r="BE99" s="732"/>
      <c r="BF99" s="732"/>
      <c r="BG99" s="732"/>
      <c r="BH99" s="732"/>
      <c r="BI99" s="747"/>
      <c r="BJ99" s="747"/>
      <c r="BK99" s="747"/>
      <c r="BL99" s="747"/>
      <c r="BM99" s="747"/>
      <c r="BN99" s="747"/>
      <c r="BO99" s="747"/>
      <c r="BP99" s="747"/>
      <c r="BQ99" s="747"/>
      <c r="BR99" s="747"/>
      <c r="BS99" s="747"/>
      <c r="BT99" s="747"/>
      <c r="BU99" s="747"/>
      <c r="BV99" s="747"/>
      <c r="BW99" s="747"/>
      <c r="BX99" s="747"/>
      <c r="BY99" s="747"/>
      <c r="BZ99" s="747"/>
      <c r="CA99" s="747"/>
      <c r="CB99" s="747"/>
      <c r="CC99" s="747"/>
      <c r="CD99" s="747"/>
      <c r="CE99" s="747"/>
      <c r="CF99" s="747"/>
      <c r="CG99" s="747"/>
      <c r="CH99" s="747"/>
      <c r="CI99" s="747"/>
      <c r="CJ99" s="747"/>
      <c r="CK99" s="747"/>
      <c r="CL99" s="747"/>
      <c r="CM99" s="747"/>
      <c r="CN99" s="747"/>
      <c r="CO99" s="747"/>
      <c r="CP99" s="747"/>
      <c r="CQ99" s="747"/>
      <c r="CR99" s="747"/>
      <c r="CS99" s="747"/>
      <c r="CT99" s="747"/>
      <c r="CU99" s="747"/>
      <c r="CV99" s="747"/>
      <c r="CW99" s="747"/>
      <c r="CX99" s="747"/>
      <c r="CY99" s="747"/>
      <c r="CZ99" s="747"/>
      <c r="DA99" s="747"/>
    </row>
    <row r="100" spans="1:105" s="229" customFormat="1" ht="19.95" customHeight="1">
      <c r="B100" s="107"/>
      <c r="D100" s="108" t="s">
        <v>2810</v>
      </c>
      <c r="E100" s="109"/>
      <c r="F100" s="109"/>
      <c r="G100" s="109"/>
      <c r="H100" s="109"/>
      <c r="I100" s="110"/>
      <c r="J100" s="110">
        <f>SUM(J132:J134)</f>
        <v>0</v>
      </c>
      <c r="L100" s="746"/>
      <c r="M100" s="732"/>
      <c r="N100" s="732"/>
      <c r="O100" s="732"/>
      <c r="P100" s="732"/>
      <c r="Q100" s="732"/>
      <c r="R100" s="732"/>
      <c r="S100" s="732"/>
      <c r="T100" s="732"/>
      <c r="U100" s="732"/>
      <c r="V100" s="732"/>
      <c r="W100" s="732"/>
      <c r="X100" s="732"/>
      <c r="Y100" s="732"/>
      <c r="Z100" s="732"/>
      <c r="AA100" s="732"/>
      <c r="AB100" s="732"/>
      <c r="AC100" s="732"/>
      <c r="AD100" s="732"/>
      <c r="AE100" s="732"/>
      <c r="AF100" s="732"/>
      <c r="AG100" s="732"/>
      <c r="AH100" s="732"/>
      <c r="AI100" s="732"/>
      <c r="AJ100" s="732"/>
      <c r="AK100" s="732"/>
      <c r="AL100" s="732"/>
      <c r="AM100" s="732"/>
      <c r="AN100" s="732"/>
      <c r="AO100" s="732"/>
      <c r="AP100" s="732"/>
      <c r="AQ100" s="732"/>
      <c r="AR100" s="732"/>
      <c r="AS100" s="732"/>
      <c r="AT100" s="732"/>
      <c r="AU100" s="732"/>
      <c r="AV100" s="732"/>
      <c r="AW100" s="732"/>
      <c r="AX100" s="732"/>
      <c r="AY100" s="732"/>
      <c r="AZ100" s="732"/>
      <c r="BA100" s="732"/>
      <c r="BB100" s="732"/>
      <c r="BC100" s="732"/>
      <c r="BD100" s="732"/>
      <c r="BE100" s="732"/>
      <c r="BF100" s="732"/>
      <c r="BG100" s="732"/>
      <c r="BH100" s="732"/>
      <c r="BI100" s="747"/>
      <c r="BJ100" s="747"/>
      <c r="BK100" s="747"/>
      <c r="BL100" s="747"/>
      <c r="BM100" s="747"/>
      <c r="BN100" s="747"/>
      <c r="BO100" s="747"/>
      <c r="BP100" s="747"/>
      <c r="BQ100" s="747"/>
      <c r="BR100" s="747"/>
      <c r="BS100" s="747"/>
      <c r="BT100" s="747"/>
      <c r="BU100" s="747"/>
      <c r="BV100" s="747"/>
      <c r="BW100" s="747"/>
      <c r="BX100" s="747"/>
      <c r="BY100" s="747"/>
      <c r="BZ100" s="747"/>
      <c r="CA100" s="747"/>
      <c r="CB100" s="747"/>
      <c r="CC100" s="747"/>
      <c r="CD100" s="747"/>
      <c r="CE100" s="747"/>
      <c r="CF100" s="747"/>
      <c r="CG100" s="747"/>
      <c r="CH100" s="747"/>
      <c r="CI100" s="747"/>
      <c r="CJ100" s="747"/>
      <c r="CK100" s="747"/>
      <c r="CL100" s="747"/>
      <c r="CM100" s="747"/>
      <c r="CN100" s="747"/>
      <c r="CO100" s="747"/>
      <c r="CP100" s="747"/>
      <c r="CQ100" s="747"/>
      <c r="CR100" s="747"/>
      <c r="CS100" s="747"/>
      <c r="CT100" s="747"/>
      <c r="CU100" s="747"/>
      <c r="CV100" s="747"/>
      <c r="CW100" s="747"/>
      <c r="CX100" s="747"/>
      <c r="CY100" s="747"/>
      <c r="CZ100" s="747"/>
      <c r="DA100" s="747"/>
    </row>
    <row r="101" spans="1:105" s="229" customFormat="1" ht="19.95" customHeight="1">
      <c r="B101" s="107"/>
      <c r="D101" s="181" t="s">
        <v>2811</v>
      </c>
      <c r="E101" s="182"/>
      <c r="F101" s="182"/>
      <c r="G101" s="182"/>
      <c r="H101" s="182"/>
      <c r="I101" s="183"/>
      <c r="J101" s="183">
        <f>SUM(J137)</f>
        <v>0</v>
      </c>
      <c r="L101" s="746"/>
      <c r="M101" s="732"/>
      <c r="N101" s="732"/>
      <c r="O101" s="732"/>
      <c r="P101" s="732"/>
      <c r="Q101" s="732"/>
      <c r="R101" s="732"/>
      <c r="S101" s="732"/>
      <c r="T101" s="732"/>
      <c r="U101" s="732"/>
      <c r="V101" s="732"/>
      <c r="W101" s="732"/>
      <c r="X101" s="732"/>
      <c r="Y101" s="732"/>
      <c r="Z101" s="732"/>
      <c r="AA101" s="732"/>
      <c r="AB101" s="732"/>
      <c r="AC101" s="732"/>
      <c r="AD101" s="732"/>
      <c r="AE101" s="732"/>
      <c r="AF101" s="732"/>
      <c r="AG101" s="732"/>
      <c r="AH101" s="732"/>
      <c r="AI101" s="732"/>
      <c r="AJ101" s="732"/>
      <c r="AK101" s="732"/>
      <c r="AL101" s="732"/>
      <c r="AM101" s="732"/>
      <c r="AN101" s="732"/>
      <c r="AO101" s="732"/>
      <c r="AP101" s="732"/>
      <c r="AQ101" s="732"/>
      <c r="AR101" s="732"/>
      <c r="AS101" s="732"/>
      <c r="AT101" s="732"/>
      <c r="AU101" s="732"/>
      <c r="AV101" s="732"/>
      <c r="AW101" s="732"/>
      <c r="AX101" s="732"/>
      <c r="AY101" s="732"/>
      <c r="AZ101" s="732"/>
      <c r="BA101" s="732"/>
      <c r="BB101" s="732"/>
      <c r="BC101" s="732"/>
      <c r="BD101" s="732"/>
      <c r="BE101" s="732"/>
      <c r="BF101" s="732"/>
      <c r="BG101" s="732"/>
      <c r="BH101" s="732"/>
      <c r="BI101" s="747"/>
      <c r="BJ101" s="747"/>
      <c r="BK101" s="747"/>
      <c r="BL101" s="747"/>
      <c r="BM101" s="747"/>
      <c r="BN101" s="747"/>
      <c r="BO101" s="747"/>
      <c r="BP101" s="747"/>
      <c r="BQ101" s="747"/>
      <c r="BR101" s="747"/>
      <c r="BS101" s="747"/>
      <c r="BT101" s="747"/>
      <c r="BU101" s="747"/>
      <c r="BV101" s="747"/>
      <c r="BW101" s="747"/>
      <c r="BX101" s="747"/>
      <c r="BY101" s="747"/>
      <c r="BZ101" s="747"/>
      <c r="CA101" s="747"/>
      <c r="CB101" s="747"/>
      <c r="CC101" s="747"/>
      <c r="CD101" s="747"/>
      <c r="CE101" s="747"/>
      <c r="CF101" s="747"/>
      <c r="CG101" s="747"/>
      <c r="CH101" s="747"/>
      <c r="CI101" s="747"/>
      <c r="CJ101" s="747"/>
      <c r="CK101" s="747"/>
      <c r="CL101" s="747"/>
      <c r="CM101" s="747"/>
      <c r="CN101" s="747"/>
      <c r="CO101" s="747"/>
      <c r="CP101" s="747"/>
      <c r="CQ101" s="747"/>
      <c r="CR101" s="747"/>
      <c r="CS101" s="747"/>
      <c r="CT101" s="747"/>
      <c r="CU101" s="747"/>
      <c r="CV101" s="747"/>
      <c r="CW101" s="747"/>
      <c r="CX101" s="747"/>
      <c r="CY101" s="747"/>
      <c r="CZ101" s="747"/>
      <c r="DA101" s="747"/>
    </row>
    <row r="102" spans="1:105" s="2" customFormat="1" ht="7" customHeight="1">
      <c r="A102" s="237"/>
      <c r="B102" s="39"/>
      <c r="C102" s="40"/>
      <c r="D102" s="40"/>
      <c r="E102" s="40"/>
      <c r="F102" s="40"/>
      <c r="G102" s="40"/>
      <c r="H102" s="40"/>
      <c r="I102" s="855"/>
      <c r="J102" s="40"/>
      <c r="K102" s="40"/>
      <c r="L102" s="695"/>
      <c r="M102" s="729"/>
      <c r="N102" s="729"/>
      <c r="O102" s="729"/>
      <c r="P102" s="729"/>
      <c r="Q102" s="729"/>
      <c r="R102" s="729"/>
      <c r="S102" s="734"/>
      <c r="T102" s="734"/>
      <c r="U102" s="734"/>
      <c r="V102" s="734"/>
      <c r="W102" s="734"/>
      <c r="X102" s="734"/>
      <c r="Y102" s="734"/>
      <c r="Z102" s="734"/>
      <c r="AA102" s="734"/>
      <c r="AB102" s="734"/>
      <c r="AC102" s="734"/>
      <c r="AD102" s="734"/>
      <c r="AE102" s="734"/>
      <c r="AF102" s="729"/>
      <c r="AG102" s="729"/>
      <c r="AH102" s="729"/>
      <c r="AI102" s="729"/>
      <c r="AJ102" s="729"/>
      <c r="AK102" s="729"/>
      <c r="AL102" s="729"/>
      <c r="AM102" s="729"/>
      <c r="AN102" s="729"/>
      <c r="AO102" s="729"/>
      <c r="AP102" s="729"/>
      <c r="AQ102" s="729"/>
      <c r="AR102" s="729"/>
      <c r="AS102" s="729"/>
      <c r="AT102" s="729"/>
      <c r="AU102" s="729"/>
      <c r="AV102" s="729"/>
      <c r="AW102" s="729"/>
      <c r="AX102" s="729"/>
      <c r="AY102" s="729"/>
      <c r="AZ102" s="729"/>
      <c r="BA102" s="729"/>
      <c r="BB102" s="729"/>
      <c r="BC102" s="729"/>
      <c r="BD102" s="729"/>
      <c r="BE102" s="729"/>
      <c r="BF102" s="729"/>
      <c r="BG102" s="729"/>
      <c r="BH102" s="729"/>
      <c r="BI102" s="696"/>
      <c r="BJ102" s="696"/>
      <c r="BK102" s="696"/>
      <c r="BL102" s="696"/>
      <c r="BM102" s="696"/>
      <c r="BN102" s="696"/>
      <c r="BO102" s="696"/>
      <c r="BP102" s="696"/>
      <c r="BQ102" s="696"/>
      <c r="BR102" s="696"/>
      <c r="BS102" s="696"/>
      <c r="BT102" s="696"/>
      <c r="BU102" s="696"/>
      <c r="BV102" s="696"/>
      <c r="BW102" s="696"/>
      <c r="BX102" s="696"/>
      <c r="BY102" s="696"/>
      <c r="BZ102" s="696"/>
      <c r="CA102" s="696"/>
      <c r="CB102" s="696"/>
      <c r="CC102" s="696"/>
      <c r="CD102" s="696"/>
      <c r="CE102" s="696"/>
      <c r="CF102" s="696"/>
      <c r="CG102" s="696"/>
      <c r="CH102" s="696"/>
      <c r="CI102" s="696"/>
      <c r="CJ102" s="696"/>
      <c r="CK102" s="696"/>
      <c r="CL102" s="696"/>
      <c r="CM102" s="696"/>
      <c r="CN102" s="696"/>
      <c r="CO102" s="696"/>
      <c r="CP102" s="696"/>
      <c r="CQ102" s="696"/>
      <c r="CR102" s="696"/>
      <c r="CS102" s="696"/>
      <c r="CT102" s="696"/>
      <c r="CU102" s="696"/>
      <c r="CV102" s="696"/>
      <c r="CW102" s="696"/>
      <c r="CX102" s="696"/>
      <c r="CY102" s="696"/>
      <c r="CZ102" s="696"/>
      <c r="DA102" s="696"/>
    </row>
    <row r="106" spans="1:105" s="2" customFormat="1" ht="7" customHeight="1">
      <c r="A106" s="237"/>
      <c r="B106" s="41"/>
      <c r="C106" s="42"/>
      <c r="D106" s="42"/>
      <c r="E106" s="42"/>
      <c r="F106" s="42"/>
      <c r="G106" s="42"/>
      <c r="H106" s="42"/>
      <c r="I106" s="856"/>
      <c r="J106" s="42"/>
      <c r="K106" s="42"/>
      <c r="L106" s="695"/>
      <c r="M106" s="729"/>
      <c r="N106" s="729"/>
      <c r="O106" s="729"/>
      <c r="P106" s="729"/>
      <c r="Q106" s="729"/>
      <c r="R106" s="729"/>
      <c r="S106" s="734"/>
      <c r="T106" s="734"/>
      <c r="U106" s="734"/>
      <c r="V106" s="734"/>
      <c r="W106" s="734"/>
      <c r="X106" s="734"/>
      <c r="Y106" s="734"/>
      <c r="Z106" s="734"/>
      <c r="AA106" s="734"/>
      <c r="AB106" s="734"/>
      <c r="AC106" s="734"/>
      <c r="AD106" s="734"/>
      <c r="AE106" s="734"/>
      <c r="AF106" s="729"/>
      <c r="AG106" s="729"/>
      <c r="AH106" s="729"/>
      <c r="AI106" s="729"/>
      <c r="AJ106" s="729"/>
      <c r="AK106" s="729"/>
      <c r="AL106" s="729"/>
      <c r="AM106" s="729"/>
      <c r="AN106" s="729"/>
      <c r="AO106" s="729"/>
      <c r="AP106" s="729"/>
      <c r="AQ106" s="729"/>
      <c r="AR106" s="729"/>
      <c r="AS106" s="729"/>
      <c r="AT106" s="729"/>
      <c r="AU106" s="729"/>
      <c r="AV106" s="729"/>
      <c r="AW106" s="729"/>
      <c r="AX106" s="729"/>
      <c r="AY106" s="729"/>
      <c r="AZ106" s="729"/>
      <c r="BA106" s="729"/>
      <c r="BB106" s="729"/>
      <c r="BC106" s="729"/>
      <c r="BD106" s="729"/>
      <c r="BE106" s="729"/>
      <c r="BF106" s="729"/>
      <c r="BG106" s="729"/>
      <c r="BH106" s="729"/>
      <c r="BI106" s="696"/>
      <c r="BJ106" s="696"/>
      <c r="BK106" s="696"/>
      <c r="BL106" s="696"/>
      <c r="BM106" s="696"/>
      <c r="BN106" s="696"/>
      <c r="BO106" s="696"/>
      <c r="BP106" s="696"/>
      <c r="BQ106" s="696"/>
      <c r="BR106" s="696"/>
      <c r="BS106" s="696"/>
      <c r="BT106" s="696"/>
      <c r="BU106" s="696"/>
      <c r="BV106" s="696"/>
      <c r="BW106" s="696"/>
      <c r="BX106" s="696"/>
      <c r="BY106" s="696"/>
      <c r="BZ106" s="696"/>
      <c r="CA106" s="696"/>
      <c r="CB106" s="696"/>
      <c r="CC106" s="696"/>
      <c r="CD106" s="696"/>
      <c r="CE106" s="696"/>
      <c r="CF106" s="696"/>
      <c r="CG106" s="696"/>
      <c r="CH106" s="696"/>
      <c r="CI106" s="696"/>
      <c r="CJ106" s="696"/>
      <c r="CK106" s="696"/>
      <c r="CL106" s="696"/>
      <c r="CM106" s="696"/>
      <c r="CN106" s="696"/>
      <c r="CO106" s="696"/>
      <c r="CP106" s="696"/>
      <c r="CQ106" s="696"/>
      <c r="CR106" s="696"/>
      <c r="CS106" s="696"/>
      <c r="CT106" s="696"/>
      <c r="CU106" s="696"/>
      <c r="CV106" s="696"/>
      <c r="CW106" s="696"/>
      <c r="CX106" s="696"/>
      <c r="CY106" s="696"/>
      <c r="CZ106" s="696"/>
      <c r="DA106" s="696"/>
    </row>
    <row r="107" spans="1:105" s="2" customFormat="1" ht="25" customHeight="1">
      <c r="A107" s="237"/>
      <c r="B107" s="26"/>
      <c r="C107" s="16" t="s">
        <v>117</v>
      </c>
      <c r="D107" s="237"/>
      <c r="E107" s="237"/>
      <c r="F107" s="237"/>
      <c r="G107" s="237"/>
      <c r="H107" s="237"/>
      <c r="I107" s="135"/>
      <c r="J107" s="237"/>
      <c r="K107" s="237"/>
      <c r="L107" s="695"/>
      <c r="M107" s="729"/>
      <c r="N107" s="729"/>
      <c r="O107" s="729"/>
      <c r="P107" s="729"/>
      <c r="Q107" s="729"/>
      <c r="R107" s="729"/>
      <c r="S107" s="734"/>
      <c r="T107" s="734"/>
      <c r="U107" s="734"/>
      <c r="V107" s="734"/>
      <c r="W107" s="734"/>
      <c r="X107" s="734"/>
      <c r="Y107" s="734"/>
      <c r="Z107" s="734"/>
      <c r="AA107" s="734"/>
      <c r="AB107" s="734"/>
      <c r="AC107" s="734"/>
      <c r="AD107" s="734"/>
      <c r="AE107" s="734"/>
      <c r="AF107" s="729"/>
      <c r="AG107" s="729"/>
      <c r="AH107" s="729"/>
      <c r="AI107" s="729"/>
      <c r="AJ107" s="729"/>
      <c r="AK107" s="729"/>
      <c r="AL107" s="729"/>
      <c r="AM107" s="729"/>
      <c r="AN107" s="729"/>
      <c r="AO107" s="729"/>
      <c r="AP107" s="729"/>
      <c r="AQ107" s="729"/>
      <c r="AR107" s="729"/>
      <c r="AS107" s="729"/>
      <c r="AT107" s="729"/>
      <c r="AU107" s="729"/>
      <c r="AV107" s="729"/>
      <c r="AW107" s="729"/>
      <c r="AX107" s="729"/>
      <c r="AY107" s="729"/>
      <c r="AZ107" s="729"/>
      <c r="BA107" s="729"/>
      <c r="BB107" s="729"/>
      <c r="BC107" s="729"/>
      <c r="BD107" s="729"/>
      <c r="BE107" s="729"/>
      <c r="BF107" s="729"/>
      <c r="BG107" s="729"/>
      <c r="BH107" s="729"/>
      <c r="BI107" s="696"/>
      <c r="BJ107" s="696"/>
      <c r="BK107" s="696"/>
      <c r="BL107" s="696"/>
      <c r="BM107" s="696"/>
      <c r="BN107" s="696"/>
      <c r="BO107" s="696"/>
      <c r="BP107" s="696"/>
      <c r="BQ107" s="696"/>
      <c r="BR107" s="696"/>
      <c r="BS107" s="696"/>
      <c r="BT107" s="696"/>
      <c r="BU107" s="696"/>
      <c r="BV107" s="696"/>
      <c r="BW107" s="696"/>
      <c r="BX107" s="696"/>
      <c r="BY107" s="696"/>
      <c r="BZ107" s="696"/>
      <c r="CA107" s="696"/>
      <c r="CB107" s="696"/>
      <c r="CC107" s="696"/>
      <c r="CD107" s="696"/>
      <c r="CE107" s="696"/>
      <c r="CF107" s="696"/>
      <c r="CG107" s="696"/>
      <c r="CH107" s="696"/>
      <c r="CI107" s="696"/>
      <c r="CJ107" s="696"/>
      <c r="CK107" s="696"/>
      <c r="CL107" s="696"/>
      <c r="CM107" s="696"/>
      <c r="CN107" s="696"/>
      <c r="CO107" s="696"/>
      <c r="CP107" s="696"/>
      <c r="CQ107" s="696"/>
      <c r="CR107" s="696"/>
      <c r="CS107" s="696"/>
      <c r="CT107" s="696"/>
      <c r="CU107" s="696"/>
      <c r="CV107" s="696"/>
      <c r="CW107" s="696"/>
      <c r="CX107" s="696"/>
      <c r="CY107" s="696"/>
      <c r="CZ107" s="696"/>
      <c r="DA107" s="696"/>
    </row>
    <row r="108" spans="1:105" s="2" customFormat="1" ht="7" customHeight="1">
      <c r="A108" s="237"/>
      <c r="B108" s="26"/>
      <c r="C108" s="237"/>
      <c r="D108" s="237"/>
      <c r="E108" s="237"/>
      <c r="F108" s="237"/>
      <c r="G108" s="237"/>
      <c r="H108" s="237"/>
      <c r="I108" s="135"/>
      <c r="J108" s="237"/>
      <c r="K108" s="237"/>
      <c r="L108" s="695"/>
      <c r="M108" s="729"/>
      <c r="N108" s="729"/>
      <c r="O108" s="729"/>
      <c r="P108" s="729"/>
      <c r="Q108" s="729"/>
      <c r="R108" s="729"/>
      <c r="S108" s="734"/>
      <c r="T108" s="734"/>
      <c r="U108" s="734"/>
      <c r="V108" s="734"/>
      <c r="W108" s="734"/>
      <c r="X108" s="734"/>
      <c r="Y108" s="734"/>
      <c r="Z108" s="734"/>
      <c r="AA108" s="734"/>
      <c r="AB108" s="734"/>
      <c r="AC108" s="734"/>
      <c r="AD108" s="734"/>
      <c r="AE108" s="734"/>
      <c r="AF108" s="729"/>
      <c r="AG108" s="729"/>
      <c r="AH108" s="729"/>
      <c r="AI108" s="729"/>
      <c r="AJ108" s="729"/>
      <c r="AK108" s="729"/>
      <c r="AL108" s="729"/>
      <c r="AM108" s="729"/>
      <c r="AN108" s="729"/>
      <c r="AO108" s="729"/>
      <c r="AP108" s="729"/>
      <c r="AQ108" s="729"/>
      <c r="AR108" s="729"/>
      <c r="AS108" s="729"/>
      <c r="AT108" s="729"/>
      <c r="AU108" s="729"/>
      <c r="AV108" s="729"/>
      <c r="AW108" s="729"/>
      <c r="AX108" s="729"/>
      <c r="AY108" s="729"/>
      <c r="AZ108" s="729"/>
      <c r="BA108" s="729"/>
      <c r="BB108" s="729"/>
      <c r="BC108" s="729"/>
      <c r="BD108" s="729"/>
      <c r="BE108" s="729"/>
      <c r="BF108" s="729"/>
      <c r="BG108" s="729"/>
      <c r="BH108" s="729"/>
      <c r="BI108" s="696"/>
      <c r="BJ108" s="696"/>
      <c r="BK108" s="696"/>
      <c r="BL108" s="696"/>
      <c r="BM108" s="696"/>
      <c r="BN108" s="696"/>
      <c r="BO108" s="696"/>
      <c r="BP108" s="696"/>
      <c r="BQ108" s="696"/>
      <c r="BR108" s="696"/>
      <c r="BS108" s="696"/>
      <c r="BT108" s="696"/>
      <c r="BU108" s="696"/>
      <c r="BV108" s="696"/>
      <c r="BW108" s="696"/>
      <c r="BX108" s="696"/>
      <c r="BY108" s="696"/>
      <c r="BZ108" s="696"/>
      <c r="CA108" s="696"/>
      <c r="CB108" s="696"/>
      <c r="CC108" s="696"/>
      <c r="CD108" s="696"/>
      <c r="CE108" s="696"/>
      <c r="CF108" s="696"/>
      <c r="CG108" s="696"/>
      <c r="CH108" s="696"/>
      <c r="CI108" s="696"/>
      <c r="CJ108" s="696"/>
      <c r="CK108" s="696"/>
      <c r="CL108" s="696"/>
      <c r="CM108" s="696"/>
      <c r="CN108" s="696"/>
      <c r="CO108" s="696"/>
      <c r="CP108" s="696"/>
      <c r="CQ108" s="696"/>
      <c r="CR108" s="696"/>
      <c r="CS108" s="696"/>
      <c r="CT108" s="696"/>
      <c r="CU108" s="696"/>
      <c r="CV108" s="696"/>
      <c r="CW108" s="696"/>
      <c r="CX108" s="696"/>
      <c r="CY108" s="696"/>
      <c r="CZ108" s="696"/>
      <c r="DA108" s="696"/>
    </row>
    <row r="109" spans="1:105" s="2" customFormat="1" ht="12" customHeight="1">
      <c r="A109" s="237"/>
      <c r="B109" s="26"/>
      <c r="C109" s="238" t="s">
        <v>16</v>
      </c>
      <c r="D109" s="237"/>
      <c r="E109" s="237"/>
      <c r="F109" s="237"/>
      <c r="G109" s="237"/>
      <c r="H109" s="237"/>
      <c r="I109" s="135"/>
      <c r="J109" s="237"/>
      <c r="K109" s="237"/>
      <c r="L109" s="695"/>
      <c r="M109" s="729"/>
      <c r="N109" s="729"/>
      <c r="O109" s="729"/>
      <c r="P109" s="729"/>
      <c r="Q109" s="729"/>
      <c r="R109" s="729"/>
      <c r="S109" s="734"/>
      <c r="T109" s="734"/>
      <c r="U109" s="734"/>
      <c r="V109" s="734"/>
      <c r="W109" s="734"/>
      <c r="X109" s="734"/>
      <c r="Y109" s="734"/>
      <c r="Z109" s="734"/>
      <c r="AA109" s="734"/>
      <c r="AB109" s="734"/>
      <c r="AC109" s="734"/>
      <c r="AD109" s="734"/>
      <c r="AE109" s="734"/>
      <c r="AF109" s="729"/>
      <c r="AG109" s="729"/>
      <c r="AH109" s="729"/>
      <c r="AI109" s="729"/>
      <c r="AJ109" s="729"/>
      <c r="AK109" s="729"/>
      <c r="AL109" s="729"/>
      <c r="AM109" s="729"/>
      <c r="AN109" s="729"/>
      <c r="AO109" s="729"/>
      <c r="AP109" s="729"/>
      <c r="AQ109" s="729"/>
      <c r="AR109" s="729"/>
      <c r="AS109" s="729"/>
      <c r="AT109" s="729"/>
      <c r="AU109" s="729"/>
      <c r="AV109" s="729"/>
      <c r="AW109" s="729"/>
      <c r="AX109" s="729"/>
      <c r="AY109" s="729"/>
      <c r="AZ109" s="729"/>
      <c r="BA109" s="729"/>
      <c r="BB109" s="729"/>
      <c r="BC109" s="729"/>
      <c r="BD109" s="729"/>
      <c r="BE109" s="729"/>
      <c r="BF109" s="729"/>
      <c r="BG109" s="729"/>
      <c r="BH109" s="729"/>
      <c r="BI109" s="696"/>
      <c r="BJ109" s="696"/>
      <c r="BK109" s="696"/>
      <c r="BL109" s="696"/>
      <c r="BM109" s="696"/>
      <c r="BN109" s="696"/>
      <c r="BO109" s="696"/>
      <c r="BP109" s="696"/>
      <c r="BQ109" s="696"/>
      <c r="BR109" s="696"/>
      <c r="BS109" s="696"/>
      <c r="BT109" s="696"/>
      <c r="BU109" s="696"/>
      <c r="BV109" s="696"/>
      <c r="BW109" s="696"/>
      <c r="BX109" s="696"/>
      <c r="BY109" s="696"/>
      <c r="BZ109" s="696"/>
      <c r="CA109" s="696"/>
      <c r="CB109" s="696"/>
      <c r="CC109" s="696"/>
      <c r="CD109" s="696"/>
      <c r="CE109" s="696"/>
      <c r="CF109" s="696"/>
      <c r="CG109" s="696"/>
      <c r="CH109" s="696"/>
      <c r="CI109" s="696"/>
      <c r="CJ109" s="696"/>
      <c r="CK109" s="696"/>
      <c r="CL109" s="696"/>
      <c r="CM109" s="696"/>
      <c r="CN109" s="696"/>
      <c r="CO109" s="696"/>
      <c r="CP109" s="696"/>
      <c r="CQ109" s="696"/>
      <c r="CR109" s="696"/>
      <c r="CS109" s="696"/>
      <c r="CT109" s="696"/>
      <c r="CU109" s="696"/>
      <c r="CV109" s="696"/>
      <c r="CW109" s="696"/>
      <c r="CX109" s="696"/>
      <c r="CY109" s="696"/>
      <c r="CZ109" s="696"/>
      <c r="DA109" s="696"/>
    </row>
    <row r="110" spans="1:105" s="2" customFormat="1" ht="16.5" customHeight="1">
      <c r="A110" s="237"/>
      <c r="B110" s="26"/>
      <c r="C110" s="237"/>
      <c r="D110" s="237"/>
      <c r="E110" s="940"/>
      <c r="F110" s="941"/>
      <c r="G110" s="941"/>
      <c r="H110" s="941"/>
      <c r="I110" s="135"/>
      <c r="J110" s="237"/>
      <c r="K110" s="237"/>
      <c r="L110" s="695"/>
      <c r="M110" s="729"/>
      <c r="N110" s="729"/>
      <c r="O110" s="729"/>
      <c r="P110" s="729"/>
      <c r="Q110" s="729"/>
      <c r="R110" s="729"/>
      <c r="S110" s="734"/>
      <c r="T110" s="734"/>
      <c r="U110" s="734"/>
      <c r="V110" s="734"/>
      <c r="W110" s="734"/>
      <c r="X110" s="734"/>
      <c r="Y110" s="734"/>
      <c r="Z110" s="734"/>
      <c r="AA110" s="734"/>
      <c r="AB110" s="734"/>
      <c r="AC110" s="734"/>
      <c r="AD110" s="734"/>
      <c r="AE110" s="734"/>
      <c r="AF110" s="729"/>
      <c r="AG110" s="729"/>
      <c r="AH110" s="729"/>
      <c r="AI110" s="729"/>
      <c r="AJ110" s="729"/>
      <c r="AK110" s="729"/>
      <c r="AL110" s="729"/>
      <c r="AM110" s="729"/>
      <c r="AN110" s="729"/>
      <c r="AO110" s="729"/>
      <c r="AP110" s="729"/>
      <c r="AQ110" s="729"/>
      <c r="AR110" s="729"/>
      <c r="AS110" s="729"/>
      <c r="AT110" s="729"/>
      <c r="AU110" s="729"/>
      <c r="AV110" s="729"/>
      <c r="AW110" s="729"/>
      <c r="AX110" s="729"/>
      <c r="AY110" s="729"/>
      <c r="AZ110" s="729"/>
      <c r="BA110" s="729"/>
      <c r="BB110" s="729"/>
      <c r="BC110" s="729"/>
      <c r="BD110" s="729"/>
      <c r="BE110" s="729"/>
      <c r="BF110" s="729"/>
      <c r="BG110" s="729"/>
      <c r="BH110" s="729"/>
      <c r="BI110" s="696"/>
      <c r="BJ110" s="696"/>
      <c r="BK110" s="696"/>
      <c r="BL110" s="696"/>
      <c r="BM110" s="696"/>
      <c r="BN110" s="696"/>
      <c r="BO110" s="696"/>
      <c r="BP110" s="696"/>
      <c r="BQ110" s="696"/>
      <c r="BR110" s="696"/>
      <c r="BS110" s="696"/>
      <c r="BT110" s="696"/>
      <c r="BU110" s="696"/>
      <c r="BV110" s="696"/>
      <c r="BW110" s="696"/>
      <c r="BX110" s="696"/>
      <c r="BY110" s="696"/>
      <c r="BZ110" s="696"/>
      <c r="CA110" s="696"/>
      <c r="CB110" s="696"/>
      <c r="CC110" s="696"/>
      <c r="CD110" s="696"/>
      <c r="CE110" s="696"/>
      <c r="CF110" s="696"/>
      <c r="CG110" s="696"/>
      <c r="CH110" s="696"/>
      <c r="CI110" s="696"/>
      <c r="CJ110" s="696"/>
      <c r="CK110" s="696"/>
      <c r="CL110" s="696"/>
      <c r="CM110" s="696"/>
      <c r="CN110" s="696"/>
      <c r="CO110" s="696"/>
      <c r="CP110" s="696"/>
      <c r="CQ110" s="696"/>
      <c r="CR110" s="696"/>
      <c r="CS110" s="696"/>
      <c r="CT110" s="696"/>
      <c r="CU110" s="696"/>
      <c r="CV110" s="696"/>
      <c r="CW110" s="696"/>
      <c r="CX110" s="696"/>
      <c r="CY110" s="696"/>
      <c r="CZ110" s="696"/>
      <c r="DA110" s="696"/>
    </row>
    <row r="111" spans="1:105" s="2" customFormat="1" ht="12" customHeight="1">
      <c r="A111" s="237"/>
      <c r="B111" s="26"/>
      <c r="C111" s="238" t="s">
        <v>111</v>
      </c>
      <c r="D111" s="237"/>
      <c r="E111" s="237"/>
      <c r="F111" s="237"/>
      <c r="G111" s="237"/>
      <c r="H111" s="237"/>
      <c r="I111" s="135"/>
      <c r="J111" s="237"/>
      <c r="K111" s="237"/>
      <c r="L111" s="695"/>
      <c r="M111" s="729"/>
      <c r="N111" s="729"/>
      <c r="O111" s="729"/>
      <c r="P111" s="729"/>
      <c r="Q111" s="729"/>
      <c r="R111" s="729"/>
      <c r="S111" s="734"/>
      <c r="T111" s="734"/>
      <c r="U111" s="734"/>
      <c r="V111" s="734"/>
      <c r="W111" s="734"/>
      <c r="X111" s="734"/>
      <c r="Y111" s="734"/>
      <c r="Z111" s="734"/>
      <c r="AA111" s="734"/>
      <c r="AB111" s="734"/>
      <c r="AC111" s="734"/>
      <c r="AD111" s="734"/>
      <c r="AE111" s="734"/>
      <c r="AF111" s="729"/>
      <c r="AG111" s="729"/>
      <c r="AH111" s="729"/>
      <c r="AI111" s="729"/>
      <c r="AJ111" s="729"/>
      <c r="AK111" s="729"/>
      <c r="AL111" s="729"/>
      <c r="AM111" s="729"/>
      <c r="AN111" s="729"/>
      <c r="AO111" s="729"/>
      <c r="AP111" s="729"/>
      <c r="AQ111" s="729"/>
      <c r="AR111" s="729"/>
      <c r="AS111" s="729"/>
      <c r="AT111" s="729"/>
      <c r="AU111" s="729"/>
      <c r="AV111" s="729"/>
      <c r="AW111" s="729"/>
      <c r="AX111" s="729"/>
      <c r="AY111" s="729"/>
      <c r="AZ111" s="729"/>
      <c r="BA111" s="729"/>
      <c r="BB111" s="729"/>
      <c r="BC111" s="729"/>
      <c r="BD111" s="729"/>
      <c r="BE111" s="729"/>
      <c r="BF111" s="729"/>
      <c r="BG111" s="729"/>
      <c r="BH111" s="729"/>
      <c r="BI111" s="696"/>
      <c r="BJ111" s="696"/>
      <c r="BK111" s="696"/>
      <c r="BL111" s="696"/>
      <c r="BM111" s="696"/>
      <c r="BN111" s="696"/>
      <c r="BO111" s="696"/>
      <c r="BP111" s="696"/>
      <c r="BQ111" s="696"/>
      <c r="BR111" s="696"/>
      <c r="BS111" s="696"/>
      <c r="BT111" s="696"/>
      <c r="BU111" s="696"/>
      <c r="BV111" s="696"/>
      <c r="BW111" s="696"/>
      <c r="BX111" s="696"/>
      <c r="BY111" s="696"/>
      <c r="BZ111" s="696"/>
      <c r="CA111" s="696"/>
      <c r="CB111" s="696"/>
      <c r="CC111" s="696"/>
      <c r="CD111" s="696"/>
      <c r="CE111" s="696"/>
      <c r="CF111" s="696"/>
      <c r="CG111" s="696"/>
      <c r="CH111" s="696"/>
      <c r="CI111" s="696"/>
      <c r="CJ111" s="696"/>
      <c r="CK111" s="696"/>
      <c r="CL111" s="696"/>
      <c r="CM111" s="696"/>
      <c r="CN111" s="696"/>
      <c r="CO111" s="696"/>
      <c r="CP111" s="696"/>
      <c r="CQ111" s="696"/>
      <c r="CR111" s="696"/>
      <c r="CS111" s="696"/>
      <c r="CT111" s="696"/>
      <c r="CU111" s="696"/>
      <c r="CV111" s="696"/>
      <c r="CW111" s="696"/>
      <c r="CX111" s="696"/>
      <c r="CY111" s="696"/>
      <c r="CZ111" s="696"/>
      <c r="DA111" s="696"/>
    </row>
    <row r="112" spans="1:105" s="2" customFormat="1" ht="16.5" customHeight="1">
      <c r="A112" s="237"/>
      <c r="B112" s="26"/>
      <c r="C112" s="237"/>
      <c r="D112" s="237"/>
      <c r="E112" s="911" t="str">
        <f>E9</f>
        <v>54 - Areálový rozvod út</v>
      </c>
      <c r="F112" s="942"/>
      <c r="G112" s="942"/>
      <c r="H112" s="942"/>
      <c r="I112" s="135"/>
      <c r="J112" s="237"/>
      <c r="K112" s="237"/>
      <c r="L112" s="695"/>
      <c r="M112" s="729"/>
      <c r="N112" s="729"/>
      <c r="O112" s="729"/>
      <c r="P112" s="729"/>
      <c r="Q112" s="729"/>
      <c r="R112" s="729"/>
      <c r="S112" s="734"/>
      <c r="T112" s="734"/>
      <c r="U112" s="734"/>
      <c r="V112" s="734"/>
      <c r="W112" s="734"/>
      <c r="X112" s="734"/>
      <c r="Y112" s="734"/>
      <c r="Z112" s="734"/>
      <c r="AA112" s="734"/>
      <c r="AB112" s="734"/>
      <c r="AC112" s="734"/>
      <c r="AD112" s="734"/>
      <c r="AE112" s="734"/>
      <c r="AF112" s="729"/>
      <c r="AG112" s="729"/>
      <c r="AH112" s="729"/>
      <c r="AI112" s="729"/>
      <c r="AJ112" s="729"/>
      <c r="AK112" s="729"/>
      <c r="AL112" s="729"/>
      <c r="AM112" s="729"/>
      <c r="AN112" s="729"/>
      <c r="AO112" s="729"/>
      <c r="AP112" s="729"/>
      <c r="AQ112" s="729"/>
      <c r="AR112" s="729"/>
      <c r="AS112" s="729"/>
      <c r="AT112" s="729"/>
      <c r="AU112" s="729"/>
      <c r="AV112" s="729"/>
      <c r="AW112" s="729"/>
      <c r="AX112" s="729"/>
      <c r="AY112" s="729"/>
      <c r="AZ112" s="729"/>
      <c r="BA112" s="729"/>
      <c r="BB112" s="729"/>
      <c r="BC112" s="729"/>
      <c r="BD112" s="729"/>
      <c r="BE112" s="729"/>
      <c r="BF112" s="729"/>
      <c r="BG112" s="729"/>
      <c r="BH112" s="729"/>
      <c r="BI112" s="696"/>
      <c r="BJ112" s="696"/>
      <c r="BK112" s="696"/>
      <c r="BL112" s="696"/>
      <c r="BM112" s="696"/>
      <c r="BN112" s="696"/>
      <c r="BO112" s="696"/>
      <c r="BP112" s="696"/>
      <c r="BQ112" s="696"/>
      <c r="BR112" s="696"/>
      <c r="BS112" s="696"/>
      <c r="BT112" s="696"/>
      <c r="BU112" s="696"/>
      <c r="BV112" s="696"/>
      <c r="BW112" s="696"/>
      <c r="BX112" s="696"/>
      <c r="BY112" s="696"/>
      <c r="BZ112" s="696"/>
      <c r="CA112" s="696"/>
      <c r="CB112" s="696"/>
      <c r="CC112" s="696"/>
      <c r="CD112" s="696"/>
      <c r="CE112" s="696"/>
      <c r="CF112" s="696"/>
      <c r="CG112" s="696"/>
      <c r="CH112" s="696"/>
      <c r="CI112" s="696"/>
      <c r="CJ112" s="696"/>
      <c r="CK112" s="696"/>
      <c r="CL112" s="696"/>
      <c r="CM112" s="696"/>
      <c r="CN112" s="696"/>
      <c r="CO112" s="696"/>
      <c r="CP112" s="696"/>
      <c r="CQ112" s="696"/>
      <c r="CR112" s="696"/>
      <c r="CS112" s="696"/>
      <c r="CT112" s="696"/>
      <c r="CU112" s="696"/>
      <c r="CV112" s="696"/>
      <c r="CW112" s="696"/>
      <c r="CX112" s="696"/>
      <c r="CY112" s="696"/>
      <c r="CZ112" s="696"/>
      <c r="DA112" s="696"/>
    </row>
    <row r="113" spans="1:105" s="2" customFormat="1" ht="7" customHeight="1">
      <c r="A113" s="237"/>
      <c r="B113" s="26"/>
      <c r="C113" s="237"/>
      <c r="D113" s="237"/>
      <c r="E113" s="237"/>
      <c r="F113" s="237"/>
      <c r="G113" s="237"/>
      <c r="H113" s="237"/>
      <c r="I113" s="135"/>
      <c r="J113" s="237"/>
      <c r="K113" s="237"/>
      <c r="L113" s="695"/>
      <c r="M113" s="729"/>
      <c r="N113" s="729"/>
      <c r="O113" s="729"/>
      <c r="P113" s="729"/>
      <c r="Q113" s="729"/>
      <c r="R113" s="729"/>
      <c r="S113" s="734"/>
      <c r="T113" s="734"/>
      <c r="U113" s="734"/>
      <c r="V113" s="734"/>
      <c r="W113" s="734"/>
      <c r="X113" s="734"/>
      <c r="Y113" s="734"/>
      <c r="Z113" s="734"/>
      <c r="AA113" s="734"/>
      <c r="AB113" s="734"/>
      <c r="AC113" s="734"/>
      <c r="AD113" s="734"/>
      <c r="AE113" s="734"/>
      <c r="AF113" s="729"/>
      <c r="AG113" s="729"/>
      <c r="AH113" s="729"/>
      <c r="AI113" s="729"/>
      <c r="AJ113" s="729"/>
      <c r="AK113" s="729"/>
      <c r="AL113" s="729"/>
      <c r="AM113" s="729"/>
      <c r="AN113" s="729"/>
      <c r="AO113" s="729"/>
      <c r="AP113" s="729"/>
      <c r="AQ113" s="729"/>
      <c r="AR113" s="729"/>
      <c r="AS113" s="729"/>
      <c r="AT113" s="729"/>
      <c r="AU113" s="729"/>
      <c r="AV113" s="729"/>
      <c r="AW113" s="729"/>
      <c r="AX113" s="729"/>
      <c r="AY113" s="729"/>
      <c r="AZ113" s="729"/>
      <c r="BA113" s="729"/>
      <c r="BB113" s="729"/>
      <c r="BC113" s="729"/>
      <c r="BD113" s="729"/>
      <c r="BE113" s="729"/>
      <c r="BF113" s="729"/>
      <c r="BG113" s="729"/>
      <c r="BH113" s="729"/>
      <c r="BI113" s="696"/>
      <c r="BJ113" s="696"/>
      <c r="BK113" s="696"/>
      <c r="BL113" s="696"/>
      <c r="BM113" s="696"/>
      <c r="BN113" s="696"/>
      <c r="BO113" s="696"/>
      <c r="BP113" s="696"/>
      <c r="BQ113" s="696"/>
      <c r="BR113" s="696"/>
      <c r="BS113" s="696"/>
      <c r="BT113" s="696"/>
      <c r="BU113" s="696"/>
      <c r="BV113" s="696"/>
      <c r="BW113" s="696"/>
      <c r="BX113" s="696"/>
      <c r="BY113" s="696"/>
      <c r="BZ113" s="696"/>
      <c r="CA113" s="696"/>
      <c r="CB113" s="696"/>
      <c r="CC113" s="696"/>
      <c r="CD113" s="696"/>
      <c r="CE113" s="696"/>
      <c r="CF113" s="696"/>
      <c r="CG113" s="696"/>
      <c r="CH113" s="696"/>
      <c r="CI113" s="696"/>
      <c r="CJ113" s="696"/>
      <c r="CK113" s="696"/>
      <c r="CL113" s="696"/>
      <c r="CM113" s="696"/>
      <c r="CN113" s="696"/>
      <c r="CO113" s="696"/>
      <c r="CP113" s="696"/>
      <c r="CQ113" s="696"/>
      <c r="CR113" s="696"/>
      <c r="CS113" s="696"/>
      <c r="CT113" s="696"/>
      <c r="CU113" s="696"/>
      <c r="CV113" s="696"/>
      <c r="CW113" s="696"/>
      <c r="CX113" s="696"/>
      <c r="CY113" s="696"/>
      <c r="CZ113" s="696"/>
      <c r="DA113" s="696"/>
    </row>
    <row r="114" spans="1:105" s="2" customFormat="1" ht="12" customHeight="1">
      <c r="A114" s="237"/>
      <c r="B114" s="26"/>
      <c r="C114" s="238" t="s">
        <v>19</v>
      </c>
      <c r="D114" s="237"/>
      <c r="E114" s="237"/>
      <c r="F114" s="230" t="str">
        <f>F12</f>
        <v>Chrudim</v>
      </c>
      <c r="G114" s="237"/>
      <c r="H114" s="237"/>
      <c r="I114" s="847" t="s">
        <v>20</v>
      </c>
      <c r="J114" s="235">
        <f>IF(J12="","",J12)</f>
        <v>44757</v>
      </c>
      <c r="K114" s="237"/>
      <c r="L114" s="695"/>
      <c r="M114" s="729"/>
      <c r="N114" s="729"/>
      <c r="O114" s="729"/>
      <c r="P114" s="729"/>
      <c r="Q114" s="729"/>
      <c r="R114" s="729"/>
      <c r="S114" s="734"/>
      <c r="T114" s="734"/>
      <c r="U114" s="734"/>
      <c r="V114" s="734"/>
      <c r="W114" s="734"/>
      <c r="X114" s="734"/>
      <c r="Y114" s="734"/>
      <c r="Z114" s="734"/>
      <c r="AA114" s="734"/>
      <c r="AB114" s="734"/>
      <c r="AC114" s="734"/>
      <c r="AD114" s="734"/>
      <c r="AE114" s="734"/>
      <c r="AF114" s="729"/>
      <c r="AG114" s="729"/>
      <c r="AH114" s="729"/>
      <c r="AI114" s="729"/>
      <c r="AJ114" s="729"/>
      <c r="AK114" s="729"/>
      <c r="AL114" s="729"/>
      <c r="AM114" s="729"/>
      <c r="AN114" s="729"/>
      <c r="AO114" s="729"/>
      <c r="AP114" s="729"/>
      <c r="AQ114" s="729"/>
      <c r="AR114" s="729"/>
      <c r="AS114" s="729"/>
      <c r="AT114" s="729"/>
      <c r="AU114" s="729"/>
      <c r="AV114" s="729"/>
      <c r="AW114" s="729"/>
      <c r="AX114" s="729"/>
      <c r="AY114" s="729"/>
      <c r="AZ114" s="729"/>
      <c r="BA114" s="729"/>
      <c r="BB114" s="729"/>
      <c r="BC114" s="729"/>
      <c r="BD114" s="729"/>
      <c r="BE114" s="729"/>
      <c r="BF114" s="729"/>
      <c r="BG114" s="729"/>
      <c r="BH114" s="729"/>
      <c r="BI114" s="696"/>
      <c r="BJ114" s="696"/>
      <c r="BK114" s="696"/>
      <c r="BL114" s="696"/>
      <c r="BM114" s="696"/>
      <c r="BN114" s="696"/>
      <c r="BO114" s="696"/>
      <c r="BP114" s="696"/>
      <c r="BQ114" s="696"/>
      <c r="BR114" s="696"/>
      <c r="BS114" s="696"/>
      <c r="BT114" s="696"/>
      <c r="BU114" s="696"/>
      <c r="BV114" s="696"/>
      <c r="BW114" s="696"/>
      <c r="BX114" s="696"/>
      <c r="BY114" s="696"/>
      <c r="BZ114" s="696"/>
      <c r="CA114" s="696"/>
      <c r="CB114" s="696"/>
      <c r="CC114" s="696"/>
      <c r="CD114" s="696"/>
      <c r="CE114" s="696"/>
      <c r="CF114" s="696"/>
      <c r="CG114" s="696"/>
      <c r="CH114" s="696"/>
      <c r="CI114" s="696"/>
      <c r="CJ114" s="696"/>
      <c r="CK114" s="696"/>
      <c r="CL114" s="696"/>
      <c r="CM114" s="696"/>
      <c r="CN114" s="696"/>
      <c r="CO114" s="696"/>
      <c r="CP114" s="696"/>
      <c r="CQ114" s="696"/>
      <c r="CR114" s="696"/>
      <c r="CS114" s="696"/>
      <c r="CT114" s="696"/>
      <c r="CU114" s="696"/>
      <c r="CV114" s="696"/>
      <c r="CW114" s="696"/>
      <c r="CX114" s="696"/>
      <c r="CY114" s="696"/>
      <c r="CZ114" s="696"/>
      <c r="DA114" s="696"/>
    </row>
    <row r="115" spans="1:105" s="2" customFormat="1" ht="7" customHeight="1">
      <c r="A115" s="237"/>
      <c r="B115" s="26"/>
      <c r="C115" s="237"/>
      <c r="D115" s="237"/>
      <c r="E115" s="237"/>
      <c r="F115" s="237"/>
      <c r="G115" s="237"/>
      <c r="H115" s="237"/>
      <c r="I115" s="135"/>
      <c r="J115" s="237"/>
      <c r="K115" s="237"/>
      <c r="L115" s="695"/>
      <c r="M115" s="729"/>
      <c r="N115" s="729"/>
      <c r="O115" s="729"/>
      <c r="P115" s="729"/>
      <c r="Q115" s="729"/>
      <c r="R115" s="729"/>
      <c r="S115" s="734"/>
      <c r="T115" s="734"/>
      <c r="U115" s="734"/>
      <c r="V115" s="734"/>
      <c r="W115" s="734"/>
      <c r="X115" s="734"/>
      <c r="Y115" s="734"/>
      <c r="Z115" s="734"/>
      <c r="AA115" s="734"/>
      <c r="AB115" s="734"/>
      <c r="AC115" s="734"/>
      <c r="AD115" s="734"/>
      <c r="AE115" s="734"/>
      <c r="AF115" s="729"/>
      <c r="AG115" s="729"/>
      <c r="AH115" s="729"/>
      <c r="AI115" s="729"/>
      <c r="AJ115" s="729"/>
      <c r="AK115" s="729"/>
      <c r="AL115" s="729"/>
      <c r="AM115" s="729"/>
      <c r="AN115" s="729"/>
      <c r="AO115" s="729"/>
      <c r="AP115" s="729"/>
      <c r="AQ115" s="729"/>
      <c r="AR115" s="729"/>
      <c r="AS115" s="729"/>
      <c r="AT115" s="729"/>
      <c r="AU115" s="729"/>
      <c r="AV115" s="729"/>
      <c r="AW115" s="729"/>
      <c r="AX115" s="729"/>
      <c r="AY115" s="729"/>
      <c r="AZ115" s="729"/>
      <c r="BA115" s="729"/>
      <c r="BB115" s="729"/>
      <c r="BC115" s="729"/>
      <c r="BD115" s="729"/>
      <c r="BE115" s="729"/>
      <c r="BF115" s="729"/>
      <c r="BG115" s="729"/>
      <c r="BH115" s="729"/>
      <c r="BI115" s="696"/>
      <c r="BJ115" s="696"/>
      <c r="BK115" s="696"/>
      <c r="BL115" s="696"/>
      <c r="BM115" s="696"/>
      <c r="BN115" s="696"/>
      <c r="BO115" s="696"/>
      <c r="BP115" s="696"/>
      <c r="BQ115" s="696"/>
      <c r="BR115" s="696"/>
      <c r="BS115" s="696"/>
      <c r="BT115" s="696"/>
      <c r="BU115" s="696"/>
      <c r="BV115" s="696"/>
      <c r="BW115" s="696"/>
      <c r="BX115" s="696"/>
      <c r="BY115" s="696"/>
      <c r="BZ115" s="696"/>
      <c r="CA115" s="696"/>
      <c r="CB115" s="696"/>
      <c r="CC115" s="696"/>
      <c r="CD115" s="696"/>
      <c r="CE115" s="696"/>
      <c r="CF115" s="696"/>
      <c r="CG115" s="696"/>
      <c r="CH115" s="696"/>
      <c r="CI115" s="696"/>
      <c r="CJ115" s="696"/>
      <c r="CK115" s="696"/>
      <c r="CL115" s="696"/>
      <c r="CM115" s="696"/>
      <c r="CN115" s="696"/>
      <c r="CO115" s="696"/>
      <c r="CP115" s="696"/>
      <c r="CQ115" s="696"/>
      <c r="CR115" s="696"/>
      <c r="CS115" s="696"/>
      <c r="CT115" s="696"/>
      <c r="CU115" s="696"/>
      <c r="CV115" s="696"/>
      <c r="CW115" s="696"/>
      <c r="CX115" s="696"/>
      <c r="CY115" s="696"/>
      <c r="CZ115" s="696"/>
      <c r="DA115" s="696"/>
    </row>
    <row r="116" spans="1:105" s="2" customFormat="1" ht="25.75" customHeight="1">
      <c r="A116" s="237"/>
      <c r="B116" s="26"/>
      <c r="C116" s="238" t="s">
        <v>21</v>
      </c>
      <c r="D116" s="237"/>
      <c r="E116" s="237"/>
      <c r="F116" s="230" t="str">
        <f>E15</f>
        <v xml:space="preserve">Město Chrudim, Resselovo nám.77, Chrudim </v>
      </c>
      <c r="G116" s="237"/>
      <c r="H116" s="237"/>
      <c r="I116" s="847" t="s">
        <v>26</v>
      </c>
      <c r="J116" s="232" t="str">
        <f>E21</f>
        <v>Projekce CZ s.r.o., Tovární 290, Chrudim</v>
      </c>
      <c r="K116" s="237"/>
      <c r="L116" s="695"/>
      <c r="M116" s="729"/>
      <c r="N116" s="729"/>
      <c r="O116" s="729"/>
      <c r="P116" s="729"/>
      <c r="Q116" s="729"/>
      <c r="R116" s="729"/>
      <c r="S116" s="734"/>
      <c r="T116" s="734"/>
      <c r="U116" s="734"/>
      <c r="V116" s="734"/>
      <c r="W116" s="734"/>
      <c r="X116" s="734"/>
      <c r="Y116" s="734"/>
      <c r="Z116" s="734"/>
      <c r="AA116" s="734"/>
      <c r="AB116" s="734"/>
      <c r="AC116" s="734"/>
      <c r="AD116" s="734"/>
      <c r="AE116" s="734"/>
      <c r="AF116" s="729"/>
      <c r="AG116" s="729"/>
      <c r="AH116" s="729"/>
      <c r="AI116" s="729"/>
      <c r="AJ116" s="729"/>
      <c r="AK116" s="729"/>
      <c r="AL116" s="729"/>
      <c r="AM116" s="729"/>
      <c r="AN116" s="729"/>
      <c r="AO116" s="729"/>
      <c r="AP116" s="729"/>
      <c r="AQ116" s="729"/>
      <c r="AR116" s="729"/>
      <c r="AS116" s="729"/>
      <c r="AT116" s="729"/>
      <c r="AU116" s="729"/>
      <c r="AV116" s="729"/>
      <c r="AW116" s="729"/>
      <c r="AX116" s="729"/>
      <c r="AY116" s="729"/>
      <c r="AZ116" s="729"/>
      <c r="BA116" s="729"/>
      <c r="BB116" s="729"/>
      <c r="BC116" s="729"/>
      <c r="BD116" s="729"/>
      <c r="BE116" s="729"/>
      <c r="BF116" s="729"/>
      <c r="BG116" s="729"/>
      <c r="BH116" s="729"/>
      <c r="BI116" s="696"/>
      <c r="BJ116" s="696"/>
      <c r="BK116" s="696"/>
      <c r="BL116" s="696"/>
      <c r="BM116" s="696"/>
      <c r="BN116" s="696"/>
      <c r="BO116" s="696"/>
      <c r="BP116" s="696"/>
      <c r="BQ116" s="696"/>
      <c r="BR116" s="696"/>
      <c r="BS116" s="696"/>
      <c r="BT116" s="696"/>
      <c r="BU116" s="696"/>
      <c r="BV116" s="696"/>
      <c r="BW116" s="696"/>
      <c r="BX116" s="696"/>
      <c r="BY116" s="696"/>
      <c r="BZ116" s="696"/>
      <c r="CA116" s="696"/>
      <c r="CB116" s="696"/>
      <c r="CC116" s="696"/>
      <c r="CD116" s="696"/>
      <c r="CE116" s="696"/>
      <c r="CF116" s="696"/>
      <c r="CG116" s="696"/>
      <c r="CH116" s="696"/>
      <c r="CI116" s="696"/>
      <c r="CJ116" s="696"/>
      <c r="CK116" s="696"/>
      <c r="CL116" s="696"/>
      <c r="CM116" s="696"/>
      <c r="CN116" s="696"/>
      <c r="CO116" s="696"/>
      <c r="CP116" s="696"/>
      <c r="CQ116" s="696"/>
      <c r="CR116" s="696"/>
      <c r="CS116" s="696"/>
      <c r="CT116" s="696"/>
      <c r="CU116" s="696"/>
      <c r="CV116" s="696"/>
      <c r="CW116" s="696"/>
      <c r="CX116" s="696"/>
      <c r="CY116" s="696"/>
      <c r="CZ116" s="696"/>
      <c r="DA116" s="696"/>
    </row>
    <row r="117" spans="1:105" s="2" customFormat="1" ht="15.25" customHeight="1">
      <c r="A117" s="237"/>
      <c r="B117" s="26"/>
      <c r="C117" s="238" t="s">
        <v>24</v>
      </c>
      <c r="D117" s="237"/>
      <c r="E117" s="237"/>
      <c r="F117" s="230" t="str">
        <f>IF(E18="","",E18)</f>
        <v>Vyplň údaj</v>
      </c>
      <c r="G117" s="237"/>
      <c r="H117" s="237"/>
      <c r="I117" s="847" t="s">
        <v>29</v>
      </c>
      <c r="J117" s="232">
        <f>E24</f>
        <v>0</v>
      </c>
      <c r="K117" s="237"/>
      <c r="L117" s="695"/>
      <c r="M117" s="729"/>
      <c r="N117" s="729"/>
      <c r="O117" s="729"/>
      <c r="P117" s="729"/>
      <c r="Q117" s="729"/>
      <c r="R117" s="729"/>
      <c r="S117" s="734"/>
      <c r="T117" s="734"/>
      <c r="U117" s="734"/>
      <c r="V117" s="734"/>
      <c r="W117" s="734"/>
      <c r="X117" s="734"/>
      <c r="Y117" s="734"/>
      <c r="Z117" s="734"/>
      <c r="AA117" s="734"/>
      <c r="AB117" s="734"/>
      <c r="AC117" s="734"/>
      <c r="AD117" s="734"/>
      <c r="AE117" s="734"/>
      <c r="AF117" s="729"/>
      <c r="AG117" s="729"/>
      <c r="AH117" s="729"/>
      <c r="AI117" s="729"/>
      <c r="AJ117" s="729"/>
      <c r="AK117" s="729"/>
      <c r="AL117" s="729"/>
      <c r="AM117" s="729"/>
      <c r="AN117" s="729"/>
      <c r="AO117" s="729"/>
      <c r="AP117" s="729"/>
      <c r="AQ117" s="729"/>
      <c r="AR117" s="729"/>
      <c r="AS117" s="729"/>
      <c r="AT117" s="729"/>
      <c r="AU117" s="729"/>
      <c r="AV117" s="729"/>
      <c r="AW117" s="729"/>
      <c r="AX117" s="729"/>
      <c r="AY117" s="729"/>
      <c r="AZ117" s="729"/>
      <c r="BA117" s="729"/>
      <c r="BB117" s="729"/>
      <c r="BC117" s="729"/>
      <c r="BD117" s="729"/>
      <c r="BE117" s="729"/>
      <c r="BF117" s="729"/>
      <c r="BG117" s="729"/>
      <c r="BH117" s="729"/>
      <c r="BI117" s="696"/>
      <c r="BJ117" s="696"/>
      <c r="BK117" s="696"/>
      <c r="BL117" s="696"/>
      <c r="BM117" s="696"/>
      <c r="BN117" s="696"/>
      <c r="BO117" s="696"/>
      <c r="BP117" s="696"/>
      <c r="BQ117" s="696"/>
      <c r="BR117" s="696"/>
      <c r="BS117" s="696"/>
      <c r="BT117" s="696"/>
      <c r="BU117" s="696"/>
      <c r="BV117" s="696"/>
      <c r="BW117" s="696"/>
      <c r="BX117" s="696"/>
      <c r="BY117" s="696"/>
      <c r="BZ117" s="696"/>
      <c r="CA117" s="696"/>
      <c r="CB117" s="696"/>
      <c r="CC117" s="696"/>
      <c r="CD117" s="696"/>
      <c r="CE117" s="696"/>
      <c r="CF117" s="696"/>
      <c r="CG117" s="696"/>
      <c r="CH117" s="696"/>
      <c r="CI117" s="696"/>
      <c r="CJ117" s="696"/>
      <c r="CK117" s="696"/>
      <c r="CL117" s="696"/>
      <c r="CM117" s="696"/>
      <c r="CN117" s="696"/>
      <c r="CO117" s="696"/>
      <c r="CP117" s="696"/>
      <c r="CQ117" s="696"/>
      <c r="CR117" s="696"/>
      <c r="CS117" s="696"/>
      <c r="CT117" s="696"/>
      <c r="CU117" s="696"/>
      <c r="CV117" s="696"/>
      <c r="CW117" s="696"/>
      <c r="CX117" s="696"/>
      <c r="CY117" s="696"/>
      <c r="CZ117" s="696"/>
      <c r="DA117" s="696"/>
    </row>
    <row r="118" spans="1:105" s="2" customFormat="1" ht="10.4" customHeight="1">
      <c r="A118" s="237"/>
      <c r="B118" s="26"/>
      <c r="C118" s="237"/>
      <c r="D118" s="237"/>
      <c r="E118" s="237"/>
      <c r="F118" s="237"/>
      <c r="G118" s="237"/>
      <c r="H118" s="237"/>
      <c r="I118" s="135"/>
      <c r="J118" s="237"/>
      <c r="K118" s="237"/>
      <c r="L118" s="695"/>
      <c r="M118" s="729"/>
      <c r="N118" s="729"/>
      <c r="O118" s="729"/>
      <c r="P118" s="729"/>
      <c r="Q118" s="729"/>
      <c r="R118" s="729"/>
      <c r="S118" s="734"/>
      <c r="T118" s="734"/>
      <c r="U118" s="734"/>
      <c r="V118" s="734"/>
      <c r="W118" s="734"/>
      <c r="X118" s="734"/>
      <c r="Y118" s="734"/>
      <c r="Z118" s="734"/>
      <c r="AA118" s="734"/>
      <c r="AB118" s="734"/>
      <c r="AC118" s="734"/>
      <c r="AD118" s="734"/>
      <c r="AE118" s="734"/>
      <c r="AF118" s="729"/>
      <c r="AG118" s="729"/>
      <c r="AH118" s="729"/>
      <c r="AI118" s="729"/>
      <c r="AJ118" s="729"/>
      <c r="AK118" s="729"/>
      <c r="AL118" s="729"/>
      <c r="AM118" s="729"/>
      <c r="AN118" s="729"/>
      <c r="AO118" s="729"/>
      <c r="AP118" s="729"/>
      <c r="AQ118" s="729"/>
      <c r="AR118" s="729"/>
      <c r="AS118" s="729"/>
      <c r="AT118" s="729"/>
      <c r="AU118" s="729"/>
      <c r="AV118" s="729"/>
      <c r="AW118" s="729"/>
      <c r="AX118" s="729"/>
      <c r="AY118" s="729"/>
      <c r="AZ118" s="729"/>
      <c r="BA118" s="729"/>
      <c r="BB118" s="729"/>
      <c r="BC118" s="729"/>
      <c r="BD118" s="729"/>
      <c r="BE118" s="729"/>
      <c r="BF118" s="729"/>
      <c r="BG118" s="729"/>
      <c r="BH118" s="729"/>
      <c r="BI118" s="696"/>
      <c r="BJ118" s="696"/>
      <c r="BK118" s="696"/>
      <c r="BL118" s="696"/>
      <c r="BM118" s="696"/>
      <c r="BN118" s="696"/>
      <c r="BO118" s="696"/>
      <c r="BP118" s="696"/>
      <c r="BQ118" s="696"/>
      <c r="BR118" s="696"/>
      <c r="BS118" s="696"/>
      <c r="BT118" s="696"/>
      <c r="BU118" s="696"/>
      <c r="BV118" s="696"/>
      <c r="BW118" s="696"/>
      <c r="BX118" s="696"/>
      <c r="BY118" s="696"/>
      <c r="BZ118" s="696"/>
      <c r="CA118" s="696"/>
      <c r="CB118" s="696"/>
      <c r="CC118" s="696"/>
      <c r="CD118" s="696"/>
      <c r="CE118" s="696"/>
      <c r="CF118" s="696"/>
      <c r="CG118" s="696"/>
      <c r="CH118" s="696"/>
      <c r="CI118" s="696"/>
      <c r="CJ118" s="696"/>
      <c r="CK118" s="696"/>
      <c r="CL118" s="696"/>
      <c r="CM118" s="696"/>
      <c r="CN118" s="696"/>
      <c r="CO118" s="696"/>
      <c r="CP118" s="696"/>
      <c r="CQ118" s="696"/>
      <c r="CR118" s="696"/>
      <c r="CS118" s="696"/>
      <c r="CT118" s="696"/>
      <c r="CU118" s="696"/>
      <c r="CV118" s="696"/>
      <c r="CW118" s="696"/>
      <c r="CX118" s="696"/>
      <c r="CY118" s="696"/>
      <c r="CZ118" s="696"/>
      <c r="DA118" s="696"/>
    </row>
    <row r="119" spans="1:105" s="8" customFormat="1" ht="29.25" customHeight="1">
      <c r="A119" s="111"/>
      <c r="B119" s="112"/>
      <c r="C119" s="113" t="s">
        <v>118</v>
      </c>
      <c r="D119" s="114" t="s">
        <v>57</v>
      </c>
      <c r="E119" s="114" t="s">
        <v>53</v>
      </c>
      <c r="F119" s="114" t="s">
        <v>54</v>
      </c>
      <c r="G119" s="114" t="s">
        <v>119</v>
      </c>
      <c r="H119" s="114" t="s">
        <v>120</v>
      </c>
      <c r="I119" s="858" t="s">
        <v>121</v>
      </c>
      <c r="J119" s="114" t="s">
        <v>114</v>
      </c>
      <c r="K119" s="115" t="s">
        <v>122</v>
      </c>
      <c r="L119" s="748"/>
      <c r="M119" s="733"/>
      <c r="N119" s="733"/>
      <c r="O119" s="733"/>
      <c r="P119" s="733"/>
      <c r="Q119" s="733"/>
      <c r="R119" s="733"/>
      <c r="S119" s="733"/>
      <c r="T119" s="733"/>
      <c r="U119" s="763"/>
      <c r="V119" s="763"/>
      <c r="W119" s="763"/>
      <c r="X119" s="763"/>
      <c r="Y119" s="763"/>
      <c r="Z119" s="763"/>
      <c r="AA119" s="763"/>
      <c r="AB119" s="763"/>
      <c r="AC119" s="763"/>
      <c r="AD119" s="763"/>
      <c r="AE119" s="763"/>
      <c r="AF119" s="762"/>
      <c r="AG119" s="762"/>
      <c r="AH119" s="762"/>
      <c r="AI119" s="762"/>
      <c r="AJ119" s="762"/>
      <c r="AK119" s="762"/>
      <c r="AL119" s="762"/>
      <c r="AM119" s="762"/>
      <c r="AN119" s="762"/>
      <c r="AO119" s="762"/>
      <c r="AP119" s="762"/>
      <c r="AQ119" s="762"/>
      <c r="AR119" s="762"/>
      <c r="AS119" s="762"/>
      <c r="AT119" s="762"/>
      <c r="AU119" s="762"/>
      <c r="AV119" s="762"/>
      <c r="AW119" s="762"/>
      <c r="AX119" s="762"/>
      <c r="AY119" s="762"/>
      <c r="AZ119" s="762"/>
      <c r="BA119" s="762"/>
      <c r="BB119" s="762"/>
      <c r="BC119" s="762"/>
      <c r="BD119" s="762"/>
      <c r="BE119" s="762"/>
      <c r="BF119" s="762"/>
      <c r="BG119" s="762"/>
      <c r="BH119" s="762"/>
      <c r="BI119" s="749"/>
      <c r="BJ119" s="749"/>
      <c r="BK119" s="749"/>
      <c r="BL119" s="749"/>
      <c r="BM119" s="749"/>
      <c r="BN119" s="749"/>
      <c r="BO119" s="749"/>
      <c r="BP119" s="749"/>
      <c r="BQ119" s="749"/>
      <c r="BR119" s="749"/>
      <c r="BS119" s="749"/>
      <c r="BT119" s="749"/>
      <c r="BU119" s="749"/>
      <c r="BV119" s="749"/>
      <c r="BW119" s="749"/>
      <c r="BX119" s="749"/>
      <c r="BY119" s="749"/>
      <c r="BZ119" s="749"/>
      <c r="CA119" s="749"/>
      <c r="CB119" s="749"/>
      <c r="CC119" s="749"/>
      <c r="CD119" s="749"/>
      <c r="CE119" s="749"/>
      <c r="CF119" s="749"/>
      <c r="CG119" s="749"/>
      <c r="CH119" s="749"/>
      <c r="CI119" s="749"/>
      <c r="CJ119" s="749"/>
      <c r="CK119" s="749"/>
      <c r="CL119" s="749"/>
      <c r="CM119" s="749"/>
      <c r="CN119" s="749"/>
      <c r="CO119" s="749"/>
      <c r="CP119" s="749"/>
      <c r="CQ119" s="749"/>
      <c r="CR119" s="749"/>
      <c r="CS119" s="749"/>
      <c r="CT119" s="749"/>
      <c r="CU119" s="749"/>
      <c r="CV119" s="749"/>
      <c r="CW119" s="749"/>
      <c r="CX119" s="749"/>
      <c r="CY119" s="749"/>
      <c r="CZ119" s="749"/>
      <c r="DA119" s="749"/>
    </row>
    <row r="120" spans="1:105" s="2" customFormat="1" ht="22.95" customHeight="1">
      <c r="A120" s="237"/>
      <c r="B120" s="26"/>
      <c r="C120" s="61" t="s">
        <v>129</v>
      </c>
      <c r="D120" s="237"/>
      <c r="E120" s="237"/>
      <c r="F120" s="237"/>
      <c r="G120" s="237"/>
      <c r="H120" s="237"/>
      <c r="I120" s="135"/>
      <c r="J120" s="117">
        <f>J121</f>
        <v>0</v>
      </c>
      <c r="K120" s="237"/>
      <c r="L120" s="750"/>
      <c r="M120" s="734"/>
      <c r="N120" s="729"/>
      <c r="O120" s="734"/>
      <c r="P120" s="764"/>
      <c r="Q120" s="734"/>
      <c r="R120" s="764"/>
      <c r="S120" s="734"/>
      <c r="T120" s="764"/>
      <c r="U120" s="734"/>
      <c r="V120" s="734"/>
      <c r="W120" s="734"/>
      <c r="X120" s="734"/>
      <c r="Y120" s="734"/>
      <c r="Z120" s="734"/>
      <c r="AA120" s="734"/>
      <c r="AB120" s="734"/>
      <c r="AC120" s="734"/>
      <c r="AD120" s="734"/>
      <c r="AE120" s="734"/>
      <c r="AF120" s="729"/>
      <c r="AG120" s="729"/>
      <c r="AH120" s="729"/>
      <c r="AI120" s="729"/>
      <c r="AJ120" s="729"/>
      <c r="AK120" s="729"/>
      <c r="AL120" s="729"/>
      <c r="AM120" s="729"/>
      <c r="AN120" s="729"/>
      <c r="AO120" s="729"/>
      <c r="AP120" s="729"/>
      <c r="AQ120" s="729"/>
      <c r="AR120" s="729"/>
      <c r="AS120" s="729"/>
      <c r="AT120" s="760"/>
      <c r="AU120" s="760"/>
      <c r="AV120" s="729"/>
      <c r="AW120" s="729"/>
      <c r="AX120" s="729"/>
      <c r="AY120" s="729"/>
      <c r="AZ120" s="729"/>
      <c r="BA120" s="729"/>
      <c r="BB120" s="729"/>
      <c r="BC120" s="729"/>
      <c r="BD120" s="729"/>
      <c r="BE120" s="729"/>
      <c r="BF120" s="729"/>
      <c r="BG120" s="729"/>
      <c r="BH120" s="729"/>
      <c r="BI120" s="696"/>
      <c r="BJ120" s="696"/>
      <c r="BK120" s="751"/>
      <c r="BL120" s="696"/>
      <c r="BM120" s="696"/>
      <c r="BN120" s="696"/>
      <c r="BO120" s="696"/>
      <c r="BP120" s="696"/>
      <c r="BQ120" s="696"/>
      <c r="BR120" s="696"/>
      <c r="BS120" s="696"/>
      <c r="BT120" s="696"/>
      <c r="BU120" s="696"/>
      <c r="BV120" s="696"/>
      <c r="BW120" s="696"/>
      <c r="BX120" s="696"/>
      <c r="BY120" s="696"/>
      <c r="BZ120" s="696"/>
      <c r="CA120" s="696"/>
      <c r="CB120" s="696"/>
      <c r="CC120" s="696"/>
      <c r="CD120" s="696"/>
      <c r="CE120" s="696"/>
      <c r="CF120" s="696"/>
      <c r="CG120" s="696"/>
      <c r="CH120" s="696"/>
      <c r="CI120" s="696"/>
      <c r="CJ120" s="696"/>
      <c r="CK120" s="696"/>
      <c r="CL120" s="696"/>
      <c r="CM120" s="696"/>
      <c r="CN120" s="696"/>
      <c r="CO120" s="696"/>
      <c r="CP120" s="696"/>
      <c r="CQ120" s="696"/>
      <c r="CR120" s="696"/>
      <c r="CS120" s="696"/>
      <c r="CT120" s="696"/>
      <c r="CU120" s="696"/>
      <c r="CV120" s="696"/>
      <c r="CW120" s="696"/>
      <c r="CX120" s="696"/>
      <c r="CY120" s="696"/>
      <c r="CZ120" s="696"/>
      <c r="DA120" s="696"/>
    </row>
    <row r="121" spans="1:105" s="9" customFormat="1" ht="25.95" customHeight="1">
      <c r="B121" s="119"/>
      <c r="D121" s="120" t="s">
        <v>71</v>
      </c>
      <c r="E121" s="121" t="s">
        <v>167</v>
      </c>
      <c r="F121" s="121" t="s">
        <v>397</v>
      </c>
      <c r="I121" s="859"/>
      <c r="J121" s="123">
        <f>SUM(J98:J101)</f>
        <v>0</v>
      </c>
      <c r="L121" s="752"/>
      <c r="M121" s="735"/>
      <c r="N121" s="735"/>
      <c r="O121" s="735"/>
      <c r="P121" s="753"/>
      <c r="Q121" s="735"/>
      <c r="R121" s="753"/>
      <c r="S121" s="735"/>
      <c r="T121" s="753"/>
      <c r="U121" s="735"/>
      <c r="V121" s="735"/>
      <c r="W121" s="735"/>
      <c r="X121" s="735"/>
      <c r="Y121" s="735"/>
      <c r="Z121" s="735"/>
      <c r="AA121" s="735"/>
      <c r="AB121" s="735"/>
      <c r="AC121" s="735"/>
      <c r="AD121" s="735"/>
      <c r="AE121" s="735"/>
      <c r="AF121" s="735"/>
      <c r="AG121" s="735"/>
      <c r="AH121" s="735"/>
      <c r="AI121" s="735"/>
      <c r="AJ121" s="735"/>
      <c r="AK121" s="735"/>
      <c r="AL121" s="735"/>
      <c r="AM121" s="735"/>
      <c r="AN121" s="735"/>
      <c r="AO121" s="735"/>
      <c r="AP121" s="735"/>
      <c r="AQ121" s="735"/>
      <c r="AR121" s="766"/>
      <c r="AS121" s="735"/>
      <c r="AT121" s="767"/>
      <c r="AU121" s="767"/>
      <c r="AV121" s="735"/>
      <c r="AW121" s="735"/>
      <c r="AX121" s="735"/>
      <c r="AY121" s="766"/>
      <c r="AZ121" s="735"/>
      <c r="BA121" s="735"/>
      <c r="BB121" s="735"/>
      <c r="BC121" s="735"/>
      <c r="BD121" s="735"/>
      <c r="BE121" s="735"/>
      <c r="BF121" s="735"/>
      <c r="BG121" s="735"/>
      <c r="BH121" s="735"/>
      <c r="BI121" s="754"/>
      <c r="BJ121" s="754"/>
      <c r="BK121" s="755"/>
      <c r="BL121" s="754"/>
      <c r="BM121" s="754"/>
      <c r="BN121" s="754"/>
      <c r="BO121" s="754"/>
      <c r="BP121" s="754"/>
      <c r="BQ121" s="754"/>
      <c r="BR121" s="754"/>
      <c r="BS121" s="754"/>
      <c r="BT121" s="754"/>
      <c r="BU121" s="754"/>
      <c r="BV121" s="754"/>
      <c r="BW121" s="754"/>
      <c r="BX121" s="754"/>
      <c r="BY121" s="754"/>
      <c r="BZ121" s="754"/>
      <c r="CA121" s="754"/>
      <c r="CB121" s="754"/>
      <c r="CC121" s="754"/>
      <c r="CD121" s="754"/>
      <c r="CE121" s="754"/>
      <c r="CF121" s="754"/>
      <c r="CG121" s="754"/>
      <c r="CH121" s="754"/>
      <c r="CI121" s="754"/>
      <c r="CJ121" s="754"/>
      <c r="CK121" s="754"/>
      <c r="CL121" s="754"/>
      <c r="CM121" s="754"/>
      <c r="CN121" s="754"/>
      <c r="CO121" s="754"/>
      <c r="CP121" s="754"/>
      <c r="CQ121" s="754"/>
      <c r="CR121" s="754"/>
      <c r="CS121" s="754"/>
      <c r="CT121" s="754"/>
      <c r="CU121" s="754"/>
      <c r="CV121" s="754"/>
      <c r="CW121" s="754"/>
      <c r="CX121" s="754"/>
      <c r="CY121" s="754"/>
      <c r="CZ121" s="754"/>
      <c r="DA121" s="754"/>
    </row>
    <row r="122" spans="1:105" s="9" customFormat="1" ht="22.95" customHeight="1">
      <c r="B122" s="119"/>
      <c r="D122" s="120"/>
      <c r="E122" s="129" t="s">
        <v>170</v>
      </c>
      <c r="F122" s="129" t="s">
        <v>398</v>
      </c>
      <c r="I122" s="859"/>
      <c r="J122" s="130">
        <f>SUM(J123)</f>
        <v>0</v>
      </c>
      <c r="L122" s="752"/>
      <c r="M122" s="735"/>
      <c r="N122" s="735"/>
      <c r="O122" s="735"/>
      <c r="P122" s="753"/>
      <c r="Q122" s="735"/>
      <c r="R122" s="753"/>
      <c r="S122" s="735"/>
      <c r="T122" s="753"/>
      <c r="U122" s="735"/>
      <c r="V122" s="735"/>
      <c r="W122" s="735"/>
      <c r="X122" s="735"/>
      <c r="Y122" s="735"/>
      <c r="Z122" s="735"/>
      <c r="AA122" s="735"/>
      <c r="AB122" s="735"/>
      <c r="AC122" s="735"/>
      <c r="AD122" s="735"/>
      <c r="AE122" s="735"/>
      <c r="AF122" s="735"/>
      <c r="AG122" s="735"/>
      <c r="AH122" s="735"/>
      <c r="AI122" s="735"/>
      <c r="AJ122" s="735"/>
      <c r="AK122" s="735"/>
      <c r="AL122" s="735"/>
      <c r="AM122" s="735"/>
      <c r="AN122" s="735"/>
      <c r="AO122" s="735"/>
      <c r="AP122" s="735"/>
      <c r="AQ122" s="735"/>
      <c r="AR122" s="766"/>
      <c r="AS122" s="735"/>
      <c r="AT122" s="767"/>
      <c r="AU122" s="767"/>
      <c r="AV122" s="735"/>
      <c r="AW122" s="735"/>
      <c r="AX122" s="735"/>
      <c r="AY122" s="766"/>
      <c r="AZ122" s="735"/>
      <c r="BA122" s="735"/>
      <c r="BB122" s="735"/>
      <c r="BC122" s="735"/>
      <c r="BD122" s="735"/>
      <c r="BE122" s="735"/>
      <c r="BF122" s="735"/>
      <c r="BG122" s="735"/>
      <c r="BH122" s="735"/>
      <c r="BI122" s="754"/>
      <c r="BJ122" s="754"/>
      <c r="BK122" s="755"/>
      <c r="BL122" s="754"/>
      <c r="BM122" s="754"/>
      <c r="BN122" s="754"/>
      <c r="BO122" s="754"/>
      <c r="BP122" s="754"/>
      <c r="BQ122" s="754"/>
      <c r="BR122" s="754"/>
      <c r="BS122" s="754"/>
      <c r="BT122" s="754"/>
      <c r="BU122" s="754"/>
      <c r="BV122" s="754"/>
      <c r="BW122" s="754"/>
      <c r="BX122" s="754"/>
      <c r="BY122" s="754"/>
      <c r="BZ122" s="754"/>
      <c r="CA122" s="754"/>
      <c r="CB122" s="754"/>
      <c r="CC122" s="754"/>
      <c r="CD122" s="754"/>
      <c r="CE122" s="754"/>
      <c r="CF122" s="754"/>
      <c r="CG122" s="754"/>
      <c r="CH122" s="754"/>
      <c r="CI122" s="754"/>
      <c r="CJ122" s="754"/>
      <c r="CK122" s="754"/>
      <c r="CL122" s="754"/>
      <c r="CM122" s="754"/>
      <c r="CN122" s="754"/>
      <c r="CO122" s="754"/>
      <c r="CP122" s="754"/>
      <c r="CQ122" s="754"/>
      <c r="CR122" s="754"/>
      <c r="CS122" s="754"/>
      <c r="CT122" s="754"/>
      <c r="CU122" s="754"/>
      <c r="CV122" s="754"/>
      <c r="CW122" s="754"/>
      <c r="CX122" s="754"/>
      <c r="CY122" s="754"/>
      <c r="CZ122" s="754"/>
      <c r="DA122" s="754"/>
    </row>
    <row r="123" spans="1:105" s="2" customFormat="1" ht="37.200000000000003" customHeight="1">
      <c r="A123" s="237"/>
      <c r="B123" s="131"/>
      <c r="C123" s="145" t="s">
        <v>8</v>
      </c>
      <c r="D123" s="145"/>
      <c r="E123" s="146"/>
      <c r="F123" s="156" t="s">
        <v>399</v>
      </c>
      <c r="G123" s="148" t="s">
        <v>171</v>
      </c>
      <c r="H123" s="149">
        <v>48</v>
      </c>
      <c r="I123" s="150"/>
      <c r="J123" s="151">
        <f>ROUND(I123*H123,0)</f>
        <v>0</v>
      </c>
      <c r="K123" s="147" t="s">
        <v>1</v>
      </c>
      <c r="L123" s="756"/>
      <c r="M123" s="736"/>
      <c r="N123" s="737"/>
      <c r="O123" s="734"/>
      <c r="P123" s="757"/>
      <c r="Q123" s="757"/>
      <c r="R123" s="757"/>
      <c r="S123" s="757"/>
      <c r="T123" s="757"/>
      <c r="U123" s="734"/>
      <c r="V123" s="734"/>
      <c r="W123" s="734"/>
      <c r="X123" s="734"/>
      <c r="Y123" s="734"/>
      <c r="Z123" s="734"/>
      <c r="AA123" s="734"/>
      <c r="AB123" s="734"/>
      <c r="AC123" s="734"/>
      <c r="AD123" s="734"/>
      <c r="AE123" s="734"/>
      <c r="AF123" s="729"/>
      <c r="AG123" s="729"/>
      <c r="AH123" s="729"/>
      <c r="AI123" s="729"/>
      <c r="AJ123" s="729"/>
      <c r="AK123" s="729"/>
      <c r="AL123" s="729"/>
      <c r="AM123" s="729"/>
      <c r="AN123" s="729"/>
      <c r="AO123" s="729"/>
      <c r="AP123" s="729"/>
      <c r="AQ123" s="729"/>
      <c r="AR123" s="769"/>
      <c r="AS123" s="729"/>
      <c r="AT123" s="769"/>
      <c r="AU123" s="769"/>
      <c r="AV123" s="729"/>
      <c r="AW123" s="729"/>
      <c r="AX123" s="729"/>
      <c r="AY123" s="760"/>
      <c r="AZ123" s="729"/>
      <c r="BA123" s="729"/>
      <c r="BB123" s="729"/>
      <c r="BC123" s="729"/>
      <c r="BD123" s="729"/>
      <c r="BE123" s="770"/>
      <c r="BF123" s="770"/>
      <c r="BG123" s="770"/>
      <c r="BH123" s="770"/>
      <c r="BI123" s="758"/>
      <c r="BJ123" s="740"/>
      <c r="BK123" s="758"/>
      <c r="BL123" s="740"/>
      <c r="BM123" s="697"/>
      <c r="BN123" s="696"/>
      <c r="BO123" s="696"/>
      <c r="BP123" s="696"/>
      <c r="BQ123" s="696"/>
      <c r="BR123" s="696"/>
      <c r="BS123" s="696"/>
      <c r="BT123" s="696"/>
      <c r="BU123" s="696"/>
      <c r="BV123" s="696"/>
      <c r="BW123" s="696"/>
      <c r="BX123" s="696"/>
      <c r="BY123" s="696"/>
      <c r="BZ123" s="696"/>
      <c r="CA123" s="696"/>
      <c r="CB123" s="696"/>
      <c r="CC123" s="696"/>
      <c r="CD123" s="696"/>
      <c r="CE123" s="696"/>
      <c r="CF123" s="696"/>
      <c r="CG123" s="696"/>
      <c r="CH123" s="696"/>
      <c r="CI123" s="696"/>
      <c r="CJ123" s="696"/>
      <c r="CK123" s="696"/>
      <c r="CL123" s="696"/>
      <c r="CM123" s="696"/>
      <c r="CN123" s="696"/>
      <c r="CO123" s="696"/>
      <c r="CP123" s="696"/>
      <c r="CQ123" s="696"/>
      <c r="CR123" s="696"/>
      <c r="CS123" s="696"/>
      <c r="CT123" s="696"/>
      <c r="CU123" s="696"/>
      <c r="CV123" s="696"/>
      <c r="CW123" s="696"/>
      <c r="CX123" s="696"/>
      <c r="CY123" s="696"/>
      <c r="CZ123" s="696"/>
      <c r="DA123" s="696"/>
    </row>
    <row r="124" spans="1:105" s="10" customFormat="1" ht="13.2" customHeight="1">
      <c r="B124" s="136"/>
      <c r="D124" s="168" t="s">
        <v>131</v>
      </c>
      <c r="E124" s="161" t="s">
        <v>1</v>
      </c>
      <c r="F124" s="170" t="s">
        <v>2090</v>
      </c>
      <c r="H124" s="140">
        <v>48</v>
      </c>
      <c r="I124" s="860"/>
      <c r="L124" s="759"/>
      <c r="M124" s="738"/>
      <c r="N124" s="738"/>
      <c r="O124" s="738"/>
      <c r="P124" s="738"/>
      <c r="Q124" s="738"/>
      <c r="R124" s="738"/>
      <c r="S124" s="738"/>
      <c r="T124" s="738"/>
      <c r="U124" s="738"/>
      <c r="V124" s="738"/>
      <c r="W124" s="738"/>
      <c r="X124" s="738"/>
      <c r="Y124" s="738"/>
      <c r="Z124" s="738"/>
      <c r="AA124" s="738"/>
      <c r="AB124" s="738"/>
      <c r="AC124" s="738"/>
      <c r="AD124" s="738"/>
      <c r="AE124" s="738"/>
      <c r="AF124" s="738"/>
      <c r="AG124" s="738"/>
      <c r="AH124" s="738"/>
      <c r="AI124" s="738"/>
      <c r="AJ124" s="738"/>
      <c r="AK124" s="738"/>
      <c r="AL124" s="738"/>
      <c r="AM124" s="738"/>
      <c r="AN124" s="738"/>
      <c r="AO124" s="738"/>
      <c r="AP124" s="738"/>
      <c r="AQ124" s="738"/>
      <c r="AR124" s="738"/>
      <c r="AS124" s="738"/>
      <c r="AT124" s="771"/>
      <c r="AU124" s="771"/>
      <c r="AV124" s="738"/>
      <c r="AW124" s="738"/>
      <c r="AX124" s="738"/>
      <c r="AY124" s="771"/>
      <c r="AZ124" s="738"/>
      <c r="BA124" s="738"/>
      <c r="BB124" s="738"/>
      <c r="BC124" s="738"/>
      <c r="BD124" s="738"/>
      <c r="BE124" s="738"/>
      <c r="BF124" s="738"/>
      <c r="BG124" s="738"/>
      <c r="BH124" s="738"/>
      <c r="BI124" s="653"/>
      <c r="BJ124" s="653"/>
      <c r="BK124" s="653"/>
      <c r="BL124" s="653"/>
      <c r="BM124" s="653"/>
      <c r="BN124" s="653"/>
      <c r="BO124" s="653"/>
      <c r="BP124" s="653"/>
      <c r="BQ124" s="653"/>
      <c r="BR124" s="653"/>
      <c r="BS124" s="653"/>
      <c r="BT124" s="653"/>
      <c r="BU124" s="653"/>
      <c r="BV124" s="653"/>
      <c r="BW124" s="653"/>
      <c r="BX124" s="653"/>
      <c r="BY124" s="653"/>
      <c r="BZ124" s="653"/>
      <c r="CA124" s="653"/>
      <c r="CB124" s="653"/>
      <c r="CC124" s="653"/>
      <c r="CD124" s="653"/>
      <c r="CE124" s="653"/>
      <c r="CF124" s="653"/>
      <c r="CG124" s="653"/>
      <c r="CH124" s="653"/>
      <c r="CI124" s="653"/>
      <c r="CJ124" s="653"/>
      <c r="CK124" s="653"/>
      <c r="CL124" s="653"/>
      <c r="CM124" s="653"/>
      <c r="CN124" s="653"/>
      <c r="CO124" s="653"/>
      <c r="CP124" s="653"/>
      <c r="CQ124" s="653"/>
      <c r="CR124" s="653"/>
      <c r="CS124" s="653"/>
      <c r="CT124" s="653"/>
      <c r="CU124" s="653"/>
      <c r="CV124" s="653"/>
      <c r="CW124" s="653"/>
      <c r="CX124" s="653"/>
      <c r="CY124" s="653"/>
      <c r="CZ124" s="653"/>
      <c r="DA124" s="653"/>
    </row>
    <row r="125" spans="1:105" s="10" customFormat="1" ht="13.2" customHeight="1">
      <c r="B125" s="136"/>
      <c r="D125" s="137"/>
      <c r="E125" s="138"/>
      <c r="F125" s="240"/>
      <c r="H125" s="140"/>
      <c r="I125" s="860"/>
      <c r="L125" s="759"/>
      <c r="M125" s="738"/>
      <c r="N125" s="738"/>
      <c r="O125" s="738"/>
      <c r="P125" s="738"/>
      <c r="Q125" s="738"/>
      <c r="R125" s="738"/>
      <c r="S125" s="738"/>
      <c r="T125" s="738"/>
      <c r="U125" s="738"/>
      <c r="V125" s="738"/>
      <c r="W125" s="738"/>
      <c r="X125" s="738"/>
      <c r="Y125" s="738"/>
      <c r="Z125" s="738"/>
      <c r="AA125" s="738"/>
      <c r="AB125" s="738"/>
      <c r="AC125" s="738"/>
      <c r="AD125" s="738"/>
      <c r="AE125" s="738"/>
      <c r="AF125" s="738"/>
      <c r="AG125" s="738"/>
      <c r="AH125" s="738"/>
      <c r="AI125" s="738"/>
      <c r="AJ125" s="738"/>
      <c r="AK125" s="738"/>
      <c r="AL125" s="738"/>
      <c r="AM125" s="738"/>
      <c r="AN125" s="738"/>
      <c r="AO125" s="738"/>
      <c r="AP125" s="738"/>
      <c r="AQ125" s="738"/>
      <c r="AR125" s="738"/>
      <c r="AS125" s="738"/>
      <c r="AT125" s="771"/>
      <c r="AU125" s="771"/>
      <c r="AV125" s="738"/>
      <c r="AW125" s="738"/>
      <c r="AX125" s="738"/>
      <c r="AY125" s="771"/>
      <c r="AZ125" s="738"/>
      <c r="BA125" s="738"/>
      <c r="BB125" s="738"/>
      <c r="BC125" s="738"/>
      <c r="BD125" s="738"/>
      <c r="BE125" s="738"/>
      <c r="BF125" s="738"/>
      <c r="BG125" s="738"/>
      <c r="BH125" s="738"/>
      <c r="BI125" s="653"/>
      <c r="BJ125" s="653"/>
      <c r="BK125" s="653"/>
      <c r="BL125" s="653"/>
      <c r="BM125" s="653"/>
      <c r="BN125" s="653"/>
      <c r="BO125" s="653"/>
      <c r="BP125" s="653"/>
      <c r="BQ125" s="653"/>
      <c r="BR125" s="653"/>
      <c r="BS125" s="653"/>
      <c r="BT125" s="653"/>
      <c r="BU125" s="653"/>
      <c r="BV125" s="653"/>
      <c r="BW125" s="653"/>
      <c r="BX125" s="653"/>
      <c r="BY125" s="653"/>
      <c r="BZ125" s="653"/>
      <c r="CA125" s="653"/>
      <c r="CB125" s="653"/>
      <c r="CC125" s="653"/>
      <c r="CD125" s="653"/>
      <c r="CE125" s="653"/>
      <c r="CF125" s="653"/>
      <c r="CG125" s="653"/>
      <c r="CH125" s="653"/>
      <c r="CI125" s="653"/>
      <c r="CJ125" s="653"/>
      <c r="CK125" s="653"/>
      <c r="CL125" s="653"/>
      <c r="CM125" s="653"/>
      <c r="CN125" s="653"/>
      <c r="CO125" s="653"/>
      <c r="CP125" s="653"/>
      <c r="CQ125" s="653"/>
      <c r="CR125" s="653"/>
      <c r="CS125" s="653"/>
      <c r="CT125" s="653"/>
      <c r="CU125" s="653"/>
      <c r="CV125" s="653"/>
      <c r="CW125" s="653"/>
      <c r="CX125" s="653"/>
      <c r="CY125" s="653"/>
      <c r="CZ125" s="653"/>
      <c r="DA125" s="653"/>
    </row>
    <row r="126" spans="1:105" s="10" customFormat="1" ht="12.45">
      <c r="B126" s="136"/>
      <c r="C126" s="205"/>
      <c r="D126" s="214"/>
      <c r="E126" s="129" t="s">
        <v>172</v>
      </c>
      <c r="F126" s="129" t="s">
        <v>400</v>
      </c>
      <c r="G126" s="208"/>
      <c r="H126" s="209"/>
      <c r="I126" s="212"/>
      <c r="J126" s="130">
        <f>SUM(J127:J129)</f>
        <v>0</v>
      </c>
      <c r="K126" s="211"/>
      <c r="L126" s="759"/>
      <c r="M126" s="738"/>
      <c r="N126" s="738"/>
      <c r="O126" s="738"/>
      <c r="P126" s="738"/>
      <c r="Q126" s="738"/>
      <c r="R126" s="738"/>
      <c r="S126" s="738"/>
      <c r="T126" s="738"/>
      <c r="U126" s="738"/>
      <c r="V126" s="738"/>
      <c r="W126" s="738"/>
      <c r="X126" s="738"/>
      <c r="Y126" s="738"/>
      <c r="Z126" s="738"/>
      <c r="AA126" s="738"/>
      <c r="AB126" s="738"/>
      <c r="AC126" s="738"/>
      <c r="AD126" s="738"/>
      <c r="AE126" s="738"/>
      <c r="AF126" s="738"/>
      <c r="AG126" s="738"/>
      <c r="AH126" s="738"/>
      <c r="AI126" s="738"/>
      <c r="AJ126" s="738"/>
      <c r="AK126" s="738"/>
      <c r="AL126" s="738"/>
      <c r="AM126" s="738"/>
      <c r="AN126" s="738"/>
      <c r="AO126" s="738"/>
      <c r="AP126" s="738"/>
      <c r="AQ126" s="738"/>
      <c r="AR126" s="738"/>
      <c r="AS126" s="738"/>
      <c r="AT126" s="771"/>
      <c r="AU126" s="771"/>
      <c r="AV126" s="738"/>
      <c r="AW126" s="738"/>
      <c r="AX126" s="738"/>
      <c r="AY126" s="771"/>
      <c r="AZ126" s="738"/>
      <c r="BA126" s="738"/>
      <c r="BB126" s="738"/>
      <c r="BC126" s="738"/>
      <c r="BD126" s="738"/>
      <c r="BE126" s="738"/>
      <c r="BF126" s="738"/>
      <c r="BG126" s="738"/>
      <c r="BH126" s="738"/>
      <c r="BI126" s="653"/>
      <c r="BJ126" s="653"/>
      <c r="BK126" s="653"/>
      <c r="BL126" s="653"/>
      <c r="BM126" s="653"/>
      <c r="BN126" s="653"/>
      <c r="BO126" s="653"/>
      <c r="BP126" s="653"/>
      <c r="BQ126" s="653"/>
      <c r="BR126" s="653"/>
      <c r="BS126" s="653"/>
      <c r="BT126" s="653"/>
      <c r="BU126" s="653"/>
      <c r="BV126" s="653"/>
      <c r="BW126" s="653"/>
      <c r="BX126" s="653"/>
      <c r="BY126" s="653"/>
      <c r="BZ126" s="653"/>
      <c r="CA126" s="653"/>
      <c r="CB126" s="653"/>
      <c r="CC126" s="653"/>
      <c r="CD126" s="653"/>
      <c r="CE126" s="653"/>
      <c r="CF126" s="653"/>
      <c r="CG126" s="653"/>
      <c r="CH126" s="653"/>
      <c r="CI126" s="653"/>
      <c r="CJ126" s="653"/>
      <c r="CK126" s="653"/>
      <c r="CL126" s="653"/>
      <c r="CM126" s="653"/>
      <c r="CN126" s="653"/>
      <c r="CO126" s="653"/>
      <c r="CP126" s="653"/>
      <c r="CQ126" s="653"/>
      <c r="CR126" s="653"/>
      <c r="CS126" s="653"/>
      <c r="CT126" s="653"/>
      <c r="CU126" s="653"/>
      <c r="CV126" s="653"/>
      <c r="CW126" s="653"/>
      <c r="CX126" s="653"/>
      <c r="CY126" s="653"/>
      <c r="CZ126" s="653"/>
      <c r="DA126" s="653"/>
    </row>
    <row r="127" spans="1:105" s="2" customFormat="1" ht="52.5" customHeight="1">
      <c r="A127" s="237"/>
      <c r="B127" s="131"/>
      <c r="C127" s="145">
        <v>2</v>
      </c>
      <c r="D127" s="145"/>
      <c r="E127" s="146"/>
      <c r="F127" s="156" t="s">
        <v>2091</v>
      </c>
      <c r="G127" s="148" t="s">
        <v>171</v>
      </c>
      <c r="H127" s="149">
        <v>10</v>
      </c>
      <c r="I127" s="150"/>
      <c r="J127" s="151">
        <f>ROUND(I127*H127,0)</f>
        <v>0</v>
      </c>
      <c r="K127" s="147" t="s">
        <v>1</v>
      </c>
      <c r="L127" s="756"/>
      <c r="M127" s="736"/>
      <c r="N127" s="737"/>
      <c r="O127" s="734"/>
      <c r="P127" s="757"/>
      <c r="Q127" s="757"/>
      <c r="R127" s="757"/>
      <c r="S127" s="757"/>
      <c r="T127" s="757"/>
      <c r="U127" s="734"/>
      <c r="V127" s="734"/>
      <c r="W127" s="734"/>
      <c r="X127" s="734"/>
      <c r="Y127" s="734"/>
      <c r="Z127" s="734"/>
      <c r="AA127" s="734"/>
      <c r="AB127" s="734"/>
      <c r="AC127" s="734"/>
      <c r="AD127" s="734"/>
      <c r="AE127" s="734"/>
      <c r="AF127" s="729"/>
      <c r="AG127" s="729"/>
      <c r="AH127" s="729"/>
      <c r="AI127" s="729"/>
      <c r="AJ127" s="729"/>
      <c r="AK127" s="729"/>
      <c r="AL127" s="729"/>
      <c r="AM127" s="729"/>
      <c r="AN127" s="729"/>
      <c r="AO127" s="729"/>
      <c r="AP127" s="729"/>
      <c r="AQ127" s="729"/>
      <c r="AR127" s="769"/>
      <c r="AS127" s="729"/>
      <c r="AT127" s="769"/>
      <c r="AU127" s="769"/>
      <c r="AV127" s="729"/>
      <c r="AW127" s="729"/>
      <c r="AX127" s="729"/>
      <c r="AY127" s="760"/>
      <c r="AZ127" s="729"/>
      <c r="BA127" s="729"/>
      <c r="BB127" s="729"/>
      <c r="BC127" s="729"/>
      <c r="BD127" s="729"/>
      <c r="BE127" s="770"/>
      <c r="BF127" s="770"/>
      <c r="BG127" s="770"/>
      <c r="BH127" s="770"/>
      <c r="BI127" s="758"/>
      <c r="BJ127" s="740"/>
      <c r="BK127" s="758"/>
      <c r="BL127" s="740"/>
      <c r="BM127" s="697"/>
      <c r="BN127" s="696"/>
      <c r="BO127" s="696"/>
      <c r="BP127" s="696"/>
      <c r="BQ127" s="696"/>
      <c r="BR127" s="696"/>
      <c r="BS127" s="696"/>
      <c r="BT127" s="696"/>
      <c r="BU127" s="696"/>
      <c r="BV127" s="696"/>
      <c r="BW127" s="696"/>
      <c r="BX127" s="696"/>
      <c r="BY127" s="696"/>
      <c r="BZ127" s="696"/>
      <c r="CA127" s="696"/>
      <c r="CB127" s="696"/>
      <c r="CC127" s="696"/>
      <c r="CD127" s="696"/>
      <c r="CE127" s="696"/>
      <c r="CF127" s="696"/>
      <c r="CG127" s="696"/>
      <c r="CH127" s="696"/>
      <c r="CI127" s="696"/>
      <c r="CJ127" s="696"/>
      <c r="CK127" s="696"/>
      <c r="CL127" s="696"/>
      <c r="CM127" s="696"/>
      <c r="CN127" s="696"/>
      <c r="CO127" s="696"/>
      <c r="CP127" s="696"/>
      <c r="CQ127" s="696"/>
      <c r="CR127" s="696"/>
      <c r="CS127" s="696"/>
      <c r="CT127" s="696"/>
      <c r="CU127" s="696"/>
      <c r="CV127" s="696"/>
      <c r="CW127" s="696"/>
      <c r="CX127" s="696"/>
      <c r="CY127" s="696"/>
      <c r="CZ127" s="696"/>
      <c r="DA127" s="696"/>
    </row>
    <row r="128" spans="1:105" s="2" customFormat="1" ht="35.25" customHeight="1">
      <c r="A128" s="237"/>
      <c r="B128" s="131"/>
      <c r="C128" s="145">
        <v>3</v>
      </c>
      <c r="D128" s="145"/>
      <c r="E128" s="146"/>
      <c r="F128" s="156" t="s">
        <v>611</v>
      </c>
      <c r="G128" s="148" t="s">
        <v>171</v>
      </c>
      <c r="H128" s="149">
        <v>8</v>
      </c>
      <c r="I128" s="150"/>
      <c r="J128" s="151">
        <f>ROUND(I128*H128,0)</f>
        <v>0</v>
      </c>
      <c r="K128" s="147" t="s">
        <v>1</v>
      </c>
      <c r="L128" s="756"/>
      <c r="M128" s="736"/>
      <c r="N128" s="737"/>
      <c r="O128" s="734"/>
      <c r="P128" s="757"/>
      <c r="Q128" s="757"/>
      <c r="R128" s="757"/>
      <c r="S128" s="757"/>
      <c r="T128" s="757"/>
      <c r="U128" s="734"/>
      <c r="V128" s="734"/>
      <c r="W128" s="734"/>
      <c r="X128" s="734"/>
      <c r="Y128" s="734"/>
      <c r="Z128" s="734"/>
      <c r="AA128" s="734"/>
      <c r="AB128" s="734"/>
      <c r="AC128" s="734"/>
      <c r="AD128" s="734"/>
      <c r="AE128" s="734"/>
      <c r="AF128" s="729"/>
      <c r="AG128" s="729"/>
      <c r="AH128" s="729"/>
      <c r="AI128" s="729"/>
      <c r="AJ128" s="729"/>
      <c r="AK128" s="729"/>
      <c r="AL128" s="729"/>
      <c r="AM128" s="729"/>
      <c r="AN128" s="729"/>
      <c r="AO128" s="729"/>
      <c r="AP128" s="729"/>
      <c r="AQ128" s="729"/>
      <c r="AR128" s="769"/>
      <c r="AS128" s="729"/>
      <c r="AT128" s="769"/>
      <c r="AU128" s="769"/>
      <c r="AV128" s="729"/>
      <c r="AW128" s="729"/>
      <c r="AX128" s="729"/>
      <c r="AY128" s="760"/>
      <c r="AZ128" s="729"/>
      <c r="BA128" s="729"/>
      <c r="BB128" s="729"/>
      <c r="BC128" s="729"/>
      <c r="BD128" s="729"/>
      <c r="BE128" s="770"/>
      <c r="BF128" s="770"/>
      <c r="BG128" s="770"/>
      <c r="BH128" s="770"/>
      <c r="BI128" s="758"/>
      <c r="BJ128" s="740"/>
      <c r="BK128" s="758"/>
      <c r="BL128" s="740"/>
      <c r="BM128" s="697"/>
      <c r="BN128" s="696"/>
      <c r="BO128" s="696"/>
      <c r="BP128" s="696"/>
      <c r="BQ128" s="696"/>
      <c r="BR128" s="696"/>
      <c r="BS128" s="696"/>
      <c r="BT128" s="696"/>
      <c r="BU128" s="696"/>
      <c r="BV128" s="696"/>
      <c r="BW128" s="696"/>
      <c r="BX128" s="696"/>
      <c r="BY128" s="696"/>
      <c r="BZ128" s="696"/>
      <c r="CA128" s="696"/>
      <c r="CB128" s="696"/>
      <c r="CC128" s="696"/>
      <c r="CD128" s="696"/>
      <c r="CE128" s="696"/>
      <c r="CF128" s="696"/>
      <c r="CG128" s="696"/>
      <c r="CH128" s="696"/>
      <c r="CI128" s="696"/>
      <c r="CJ128" s="696"/>
      <c r="CK128" s="696"/>
      <c r="CL128" s="696"/>
      <c r="CM128" s="696"/>
      <c r="CN128" s="696"/>
      <c r="CO128" s="696"/>
      <c r="CP128" s="696"/>
      <c r="CQ128" s="696"/>
      <c r="CR128" s="696"/>
      <c r="CS128" s="696"/>
      <c r="CT128" s="696"/>
      <c r="CU128" s="696"/>
      <c r="CV128" s="696"/>
      <c r="CW128" s="696"/>
      <c r="CX128" s="696"/>
      <c r="CY128" s="696"/>
      <c r="CZ128" s="696"/>
      <c r="DA128" s="696"/>
    </row>
    <row r="129" spans="1:105" s="2" customFormat="1" ht="57" customHeight="1">
      <c r="A129" s="237"/>
      <c r="B129" s="131"/>
      <c r="C129" s="145">
        <v>4</v>
      </c>
      <c r="D129" s="145"/>
      <c r="E129" s="146"/>
      <c r="F129" s="156" t="s">
        <v>2092</v>
      </c>
      <c r="G129" s="148" t="s">
        <v>169</v>
      </c>
      <c r="H129" s="149">
        <v>40</v>
      </c>
      <c r="I129" s="150"/>
      <c r="J129" s="151">
        <f>ROUND(I129*H129,0)</f>
        <v>0</v>
      </c>
      <c r="K129" s="147" t="s">
        <v>1</v>
      </c>
      <c r="L129" s="756"/>
      <c r="M129" s="736"/>
      <c r="N129" s="737"/>
      <c r="O129" s="734"/>
      <c r="P129" s="757"/>
      <c r="Q129" s="757"/>
      <c r="R129" s="757"/>
      <c r="S129" s="757"/>
      <c r="T129" s="757"/>
      <c r="U129" s="734"/>
      <c r="V129" s="734"/>
      <c r="W129" s="734"/>
      <c r="X129" s="734"/>
      <c r="Y129" s="734"/>
      <c r="Z129" s="734"/>
      <c r="AA129" s="734"/>
      <c r="AB129" s="734"/>
      <c r="AC129" s="734"/>
      <c r="AD129" s="734"/>
      <c r="AE129" s="734"/>
      <c r="AF129" s="729"/>
      <c r="AG129" s="729"/>
      <c r="AH129" s="729"/>
      <c r="AI129" s="729"/>
      <c r="AJ129" s="729"/>
      <c r="AK129" s="729"/>
      <c r="AL129" s="729"/>
      <c r="AM129" s="729"/>
      <c r="AN129" s="729"/>
      <c r="AO129" s="729"/>
      <c r="AP129" s="729"/>
      <c r="AQ129" s="729"/>
      <c r="AR129" s="769"/>
      <c r="AS129" s="729"/>
      <c r="AT129" s="769"/>
      <c r="AU129" s="769"/>
      <c r="AV129" s="729"/>
      <c r="AW129" s="729"/>
      <c r="AX129" s="729"/>
      <c r="AY129" s="760"/>
      <c r="AZ129" s="729"/>
      <c r="BA129" s="729"/>
      <c r="BB129" s="729"/>
      <c r="BC129" s="729"/>
      <c r="BD129" s="729"/>
      <c r="BE129" s="770"/>
      <c r="BF129" s="770"/>
      <c r="BG129" s="770"/>
      <c r="BH129" s="770"/>
      <c r="BI129" s="758"/>
      <c r="BJ129" s="740"/>
      <c r="BK129" s="758"/>
      <c r="BL129" s="740"/>
      <c r="BM129" s="697"/>
      <c r="BN129" s="696"/>
      <c r="BO129" s="696"/>
      <c r="BP129" s="696"/>
      <c r="BQ129" s="696"/>
      <c r="BR129" s="696"/>
      <c r="BS129" s="696"/>
      <c r="BT129" s="696"/>
      <c r="BU129" s="696"/>
      <c r="BV129" s="696"/>
      <c r="BW129" s="696"/>
      <c r="BX129" s="696"/>
      <c r="BY129" s="696"/>
      <c r="BZ129" s="696"/>
      <c r="CA129" s="696"/>
      <c r="CB129" s="696"/>
      <c r="CC129" s="696"/>
      <c r="CD129" s="696"/>
      <c r="CE129" s="696"/>
      <c r="CF129" s="696"/>
      <c r="CG129" s="696"/>
      <c r="CH129" s="696"/>
      <c r="CI129" s="696"/>
      <c r="CJ129" s="696"/>
      <c r="CK129" s="696"/>
      <c r="CL129" s="696"/>
      <c r="CM129" s="696"/>
      <c r="CN129" s="696"/>
      <c r="CO129" s="696"/>
      <c r="CP129" s="696"/>
      <c r="CQ129" s="696"/>
      <c r="CR129" s="696"/>
      <c r="CS129" s="696"/>
      <c r="CT129" s="696"/>
      <c r="CU129" s="696"/>
      <c r="CV129" s="696"/>
      <c r="CW129" s="696"/>
      <c r="CX129" s="696"/>
      <c r="CY129" s="696"/>
      <c r="CZ129" s="696"/>
      <c r="DA129" s="696"/>
    </row>
    <row r="130" spans="1:105" s="10" customFormat="1" ht="15" customHeight="1">
      <c r="B130" s="136"/>
      <c r="D130" s="137"/>
      <c r="E130" s="129"/>
      <c r="F130" s="129"/>
      <c r="H130" s="140"/>
      <c r="I130" s="860"/>
      <c r="L130" s="759"/>
      <c r="M130" s="738"/>
      <c r="N130" s="738"/>
      <c r="O130" s="738"/>
      <c r="P130" s="738"/>
      <c r="Q130" s="738"/>
      <c r="R130" s="738"/>
      <c r="S130" s="738"/>
      <c r="T130" s="738"/>
      <c r="U130" s="738"/>
      <c r="V130" s="738"/>
      <c r="W130" s="738"/>
      <c r="X130" s="738"/>
      <c r="Y130" s="738"/>
      <c r="Z130" s="738"/>
      <c r="AA130" s="738"/>
      <c r="AB130" s="738"/>
      <c r="AC130" s="738"/>
      <c r="AD130" s="738"/>
      <c r="AE130" s="738"/>
      <c r="AF130" s="738"/>
      <c r="AG130" s="738"/>
      <c r="AH130" s="738"/>
      <c r="AI130" s="738"/>
      <c r="AJ130" s="738"/>
      <c r="AK130" s="738"/>
      <c r="AL130" s="738"/>
      <c r="AM130" s="738"/>
      <c r="AN130" s="738"/>
      <c r="AO130" s="738"/>
      <c r="AP130" s="738"/>
      <c r="AQ130" s="738"/>
      <c r="AR130" s="738"/>
      <c r="AS130" s="738"/>
      <c r="AT130" s="771"/>
      <c r="AU130" s="771"/>
      <c r="AV130" s="738"/>
      <c r="AW130" s="738"/>
      <c r="AX130" s="738"/>
      <c r="AY130" s="771"/>
      <c r="AZ130" s="738"/>
      <c r="BA130" s="738"/>
      <c r="BB130" s="738"/>
      <c r="BC130" s="738"/>
      <c r="BD130" s="738"/>
      <c r="BE130" s="738"/>
      <c r="BF130" s="738"/>
      <c r="BG130" s="738"/>
      <c r="BH130" s="738"/>
      <c r="BI130" s="653"/>
      <c r="BJ130" s="653"/>
      <c r="BK130" s="653"/>
      <c r="BL130" s="653"/>
      <c r="BM130" s="653"/>
      <c r="BN130" s="653"/>
      <c r="BO130" s="653"/>
      <c r="BP130" s="653"/>
      <c r="BQ130" s="653"/>
      <c r="BR130" s="653"/>
      <c r="BS130" s="653"/>
      <c r="BT130" s="653"/>
      <c r="BU130" s="653"/>
      <c r="BV130" s="653"/>
      <c r="BW130" s="653"/>
      <c r="BX130" s="653"/>
      <c r="BY130" s="653"/>
      <c r="BZ130" s="653"/>
      <c r="CA130" s="653"/>
      <c r="CB130" s="653"/>
      <c r="CC130" s="653"/>
      <c r="CD130" s="653"/>
      <c r="CE130" s="653"/>
      <c r="CF130" s="653"/>
      <c r="CG130" s="653"/>
      <c r="CH130" s="653"/>
      <c r="CI130" s="653"/>
      <c r="CJ130" s="653"/>
      <c r="CK130" s="653"/>
      <c r="CL130" s="653"/>
      <c r="CM130" s="653"/>
      <c r="CN130" s="653"/>
      <c r="CO130" s="653"/>
      <c r="CP130" s="653"/>
      <c r="CQ130" s="653"/>
      <c r="CR130" s="653"/>
      <c r="CS130" s="653"/>
      <c r="CT130" s="653"/>
      <c r="CU130" s="653"/>
      <c r="CV130" s="653"/>
      <c r="CW130" s="653"/>
      <c r="CX130" s="653"/>
      <c r="CY130" s="653"/>
      <c r="CZ130" s="653"/>
      <c r="DA130" s="653"/>
    </row>
    <row r="131" spans="1:105" s="10" customFormat="1" ht="12.45">
      <c r="B131" s="136"/>
      <c r="C131" s="205"/>
      <c r="D131" s="214"/>
      <c r="E131" s="129" t="s">
        <v>173</v>
      </c>
      <c r="F131" s="129" t="s">
        <v>401</v>
      </c>
      <c r="G131" s="208"/>
      <c r="H131" s="209"/>
      <c r="I131" s="212"/>
      <c r="J131" s="130">
        <f>SUM(J132:J134)</f>
        <v>0</v>
      </c>
      <c r="K131" s="211"/>
      <c r="L131" s="759"/>
      <c r="M131" s="738"/>
      <c r="N131" s="738"/>
      <c r="O131" s="738"/>
      <c r="P131" s="738"/>
      <c r="Q131" s="738"/>
      <c r="R131" s="738"/>
      <c r="S131" s="738"/>
      <c r="T131" s="738"/>
      <c r="U131" s="738"/>
      <c r="V131" s="738"/>
      <c r="W131" s="738"/>
      <c r="X131" s="738"/>
      <c r="Y131" s="738"/>
      <c r="Z131" s="738"/>
      <c r="AA131" s="738"/>
      <c r="AB131" s="738"/>
      <c r="AC131" s="738"/>
      <c r="AD131" s="738"/>
      <c r="AE131" s="738"/>
      <c r="AF131" s="738"/>
      <c r="AG131" s="738"/>
      <c r="AH131" s="738"/>
      <c r="AI131" s="738"/>
      <c r="AJ131" s="738"/>
      <c r="AK131" s="738"/>
      <c r="AL131" s="738"/>
      <c r="AM131" s="738"/>
      <c r="AN131" s="738"/>
      <c r="AO131" s="738"/>
      <c r="AP131" s="738"/>
      <c r="AQ131" s="738"/>
      <c r="AR131" s="738"/>
      <c r="AS131" s="738"/>
      <c r="AT131" s="771"/>
      <c r="AU131" s="771"/>
      <c r="AV131" s="738"/>
      <c r="AW131" s="738"/>
      <c r="AX131" s="738"/>
      <c r="AY131" s="771"/>
      <c r="AZ131" s="738"/>
      <c r="BA131" s="738"/>
      <c r="BB131" s="738"/>
      <c r="BC131" s="738"/>
      <c r="BD131" s="738"/>
      <c r="BE131" s="738"/>
      <c r="BF131" s="738"/>
      <c r="BG131" s="738"/>
      <c r="BH131" s="738"/>
      <c r="BI131" s="653"/>
      <c r="BJ131" s="653"/>
      <c r="BK131" s="653"/>
      <c r="BL131" s="653"/>
      <c r="BM131" s="653"/>
      <c r="BN131" s="653"/>
      <c r="BO131" s="653"/>
      <c r="BP131" s="653"/>
      <c r="BQ131" s="653"/>
      <c r="BR131" s="653"/>
      <c r="BS131" s="653"/>
      <c r="BT131" s="653"/>
      <c r="BU131" s="653"/>
      <c r="BV131" s="653"/>
      <c r="BW131" s="653"/>
      <c r="BX131" s="653"/>
      <c r="BY131" s="653"/>
      <c r="BZ131" s="653"/>
      <c r="CA131" s="653"/>
      <c r="CB131" s="653"/>
      <c r="CC131" s="653"/>
      <c r="CD131" s="653"/>
      <c r="CE131" s="653"/>
      <c r="CF131" s="653"/>
      <c r="CG131" s="653"/>
      <c r="CH131" s="653"/>
      <c r="CI131" s="653"/>
      <c r="CJ131" s="653"/>
      <c r="CK131" s="653"/>
      <c r="CL131" s="653"/>
      <c r="CM131" s="653"/>
      <c r="CN131" s="653"/>
      <c r="CO131" s="653"/>
      <c r="CP131" s="653"/>
      <c r="CQ131" s="653"/>
      <c r="CR131" s="653"/>
      <c r="CS131" s="653"/>
      <c r="CT131" s="653"/>
      <c r="CU131" s="653"/>
      <c r="CV131" s="653"/>
      <c r="CW131" s="653"/>
      <c r="CX131" s="653"/>
      <c r="CY131" s="653"/>
      <c r="CZ131" s="653"/>
      <c r="DA131" s="653"/>
    </row>
    <row r="132" spans="1:105" s="2" customFormat="1" ht="37.5" customHeight="1">
      <c r="A132" s="237"/>
      <c r="B132" s="131"/>
      <c r="C132" s="145">
        <v>5</v>
      </c>
      <c r="D132" s="145"/>
      <c r="E132" s="146"/>
      <c r="F132" s="156" t="s">
        <v>402</v>
      </c>
      <c r="G132" s="148" t="s">
        <v>270</v>
      </c>
      <c r="H132" s="149">
        <v>30</v>
      </c>
      <c r="I132" s="150"/>
      <c r="J132" s="151">
        <f>ROUND(I132*H132,0)</f>
        <v>0</v>
      </c>
      <c r="K132" s="147" t="s">
        <v>1</v>
      </c>
      <c r="L132" s="756"/>
      <c r="M132" s="736"/>
      <c r="N132" s="737"/>
      <c r="O132" s="734"/>
      <c r="P132" s="757"/>
      <c r="Q132" s="757"/>
      <c r="R132" s="757"/>
      <c r="S132" s="757"/>
      <c r="T132" s="757"/>
      <c r="U132" s="734"/>
      <c r="V132" s="734"/>
      <c r="W132" s="734"/>
      <c r="X132" s="734"/>
      <c r="Y132" s="734"/>
      <c r="Z132" s="734"/>
      <c r="AA132" s="734"/>
      <c r="AB132" s="734"/>
      <c r="AC132" s="734"/>
      <c r="AD132" s="734"/>
      <c r="AE132" s="734"/>
      <c r="AF132" s="729"/>
      <c r="AG132" s="729"/>
      <c r="AH132" s="729"/>
      <c r="AI132" s="729"/>
      <c r="AJ132" s="729"/>
      <c r="AK132" s="729"/>
      <c r="AL132" s="729"/>
      <c r="AM132" s="729"/>
      <c r="AN132" s="729"/>
      <c r="AO132" s="729"/>
      <c r="AP132" s="729"/>
      <c r="AQ132" s="729"/>
      <c r="AR132" s="769"/>
      <c r="AS132" s="729"/>
      <c r="AT132" s="769"/>
      <c r="AU132" s="769"/>
      <c r="AV132" s="729"/>
      <c r="AW132" s="729"/>
      <c r="AX132" s="729"/>
      <c r="AY132" s="760"/>
      <c r="AZ132" s="729"/>
      <c r="BA132" s="729"/>
      <c r="BB132" s="729"/>
      <c r="BC132" s="729"/>
      <c r="BD132" s="729"/>
      <c r="BE132" s="770"/>
      <c r="BF132" s="770"/>
      <c r="BG132" s="770"/>
      <c r="BH132" s="770"/>
      <c r="BI132" s="758"/>
      <c r="BJ132" s="740"/>
      <c r="BK132" s="758"/>
      <c r="BL132" s="740"/>
      <c r="BM132" s="697"/>
      <c r="BN132" s="696"/>
      <c r="BO132" s="696"/>
      <c r="BP132" s="696"/>
      <c r="BQ132" s="696"/>
      <c r="BR132" s="696"/>
      <c r="BS132" s="696"/>
      <c r="BT132" s="696"/>
      <c r="BU132" s="696"/>
      <c r="BV132" s="696"/>
      <c r="BW132" s="696"/>
      <c r="BX132" s="696"/>
      <c r="BY132" s="696"/>
      <c r="BZ132" s="696"/>
      <c r="CA132" s="696"/>
      <c r="CB132" s="696"/>
      <c r="CC132" s="696"/>
      <c r="CD132" s="696"/>
      <c r="CE132" s="696"/>
      <c r="CF132" s="696"/>
      <c r="CG132" s="696"/>
      <c r="CH132" s="696"/>
      <c r="CI132" s="696"/>
      <c r="CJ132" s="696"/>
      <c r="CK132" s="696"/>
      <c r="CL132" s="696"/>
      <c r="CM132" s="696"/>
      <c r="CN132" s="696"/>
      <c r="CO132" s="696"/>
      <c r="CP132" s="696"/>
      <c r="CQ132" s="696"/>
      <c r="CR132" s="696"/>
      <c r="CS132" s="696"/>
      <c r="CT132" s="696"/>
      <c r="CU132" s="696"/>
      <c r="CV132" s="696"/>
      <c r="CW132" s="696"/>
      <c r="CX132" s="696"/>
      <c r="CY132" s="696"/>
      <c r="CZ132" s="696"/>
      <c r="DA132" s="696"/>
    </row>
    <row r="133" spans="1:105" s="10" customFormat="1" ht="27.75" customHeight="1">
      <c r="B133" s="136"/>
      <c r="C133" s="145">
        <v>6</v>
      </c>
      <c r="D133" s="145"/>
      <c r="E133" s="146"/>
      <c r="F133" s="156" t="s">
        <v>403</v>
      </c>
      <c r="G133" s="148" t="s">
        <v>270</v>
      </c>
      <c r="H133" s="149">
        <v>25</v>
      </c>
      <c r="I133" s="150"/>
      <c r="J133" s="151">
        <f>ROUND(I133*H133,0)</f>
        <v>0</v>
      </c>
      <c r="L133" s="759"/>
      <c r="M133" s="738"/>
      <c r="N133" s="738"/>
      <c r="O133" s="738"/>
      <c r="P133" s="738"/>
      <c r="Q133" s="738"/>
      <c r="R133" s="738"/>
      <c r="S133" s="738"/>
      <c r="T133" s="738"/>
      <c r="U133" s="738"/>
      <c r="V133" s="738"/>
      <c r="W133" s="738"/>
      <c r="X133" s="738"/>
      <c r="Y133" s="738"/>
      <c r="Z133" s="738"/>
      <c r="AA133" s="738"/>
      <c r="AB133" s="738"/>
      <c r="AC133" s="738"/>
      <c r="AD133" s="738"/>
      <c r="AE133" s="738"/>
      <c r="AF133" s="738"/>
      <c r="AG133" s="738"/>
      <c r="AH133" s="738"/>
      <c r="AI133" s="738"/>
      <c r="AJ133" s="738"/>
      <c r="AK133" s="738"/>
      <c r="AL133" s="738"/>
      <c r="AM133" s="738"/>
      <c r="AN133" s="738"/>
      <c r="AO133" s="738"/>
      <c r="AP133" s="738"/>
      <c r="AQ133" s="738"/>
      <c r="AR133" s="738"/>
      <c r="AS133" s="738"/>
      <c r="AT133" s="771"/>
      <c r="AU133" s="771"/>
      <c r="AV133" s="738"/>
      <c r="AW133" s="738"/>
      <c r="AX133" s="738"/>
      <c r="AY133" s="771"/>
      <c r="AZ133" s="738"/>
      <c r="BA133" s="738"/>
      <c r="BB133" s="738"/>
      <c r="BC133" s="738"/>
      <c r="BD133" s="738"/>
      <c r="BE133" s="738"/>
      <c r="BF133" s="738"/>
      <c r="BG133" s="738"/>
      <c r="BH133" s="738"/>
      <c r="BI133" s="653"/>
      <c r="BJ133" s="653"/>
      <c r="BK133" s="653"/>
      <c r="BL133" s="653"/>
      <c r="BM133" s="653"/>
      <c r="BN133" s="653"/>
      <c r="BO133" s="653"/>
      <c r="BP133" s="653"/>
      <c r="BQ133" s="653"/>
      <c r="BR133" s="653"/>
      <c r="BS133" s="653"/>
      <c r="BT133" s="653"/>
      <c r="BU133" s="653"/>
      <c r="BV133" s="653"/>
      <c r="BW133" s="653"/>
      <c r="BX133" s="653"/>
      <c r="BY133" s="653"/>
      <c r="BZ133" s="653"/>
      <c r="CA133" s="653"/>
      <c r="CB133" s="653"/>
      <c r="CC133" s="653"/>
      <c r="CD133" s="653"/>
      <c r="CE133" s="653"/>
      <c r="CF133" s="653"/>
      <c r="CG133" s="653"/>
      <c r="CH133" s="653"/>
      <c r="CI133" s="653"/>
      <c r="CJ133" s="653"/>
      <c r="CK133" s="653"/>
      <c r="CL133" s="653"/>
      <c r="CM133" s="653"/>
      <c r="CN133" s="653"/>
      <c r="CO133" s="653"/>
      <c r="CP133" s="653"/>
      <c r="CQ133" s="653"/>
      <c r="CR133" s="653"/>
      <c r="CS133" s="653"/>
      <c r="CT133" s="653"/>
      <c r="CU133" s="653"/>
      <c r="CV133" s="653"/>
      <c r="CW133" s="653"/>
      <c r="CX133" s="653"/>
      <c r="CY133" s="653"/>
      <c r="CZ133" s="653"/>
      <c r="DA133" s="653"/>
    </row>
    <row r="134" spans="1:105" s="2" customFormat="1" ht="34.200000000000003" customHeight="1">
      <c r="A134" s="237"/>
      <c r="B134" s="131"/>
      <c r="C134" s="145">
        <v>7</v>
      </c>
      <c r="D134" s="145"/>
      <c r="E134" s="146"/>
      <c r="F134" s="156" t="s">
        <v>404</v>
      </c>
      <c r="G134" s="148" t="s">
        <v>270</v>
      </c>
      <c r="H134" s="149">
        <v>25</v>
      </c>
      <c r="I134" s="150"/>
      <c r="J134" s="151">
        <f>ROUND(I134*H134,0)</f>
        <v>0</v>
      </c>
      <c r="K134" s="147" t="s">
        <v>1</v>
      </c>
      <c r="L134" s="756"/>
      <c r="M134" s="736"/>
      <c r="N134" s="737"/>
      <c r="O134" s="734"/>
      <c r="P134" s="757"/>
      <c r="Q134" s="757"/>
      <c r="R134" s="757"/>
      <c r="S134" s="757"/>
      <c r="T134" s="757"/>
      <c r="U134" s="734"/>
      <c r="V134" s="734"/>
      <c r="W134" s="734"/>
      <c r="X134" s="734"/>
      <c r="Y134" s="734"/>
      <c r="Z134" s="734"/>
      <c r="AA134" s="734"/>
      <c r="AB134" s="734"/>
      <c r="AC134" s="734"/>
      <c r="AD134" s="734"/>
      <c r="AE134" s="734"/>
      <c r="AF134" s="729"/>
      <c r="AG134" s="729"/>
      <c r="AH134" s="729"/>
      <c r="AI134" s="729"/>
      <c r="AJ134" s="729"/>
      <c r="AK134" s="729"/>
      <c r="AL134" s="729"/>
      <c r="AM134" s="729"/>
      <c r="AN134" s="729"/>
      <c r="AO134" s="729"/>
      <c r="AP134" s="729"/>
      <c r="AQ134" s="729"/>
      <c r="AR134" s="769"/>
      <c r="AS134" s="729"/>
      <c r="AT134" s="769"/>
      <c r="AU134" s="769"/>
      <c r="AV134" s="729"/>
      <c r="AW134" s="729"/>
      <c r="AX134" s="729"/>
      <c r="AY134" s="760"/>
      <c r="AZ134" s="729"/>
      <c r="BA134" s="729"/>
      <c r="BB134" s="729"/>
      <c r="BC134" s="729"/>
      <c r="BD134" s="729"/>
      <c r="BE134" s="770"/>
      <c r="BF134" s="770"/>
      <c r="BG134" s="770"/>
      <c r="BH134" s="770"/>
      <c r="BI134" s="758"/>
      <c r="BJ134" s="740"/>
      <c r="BK134" s="758"/>
      <c r="BL134" s="740"/>
      <c r="BM134" s="697"/>
      <c r="BN134" s="696"/>
      <c r="BO134" s="696"/>
      <c r="BP134" s="696"/>
      <c r="BQ134" s="696"/>
      <c r="BR134" s="696"/>
      <c r="BS134" s="696"/>
      <c r="BT134" s="696"/>
      <c r="BU134" s="696"/>
      <c r="BV134" s="696"/>
      <c r="BW134" s="696"/>
      <c r="BX134" s="696"/>
      <c r="BY134" s="696"/>
      <c r="BZ134" s="696"/>
      <c r="CA134" s="696"/>
      <c r="CB134" s="696"/>
      <c r="CC134" s="696"/>
      <c r="CD134" s="696"/>
      <c r="CE134" s="696"/>
      <c r="CF134" s="696"/>
      <c r="CG134" s="696"/>
      <c r="CH134" s="696"/>
      <c r="CI134" s="696"/>
      <c r="CJ134" s="696"/>
      <c r="CK134" s="696"/>
      <c r="CL134" s="696"/>
      <c r="CM134" s="696"/>
      <c r="CN134" s="696"/>
      <c r="CO134" s="696"/>
      <c r="CP134" s="696"/>
      <c r="CQ134" s="696"/>
      <c r="CR134" s="696"/>
      <c r="CS134" s="696"/>
      <c r="CT134" s="696"/>
      <c r="CU134" s="696"/>
      <c r="CV134" s="696"/>
      <c r="CW134" s="696"/>
      <c r="CX134" s="696"/>
      <c r="CY134" s="696"/>
      <c r="CZ134" s="696"/>
      <c r="DA134" s="696"/>
    </row>
    <row r="135" spans="1:105" s="10" customFormat="1" ht="14.5" customHeight="1">
      <c r="B135" s="136"/>
      <c r="D135" s="137"/>
      <c r="E135" s="138"/>
      <c r="F135" s="155"/>
      <c r="H135" s="140"/>
      <c r="I135" s="860"/>
      <c r="L135" s="759"/>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c r="AL135" s="738"/>
      <c r="AM135" s="738"/>
      <c r="AN135" s="738"/>
      <c r="AO135" s="738"/>
      <c r="AP135" s="738"/>
      <c r="AQ135" s="738"/>
      <c r="AR135" s="738"/>
      <c r="AS135" s="738"/>
      <c r="AT135" s="771"/>
      <c r="AU135" s="771"/>
      <c r="AV135" s="738"/>
      <c r="AW135" s="738"/>
      <c r="AX135" s="738"/>
      <c r="AY135" s="771"/>
      <c r="AZ135" s="738"/>
      <c r="BA135" s="738"/>
      <c r="BB135" s="738"/>
      <c r="BC135" s="738"/>
      <c r="BD135" s="738"/>
      <c r="BE135" s="738"/>
      <c r="BF135" s="738"/>
      <c r="BG135" s="738"/>
      <c r="BH135" s="738"/>
      <c r="BI135" s="653"/>
      <c r="BJ135" s="653"/>
      <c r="BK135" s="653"/>
      <c r="BL135" s="653"/>
      <c r="BM135" s="653"/>
      <c r="BN135" s="653"/>
      <c r="BO135" s="653"/>
      <c r="BP135" s="653"/>
      <c r="BQ135" s="653"/>
      <c r="BR135" s="653"/>
      <c r="BS135" s="653"/>
      <c r="BT135" s="653"/>
      <c r="BU135" s="653"/>
      <c r="BV135" s="653"/>
      <c r="BW135" s="653"/>
      <c r="BX135" s="653"/>
      <c r="BY135" s="653"/>
      <c r="BZ135" s="653"/>
      <c r="CA135" s="653"/>
      <c r="CB135" s="653"/>
      <c r="CC135" s="653"/>
      <c r="CD135" s="653"/>
      <c r="CE135" s="653"/>
      <c r="CF135" s="653"/>
      <c r="CG135" s="653"/>
      <c r="CH135" s="653"/>
      <c r="CI135" s="653"/>
      <c r="CJ135" s="653"/>
      <c r="CK135" s="653"/>
      <c r="CL135" s="653"/>
      <c r="CM135" s="653"/>
      <c r="CN135" s="653"/>
      <c r="CO135" s="653"/>
      <c r="CP135" s="653"/>
      <c r="CQ135" s="653"/>
      <c r="CR135" s="653"/>
      <c r="CS135" s="653"/>
      <c r="CT135" s="653"/>
      <c r="CU135" s="653"/>
      <c r="CV135" s="653"/>
      <c r="CW135" s="653"/>
      <c r="CX135" s="653"/>
      <c r="CY135" s="653"/>
      <c r="CZ135" s="653"/>
      <c r="DA135" s="653"/>
    </row>
    <row r="136" spans="1:105" s="10" customFormat="1" ht="14.5" customHeight="1">
      <c r="B136" s="136"/>
      <c r="C136" s="205"/>
      <c r="D136" s="120" t="s">
        <v>71</v>
      </c>
      <c r="E136" s="129" t="s">
        <v>174</v>
      </c>
      <c r="F136" s="129" t="s">
        <v>405</v>
      </c>
      <c r="G136" s="208"/>
      <c r="H136" s="209"/>
      <c r="I136" s="212"/>
      <c r="J136" s="130">
        <f>SUM(J137)</f>
        <v>0</v>
      </c>
      <c r="K136" s="211"/>
      <c r="L136" s="759"/>
      <c r="M136" s="738"/>
      <c r="N136" s="738"/>
      <c r="O136" s="738"/>
      <c r="P136" s="738"/>
      <c r="Q136" s="738"/>
      <c r="R136" s="738"/>
      <c r="S136" s="738"/>
      <c r="T136" s="738"/>
      <c r="U136" s="738"/>
      <c r="V136" s="738"/>
      <c r="W136" s="738"/>
      <c r="X136" s="738"/>
      <c r="Y136" s="738"/>
      <c r="Z136" s="738"/>
      <c r="AA136" s="738"/>
      <c r="AB136" s="738"/>
      <c r="AC136" s="738"/>
      <c r="AD136" s="738"/>
      <c r="AE136" s="738"/>
      <c r="AF136" s="738"/>
      <c r="AG136" s="738"/>
      <c r="AH136" s="738"/>
      <c r="AI136" s="738"/>
      <c r="AJ136" s="738"/>
      <c r="AK136" s="738"/>
      <c r="AL136" s="738"/>
      <c r="AM136" s="738"/>
      <c r="AN136" s="738"/>
      <c r="AO136" s="738"/>
      <c r="AP136" s="738"/>
      <c r="AQ136" s="738"/>
      <c r="AR136" s="738"/>
      <c r="AS136" s="738"/>
      <c r="AT136" s="771"/>
      <c r="AU136" s="771"/>
      <c r="AV136" s="738"/>
      <c r="AW136" s="738"/>
      <c r="AX136" s="738"/>
      <c r="AY136" s="771"/>
      <c r="AZ136" s="738"/>
      <c r="BA136" s="738"/>
      <c r="BB136" s="738"/>
      <c r="BC136" s="738"/>
      <c r="BD136" s="738"/>
      <c r="BE136" s="738"/>
      <c r="BF136" s="738"/>
      <c r="BG136" s="738"/>
      <c r="BH136" s="738"/>
      <c r="BI136" s="653"/>
      <c r="BJ136" s="653"/>
      <c r="BK136" s="653"/>
      <c r="BL136" s="653"/>
      <c r="BM136" s="653"/>
      <c r="BN136" s="653"/>
      <c r="BO136" s="653"/>
      <c r="BP136" s="653"/>
      <c r="BQ136" s="653"/>
      <c r="BR136" s="653"/>
      <c r="BS136" s="653"/>
      <c r="BT136" s="653"/>
      <c r="BU136" s="653"/>
      <c r="BV136" s="653"/>
      <c r="BW136" s="653"/>
      <c r="BX136" s="653"/>
      <c r="BY136" s="653"/>
      <c r="BZ136" s="653"/>
      <c r="CA136" s="653"/>
      <c r="CB136" s="653"/>
      <c r="CC136" s="653"/>
      <c r="CD136" s="653"/>
      <c r="CE136" s="653"/>
      <c r="CF136" s="653"/>
      <c r="CG136" s="653"/>
      <c r="CH136" s="653"/>
      <c r="CI136" s="653"/>
      <c r="CJ136" s="653"/>
      <c r="CK136" s="653"/>
      <c r="CL136" s="653"/>
      <c r="CM136" s="653"/>
      <c r="CN136" s="653"/>
      <c r="CO136" s="653"/>
      <c r="CP136" s="653"/>
      <c r="CQ136" s="653"/>
      <c r="CR136" s="653"/>
      <c r="CS136" s="653"/>
      <c r="CT136" s="653"/>
      <c r="CU136" s="653"/>
      <c r="CV136" s="653"/>
      <c r="CW136" s="653"/>
      <c r="CX136" s="653"/>
      <c r="CY136" s="653"/>
      <c r="CZ136" s="653"/>
      <c r="DA136" s="653"/>
    </row>
    <row r="137" spans="1:105" s="2" customFormat="1" ht="33.65" customHeight="1">
      <c r="A137" s="237"/>
      <c r="B137" s="131"/>
      <c r="C137" s="145">
        <v>8</v>
      </c>
      <c r="D137" s="145"/>
      <c r="E137" s="146"/>
      <c r="F137" s="156" t="s">
        <v>406</v>
      </c>
      <c r="G137" s="148" t="s">
        <v>171</v>
      </c>
      <c r="H137" s="149">
        <v>48</v>
      </c>
      <c r="I137" s="150"/>
      <c r="J137" s="151">
        <f>ROUND(I137*H137,0)</f>
        <v>0</v>
      </c>
      <c r="K137" s="147" t="s">
        <v>1</v>
      </c>
      <c r="L137" s="756"/>
      <c r="M137" s="736"/>
      <c r="N137" s="737"/>
      <c r="O137" s="734"/>
      <c r="P137" s="757"/>
      <c r="Q137" s="757"/>
      <c r="R137" s="757"/>
      <c r="S137" s="757"/>
      <c r="T137" s="757"/>
      <c r="U137" s="734"/>
      <c r="V137" s="734"/>
      <c r="W137" s="734"/>
      <c r="X137" s="734"/>
      <c r="Y137" s="734"/>
      <c r="Z137" s="734"/>
      <c r="AA137" s="734"/>
      <c r="AB137" s="734"/>
      <c r="AC137" s="734"/>
      <c r="AD137" s="734"/>
      <c r="AE137" s="734"/>
      <c r="AF137" s="729"/>
      <c r="AG137" s="729"/>
      <c r="AH137" s="729"/>
      <c r="AI137" s="729"/>
      <c r="AJ137" s="729"/>
      <c r="AK137" s="729"/>
      <c r="AL137" s="729"/>
      <c r="AM137" s="729"/>
      <c r="AN137" s="729"/>
      <c r="AO137" s="729"/>
      <c r="AP137" s="729"/>
      <c r="AQ137" s="729"/>
      <c r="AR137" s="769"/>
      <c r="AS137" s="729"/>
      <c r="AT137" s="769"/>
      <c r="AU137" s="769"/>
      <c r="AV137" s="729"/>
      <c r="AW137" s="729"/>
      <c r="AX137" s="729"/>
      <c r="AY137" s="760"/>
      <c r="AZ137" s="729"/>
      <c r="BA137" s="729"/>
      <c r="BB137" s="729"/>
      <c r="BC137" s="729"/>
      <c r="BD137" s="729"/>
      <c r="BE137" s="770"/>
      <c r="BF137" s="770"/>
      <c r="BG137" s="770"/>
      <c r="BH137" s="770"/>
      <c r="BI137" s="758"/>
      <c r="BJ137" s="740"/>
      <c r="BK137" s="758"/>
      <c r="BL137" s="740"/>
      <c r="BM137" s="697"/>
      <c r="BN137" s="696"/>
      <c r="BO137" s="696"/>
      <c r="BP137" s="696"/>
      <c r="BQ137" s="696"/>
      <c r="BR137" s="696"/>
      <c r="BS137" s="696"/>
      <c r="BT137" s="696"/>
      <c r="BU137" s="696"/>
      <c r="BV137" s="696"/>
      <c r="BW137" s="696"/>
      <c r="BX137" s="696"/>
      <c r="BY137" s="696"/>
      <c r="BZ137" s="696"/>
      <c r="CA137" s="696"/>
      <c r="CB137" s="696"/>
      <c r="CC137" s="696"/>
      <c r="CD137" s="696"/>
      <c r="CE137" s="696"/>
      <c r="CF137" s="696"/>
      <c r="CG137" s="696"/>
      <c r="CH137" s="696"/>
      <c r="CI137" s="696"/>
      <c r="CJ137" s="696"/>
      <c r="CK137" s="696"/>
      <c r="CL137" s="696"/>
      <c r="CM137" s="696"/>
      <c r="CN137" s="696"/>
      <c r="CO137" s="696"/>
      <c r="CP137" s="696"/>
      <c r="CQ137" s="696"/>
      <c r="CR137" s="696"/>
      <c r="CS137" s="696"/>
      <c r="CT137" s="696"/>
      <c r="CU137" s="696"/>
      <c r="CV137" s="696"/>
      <c r="CW137" s="696"/>
      <c r="CX137" s="696"/>
      <c r="CY137" s="696"/>
      <c r="CZ137" s="696"/>
      <c r="DA137" s="696"/>
    </row>
    <row r="138" spans="1:105" s="2" customFormat="1" ht="14.25" customHeight="1">
      <c r="A138" s="237"/>
      <c r="B138" s="131"/>
      <c r="C138" s="173"/>
      <c r="D138" s="173"/>
      <c r="E138" s="174"/>
      <c r="F138" s="241"/>
      <c r="G138" s="176"/>
      <c r="H138" s="177"/>
      <c r="I138" s="614"/>
      <c r="J138" s="178"/>
      <c r="K138" s="175"/>
      <c r="L138" s="756"/>
      <c r="M138" s="736"/>
      <c r="N138" s="737"/>
      <c r="O138" s="734"/>
      <c r="P138" s="757"/>
      <c r="Q138" s="757"/>
      <c r="R138" s="757"/>
      <c r="S138" s="757"/>
      <c r="T138" s="757"/>
      <c r="U138" s="734"/>
      <c r="V138" s="734"/>
      <c r="W138" s="734"/>
      <c r="X138" s="734"/>
      <c r="Y138" s="734"/>
      <c r="Z138" s="734"/>
      <c r="AA138" s="734"/>
      <c r="AB138" s="734"/>
      <c r="AC138" s="734"/>
      <c r="AD138" s="734"/>
      <c r="AE138" s="734"/>
      <c r="AF138" s="729"/>
      <c r="AG138" s="729"/>
      <c r="AH138" s="729"/>
      <c r="AI138" s="729"/>
      <c r="AJ138" s="729"/>
      <c r="AK138" s="729"/>
      <c r="AL138" s="729"/>
      <c r="AM138" s="729"/>
      <c r="AN138" s="729"/>
      <c r="AO138" s="729"/>
      <c r="AP138" s="729"/>
      <c r="AQ138" s="729"/>
      <c r="AR138" s="769"/>
      <c r="AS138" s="729"/>
      <c r="AT138" s="769"/>
      <c r="AU138" s="769"/>
      <c r="AV138" s="729"/>
      <c r="AW138" s="729"/>
      <c r="AX138" s="729"/>
      <c r="AY138" s="760"/>
      <c r="AZ138" s="729"/>
      <c r="BA138" s="729"/>
      <c r="BB138" s="729"/>
      <c r="BC138" s="729"/>
      <c r="BD138" s="729"/>
      <c r="BE138" s="770"/>
      <c r="BF138" s="770"/>
      <c r="BG138" s="770"/>
      <c r="BH138" s="770"/>
      <c r="BI138" s="758"/>
      <c r="BJ138" s="740"/>
      <c r="BK138" s="758"/>
      <c r="BL138" s="740"/>
      <c r="BM138" s="697"/>
      <c r="BN138" s="696"/>
      <c r="BO138" s="696"/>
      <c r="BP138" s="696"/>
      <c r="BQ138" s="696"/>
      <c r="BR138" s="696"/>
      <c r="BS138" s="696"/>
      <c r="BT138" s="696"/>
      <c r="BU138" s="696"/>
      <c r="BV138" s="696"/>
      <c r="BW138" s="696"/>
      <c r="BX138" s="696"/>
      <c r="BY138" s="696"/>
      <c r="BZ138" s="696"/>
      <c r="CA138" s="696"/>
      <c r="CB138" s="696"/>
      <c r="CC138" s="696"/>
      <c r="CD138" s="696"/>
      <c r="CE138" s="696"/>
      <c r="CF138" s="696"/>
      <c r="CG138" s="696"/>
      <c r="CH138" s="696"/>
      <c r="CI138" s="696"/>
      <c r="CJ138" s="696"/>
      <c r="CK138" s="696"/>
      <c r="CL138" s="696"/>
      <c r="CM138" s="696"/>
      <c r="CN138" s="696"/>
      <c r="CO138" s="696"/>
      <c r="CP138" s="696"/>
      <c r="CQ138" s="696"/>
      <c r="CR138" s="696"/>
      <c r="CS138" s="696"/>
      <c r="CT138" s="696"/>
      <c r="CU138" s="696"/>
      <c r="CV138" s="696"/>
      <c r="CW138" s="696"/>
      <c r="CX138" s="696"/>
      <c r="CY138" s="696"/>
      <c r="CZ138" s="696"/>
      <c r="DA138" s="696"/>
    </row>
    <row r="139" spans="1:105" s="10" customFormat="1" ht="14.5" customHeight="1">
      <c r="B139" s="136"/>
      <c r="C139" s="205"/>
      <c r="D139" s="120" t="s">
        <v>71</v>
      </c>
      <c r="E139" s="213"/>
      <c r="F139" s="129" t="s">
        <v>407</v>
      </c>
      <c r="G139" s="129"/>
      <c r="H139" s="209"/>
      <c r="I139" s="212"/>
      <c r="J139" s="130">
        <f>SUM(J140:J142)</f>
        <v>0</v>
      </c>
      <c r="K139" s="211"/>
      <c r="L139" s="759"/>
      <c r="M139" s="738"/>
      <c r="N139" s="738"/>
      <c r="O139" s="738"/>
      <c r="P139" s="738"/>
      <c r="Q139" s="738"/>
      <c r="R139" s="738"/>
      <c r="S139" s="738"/>
      <c r="T139" s="738"/>
      <c r="U139" s="738"/>
      <c r="V139" s="738"/>
      <c r="W139" s="738"/>
      <c r="X139" s="738"/>
      <c r="Y139" s="738"/>
      <c r="Z139" s="738"/>
      <c r="AA139" s="738"/>
      <c r="AB139" s="738"/>
      <c r="AC139" s="738"/>
      <c r="AD139" s="738"/>
      <c r="AE139" s="738"/>
      <c r="AF139" s="738"/>
      <c r="AG139" s="738"/>
      <c r="AH139" s="738"/>
      <c r="AI139" s="738"/>
      <c r="AJ139" s="738"/>
      <c r="AK139" s="738"/>
      <c r="AL139" s="738"/>
      <c r="AM139" s="738"/>
      <c r="AN139" s="738"/>
      <c r="AO139" s="738"/>
      <c r="AP139" s="738"/>
      <c r="AQ139" s="738"/>
      <c r="AR139" s="738"/>
      <c r="AS139" s="738"/>
      <c r="AT139" s="771"/>
      <c r="AU139" s="771"/>
      <c r="AV139" s="738"/>
      <c r="AW139" s="738"/>
      <c r="AX139" s="738"/>
      <c r="AY139" s="771"/>
      <c r="AZ139" s="738"/>
      <c r="BA139" s="738"/>
      <c r="BB139" s="738"/>
      <c r="BC139" s="738"/>
      <c r="BD139" s="738"/>
      <c r="BE139" s="738"/>
      <c r="BF139" s="738"/>
      <c r="BG139" s="738"/>
      <c r="BH139" s="738"/>
      <c r="BI139" s="653"/>
      <c r="BJ139" s="653"/>
      <c r="BK139" s="653"/>
      <c r="BL139" s="653"/>
      <c r="BM139" s="653"/>
      <c r="BN139" s="653"/>
      <c r="BO139" s="653"/>
      <c r="BP139" s="653"/>
      <c r="BQ139" s="653"/>
      <c r="BR139" s="653"/>
      <c r="BS139" s="653"/>
      <c r="BT139" s="653"/>
      <c r="BU139" s="653"/>
      <c r="BV139" s="653"/>
      <c r="BW139" s="653"/>
      <c r="BX139" s="653"/>
      <c r="BY139" s="653"/>
      <c r="BZ139" s="653"/>
      <c r="CA139" s="653"/>
      <c r="CB139" s="653"/>
      <c r="CC139" s="653"/>
      <c r="CD139" s="653"/>
      <c r="CE139" s="653"/>
      <c r="CF139" s="653"/>
      <c r="CG139" s="653"/>
      <c r="CH139" s="653"/>
      <c r="CI139" s="653"/>
      <c r="CJ139" s="653"/>
      <c r="CK139" s="653"/>
      <c r="CL139" s="653"/>
      <c r="CM139" s="653"/>
      <c r="CN139" s="653"/>
      <c r="CO139" s="653"/>
      <c r="CP139" s="653"/>
      <c r="CQ139" s="653"/>
      <c r="CR139" s="653"/>
      <c r="CS139" s="653"/>
      <c r="CT139" s="653"/>
      <c r="CU139" s="653"/>
      <c r="CV139" s="653"/>
      <c r="CW139" s="653"/>
      <c r="CX139" s="653"/>
      <c r="CY139" s="653"/>
      <c r="CZ139" s="653"/>
      <c r="DA139" s="653"/>
    </row>
    <row r="140" spans="1:105" s="2" customFormat="1" ht="33.65" customHeight="1">
      <c r="A140" s="237"/>
      <c r="B140" s="131"/>
      <c r="C140" s="145">
        <v>9</v>
      </c>
      <c r="D140" s="145"/>
      <c r="E140" s="146"/>
      <c r="F140" s="156" t="s">
        <v>408</v>
      </c>
      <c r="G140" s="148" t="s">
        <v>158</v>
      </c>
      <c r="H140" s="149">
        <v>48</v>
      </c>
      <c r="I140" s="150"/>
      <c r="J140" s="151">
        <f>ROUND(I140*H140,0)</f>
        <v>0</v>
      </c>
      <c r="K140" s="147"/>
      <c r="L140" s="756"/>
      <c r="M140" s="736"/>
      <c r="N140" s="737"/>
      <c r="O140" s="734"/>
      <c r="P140" s="757"/>
      <c r="Q140" s="757"/>
      <c r="R140" s="757"/>
      <c r="S140" s="757"/>
      <c r="T140" s="757"/>
      <c r="U140" s="734"/>
      <c r="V140" s="734"/>
      <c r="W140" s="734"/>
      <c r="X140" s="734"/>
      <c r="Y140" s="734"/>
      <c r="Z140" s="734"/>
      <c r="AA140" s="734"/>
      <c r="AB140" s="734"/>
      <c r="AC140" s="734"/>
      <c r="AD140" s="734"/>
      <c r="AE140" s="734"/>
      <c r="AF140" s="729"/>
      <c r="AG140" s="729"/>
      <c r="AH140" s="729"/>
      <c r="AI140" s="729"/>
      <c r="AJ140" s="729"/>
      <c r="AK140" s="729"/>
      <c r="AL140" s="729"/>
      <c r="AM140" s="729"/>
      <c r="AN140" s="729"/>
      <c r="AO140" s="729"/>
      <c r="AP140" s="729"/>
      <c r="AQ140" s="729"/>
      <c r="AR140" s="769"/>
      <c r="AS140" s="729"/>
      <c r="AT140" s="769"/>
      <c r="AU140" s="769"/>
      <c r="AV140" s="729"/>
      <c r="AW140" s="729"/>
      <c r="AX140" s="729"/>
      <c r="AY140" s="760"/>
      <c r="AZ140" s="729"/>
      <c r="BA140" s="729"/>
      <c r="BB140" s="729"/>
      <c r="BC140" s="729"/>
      <c r="BD140" s="729"/>
      <c r="BE140" s="770"/>
      <c r="BF140" s="770"/>
      <c r="BG140" s="770"/>
      <c r="BH140" s="770"/>
      <c r="BI140" s="758"/>
      <c r="BJ140" s="740"/>
      <c r="BK140" s="758"/>
      <c r="BL140" s="740"/>
      <c r="BM140" s="697"/>
      <c r="BN140" s="696"/>
      <c r="BO140" s="696"/>
      <c r="BP140" s="696"/>
      <c r="BQ140" s="696"/>
      <c r="BR140" s="696"/>
      <c r="BS140" s="696"/>
      <c r="BT140" s="696"/>
      <c r="BU140" s="696"/>
      <c r="BV140" s="696"/>
      <c r="BW140" s="696"/>
      <c r="BX140" s="696"/>
      <c r="BY140" s="696"/>
      <c r="BZ140" s="696"/>
      <c r="CA140" s="696"/>
      <c r="CB140" s="696"/>
      <c r="CC140" s="696"/>
      <c r="CD140" s="696"/>
      <c r="CE140" s="696"/>
      <c r="CF140" s="696"/>
      <c r="CG140" s="696"/>
      <c r="CH140" s="696"/>
      <c r="CI140" s="696"/>
      <c r="CJ140" s="696"/>
      <c r="CK140" s="696"/>
      <c r="CL140" s="696"/>
      <c r="CM140" s="696"/>
      <c r="CN140" s="696"/>
      <c r="CO140" s="696"/>
      <c r="CP140" s="696"/>
      <c r="CQ140" s="696"/>
      <c r="CR140" s="696"/>
      <c r="CS140" s="696"/>
      <c r="CT140" s="696"/>
      <c r="CU140" s="696"/>
      <c r="CV140" s="696"/>
      <c r="CW140" s="696"/>
      <c r="CX140" s="696"/>
      <c r="CY140" s="696"/>
      <c r="CZ140" s="696"/>
      <c r="DA140" s="696"/>
    </row>
    <row r="141" spans="1:105" s="2" customFormat="1" ht="21.75" customHeight="1">
      <c r="A141" s="237"/>
      <c r="B141" s="131"/>
      <c r="C141" s="145">
        <v>10</v>
      </c>
      <c r="D141" s="145"/>
      <c r="E141" s="146"/>
      <c r="F141" s="156" t="s">
        <v>409</v>
      </c>
      <c r="G141" s="148" t="s">
        <v>158</v>
      </c>
      <c r="H141" s="149">
        <v>48</v>
      </c>
      <c r="I141" s="150"/>
      <c r="J141" s="151">
        <f t="shared" ref="J141:J142" si="0">ROUND(I141*H141,0)</f>
        <v>0</v>
      </c>
      <c r="K141" s="147"/>
      <c r="L141" s="756"/>
      <c r="M141" s="736"/>
      <c r="N141" s="737"/>
      <c r="O141" s="734"/>
      <c r="P141" s="757"/>
      <c r="Q141" s="757"/>
      <c r="R141" s="757"/>
      <c r="S141" s="757"/>
      <c r="T141" s="757"/>
      <c r="U141" s="734"/>
      <c r="V141" s="734"/>
      <c r="W141" s="734"/>
      <c r="X141" s="734"/>
      <c r="Y141" s="734"/>
      <c r="Z141" s="734"/>
      <c r="AA141" s="734"/>
      <c r="AB141" s="734"/>
      <c r="AC141" s="734"/>
      <c r="AD141" s="734"/>
      <c r="AE141" s="734"/>
      <c r="AF141" s="729"/>
      <c r="AG141" s="729"/>
      <c r="AH141" s="729"/>
      <c r="AI141" s="729"/>
      <c r="AJ141" s="729"/>
      <c r="AK141" s="729"/>
      <c r="AL141" s="729"/>
      <c r="AM141" s="729"/>
      <c r="AN141" s="729"/>
      <c r="AO141" s="729"/>
      <c r="AP141" s="729"/>
      <c r="AQ141" s="729"/>
      <c r="AR141" s="769"/>
      <c r="AS141" s="729"/>
      <c r="AT141" s="769"/>
      <c r="AU141" s="769"/>
      <c r="AV141" s="729"/>
      <c r="AW141" s="729"/>
      <c r="AX141" s="729"/>
      <c r="AY141" s="760"/>
      <c r="AZ141" s="729"/>
      <c r="BA141" s="729"/>
      <c r="BB141" s="729"/>
      <c r="BC141" s="729"/>
      <c r="BD141" s="729"/>
      <c r="BE141" s="770"/>
      <c r="BF141" s="770"/>
      <c r="BG141" s="770"/>
      <c r="BH141" s="770"/>
      <c r="BI141" s="758"/>
      <c r="BJ141" s="740"/>
      <c r="BK141" s="758"/>
      <c r="BL141" s="740"/>
      <c r="BM141" s="697"/>
      <c r="BN141" s="696"/>
      <c r="BO141" s="696"/>
      <c r="BP141" s="696"/>
      <c r="BQ141" s="696"/>
      <c r="BR141" s="696"/>
      <c r="BS141" s="696"/>
      <c r="BT141" s="696"/>
      <c r="BU141" s="696"/>
      <c r="BV141" s="696"/>
      <c r="BW141" s="696"/>
      <c r="BX141" s="696"/>
      <c r="BY141" s="696"/>
      <c r="BZ141" s="696"/>
      <c r="CA141" s="696"/>
      <c r="CB141" s="696"/>
      <c r="CC141" s="696"/>
      <c r="CD141" s="696"/>
      <c r="CE141" s="696"/>
      <c r="CF141" s="696"/>
      <c r="CG141" s="696"/>
      <c r="CH141" s="696"/>
      <c r="CI141" s="696"/>
      <c r="CJ141" s="696"/>
      <c r="CK141" s="696"/>
      <c r="CL141" s="696"/>
      <c r="CM141" s="696"/>
      <c r="CN141" s="696"/>
      <c r="CO141" s="696"/>
      <c r="CP141" s="696"/>
      <c r="CQ141" s="696"/>
      <c r="CR141" s="696"/>
      <c r="CS141" s="696"/>
      <c r="CT141" s="696"/>
      <c r="CU141" s="696"/>
      <c r="CV141" s="696"/>
      <c r="CW141" s="696"/>
      <c r="CX141" s="696"/>
      <c r="CY141" s="696"/>
      <c r="CZ141" s="696"/>
      <c r="DA141" s="696"/>
    </row>
    <row r="142" spans="1:105" s="2" customFormat="1" ht="33.65" customHeight="1">
      <c r="A142" s="237"/>
      <c r="B142" s="131"/>
      <c r="C142" s="145">
        <v>11</v>
      </c>
      <c r="D142" s="145"/>
      <c r="E142" s="146"/>
      <c r="F142" s="156" t="s">
        <v>410</v>
      </c>
      <c r="G142" s="148" t="s">
        <v>138</v>
      </c>
      <c r="H142" s="149">
        <v>0.5</v>
      </c>
      <c r="I142" s="150"/>
      <c r="J142" s="151">
        <f t="shared" si="0"/>
        <v>0</v>
      </c>
      <c r="K142" s="147"/>
      <c r="L142" s="756"/>
      <c r="M142" s="736"/>
      <c r="N142" s="737"/>
      <c r="O142" s="734"/>
      <c r="P142" s="757"/>
      <c r="Q142" s="757"/>
      <c r="R142" s="757"/>
      <c r="S142" s="757"/>
      <c r="T142" s="757"/>
      <c r="U142" s="734"/>
      <c r="V142" s="734"/>
      <c r="W142" s="734"/>
      <c r="X142" s="734"/>
      <c r="Y142" s="734"/>
      <c r="Z142" s="734"/>
      <c r="AA142" s="734"/>
      <c r="AB142" s="734"/>
      <c r="AC142" s="734"/>
      <c r="AD142" s="734"/>
      <c r="AE142" s="734"/>
      <c r="AF142" s="729"/>
      <c r="AG142" s="729"/>
      <c r="AH142" s="729"/>
      <c r="AI142" s="729"/>
      <c r="AJ142" s="729"/>
      <c r="AK142" s="729"/>
      <c r="AL142" s="729"/>
      <c r="AM142" s="729"/>
      <c r="AN142" s="729"/>
      <c r="AO142" s="729"/>
      <c r="AP142" s="729"/>
      <c r="AQ142" s="729"/>
      <c r="AR142" s="769"/>
      <c r="AS142" s="729"/>
      <c r="AT142" s="769"/>
      <c r="AU142" s="769"/>
      <c r="AV142" s="729"/>
      <c r="AW142" s="729"/>
      <c r="AX142" s="729"/>
      <c r="AY142" s="760"/>
      <c r="AZ142" s="729"/>
      <c r="BA142" s="729"/>
      <c r="BB142" s="729"/>
      <c r="BC142" s="729"/>
      <c r="BD142" s="729"/>
      <c r="BE142" s="770"/>
      <c r="BF142" s="770"/>
      <c r="BG142" s="770"/>
      <c r="BH142" s="770"/>
      <c r="BI142" s="758"/>
      <c r="BJ142" s="740"/>
      <c r="BK142" s="758"/>
      <c r="BL142" s="740"/>
      <c r="BM142" s="697"/>
      <c r="BN142" s="696"/>
      <c r="BO142" s="696"/>
      <c r="BP142" s="696"/>
      <c r="BQ142" s="696"/>
      <c r="BR142" s="696"/>
      <c r="BS142" s="696"/>
      <c r="BT142" s="696"/>
      <c r="BU142" s="696"/>
      <c r="BV142" s="696"/>
      <c r="BW142" s="696"/>
      <c r="BX142" s="696"/>
      <c r="BY142" s="696"/>
      <c r="BZ142" s="696"/>
      <c r="CA142" s="696"/>
      <c r="CB142" s="696"/>
      <c r="CC142" s="696"/>
      <c r="CD142" s="696"/>
      <c r="CE142" s="696"/>
      <c r="CF142" s="696"/>
      <c r="CG142" s="696"/>
      <c r="CH142" s="696"/>
      <c r="CI142" s="696"/>
      <c r="CJ142" s="696"/>
      <c r="CK142" s="696"/>
      <c r="CL142" s="696"/>
      <c r="CM142" s="696"/>
      <c r="CN142" s="696"/>
      <c r="CO142" s="696"/>
      <c r="CP142" s="696"/>
      <c r="CQ142" s="696"/>
      <c r="CR142" s="696"/>
      <c r="CS142" s="696"/>
      <c r="CT142" s="696"/>
      <c r="CU142" s="696"/>
      <c r="CV142" s="696"/>
      <c r="CW142" s="696"/>
      <c r="CX142" s="696"/>
      <c r="CY142" s="696"/>
      <c r="CZ142" s="696"/>
      <c r="DA142" s="696"/>
    </row>
    <row r="143" spans="1:105">
      <c r="B143" s="438"/>
      <c r="C143" s="436"/>
      <c r="D143" s="436"/>
      <c r="E143" s="436"/>
      <c r="F143" s="436"/>
      <c r="G143" s="436"/>
      <c r="H143" s="436"/>
      <c r="I143" s="886"/>
      <c r="J143" s="436"/>
      <c r="K143" s="678"/>
    </row>
  </sheetData>
  <sheetProtection algorithmName="SHA-512" hashValue="rVjGkkSsT/uOVY4iwnuSljJuOmIgEnb7F1l2yPEvSO+1+vfFQFfAnmdCnaJm4SW4O8zonAhMY4Ukeqlqdutneg==" saltValue="zzMlkwVJO623XiZlsS3wmQ==" spinCount="100000" sheet="1" objects="1" scenarios="1" selectLockedCells="1"/>
  <autoFilter ref="C119:K142" xr:uid="{00000000-0009-0000-0000-000007000000}"/>
  <mergeCells count="9">
    <mergeCell ref="E87:H87"/>
    <mergeCell ref="E110:H110"/>
    <mergeCell ref="E112:H112"/>
    <mergeCell ref="L2:V2"/>
    <mergeCell ref="E7:H7"/>
    <mergeCell ref="E9:H9"/>
    <mergeCell ref="E18:H18"/>
    <mergeCell ref="E27:H27"/>
    <mergeCell ref="E85:H85"/>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BM157"/>
  <sheetViews>
    <sheetView showGridLines="0" view="pageBreakPreview" topLeftCell="A89" zoomScale="60" zoomScaleNormal="100" workbookViewId="0">
      <selection activeCell="I122" sqref="I122"/>
    </sheetView>
  </sheetViews>
  <sheetFormatPr defaultColWidth="9.1796875" defaultRowHeight="10.3"/>
  <cols>
    <col min="1" max="1" width="8.36328125" style="220" customWidth="1"/>
    <col min="2" max="2" width="1.1796875" style="220" customWidth="1"/>
    <col min="3" max="3" width="4.1796875" style="220" customWidth="1"/>
    <col min="4" max="4" width="4.36328125" style="220" customWidth="1"/>
    <col min="5" max="5" width="17.1796875" style="220" customWidth="1"/>
    <col min="6" max="6" width="50.81640625" style="220" customWidth="1"/>
    <col min="7" max="7" width="7.453125" style="220" customWidth="1"/>
    <col min="8" max="8" width="14" style="220" customWidth="1"/>
    <col min="9" max="9" width="15.81640625" style="845" customWidth="1"/>
    <col min="10" max="11" width="22.36328125" style="220" customWidth="1"/>
    <col min="12" max="12" width="9.36328125" style="220" customWidth="1"/>
    <col min="13" max="13" width="10.81640625" style="727" customWidth="1"/>
    <col min="14" max="14" width="9.1796875" style="727"/>
    <col min="15" max="20" width="14.1796875" style="727" customWidth="1"/>
    <col min="21" max="21" width="3.81640625" style="727" customWidth="1"/>
    <col min="22" max="22" width="12.36328125" style="727" customWidth="1"/>
    <col min="23" max="23" width="16.36328125" style="727" customWidth="1"/>
    <col min="24" max="24" width="12.36328125" style="727" customWidth="1"/>
    <col min="25" max="25" width="15" style="727" customWidth="1"/>
    <col min="26" max="26" width="11" style="727" customWidth="1"/>
    <col min="27" max="27" width="15" style="727" customWidth="1"/>
    <col min="28" max="28" width="16.36328125" style="727" customWidth="1"/>
    <col min="29" max="29" width="11" style="727" customWidth="1"/>
    <col min="30" max="30" width="15" style="727" customWidth="1"/>
    <col min="31" max="31" width="16.36328125" style="727" customWidth="1"/>
    <col min="32" max="63" width="9.1796875" style="727"/>
    <col min="64" max="16384" width="9.1796875" style="220"/>
  </cols>
  <sheetData>
    <row r="2" spans="1:63" ht="37" customHeight="1">
      <c r="L2" s="894"/>
      <c r="M2" s="895"/>
      <c r="N2" s="895"/>
      <c r="O2" s="895"/>
      <c r="P2" s="895"/>
      <c r="Q2" s="895"/>
      <c r="R2" s="895"/>
      <c r="S2" s="895"/>
      <c r="T2" s="895"/>
      <c r="U2" s="895"/>
      <c r="V2" s="895"/>
      <c r="AT2" s="760"/>
    </row>
    <row r="3" spans="1:63" ht="7" customHeight="1">
      <c r="B3" s="13"/>
      <c r="C3" s="14"/>
      <c r="D3" s="14"/>
      <c r="E3" s="14"/>
      <c r="F3" s="14"/>
      <c r="G3" s="14"/>
      <c r="H3" s="14"/>
      <c r="I3" s="846"/>
      <c r="J3" s="14"/>
      <c r="K3" s="14"/>
      <c r="L3" s="15"/>
      <c r="AT3" s="760"/>
    </row>
    <row r="4" spans="1:63" ht="25" customHeight="1">
      <c r="B4" s="15"/>
      <c r="D4" s="16" t="s">
        <v>110</v>
      </c>
      <c r="L4" s="15"/>
      <c r="M4" s="728"/>
      <c r="AT4" s="760"/>
    </row>
    <row r="5" spans="1:63" ht="7" customHeight="1">
      <c r="B5" s="15"/>
      <c r="L5" s="15"/>
    </row>
    <row r="6" spans="1:63" ht="12" customHeight="1">
      <c r="B6" s="15"/>
      <c r="D6" s="228" t="s">
        <v>16</v>
      </c>
      <c r="L6" s="15"/>
    </row>
    <row r="7" spans="1:63" ht="16.5" customHeight="1">
      <c r="B7" s="15"/>
      <c r="E7" s="940" t="s">
        <v>4078</v>
      </c>
      <c r="F7" s="941"/>
      <c r="G7" s="941"/>
      <c r="H7" s="941"/>
      <c r="L7" s="15"/>
    </row>
    <row r="8" spans="1:63" s="2" customFormat="1" ht="12" customHeight="1">
      <c r="A8" s="227"/>
      <c r="B8" s="26"/>
      <c r="C8" s="227"/>
      <c r="D8" s="228" t="s">
        <v>111</v>
      </c>
      <c r="E8" s="227"/>
      <c r="F8" s="227"/>
      <c r="G8" s="227"/>
      <c r="H8" s="227"/>
      <c r="I8" s="135"/>
      <c r="J8" s="227"/>
      <c r="K8" s="227"/>
      <c r="L8" s="34"/>
      <c r="M8" s="729"/>
      <c r="N8" s="729"/>
      <c r="O8" s="729"/>
      <c r="P8" s="729"/>
      <c r="Q8" s="729"/>
      <c r="R8" s="729"/>
      <c r="S8" s="734"/>
      <c r="T8" s="734"/>
      <c r="U8" s="734"/>
      <c r="V8" s="734"/>
      <c r="W8" s="734"/>
      <c r="X8" s="734"/>
      <c r="Y8" s="734"/>
      <c r="Z8" s="734"/>
      <c r="AA8" s="734"/>
      <c r="AB8" s="734"/>
      <c r="AC8" s="734"/>
      <c r="AD8" s="734"/>
      <c r="AE8" s="734"/>
      <c r="AF8" s="729"/>
      <c r="AG8" s="729"/>
      <c r="AH8" s="729"/>
      <c r="AI8" s="729"/>
      <c r="AJ8" s="729"/>
      <c r="AK8" s="729"/>
      <c r="AL8" s="729"/>
      <c r="AM8" s="729"/>
      <c r="AN8" s="729"/>
      <c r="AO8" s="729"/>
      <c r="AP8" s="729"/>
      <c r="AQ8" s="729"/>
      <c r="AR8" s="729"/>
      <c r="AS8" s="729"/>
      <c r="AT8" s="729"/>
      <c r="AU8" s="729"/>
      <c r="AV8" s="729"/>
      <c r="AW8" s="729"/>
      <c r="AX8" s="729"/>
      <c r="AY8" s="729"/>
      <c r="AZ8" s="729"/>
      <c r="BA8" s="729"/>
      <c r="BB8" s="729"/>
      <c r="BC8" s="729"/>
      <c r="BD8" s="729"/>
      <c r="BE8" s="729"/>
      <c r="BF8" s="729"/>
      <c r="BG8" s="729"/>
      <c r="BH8" s="729"/>
      <c r="BI8" s="729"/>
      <c r="BJ8" s="729"/>
      <c r="BK8" s="729"/>
    </row>
    <row r="9" spans="1:63" s="2" customFormat="1" ht="16.5" customHeight="1">
      <c r="A9" s="227"/>
      <c r="B9" s="26"/>
      <c r="C9" s="227"/>
      <c r="D9" s="227"/>
      <c r="E9" s="911" t="s">
        <v>7016</v>
      </c>
      <c r="F9" s="942"/>
      <c r="G9" s="942"/>
      <c r="H9" s="942"/>
      <c r="I9" s="135"/>
      <c r="J9" s="227"/>
      <c r="K9" s="227"/>
      <c r="L9" s="34"/>
      <c r="M9" s="729"/>
      <c r="N9" s="729"/>
      <c r="O9" s="729"/>
      <c r="P9" s="729"/>
      <c r="Q9" s="729"/>
      <c r="R9" s="729"/>
      <c r="S9" s="734"/>
      <c r="T9" s="734"/>
      <c r="U9" s="734"/>
      <c r="V9" s="734"/>
      <c r="W9" s="734"/>
      <c r="X9" s="734"/>
      <c r="Y9" s="734"/>
      <c r="Z9" s="734"/>
      <c r="AA9" s="734"/>
      <c r="AB9" s="734"/>
      <c r="AC9" s="734"/>
      <c r="AD9" s="734"/>
      <c r="AE9" s="734"/>
      <c r="AF9" s="729"/>
      <c r="AG9" s="729"/>
      <c r="AH9" s="729"/>
      <c r="AI9" s="729"/>
      <c r="AJ9" s="729"/>
      <c r="AK9" s="729"/>
      <c r="AL9" s="729"/>
      <c r="AM9" s="729"/>
      <c r="AN9" s="729"/>
      <c r="AO9" s="729"/>
      <c r="AP9" s="729"/>
      <c r="AQ9" s="729"/>
      <c r="AR9" s="729"/>
      <c r="AS9" s="729"/>
      <c r="AT9" s="729"/>
      <c r="AU9" s="729"/>
      <c r="AV9" s="729"/>
      <c r="AW9" s="729"/>
      <c r="AX9" s="729"/>
      <c r="AY9" s="729"/>
      <c r="AZ9" s="729"/>
      <c r="BA9" s="729"/>
      <c r="BB9" s="729"/>
      <c r="BC9" s="729"/>
      <c r="BD9" s="729"/>
      <c r="BE9" s="729"/>
      <c r="BF9" s="729"/>
      <c r="BG9" s="729"/>
      <c r="BH9" s="729"/>
      <c r="BI9" s="729"/>
      <c r="BJ9" s="729"/>
      <c r="BK9" s="729"/>
    </row>
    <row r="10" spans="1:63" s="2" customFormat="1">
      <c r="A10" s="227"/>
      <c r="B10" s="26"/>
      <c r="C10" s="227"/>
      <c r="D10" s="227"/>
      <c r="E10" s="227"/>
      <c r="F10" s="227"/>
      <c r="G10" s="227"/>
      <c r="H10" s="227"/>
      <c r="I10" s="135"/>
      <c r="J10" s="227"/>
      <c r="K10" s="227"/>
      <c r="L10" s="34"/>
      <c r="M10" s="729"/>
      <c r="N10" s="729"/>
      <c r="O10" s="729"/>
      <c r="P10" s="729"/>
      <c r="Q10" s="729"/>
      <c r="R10" s="729"/>
      <c r="S10" s="734"/>
      <c r="T10" s="734"/>
      <c r="U10" s="734"/>
      <c r="V10" s="734"/>
      <c r="W10" s="734"/>
      <c r="X10" s="734"/>
      <c r="Y10" s="734"/>
      <c r="Z10" s="734"/>
      <c r="AA10" s="734"/>
      <c r="AB10" s="734"/>
      <c r="AC10" s="734"/>
      <c r="AD10" s="734"/>
      <c r="AE10" s="734"/>
      <c r="AF10" s="729"/>
      <c r="AG10" s="729"/>
      <c r="AH10" s="729"/>
      <c r="AI10" s="729"/>
      <c r="AJ10" s="729"/>
      <c r="AK10" s="729"/>
      <c r="AL10" s="729"/>
      <c r="AM10" s="729"/>
      <c r="AN10" s="729"/>
      <c r="AO10" s="729"/>
      <c r="AP10" s="729"/>
      <c r="AQ10" s="729"/>
      <c r="AR10" s="729"/>
      <c r="AS10" s="729"/>
      <c r="AT10" s="729"/>
      <c r="AU10" s="729"/>
      <c r="AV10" s="729"/>
      <c r="AW10" s="729"/>
      <c r="AX10" s="729"/>
      <c r="AY10" s="729"/>
      <c r="AZ10" s="729"/>
      <c r="BA10" s="729"/>
      <c r="BB10" s="729"/>
      <c r="BC10" s="729"/>
      <c r="BD10" s="729"/>
      <c r="BE10" s="729"/>
      <c r="BF10" s="729"/>
      <c r="BG10" s="729"/>
      <c r="BH10" s="729"/>
      <c r="BI10" s="729"/>
      <c r="BJ10" s="729"/>
      <c r="BK10" s="729"/>
    </row>
    <row r="11" spans="1:63" s="2" customFormat="1" ht="12" customHeight="1">
      <c r="A11" s="227"/>
      <c r="B11" s="26"/>
      <c r="C11" s="227"/>
      <c r="D11" s="228" t="s">
        <v>17</v>
      </c>
      <c r="E11" s="227"/>
      <c r="F11" s="223" t="s">
        <v>1</v>
      </c>
      <c r="G11" s="227"/>
      <c r="H11" s="227"/>
      <c r="I11" s="847" t="s">
        <v>18</v>
      </c>
      <c r="J11" s="223" t="s">
        <v>1</v>
      </c>
      <c r="K11" s="227"/>
      <c r="L11" s="34"/>
      <c r="M11" s="729"/>
      <c r="N11" s="729"/>
      <c r="O11" s="729"/>
      <c r="P11" s="729"/>
      <c r="Q11" s="729"/>
      <c r="R11" s="729"/>
      <c r="S11" s="734"/>
      <c r="T11" s="734"/>
      <c r="U11" s="734"/>
      <c r="V11" s="734"/>
      <c r="W11" s="734"/>
      <c r="X11" s="734"/>
      <c r="Y11" s="734"/>
      <c r="Z11" s="734"/>
      <c r="AA11" s="734"/>
      <c r="AB11" s="734"/>
      <c r="AC11" s="734"/>
      <c r="AD11" s="734"/>
      <c r="AE11" s="734"/>
      <c r="AF11" s="729"/>
      <c r="AG11" s="729"/>
      <c r="AH11" s="729"/>
      <c r="AI11" s="729"/>
      <c r="AJ11" s="729"/>
      <c r="AK11" s="729"/>
      <c r="AL11" s="729"/>
      <c r="AM11" s="729"/>
      <c r="AN11" s="729"/>
      <c r="AO11" s="729"/>
      <c r="AP11" s="729"/>
      <c r="AQ11" s="729"/>
      <c r="AR11" s="729"/>
      <c r="AS11" s="729"/>
      <c r="AT11" s="729"/>
      <c r="AU11" s="729"/>
      <c r="AV11" s="729"/>
      <c r="AW11" s="729"/>
      <c r="AX11" s="729"/>
      <c r="AY11" s="729"/>
      <c r="AZ11" s="729"/>
      <c r="BA11" s="729"/>
      <c r="BB11" s="729"/>
      <c r="BC11" s="729"/>
      <c r="BD11" s="729"/>
      <c r="BE11" s="729"/>
      <c r="BF11" s="729"/>
      <c r="BG11" s="729"/>
      <c r="BH11" s="729"/>
      <c r="BI11" s="729"/>
      <c r="BJ11" s="729"/>
      <c r="BK11" s="729"/>
    </row>
    <row r="12" spans="1:63" s="2" customFormat="1" ht="12" customHeight="1">
      <c r="A12" s="227"/>
      <c r="B12" s="26"/>
      <c r="C12" s="227"/>
      <c r="D12" s="228" t="s">
        <v>19</v>
      </c>
      <c r="E12" s="227"/>
      <c r="F12" s="791" t="s">
        <v>2933</v>
      </c>
      <c r="G12" s="227"/>
      <c r="H12" s="227"/>
      <c r="I12" s="847" t="s">
        <v>20</v>
      </c>
      <c r="J12" s="789">
        <f>'Rekapitulace stavby'!AN8</f>
        <v>44757</v>
      </c>
      <c r="K12" s="227"/>
      <c r="L12" s="34"/>
      <c r="M12" s="729"/>
      <c r="N12" s="729"/>
      <c r="O12" s="729"/>
      <c r="P12" s="729"/>
      <c r="Q12" s="729"/>
      <c r="R12" s="729"/>
      <c r="S12" s="734"/>
      <c r="T12" s="734"/>
      <c r="U12" s="734"/>
      <c r="V12" s="734"/>
      <c r="W12" s="734"/>
      <c r="X12" s="734"/>
      <c r="Y12" s="734"/>
      <c r="Z12" s="734"/>
      <c r="AA12" s="734"/>
      <c r="AB12" s="734"/>
      <c r="AC12" s="734"/>
      <c r="AD12" s="734"/>
      <c r="AE12" s="734"/>
      <c r="AF12" s="729"/>
      <c r="AG12" s="729"/>
      <c r="AH12" s="729"/>
      <c r="AI12" s="729"/>
      <c r="AJ12" s="729"/>
      <c r="AK12" s="729"/>
      <c r="AL12" s="729"/>
      <c r="AM12" s="729"/>
      <c r="AN12" s="729"/>
      <c r="AO12" s="729"/>
      <c r="AP12" s="729"/>
      <c r="AQ12" s="729"/>
      <c r="AR12" s="729"/>
      <c r="AS12" s="729"/>
      <c r="AT12" s="729"/>
      <c r="AU12" s="729"/>
      <c r="AV12" s="729"/>
      <c r="AW12" s="729"/>
      <c r="AX12" s="729"/>
      <c r="AY12" s="729"/>
      <c r="AZ12" s="729"/>
      <c r="BA12" s="729"/>
      <c r="BB12" s="729"/>
      <c r="BC12" s="729"/>
      <c r="BD12" s="729"/>
      <c r="BE12" s="729"/>
      <c r="BF12" s="729"/>
      <c r="BG12" s="729"/>
      <c r="BH12" s="729"/>
      <c r="BI12" s="729"/>
      <c r="BJ12" s="729"/>
      <c r="BK12" s="729"/>
    </row>
    <row r="13" spans="1:63" s="2" customFormat="1" ht="10.95" customHeight="1">
      <c r="A13" s="227"/>
      <c r="B13" s="26"/>
      <c r="C13" s="227"/>
      <c r="D13" s="227"/>
      <c r="E13" s="227"/>
      <c r="F13" s="227"/>
      <c r="G13" s="227"/>
      <c r="H13" s="227"/>
      <c r="I13" s="135"/>
      <c r="J13" s="227"/>
      <c r="K13" s="227"/>
      <c r="L13" s="34"/>
      <c r="M13" s="729"/>
      <c r="N13" s="729"/>
      <c r="O13" s="729"/>
      <c r="P13" s="729"/>
      <c r="Q13" s="729"/>
      <c r="R13" s="729"/>
      <c r="S13" s="734"/>
      <c r="T13" s="734"/>
      <c r="U13" s="734"/>
      <c r="V13" s="734"/>
      <c r="W13" s="734"/>
      <c r="X13" s="734"/>
      <c r="Y13" s="734"/>
      <c r="Z13" s="734"/>
      <c r="AA13" s="734"/>
      <c r="AB13" s="734"/>
      <c r="AC13" s="734"/>
      <c r="AD13" s="734"/>
      <c r="AE13" s="734"/>
      <c r="AF13" s="729"/>
      <c r="AG13" s="729"/>
      <c r="AH13" s="729"/>
      <c r="AI13" s="729"/>
      <c r="AJ13" s="729"/>
      <c r="AK13" s="729"/>
      <c r="AL13" s="729"/>
      <c r="AM13" s="729"/>
      <c r="AN13" s="729"/>
      <c r="AO13" s="729"/>
      <c r="AP13" s="729"/>
      <c r="AQ13" s="729"/>
      <c r="AR13" s="729"/>
      <c r="AS13" s="729"/>
      <c r="AT13" s="729"/>
      <c r="AU13" s="729"/>
      <c r="AV13" s="729"/>
      <c r="AW13" s="729"/>
      <c r="AX13" s="729"/>
      <c r="AY13" s="729"/>
      <c r="AZ13" s="729"/>
      <c r="BA13" s="729"/>
      <c r="BB13" s="729"/>
      <c r="BC13" s="729"/>
      <c r="BD13" s="729"/>
      <c r="BE13" s="729"/>
      <c r="BF13" s="729"/>
      <c r="BG13" s="729"/>
      <c r="BH13" s="729"/>
      <c r="BI13" s="729"/>
      <c r="BJ13" s="729"/>
      <c r="BK13" s="729"/>
    </row>
    <row r="14" spans="1:63" s="2" customFormat="1" ht="12" customHeight="1">
      <c r="A14" s="227"/>
      <c r="B14" s="26"/>
      <c r="C14" s="227"/>
      <c r="D14" s="228" t="s">
        <v>21</v>
      </c>
      <c r="E14" s="227"/>
      <c r="F14" s="227"/>
      <c r="G14" s="227"/>
      <c r="H14" s="227"/>
      <c r="I14" s="847" t="s">
        <v>22</v>
      </c>
      <c r="J14" s="223"/>
      <c r="K14" s="227"/>
      <c r="L14" s="34"/>
      <c r="M14" s="729"/>
      <c r="N14" s="729"/>
      <c r="O14" s="729"/>
      <c r="P14" s="729"/>
      <c r="Q14" s="729"/>
      <c r="R14" s="729"/>
      <c r="S14" s="734"/>
      <c r="T14" s="734"/>
      <c r="U14" s="734"/>
      <c r="V14" s="734"/>
      <c r="W14" s="734"/>
      <c r="X14" s="734"/>
      <c r="Y14" s="734"/>
      <c r="Z14" s="734"/>
      <c r="AA14" s="734"/>
      <c r="AB14" s="734"/>
      <c r="AC14" s="734"/>
      <c r="AD14" s="734"/>
      <c r="AE14" s="734"/>
      <c r="AF14" s="729"/>
      <c r="AG14" s="729"/>
      <c r="AH14" s="729"/>
      <c r="AI14" s="729"/>
      <c r="AJ14" s="729"/>
      <c r="AK14" s="729"/>
      <c r="AL14" s="729"/>
      <c r="AM14" s="729"/>
      <c r="AN14" s="729"/>
      <c r="AO14" s="729"/>
      <c r="AP14" s="729"/>
      <c r="AQ14" s="729"/>
      <c r="AR14" s="729"/>
      <c r="AS14" s="729"/>
      <c r="AT14" s="729"/>
      <c r="AU14" s="729"/>
      <c r="AV14" s="729"/>
      <c r="AW14" s="729"/>
      <c r="AX14" s="729"/>
      <c r="AY14" s="729"/>
      <c r="AZ14" s="729"/>
      <c r="BA14" s="729"/>
      <c r="BB14" s="729"/>
      <c r="BC14" s="729"/>
      <c r="BD14" s="729"/>
      <c r="BE14" s="729"/>
      <c r="BF14" s="729"/>
      <c r="BG14" s="729"/>
      <c r="BH14" s="729"/>
      <c r="BI14" s="729"/>
      <c r="BJ14" s="729"/>
      <c r="BK14" s="729"/>
    </row>
    <row r="15" spans="1:63" s="2" customFormat="1" ht="18" customHeight="1">
      <c r="A15" s="227"/>
      <c r="B15" s="26"/>
      <c r="C15" s="227"/>
      <c r="D15" s="227"/>
      <c r="E15" s="223" t="s">
        <v>2932</v>
      </c>
      <c r="F15" s="227"/>
      <c r="G15" s="227"/>
      <c r="H15" s="227"/>
      <c r="I15" s="847" t="s">
        <v>23</v>
      </c>
      <c r="J15" s="223"/>
      <c r="K15" s="227"/>
      <c r="L15" s="34"/>
      <c r="M15" s="729"/>
      <c r="N15" s="729"/>
      <c r="O15" s="729"/>
      <c r="P15" s="729"/>
      <c r="Q15" s="729"/>
      <c r="R15" s="729"/>
      <c r="S15" s="734"/>
      <c r="T15" s="734"/>
      <c r="U15" s="734"/>
      <c r="V15" s="734"/>
      <c r="W15" s="734"/>
      <c r="X15" s="734"/>
      <c r="Y15" s="734"/>
      <c r="Z15" s="734"/>
      <c r="AA15" s="734"/>
      <c r="AB15" s="734"/>
      <c r="AC15" s="734"/>
      <c r="AD15" s="734"/>
      <c r="AE15" s="734"/>
      <c r="AF15" s="729"/>
      <c r="AG15" s="729"/>
      <c r="AH15" s="729"/>
      <c r="AI15" s="729"/>
      <c r="AJ15" s="729"/>
      <c r="AK15" s="729"/>
      <c r="AL15" s="729"/>
      <c r="AM15" s="729"/>
      <c r="AN15" s="729"/>
      <c r="AO15" s="729"/>
      <c r="AP15" s="729"/>
      <c r="AQ15" s="729"/>
      <c r="AR15" s="729"/>
      <c r="AS15" s="729"/>
      <c r="AT15" s="729"/>
      <c r="AU15" s="729"/>
      <c r="AV15" s="729"/>
      <c r="AW15" s="729"/>
      <c r="AX15" s="729"/>
      <c r="AY15" s="729"/>
      <c r="AZ15" s="729"/>
      <c r="BA15" s="729"/>
      <c r="BB15" s="729"/>
      <c r="BC15" s="729"/>
      <c r="BD15" s="729"/>
      <c r="BE15" s="729"/>
      <c r="BF15" s="729"/>
      <c r="BG15" s="729"/>
      <c r="BH15" s="729"/>
      <c r="BI15" s="729"/>
      <c r="BJ15" s="729"/>
      <c r="BK15" s="729"/>
    </row>
    <row r="16" spans="1:63" s="2" customFormat="1" ht="7" customHeight="1">
      <c r="A16" s="227"/>
      <c r="B16" s="26"/>
      <c r="C16" s="227"/>
      <c r="D16" s="227"/>
      <c r="E16" s="227"/>
      <c r="F16" s="227"/>
      <c r="G16" s="227"/>
      <c r="H16" s="227"/>
      <c r="I16" s="135"/>
      <c r="J16" s="227"/>
      <c r="K16" s="227"/>
      <c r="L16" s="34"/>
      <c r="M16" s="729"/>
      <c r="N16" s="729"/>
      <c r="O16" s="729"/>
      <c r="P16" s="729"/>
      <c r="Q16" s="729"/>
      <c r="R16" s="729"/>
      <c r="S16" s="734"/>
      <c r="T16" s="734"/>
      <c r="U16" s="734"/>
      <c r="V16" s="734"/>
      <c r="W16" s="734"/>
      <c r="X16" s="734"/>
      <c r="Y16" s="734"/>
      <c r="Z16" s="734"/>
      <c r="AA16" s="734"/>
      <c r="AB16" s="734"/>
      <c r="AC16" s="734"/>
      <c r="AD16" s="734"/>
      <c r="AE16" s="734"/>
      <c r="AF16" s="729"/>
      <c r="AG16" s="729"/>
      <c r="AH16" s="729"/>
      <c r="AI16" s="729"/>
      <c r="AJ16" s="729"/>
      <c r="AK16" s="729"/>
      <c r="AL16" s="729"/>
      <c r="AM16" s="729"/>
      <c r="AN16" s="729"/>
      <c r="AO16" s="729"/>
      <c r="AP16" s="729"/>
      <c r="AQ16" s="729"/>
      <c r="AR16" s="729"/>
      <c r="AS16" s="729"/>
      <c r="AT16" s="729"/>
      <c r="AU16" s="729"/>
      <c r="AV16" s="729"/>
      <c r="AW16" s="729"/>
      <c r="AX16" s="729"/>
      <c r="AY16" s="729"/>
      <c r="AZ16" s="729"/>
      <c r="BA16" s="729"/>
      <c r="BB16" s="729"/>
      <c r="BC16" s="729"/>
      <c r="BD16" s="729"/>
      <c r="BE16" s="729"/>
      <c r="BF16" s="729"/>
      <c r="BG16" s="729"/>
      <c r="BH16" s="729"/>
      <c r="BI16" s="729"/>
      <c r="BJ16" s="729"/>
      <c r="BK16" s="729"/>
    </row>
    <row r="17" spans="1:63" s="2" customFormat="1" ht="12" customHeight="1">
      <c r="A17" s="227"/>
      <c r="B17" s="26"/>
      <c r="C17" s="227"/>
      <c r="D17" s="228" t="s">
        <v>24</v>
      </c>
      <c r="E17" s="227"/>
      <c r="F17" s="227"/>
      <c r="G17" s="227"/>
      <c r="H17" s="227"/>
      <c r="I17" s="847" t="s">
        <v>22</v>
      </c>
      <c r="J17" s="792" t="str">
        <f>'Rekapitulace stavby'!AN13</f>
        <v>Vyplň údaj</v>
      </c>
      <c r="K17" s="227"/>
      <c r="L17" s="34"/>
      <c r="M17" s="729"/>
      <c r="N17" s="729"/>
      <c r="O17" s="729"/>
      <c r="P17" s="729"/>
      <c r="Q17" s="729"/>
      <c r="R17" s="729"/>
      <c r="S17" s="734"/>
      <c r="T17" s="734"/>
      <c r="U17" s="734"/>
      <c r="V17" s="734"/>
      <c r="W17" s="734"/>
      <c r="X17" s="734"/>
      <c r="Y17" s="734"/>
      <c r="Z17" s="734"/>
      <c r="AA17" s="734"/>
      <c r="AB17" s="734"/>
      <c r="AC17" s="734"/>
      <c r="AD17" s="734"/>
      <c r="AE17" s="734"/>
      <c r="AF17" s="729"/>
      <c r="AG17" s="729"/>
      <c r="AH17" s="729"/>
      <c r="AI17" s="729"/>
      <c r="AJ17" s="729"/>
      <c r="AK17" s="729"/>
      <c r="AL17" s="729"/>
      <c r="AM17" s="729"/>
      <c r="AN17" s="729"/>
      <c r="AO17" s="729"/>
      <c r="AP17" s="729"/>
      <c r="AQ17" s="729"/>
      <c r="AR17" s="729"/>
      <c r="AS17" s="729"/>
      <c r="AT17" s="729"/>
      <c r="AU17" s="729"/>
      <c r="AV17" s="729"/>
      <c r="AW17" s="729"/>
      <c r="AX17" s="729"/>
      <c r="AY17" s="729"/>
      <c r="AZ17" s="729"/>
      <c r="BA17" s="729"/>
      <c r="BB17" s="729"/>
      <c r="BC17" s="729"/>
      <c r="BD17" s="729"/>
      <c r="BE17" s="729"/>
      <c r="BF17" s="729"/>
      <c r="BG17" s="729"/>
      <c r="BH17" s="729"/>
      <c r="BI17" s="729"/>
      <c r="BJ17" s="729"/>
      <c r="BK17" s="729"/>
    </row>
    <row r="18" spans="1:63" s="2" customFormat="1" ht="18" customHeight="1">
      <c r="A18" s="227"/>
      <c r="B18" s="26"/>
      <c r="C18" s="227"/>
      <c r="D18" s="227"/>
      <c r="E18" s="901" t="str">
        <f>'Rekapitulace stavby'!E14</f>
        <v>Vyplň údaj</v>
      </c>
      <c r="F18" s="896"/>
      <c r="G18" s="896"/>
      <c r="H18" s="896"/>
      <c r="I18" s="847" t="s">
        <v>23</v>
      </c>
      <c r="J18" s="792" t="str">
        <f>'Rekapitulace stavby'!AN14</f>
        <v>Vyplň údaj</v>
      </c>
      <c r="K18" s="227"/>
      <c r="L18" s="34"/>
      <c r="M18" s="729"/>
      <c r="N18" s="729"/>
      <c r="O18" s="729"/>
      <c r="P18" s="729"/>
      <c r="Q18" s="729"/>
      <c r="R18" s="729"/>
      <c r="S18" s="734"/>
      <c r="T18" s="734"/>
      <c r="U18" s="734"/>
      <c r="V18" s="734"/>
      <c r="W18" s="734"/>
      <c r="X18" s="734"/>
      <c r="Y18" s="734"/>
      <c r="Z18" s="734"/>
      <c r="AA18" s="734"/>
      <c r="AB18" s="734"/>
      <c r="AC18" s="734"/>
      <c r="AD18" s="734"/>
      <c r="AE18" s="734"/>
      <c r="AF18" s="729"/>
      <c r="AG18" s="729"/>
      <c r="AH18" s="729"/>
      <c r="AI18" s="729"/>
      <c r="AJ18" s="729"/>
      <c r="AK18" s="729"/>
      <c r="AL18" s="729"/>
      <c r="AM18" s="729"/>
      <c r="AN18" s="729"/>
      <c r="AO18" s="729"/>
      <c r="AP18" s="729"/>
      <c r="AQ18" s="729"/>
      <c r="AR18" s="729"/>
      <c r="AS18" s="729"/>
      <c r="AT18" s="729"/>
      <c r="AU18" s="729"/>
      <c r="AV18" s="729"/>
      <c r="AW18" s="729"/>
      <c r="AX18" s="729"/>
      <c r="AY18" s="729"/>
      <c r="AZ18" s="729"/>
      <c r="BA18" s="729"/>
      <c r="BB18" s="729"/>
      <c r="BC18" s="729"/>
      <c r="BD18" s="729"/>
      <c r="BE18" s="729"/>
      <c r="BF18" s="729"/>
      <c r="BG18" s="729"/>
      <c r="BH18" s="729"/>
      <c r="BI18" s="729"/>
      <c r="BJ18" s="729"/>
      <c r="BK18" s="729"/>
    </row>
    <row r="19" spans="1:63" s="2" customFormat="1" ht="7" customHeight="1">
      <c r="A19" s="227"/>
      <c r="B19" s="26"/>
      <c r="C19" s="227"/>
      <c r="D19" s="227"/>
      <c r="E19" s="227"/>
      <c r="F19" s="227"/>
      <c r="G19" s="227"/>
      <c r="H19" s="227"/>
      <c r="I19" s="135"/>
      <c r="J19" s="227"/>
      <c r="K19" s="227"/>
      <c r="L19" s="34"/>
      <c r="M19" s="729"/>
      <c r="N19" s="729"/>
      <c r="O19" s="729"/>
      <c r="P19" s="729"/>
      <c r="Q19" s="729"/>
      <c r="R19" s="729"/>
      <c r="S19" s="734"/>
      <c r="T19" s="734"/>
      <c r="U19" s="734"/>
      <c r="V19" s="734"/>
      <c r="W19" s="734"/>
      <c r="X19" s="734"/>
      <c r="Y19" s="734"/>
      <c r="Z19" s="734"/>
      <c r="AA19" s="734"/>
      <c r="AB19" s="734"/>
      <c r="AC19" s="734"/>
      <c r="AD19" s="734"/>
      <c r="AE19" s="734"/>
      <c r="AF19" s="729"/>
      <c r="AG19" s="729"/>
      <c r="AH19" s="729"/>
      <c r="AI19" s="729"/>
      <c r="AJ19" s="729"/>
      <c r="AK19" s="729"/>
      <c r="AL19" s="729"/>
      <c r="AM19" s="729"/>
      <c r="AN19" s="729"/>
      <c r="AO19" s="729"/>
      <c r="AP19" s="729"/>
      <c r="AQ19" s="729"/>
      <c r="AR19" s="729"/>
      <c r="AS19" s="729"/>
      <c r="AT19" s="729"/>
      <c r="AU19" s="729"/>
      <c r="AV19" s="729"/>
      <c r="AW19" s="729"/>
      <c r="AX19" s="729"/>
      <c r="AY19" s="729"/>
      <c r="AZ19" s="729"/>
      <c r="BA19" s="729"/>
      <c r="BB19" s="729"/>
      <c r="BC19" s="729"/>
      <c r="BD19" s="729"/>
      <c r="BE19" s="729"/>
      <c r="BF19" s="729"/>
      <c r="BG19" s="729"/>
      <c r="BH19" s="729"/>
      <c r="BI19" s="729"/>
      <c r="BJ19" s="729"/>
      <c r="BK19" s="729"/>
    </row>
    <row r="20" spans="1:63" s="2" customFormat="1" ht="12" customHeight="1">
      <c r="A20" s="227"/>
      <c r="B20" s="26"/>
      <c r="C20" s="227"/>
      <c r="D20" s="228" t="s">
        <v>26</v>
      </c>
      <c r="E20" s="227"/>
      <c r="F20" s="227"/>
      <c r="G20" s="227"/>
      <c r="H20" s="227"/>
      <c r="I20" s="847" t="s">
        <v>22</v>
      </c>
      <c r="J20" s="223"/>
      <c r="K20" s="227"/>
      <c r="L20" s="34"/>
      <c r="M20" s="729"/>
      <c r="N20" s="729"/>
      <c r="O20" s="729"/>
      <c r="P20" s="729"/>
      <c r="Q20" s="729"/>
      <c r="R20" s="729"/>
      <c r="S20" s="734"/>
      <c r="T20" s="734"/>
      <c r="U20" s="734"/>
      <c r="V20" s="734"/>
      <c r="W20" s="734"/>
      <c r="X20" s="734"/>
      <c r="Y20" s="734"/>
      <c r="Z20" s="734"/>
      <c r="AA20" s="734"/>
      <c r="AB20" s="734"/>
      <c r="AC20" s="734"/>
      <c r="AD20" s="734"/>
      <c r="AE20" s="734"/>
      <c r="AF20" s="729"/>
      <c r="AG20" s="729"/>
      <c r="AH20" s="729"/>
      <c r="AI20" s="729"/>
      <c r="AJ20" s="729"/>
      <c r="AK20" s="729"/>
      <c r="AL20" s="729"/>
      <c r="AM20" s="729"/>
      <c r="AN20" s="729"/>
      <c r="AO20" s="729"/>
      <c r="AP20" s="729"/>
      <c r="AQ20" s="729"/>
      <c r="AR20" s="729"/>
      <c r="AS20" s="729"/>
      <c r="AT20" s="729"/>
      <c r="AU20" s="729"/>
      <c r="AV20" s="729"/>
      <c r="AW20" s="729"/>
      <c r="AX20" s="729"/>
      <c r="AY20" s="729"/>
      <c r="AZ20" s="729"/>
      <c r="BA20" s="729"/>
      <c r="BB20" s="729"/>
      <c r="BC20" s="729"/>
      <c r="BD20" s="729"/>
      <c r="BE20" s="729"/>
      <c r="BF20" s="729"/>
      <c r="BG20" s="729"/>
      <c r="BH20" s="729"/>
      <c r="BI20" s="729"/>
      <c r="BJ20" s="729"/>
      <c r="BK20" s="729"/>
    </row>
    <row r="21" spans="1:63" s="2" customFormat="1" ht="18" customHeight="1">
      <c r="A21" s="227"/>
      <c r="B21" s="26"/>
      <c r="C21" s="227"/>
      <c r="D21" s="227"/>
      <c r="E21" s="791" t="s">
        <v>27</v>
      </c>
      <c r="F21" s="227"/>
      <c r="G21" s="227"/>
      <c r="H21" s="227"/>
      <c r="I21" s="847" t="s">
        <v>23</v>
      </c>
      <c r="J21" s="223"/>
      <c r="K21" s="227"/>
      <c r="L21" s="34"/>
      <c r="M21" s="729"/>
      <c r="N21" s="729"/>
      <c r="O21" s="729"/>
      <c r="P21" s="729"/>
      <c r="Q21" s="729"/>
      <c r="R21" s="729"/>
      <c r="S21" s="734"/>
      <c r="T21" s="734"/>
      <c r="U21" s="734"/>
      <c r="V21" s="734"/>
      <c r="W21" s="734"/>
      <c r="X21" s="734"/>
      <c r="Y21" s="734"/>
      <c r="Z21" s="734"/>
      <c r="AA21" s="734"/>
      <c r="AB21" s="734"/>
      <c r="AC21" s="734"/>
      <c r="AD21" s="734"/>
      <c r="AE21" s="734"/>
      <c r="AF21" s="729"/>
      <c r="AG21" s="729"/>
      <c r="AH21" s="729"/>
      <c r="AI21" s="729"/>
      <c r="AJ21" s="729"/>
      <c r="AK21" s="729"/>
      <c r="AL21" s="729"/>
      <c r="AM21" s="729"/>
      <c r="AN21" s="729"/>
      <c r="AO21" s="729"/>
      <c r="AP21" s="729"/>
      <c r="AQ21" s="729"/>
      <c r="AR21" s="729"/>
      <c r="AS21" s="729"/>
      <c r="AT21" s="729"/>
      <c r="AU21" s="729"/>
      <c r="AV21" s="729"/>
      <c r="AW21" s="729"/>
      <c r="AX21" s="729"/>
      <c r="AY21" s="729"/>
      <c r="AZ21" s="729"/>
      <c r="BA21" s="729"/>
      <c r="BB21" s="729"/>
      <c r="BC21" s="729"/>
      <c r="BD21" s="729"/>
      <c r="BE21" s="729"/>
      <c r="BF21" s="729"/>
      <c r="BG21" s="729"/>
      <c r="BH21" s="729"/>
      <c r="BI21" s="729"/>
      <c r="BJ21" s="729"/>
      <c r="BK21" s="729"/>
    </row>
    <row r="22" spans="1:63" s="2" customFormat="1" ht="7" customHeight="1">
      <c r="A22" s="227"/>
      <c r="B22" s="26"/>
      <c r="C22" s="227"/>
      <c r="D22" s="227"/>
      <c r="E22" s="227"/>
      <c r="F22" s="227"/>
      <c r="G22" s="227"/>
      <c r="H22" s="227"/>
      <c r="I22" s="135"/>
      <c r="J22" s="227"/>
      <c r="K22" s="227"/>
      <c r="L22" s="34"/>
      <c r="M22" s="729"/>
      <c r="N22" s="729"/>
      <c r="O22" s="729"/>
      <c r="P22" s="729"/>
      <c r="Q22" s="729"/>
      <c r="R22" s="729"/>
      <c r="S22" s="734"/>
      <c r="T22" s="734"/>
      <c r="U22" s="734"/>
      <c r="V22" s="734"/>
      <c r="W22" s="734"/>
      <c r="X22" s="734"/>
      <c r="Y22" s="734"/>
      <c r="Z22" s="734"/>
      <c r="AA22" s="734"/>
      <c r="AB22" s="734"/>
      <c r="AC22" s="734"/>
      <c r="AD22" s="734"/>
      <c r="AE22" s="734"/>
      <c r="AF22" s="729"/>
      <c r="AG22" s="729"/>
      <c r="AH22" s="729"/>
      <c r="AI22" s="729"/>
      <c r="AJ22" s="729"/>
      <c r="AK22" s="729"/>
      <c r="AL22" s="729"/>
      <c r="AM22" s="729"/>
      <c r="AN22" s="729"/>
      <c r="AO22" s="729"/>
      <c r="AP22" s="729"/>
      <c r="AQ22" s="729"/>
      <c r="AR22" s="729"/>
      <c r="AS22" s="729"/>
      <c r="AT22" s="729"/>
      <c r="AU22" s="729"/>
      <c r="AV22" s="729"/>
      <c r="AW22" s="729"/>
      <c r="AX22" s="729"/>
      <c r="AY22" s="729"/>
      <c r="AZ22" s="729"/>
      <c r="BA22" s="729"/>
      <c r="BB22" s="729"/>
      <c r="BC22" s="729"/>
      <c r="BD22" s="729"/>
      <c r="BE22" s="729"/>
      <c r="BF22" s="729"/>
      <c r="BG22" s="729"/>
      <c r="BH22" s="729"/>
      <c r="BI22" s="729"/>
      <c r="BJ22" s="729"/>
      <c r="BK22" s="729"/>
    </row>
    <row r="23" spans="1:63" s="2" customFormat="1" ht="12" customHeight="1">
      <c r="A23" s="227"/>
      <c r="B23" s="26"/>
      <c r="C23" s="227"/>
      <c r="D23" s="228" t="s">
        <v>29</v>
      </c>
      <c r="E23" s="227"/>
      <c r="F23" s="227"/>
      <c r="G23" s="227"/>
      <c r="H23" s="227"/>
      <c r="I23" s="847" t="s">
        <v>22</v>
      </c>
      <c r="J23" s="223"/>
      <c r="K23" s="227"/>
      <c r="L23" s="34"/>
      <c r="M23" s="729"/>
      <c r="N23" s="729"/>
      <c r="O23" s="729"/>
      <c r="P23" s="729"/>
      <c r="Q23" s="729"/>
      <c r="R23" s="729"/>
      <c r="S23" s="734"/>
      <c r="T23" s="734"/>
      <c r="U23" s="734"/>
      <c r="V23" s="734"/>
      <c r="W23" s="734"/>
      <c r="X23" s="734"/>
      <c r="Y23" s="734"/>
      <c r="Z23" s="734"/>
      <c r="AA23" s="734"/>
      <c r="AB23" s="734"/>
      <c r="AC23" s="734"/>
      <c r="AD23" s="734"/>
      <c r="AE23" s="734"/>
      <c r="AF23" s="729"/>
      <c r="AG23" s="729"/>
      <c r="AH23" s="729"/>
      <c r="AI23" s="729"/>
      <c r="AJ23" s="729"/>
      <c r="AK23" s="729"/>
      <c r="AL23" s="729"/>
      <c r="AM23" s="729"/>
      <c r="AN23" s="729"/>
      <c r="AO23" s="729"/>
      <c r="AP23" s="729"/>
      <c r="AQ23" s="729"/>
      <c r="AR23" s="729"/>
      <c r="AS23" s="729"/>
      <c r="AT23" s="729"/>
      <c r="AU23" s="729"/>
      <c r="AV23" s="729"/>
      <c r="AW23" s="729"/>
      <c r="AX23" s="729"/>
      <c r="AY23" s="729"/>
      <c r="AZ23" s="729"/>
      <c r="BA23" s="729"/>
      <c r="BB23" s="729"/>
      <c r="BC23" s="729"/>
      <c r="BD23" s="729"/>
      <c r="BE23" s="729"/>
      <c r="BF23" s="729"/>
      <c r="BG23" s="729"/>
      <c r="BH23" s="729"/>
      <c r="BI23" s="729"/>
      <c r="BJ23" s="729"/>
      <c r="BK23" s="729"/>
    </row>
    <row r="24" spans="1:63" s="2" customFormat="1" ht="18" customHeight="1">
      <c r="A24" s="227"/>
      <c r="B24" s="26"/>
      <c r="C24" s="227"/>
      <c r="D24" s="227"/>
      <c r="E24" s="223"/>
      <c r="F24" s="227"/>
      <c r="G24" s="227"/>
      <c r="H24" s="227"/>
      <c r="I24" s="847" t="s">
        <v>23</v>
      </c>
      <c r="J24" s="223"/>
      <c r="K24" s="227"/>
      <c r="L24" s="34"/>
      <c r="M24" s="729"/>
      <c r="N24" s="729"/>
      <c r="O24" s="729"/>
      <c r="P24" s="729"/>
      <c r="Q24" s="729"/>
      <c r="R24" s="729"/>
      <c r="S24" s="734"/>
      <c r="T24" s="734"/>
      <c r="U24" s="734"/>
      <c r="V24" s="734"/>
      <c r="W24" s="734"/>
      <c r="X24" s="734"/>
      <c r="Y24" s="734"/>
      <c r="Z24" s="734"/>
      <c r="AA24" s="734"/>
      <c r="AB24" s="734"/>
      <c r="AC24" s="734"/>
      <c r="AD24" s="734"/>
      <c r="AE24" s="734"/>
      <c r="AF24" s="729"/>
      <c r="AG24" s="729"/>
      <c r="AH24" s="729"/>
      <c r="AI24" s="729"/>
      <c r="AJ24" s="729"/>
      <c r="AK24" s="729"/>
      <c r="AL24" s="729"/>
      <c r="AM24" s="729"/>
      <c r="AN24" s="729"/>
      <c r="AO24" s="729"/>
      <c r="AP24" s="729"/>
      <c r="AQ24" s="729"/>
      <c r="AR24" s="729"/>
      <c r="AS24" s="729"/>
      <c r="AT24" s="729"/>
      <c r="AU24" s="729"/>
      <c r="AV24" s="729"/>
      <c r="AW24" s="729"/>
      <c r="AX24" s="729"/>
      <c r="AY24" s="729"/>
      <c r="AZ24" s="729"/>
      <c r="BA24" s="729"/>
      <c r="BB24" s="729"/>
      <c r="BC24" s="729"/>
      <c r="BD24" s="729"/>
      <c r="BE24" s="729"/>
      <c r="BF24" s="729"/>
      <c r="BG24" s="729"/>
      <c r="BH24" s="729"/>
      <c r="BI24" s="729"/>
      <c r="BJ24" s="729"/>
      <c r="BK24" s="729"/>
    </row>
    <row r="25" spans="1:63" s="2" customFormat="1" ht="7" customHeight="1">
      <c r="A25" s="227"/>
      <c r="B25" s="26"/>
      <c r="C25" s="227"/>
      <c r="D25" s="227"/>
      <c r="E25" s="227"/>
      <c r="F25" s="227"/>
      <c r="G25" s="227"/>
      <c r="H25" s="227"/>
      <c r="I25" s="135"/>
      <c r="J25" s="227"/>
      <c r="K25" s="227"/>
      <c r="L25" s="34"/>
      <c r="M25" s="729"/>
      <c r="N25" s="729"/>
      <c r="O25" s="729"/>
      <c r="P25" s="729"/>
      <c r="Q25" s="729"/>
      <c r="R25" s="729"/>
      <c r="S25" s="734"/>
      <c r="T25" s="734"/>
      <c r="U25" s="734"/>
      <c r="V25" s="734"/>
      <c r="W25" s="734"/>
      <c r="X25" s="734"/>
      <c r="Y25" s="734"/>
      <c r="Z25" s="734"/>
      <c r="AA25" s="734"/>
      <c r="AB25" s="734"/>
      <c r="AC25" s="734"/>
      <c r="AD25" s="734"/>
      <c r="AE25" s="734"/>
      <c r="AF25" s="729"/>
      <c r="AG25" s="729"/>
      <c r="AH25" s="729"/>
      <c r="AI25" s="729"/>
      <c r="AJ25" s="729"/>
      <c r="AK25" s="729"/>
      <c r="AL25" s="729"/>
      <c r="AM25" s="729"/>
      <c r="AN25" s="729"/>
      <c r="AO25" s="729"/>
      <c r="AP25" s="729"/>
      <c r="AQ25" s="729"/>
      <c r="AR25" s="729"/>
      <c r="AS25" s="729"/>
      <c r="AT25" s="729"/>
      <c r="AU25" s="729"/>
      <c r="AV25" s="729"/>
      <c r="AW25" s="729"/>
      <c r="AX25" s="729"/>
      <c r="AY25" s="729"/>
      <c r="AZ25" s="729"/>
      <c r="BA25" s="729"/>
      <c r="BB25" s="729"/>
      <c r="BC25" s="729"/>
      <c r="BD25" s="729"/>
      <c r="BE25" s="729"/>
      <c r="BF25" s="729"/>
      <c r="BG25" s="729"/>
      <c r="BH25" s="729"/>
      <c r="BI25" s="729"/>
      <c r="BJ25" s="729"/>
      <c r="BK25" s="729"/>
    </row>
    <row r="26" spans="1:63" s="2" customFormat="1" ht="12" customHeight="1">
      <c r="A26" s="227"/>
      <c r="B26" s="26"/>
      <c r="C26" s="227"/>
      <c r="D26" s="228" t="s">
        <v>31</v>
      </c>
      <c r="E26" s="227"/>
      <c r="F26" s="227"/>
      <c r="G26" s="227"/>
      <c r="H26" s="227"/>
      <c r="I26" s="135"/>
      <c r="J26" s="227"/>
      <c r="K26" s="227"/>
      <c r="L26" s="34"/>
      <c r="M26" s="729"/>
      <c r="N26" s="729"/>
      <c r="O26" s="729"/>
      <c r="P26" s="729"/>
      <c r="Q26" s="729"/>
      <c r="R26" s="729"/>
      <c r="S26" s="734"/>
      <c r="T26" s="734"/>
      <c r="U26" s="734"/>
      <c r="V26" s="734"/>
      <c r="W26" s="734"/>
      <c r="X26" s="734"/>
      <c r="Y26" s="734"/>
      <c r="Z26" s="734"/>
      <c r="AA26" s="734"/>
      <c r="AB26" s="734"/>
      <c r="AC26" s="734"/>
      <c r="AD26" s="734"/>
      <c r="AE26" s="734"/>
      <c r="AF26" s="729"/>
      <c r="AG26" s="729"/>
      <c r="AH26" s="729"/>
      <c r="AI26" s="729"/>
      <c r="AJ26" s="729"/>
      <c r="AK26" s="729"/>
      <c r="AL26" s="729"/>
      <c r="AM26" s="729"/>
      <c r="AN26" s="729"/>
      <c r="AO26" s="729"/>
      <c r="AP26" s="729"/>
      <c r="AQ26" s="729"/>
      <c r="AR26" s="729"/>
      <c r="AS26" s="729"/>
      <c r="AT26" s="729"/>
      <c r="AU26" s="729"/>
      <c r="AV26" s="729"/>
      <c r="AW26" s="729"/>
      <c r="AX26" s="729"/>
      <c r="AY26" s="729"/>
      <c r="AZ26" s="729"/>
      <c r="BA26" s="729"/>
      <c r="BB26" s="729"/>
      <c r="BC26" s="729"/>
      <c r="BD26" s="729"/>
      <c r="BE26" s="729"/>
      <c r="BF26" s="729"/>
      <c r="BG26" s="729"/>
      <c r="BH26" s="729"/>
      <c r="BI26" s="729"/>
      <c r="BJ26" s="729"/>
      <c r="BK26" s="729"/>
    </row>
    <row r="27" spans="1:63" s="5" customFormat="1" ht="16.5" customHeight="1">
      <c r="A27" s="85"/>
      <c r="B27" s="86"/>
      <c r="C27" s="85"/>
      <c r="D27" s="85"/>
      <c r="E27" s="903" t="s">
        <v>1</v>
      </c>
      <c r="F27" s="903"/>
      <c r="G27" s="903"/>
      <c r="H27" s="903"/>
      <c r="I27" s="848"/>
      <c r="J27" s="85"/>
      <c r="K27" s="85"/>
      <c r="L27" s="87"/>
      <c r="M27" s="730"/>
      <c r="N27" s="730"/>
      <c r="O27" s="730"/>
      <c r="P27" s="730"/>
      <c r="Q27" s="730"/>
      <c r="R27" s="730"/>
      <c r="S27" s="761"/>
      <c r="T27" s="761"/>
      <c r="U27" s="761"/>
      <c r="V27" s="761"/>
      <c r="W27" s="761"/>
      <c r="X27" s="761"/>
      <c r="Y27" s="761"/>
      <c r="Z27" s="761"/>
      <c r="AA27" s="761"/>
      <c r="AB27" s="761"/>
      <c r="AC27" s="761"/>
      <c r="AD27" s="761"/>
      <c r="AE27" s="761"/>
      <c r="AF27" s="730"/>
      <c r="AG27" s="730"/>
      <c r="AH27" s="730"/>
      <c r="AI27" s="730"/>
      <c r="AJ27" s="730"/>
      <c r="AK27" s="730"/>
      <c r="AL27" s="730"/>
      <c r="AM27" s="730"/>
      <c r="AN27" s="730"/>
      <c r="AO27" s="730"/>
      <c r="AP27" s="730"/>
      <c r="AQ27" s="730"/>
      <c r="AR27" s="730"/>
      <c r="AS27" s="730"/>
      <c r="AT27" s="730"/>
      <c r="AU27" s="730"/>
      <c r="AV27" s="730"/>
      <c r="AW27" s="730"/>
      <c r="AX27" s="730"/>
      <c r="AY27" s="730"/>
      <c r="AZ27" s="730"/>
      <c r="BA27" s="730"/>
      <c r="BB27" s="730"/>
      <c r="BC27" s="730"/>
      <c r="BD27" s="730"/>
      <c r="BE27" s="730"/>
      <c r="BF27" s="730"/>
      <c r="BG27" s="730"/>
      <c r="BH27" s="730"/>
      <c r="BI27" s="730"/>
      <c r="BJ27" s="730"/>
      <c r="BK27" s="730"/>
    </row>
    <row r="28" spans="1:63" s="2" customFormat="1" ht="7" customHeight="1">
      <c r="A28" s="227"/>
      <c r="B28" s="26"/>
      <c r="C28" s="227"/>
      <c r="D28" s="227"/>
      <c r="E28" s="227"/>
      <c r="F28" s="227"/>
      <c r="G28" s="227"/>
      <c r="H28" s="227"/>
      <c r="I28" s="135"/>
      <c r="J28" s="227"/>
      <c r="K28" s="227"/>
      <c r="L28" s="34"/>
      <c r="M28" s="729"/>
      <c r="N28" s="729"/>
      <c r="O28" s="729"/>
      <c r="P28" s="729"/>
      <c r="Q28" s="729"/>
      <c r="R28" s="729"/>
      <c r="S28" s="734"/>
      <c r="T28" s="734"/>
      <c r="U28" s="734"/>
      <c r="V28" s="734"/>
      <c r="W28" s="734"/>
      <c r="X28" s="734"/>
      <c r="Y28" s="734"/>
      <c r="Z28" s="734"/>
      <c r="AA28" s="734"/>
      <c r="AB28" s="734"/>
      <c r="AC28" s="734"/>
      <c r="AD28" s="734"/>
      <c r="AE28" s="734"/>
      <c r="AF28" s="729"/>
      <c r="AG28" s="729"/>
      <c r="AH28" s="729"/>
      <c r="AI28" s="729"/>
      <c r="AJ28" s="729"/>
      <c r="AK28" s="729"/>
      <c r="AL28" s="729"/>
      <c r="AM28" s="729"/>
      <c r="AN28" s="729"/>
      <c r="AO28" s="729"/>
      <c r="AP28" s="729"/>
      <c r="AQ28" s="729"/>
      <c r="AR28" s="729"/>
      <c r="AS28" s="729"/>
      <c r="AT28" s="729"/>
      <c r="AU28" s="729"/>
      <c r="AV28" s="729"/>
      <c r="AW28" s="729"/>
      <c r="AX28" s="729"/>
      <c r="AY28" s="729"/>
      <c r="AZ28" s="729"/>
      <c r="BA28" s="729"/>
      <c r="BB28" s="729"/>
      <c r="BC28" s="729"/>
      <c r="BD28" s="729"/>
      <c r="BE28" s="729"/>
      <c r="BF28" s="729"/>
      <c r="BG28" s="729"/>
      <c r="BH28" s="729"/>
      <c r="BI28" s="729"/>
      <c r="BJ28" s="729"/>
      <c r="BK28" s="729"/>
    </row>
    <row r="29" spans="1:63" s="2" customFormat="1" ht="7" customHeight="1">
      <c r="A29" s="227"/>
      <c r="B29" s="26"/>
      <c r="C29" s="227"/>
      <c r="D29" s="58"/>
      <c r="E29" s="58"/>
      <c r="F29" s="58"/>
      <c r="G29" s="58"/>
      <c r="H29" s="58"/>
      <c r="I29" s="849"/>
      <c r="J29" s="58"/>
      <c r="K29" s="58"/>
      <c r="L29" s="34"/>
      <c r="M29" s="729"/>
      <c r="N29" s="729"/>
      <c r="O29" s="729"/>
      <c r="P29" s="729"/>
      <c r="Q29" s="729"/>
      <c r="R29" s="729"/>
      <c r="S29" s="734"/>
      <c r="T29" s="734"/>
      <c r="U29" s="734"/>
      <c r="V29" s="734"/>
      <c r="W29" s="734"/>
      <c r="X29" s="734"/>
      <c r="Y29" s="734"/>
      <c r="Z29" s="734"/>
      <c r="AA29" s="734"/>
      <c r="AB29" s="734"/>
      <c r="AC29" s="734"/>
      <c r="AD29" s="734"/>
      <c r="AE29" s="734"/>
      <c r="AF29" s="729"/>
      <c r="AG29" s="729"/>
      <c r="AH29" s="729"/>
      <c r="AI29" s="729"/>
      <c r="AJ29" s="729"/>
      <c r="AK29" s="729"/>
      <c r="AL29" s="729"/>
      <c r="AM29" s="729"/>
      <c r="AN29" s="729"/>
      <c r="AO29" s="729"/>
      <c r="AP29" s="729"/>
      <c r="AQ29" s="729"/>
      <c r="AR29" s="729"/>
      <c r="AS29" s="729"/>
      <c r="AT29" s="729"/>
      <c r="AU29" s="729"/>
      <c r="AV29" s="729"/>
      <c r="AW29" s="729"/>
      <c r="AX29" s="729"/>
      <c r="AY29" s="729"/>
      <c r="AZ29" s="729"/>
      <c r="BA29" s="729"/>
      <c r="BB29" s="729"/>
      <c r="BC29" s="729"/>
      <c r="BD29" s="729"/>
      <c r="BE29" s="729"/>
      <c r="BF29" s="729"/>
      <c r="BG29" s="729"/>
      <c r="BH29" s="729"/>
      <c r="BI29" s="729"/>
      <c r="BJ29" s="729"/>
      <c r="BK29" s="729"/>
    </row>
    <row r="30" spans="1:63" s="2" customFormat="1" ht="25.4" customHeight="1">
      <c r="A30" s="227"/>
      <c r="B30" s="26"/>
      <c r="C30" s="227"/>
      <c r="D30" s="88" t="s">
        <v>32</v>
      </c>
      <c r="E30" s="227"/>
      <c r="F30" s="227"/>
      <c r="G30" s="227"/>
      <c r="H30" s="227"/>
      <c r="I30" s="135"/>
      <c r="J30" s="219">
        <f>ROUND(J119, 0)</f>
        <v>0</v>
      </c>
      <c r="K30" s="227"/>
      <c r="L30" s="34"/>
      <c r="M30" s="729"/>
      <c r="N30" s="729"/>
      <c r="O30" s="729"/>
      <c r="P30" s="729"/>
      <c r="Q30" s="729"/>
      <c r="R30" s="729"/>
      <c r="S30" s="734"/>
      <c r="T30" s="734"/>
      <c r="U30" s="734"/>
      <c r="V30" s="734"/>
      <c r="W30" s="734"/>
      <c r="X30" s="734"/>
      <c r="Y30" s="734"/>
      <c r="Z30" s="734"/>
      <c r="AA30" s="734"/>
      <c r="AB30" s="734"/>
      <c r="AC30" s="734"/>
      <c r="AD30" s="734"/>
      <c r="AE30" s="734"/>
      <c r="AF30" s="729"/>
      <c r="AG30" s="729"/>
      <c r="AH30" s="729"/>
      <c r="AI30" s="729"/>
      <c r="AJ30" s="729"/>
      <c r="AK30" s="729"/>
      <c r="AL30" s="729"/>
      <c r="AM30" s="729"/>
      <c r="AN30" s="729"/>
      <c r="AO30" s="729"/>
      <c r="AP30" s="729"/>
      <c r="AQ30" s="729"/>
      <c r="AR30" s="729"/>
      <c r="AS30" s="729"/>
      <c r="AT30" s="729"/>
      <c r="AU30" s="729"/>
      <c r="AV30" s="729"/>
      <c r="AW30" s="729"/>
      <c r="AX30" s="729"/>
      <c r="AY30" s="729"/>
      <c r="AZ30" s="729"/>
      <c r="BA30" s="729"/>
      <c r="BB30" s="729"/>
      <c r="BC30" s="729"/>
      <c r="BD30" s="729"/>
      <c r="BE30" s="729"/>
      <c r="BF30" s="729"/>
      <c r="BG30" s="729"/>
      <c r="BH30" s="729"/>
      <c r="BI30" s="729"/>
      <c r="BJ30" s="729"/>
      <c r="BK30" s="729"/>
    </row>
    <row r="31" spans="1:63" s="2" customFormat="1" ht="7" customHeight="1">
      <c r="A31" s="227"/>
      <c r="B31" s="26"/>
      <c r="C31" s="227"/>
      <c r="D31" s="58"/>
      <c r="E31" s="58"/>
      <c r="F31" s="58"/>
      <c r="G31" s="58"/>
      <c r="H31" s="58"/>
      <c r="I31" s="849"/>
      <c r="J31" s="58"/>
      <c r="K31" s="58"/>
      <c r="L31" s="34"/>
      <c r="M31" s="729"/>
      <c r="N31" s="729"/>
      <c r="O31" s="729"/>
      <c r="P31" s="729"/>
      <c r="Q31" s="729"/>
      <c r="R31" s="729"/>
      <c r="S31" s="734"/>
      <c r="T31" s="734"/>
      <c r="U31" s="734"/>
      <c r="V31" s="734"/>
      <c r="W31" s="734"/>
      <c r="X31" s="734"/>
      <c r="Y31" s="734"/>
      <c r="Z31" s="734"/>
      <c r="AA31" s="734"/>
      <c r="AB31" s="734"/>
      <c r="AC31" s="734"/>
      <c r="AD31" s="734"/>
      <c r="AE31" s="734"/>
      <c r="AF31" s="729"/>
      <c r="AG31" s="729"/>
      <c r="AH31" s="729"/>
      <c r="AI31" s="729"/>
      <c r="AJ31" s="729"/>
      <c r="AK31" s="729"/>
      <c r="AL31" s="729"/>
      <c r="AM31" s="729"/>
      <c r="AN31" s="729"/>
      <c r="AO31" s="729"/>
      <c r="AP31" s="729"/>
      <c r="AQ31" s="729"/>
      <c r="AR31" s="729"/>
      <c r="AS31" s="729"/>
      <c r="AT31" s="729"/>
      <c r="AU31" s="729"/>
      <c r="AV31" s="729"/>
      <c r="AW31" s="729"/>
      <c r="AX31" s="729"/>
      <c r="AY31" s="729"/>
      <c r="AZ31" s="729"/>
      <c r="BA31" s="729"/>
      <c r="BB31" s="729"/>
      <c r="BC31" s="729"/>
      <c r="BD31" s="729"/>
      <c r="BE31" s="729"/>
      <c r="BF31" s="729"/>
      <c r="BG31" s="729"/>
      <c r="BH31" s="729"/>
      <c r="BI31" s="729"/>
      <c r="BJ31" s="729"/>
      <c r="BK31" s="729"/>
    </row>
    <row r="32" spans="1:63" s="2" customFormat="1" ht="14.5" customHeight="1">
      <c r="A32" s="227"/>
      <c r="B32" s="26"/>
      <c r="C32" s="227"/>
      <c r="D32" s="227"/>
      <c r="E32" s="227"/>
      <c r="F32" s="226" t="s">
        <v>34</v>
      </c>
      <c r="G32" s="227"/>
      <c r="H32" s="227"/>
      <c r="I32" s="850" t="s">
        <v>33</v>
      </c>
      <c r="J32" s="226" t="s">
        <v>35</v>
      </c>
      <c r="K32" s="227"/>
      <c r="L32" s="34"/>
      <c r="M32" s="729"/>
      <c r="N32" s="729"/>
      <c r="O32" s="729"/>
      <c r="P32" s="729"/>
      <c r="Q32" s="729"/>
      <c r="R32" s="729"/>
      <c r="S32" s="734"/>
      <c r="T32" s="734"/>
      <c r="U32" s="734"/>
      <c r="V32" s="734"/>
      <c r="W32" s="734"/>
      <c r="X32" s="734"/>
      <c r="Y32" s="734"/>
      <c r="Z32" s="734"/>
      <c r="AA32" s="734"/>
      <c r="AB32" s="734"/>
      <c r="AC32" s="734"/>
      <c r="AD32" s="734"/>
      <c r="AE32" s="734"/>
      <c r="AF32" s="729"/>
      <c r="AG32" s="729"/>
      <c r="AH32" s="729"/>
      <c r="AI32" s="729"/>
      <c r="AJ32" s="729"/>
      <c r="AK32" s="729"/>
      <c r="AL32" s="729"/>
      <c r="AM32" s="729"/>
      <c r="AN32" s="729"/>
      <c r="AO32" s="729"/>
      <c r="AP32" s="729"/>
      <c r="AQ32" s="729"/>
      <c r="AR32" s="729"/>
      <c r="AS32" s="729"/>
      <c r="AT32" s="729"/>
      <c r="AU32" s="729"/>
      <c r="AV32" s="729"/>
      <c r="AW32" s="729"/>
      <c r="AX32" s="729"/>
      <c r="AY32" s="729"/>
      <c r="AZ32" s="729"/>
      <c r="BA32" s="729"/>
      <c r="BB32" s="729"/>
      <c r="BC32" s="729"/>
      <c r="BD32" s="729"/>
      <c r="BE32" s="729"/>
      <c r="BF32" s="729"/>
      <c r="BG32" s="729"/>
      <c r="BH32" s="729"/>
      <c r="BI32" s="729"/>
      <c r="BJ32" s="729"/>
      <c r="BK32" s="729"/>
    </row>
    <row r="33" spans="1:63" s="2" customFormat="1" ht="14.5" customHeight="1">
      <c r="A33" s="227"/>
      <c r="B33" s="26"/>
      <c r="C33" s="227"/>
      <c r="D33" s="89" t="s">
        <v>36</v>
      </c>
      <c r="E33" s="228" t="s">
        <v>37</v>
      </c>
      <c r="F33" s="90">
        <f>J30</f>
        <v>0</v>
      </c>
      <c r="G33" s="227"/>
      <c r="H33" s="227"/>
      <c r="I33" s="850">
        <v>0.21</v>
      </c>
      <c r="J33" s="90">
        <f>ROUND((F33*I33),  0)</f>
        <v>0</v>
      </c>
      <c r="K33" s="227"/>
      <c r="L33" s="34"/>
      <c r="M33" s="729"/>
      <c r="N33" s="729"/>
      <c r="O33" s="729"/>
      <c r="P33" s="729"/>
      <c r="Q33" s="729"/>
      <c r="R33" s="729"/>
      <c r="S33" s="734"/>
      <c r="T33" s="734"/>
      <c r="U33" s="734"/>
      <c r="V33" s="734"/>
      <c r="W33" s="734"/>
      <c r="X33" s="734"/>
      <c r="Y33" s="734"/>
      <c r="Z33" s="734"/>
      <c r="AA33" s="734"/>
      <c r="AB33" s="734"/>
      <c r="AC33" s="734"/>
      <c r="AD33" s="734"/>
      <c r="AE33" s="734"/>
      <c r="AF33" s="729"/>
      <c r="AG33" s="729"/>
      <c r="AH33" s="729"/>
      <c r="AI33" s="729"/>
      <c r="AJ33" s="729"/>
      <c r="AK33" s="729"/>
      <c r="AL33" s="729"/>
      <c r="AM33" s="729"/>
      <c r="AN33" s="729"/>
      <c r="AO33" s="729"/>
      <c r="AP33" s="729"/>
      <c r="AQ33" s="729"/>
      <c r="AR33" s="729"/>
      <c r="AS33" s="729"/>
      <c r="AT33" s="729"/>
      <c r="AU33" s="729"/>
      <c r="AV33" s="729"/>
      <c r="AW33" s="729"/>
      <c r="AX33" s="729"/>
      <c r="AY33" s="729"/>
      <c r="AZ33" s="729"/>
      <c r="BA33" s="729"/>
      <c r="BB33" s="729"/>
      <c r="BC33" s="729"/>
      <c r="BD33" s="729"/>
      <c r="BE33" s="729"/>
      <c r="BF33" s="729"/>
      <c r="BG33" s="729"/>
      <c r="BH33" s="729"/>
      <c r="BI33" s="729"/>
      <c r="BJ33" s="729"/>
      <c r="BK33" s="729"/>
    </row>
    <row r="34" spans="1:63" s="2" customFormat="1" ht="14.5" customHeight="1">
      <c r="A34" s="227"/>
      <c r="B34" s="26"/>
      <c r="C34" s="227"/>
      <c r="D34" s="227"/>
      <c r="E34" s="228" t="s">
        <v>38</v>
      </c>
      <c r="F34" s="90">
        <v>0</v>
      </c>
      <c r="G34" s="227"/>
      <c r="H34" s="227"/>
      <c r="I34" s="850">
        <v>0.15</v>
      </c>
      <c r="J34" s="90">
        <f>ROUND((F34*I34),  0)</f>
        <v>0</v>
      </c>
      <c r="K34" s="227"/>
      <c r="L34" s="34"/>
      <c r="M34" s="729"/>
      <c r="N34" s="729"/>
      <c r="O34" s="729"/>
      <c r="P34" s="729"/>
      <c r="Q34" s="729"/>
      <c r="R34" s="729"/>
      <c r="S34" s="734"/>
      <c r="T34" s="734"/>
      <c r="U34" s="734"/>
      <c r="V34" s="734"/>
      <c r="W34" s="734"/>
      <c r="X34" s="734"/>
      <c r="Y34" s="734"/>
      <c r="Z34" s="734"/>
      <c r="AA34" s="734"/>
      <c r="AB34" s="734"/>
      <c r="AC34" s="734"/>
      <c r="AD34" s="734"/>
      <c r="AE34" s="734"/>
      <c r="AF34" s="729"/>
      <c r="AG34" s="729"/>
      <c r="AH34" s="729"/>
      <c r="AI34" s="729"/>
      <c r="AJ34" s="729"/>
      <c r="AK34" s="729"/>
      <c r="AL34" s="729"/>
      <c r="AM34" s="729"/>
      <c r="AN34" s="729"/>
      <c r="AO34" s="729"/>
      <c r="AP34" s="729"/>
      <c r="AQ34" s="729"/>
      <c r="AR34" s="729"/>
      <c r="AS34" s="729"/>
      <c r="AT34" s="729"/>
      <c r="AU34" s="729"/>
      <c r="AV34" s="729"/>
      <c r="AW34" s="729"/>
      <c r="AX34" s="729"/>
      <c r="AY34" s="729"/>
      <c r="AZ34" s="729"/>
      <c r="BA34" s="729"/>
      <c r="BB34" s="729"/>
      <c r="BC34" s="729"/>
      <c r="BD34" s="729"/>
      <c r="BE34" s="729"/>
      <c r="BF34" s="729"/>
      <c r="BG34" s="729"/>
      <c r="BH34" s="729"/>
      <c r="BI34" s="729"/>
      <c r="BJ34" s="729"/>
      <c r="BK34" s="729"/>
    </row>
    <row r="35" spans="1:63" s="2" customFormat="1" ht="14.5" hidden="1" customHeight="1">
      <c r="A35" s="227"/>
      <c r="B35" s="26"/>
      <c r="C35" s="227"/>
      <c r="D35" s="227"/>
      <c r="E35" s="228" t="s">
        <v>39</v>
      </c>
      <c r="F35" s="90">
        <f>ROUND((SUM(BG119:BG157)),  0)</f>
        <v>0</v>
      </c>
      <c r="G35" s="227"/>
      <c r="H35" s="227"/>
      <c r="I35" s="850">
        <v>0.21</v>
      </c>
      <c r="J35" s="90">
        <f>0</f>
        <v>0</v>
      </c>
      <c r="K35" s="227"/>
      <c r="L35" s="34"/>
      <c r="M35" s="729"/>
      <c r="N35" s="729"/>
      <c r="O35" s="729"/>
      <c r="P35" s="729"/>
      <c r="Q35" s="729"/>
      <c r="R35" s="729"/>
      <c r="S35" s="734"/>
      <c r="T35" s="734"/>
      <c r="U35" s="734"/>
      <c r="V35" s="734"/>
      <c r="W35" s="734"/>
      <c r="X35" s="734"/>
      <c r="Y35" s="734"/>
      <c r="Z35" s="734"/>
      <c r="AA35" s="734"/>
      <c r="AB35" s="734"/>
      <c r="AC35" s="734"/>
      <c r="AD35" s="734"/>
      <c r="AE35" s="734"/>
      <c r="AF35" s="729"/>
      <c r="AG35" s="729"/>
      <c r="AH35" s="729"/>
      <c r="AI35" s="729"/>
      <c r="AJ35" s="729"/>
      <c r="AK35" s="729"/>
      <c r="AL35" s="729"/>
      <c r="AM35" s="729"/>
      <c r="AN35" s="729"/>
      <c r="AO35" s="729"/>
      <c r="AP35" s="729"/>
      <c r="AQ35" s="729"/>
      <c r="AR35" s="729"/>
      <c r="AS35" s="729"/>
      <c r="AT35" s="729"/>
      <c r="AU35" s="729"/>
      <c r="AV35" s="729"/>
      <c r="AW35" s="729"/>
      <c r="AX35" s="729"/>
      <c r="AY35" s="729"/>
      <c r="AZ35" s="729"/>
      <c r="BA35" s="729"/>
      <c r="BB35" s="729"/>
      <c r="BC35" s="729"/>
      <c r="BD35" s="729"/>
      <c r="BE35" s="729"/>
      <c r="BF35" s="729"/>
      <c r="BG35" s="729"/>
      <c r="BH35" s="729"/>
      <c r="BI35" s="729"/>
      <c r="BJ35" s="729"/>
      <c r="BK35" s="729"/>
    </row>
    <row r="36" spans="1:63" s="2" customFormat="1" ht="14.5" hidden="1" customHeight="1">
      <c r="A36" s="227"/>
      <c r="B36" s="26"/>
      <c r="C36" s="227"/>
      <c r="D36" s="227"/>
      <c r="E36" s="228" t="s">
        <v>40</v>
      </c>
      <c r="F36" s="90">
        <f>ROUND((SUM(BH119:BH157)),  0)</f>
        <v>0</v>
      </c>
      <c r="G36" s="227"/>
      <c r="H36" s="227"/>
      <c r="I36" s="850">
        <v>0.15</v>
      </c>
      <c r="J36" s="90">
        <f>0</f>
        <v>0</v>
      </c>
      <c r="K36" s="227"/>
      <c r="L36" s="34"/>
      <c r="M36" s="729"/>
      <c r="N36" s="729"/>
      <c r="O36" s="729"/>
      <c r="P36" s="729"/>
      <c r="Q36" s="729"/>
      <c r="R36" s="729"/>
      <c r="S36" s="734"/>
      <c r="T36" s="734"/>
      <c r="U36" s="734"/>
      <c r="V36" s="734"/>
      <c r="W36" s="734"/>
      <c r="X36" s="734"/>
      <c r="Y36" s="734"/>
      <c r="Z36" s="734"/>
      <c r="AA36" s="734"/>
      <c r="AB36" s="734"/>
      <c r="AC36" s="734"/>
      <c r="AD36" s="734"/>
      <c r="AE36" s="734"/>
      <c r="AF36" s="729"/>
      <c r="AG36" s="729"/>
      <c r="AH36" s="729"/>
      <c r="AI36" s="729"/>
      <c r="AJ36" s="729"/>
      <c r="AK36" s="729"/>
      <c r="AL36" s="729"/>
      <c r="AM36" s="729"/>
      <c r="AN36" s="729"/>
      <c r="AO36" s="729"/>
      <c r="AP36" s="729"/>
      <c r="AQ36" s="729"/>
      <c r="AR36" s="729"/>
      <c r="AS36" s="729"/>
      <c r="AT36" s="729"/>
      <c r="AU36" s="729"/>
      <c r="AV36" s="729"/>
      <c r="AW36" s="729"/>
      <c r="AX36" s="729"/>
      <c r="AY36" s="729"/>
      <c r="AZ36" s="729"/>
      <c r="BA36" s="729"/>
      <c r="BB36" s="729"/>
      <c r="BC36" s="729"/>
      <c r="BD36" s="729"/>
      <c r="BE36" s="729"/>
      <c r="BF36" s="729"/>
      <c r="BG36" s="729"/>
      <c r="BH36" s="729"/>
      <c r="BI36" s="729"/>
      <c r="BJ36" s="729"/>
      <c r="BK36" s="729"/>
    </row>
    <row r="37" spans="1:63" s="2" customFormat="1" ht="14.5" hidden="1" customHeight="1">
      <c r="A37" s="227"/>
      <c r="B37" s="26"/>
      <c r="C37" s="227"/>
      <c r="D37" s="227"/>
      <c r="E37" s="228" t="s">
        <v>41</v>
      </c>
      <c r="F37" s="90">
        <f>ROUND((SUM(BI119:BI157)),  0)</f>
        <v>0</v>
      </c>
      <c r="G37" s="227"/>
      <c r="H37" s="227"/>
      <c r="I37" s="850">
        <v>0</v>
      </c>
      <c r="J37" s="90">
        <f>0</f>
        <v>0</v>
      </c>
      <c r="K37" s="227"/>
      <c r="L37" s="34"/>
      <c r="M37" s="729"/>
      <c r="N37" s="729"/>
      <c r="O37" s="729"/>
      <c r="P37" s="729"/>
      <c r="Q37" s="729"/>
      <c r="R37" s="729"/>
      <c r="S37" s="734"/>
      <c r="T37" s="734"/>
      <c r="U37" s="734"/>
      <c r="V37" s="734"/>
      <c r="W37" s="734"/>
      <c r="X37" s="734"/>
      <c r="Y37" s="734"/>
      <c r="Z37" s="734"/>
      <c r="AA37" s="734"/>
      <c r="AB37" s="734"/>
      <c r="AC37" s="734"/>
      <c r="AD37" s="734"/>
      <c r="AE37" s="734"/>
      <c r="AF37" s="729"/>
      <c r="AG37" s="729"/>
      <c r="AH37" s="729"/>
      <c r="AI37" s="729"/>
      <c r="AJ37" s="729"/>
      <c r="AK37" s="729"/>
      <c r="AL37" s="729"/>
      <c r="AM37" s="729"/>
      <c r="AN37" s="729"/>
      <c r="AO37" s="729"/>
      <c r="AP37" s="729"/>
      <c r="AQ37" s="729"/>
      <c r="AR37" s="729"/>
      <c r="AS37" s="729"/>
      <c r="AT37" s="729"/>
      <c r="AU37" s="729"/>
      <c r="AV37" s="729"/>
      <c r="AW37" s="729"/>
      <c r="AX37" s="729"/>
      <c r="AY37" s="729"/>
      <c r="AZ37" s="729"/>
      <c r="BA37" s="729"/>
      <c r="BB37" s="729"/>
      <c r="BC37" s="729"/>
      <c r="BD37" s="729"/>
      <c r="BE37" s="729"/>
      <c r="BF37" s="729"/>
      <c r="BG37" s="729"/>
      <c r="BH37" s="729"/>
      <c r="BI37" s="729"/>
      <c r="BJ37" s="729"/>
      <c r="BK37" s="729"/>
    </row>
    <row r="38" spans="1:63" s="2" customFormat="1" ht="7" customHeight="1">
      <c r="A38" s="227"/>
      <c r="B38" s="26"/>
      <c r="C38" s="227"/>
      <c r="D38" s="227"/>
      <c r="E38" s="227"/>
      <c r="F38" s="227"/>
      <c r="G38" s="227"/>
      <c r="H38" s="227"/>
      <c r="I38" s="135"/>
      <c r="J38" s="227"/>
      <c r="K38" s="227"/>
      <c r="L38" s="34"/>
      <c r="M38" s="729"/>
      <c r="N38" s="729"/>
      <c r="O38" s="729"/>
      <c r="P38" s="729"/>
      <c r="Q38" s="729"/>
      <c r="R38" s="729"/>
      <c r="S38" s="734"/>
      <c r="T38" s="734"/>
      <c r="U38" s="734"/>
      <c r="V38" s="734"/>
      <c r="W38" s="734"/>
      <c r="X38" s="734"/>
      <c r="Y38" s="734"/>
      <c r="Z38" s="734"/>
      <c r="AA38" s="734"/>
      <c r="AB38" s="734"/>
      <c r="AC38" s="734"/>
      <c r="AD38" s="734"/>
      <c r="AE38" s="734"/>
      <c r="AF38" s="729"/>
      <c r="AG38" s="729"/>
      <c r="AH38" s="729"/>
      <c r="AI38" s="729"/>
      <c r="AJ38" s="729"/>
      <c r="AK38" s="729"/>
      <c r="AL38" s="729"/>
      <c r="AM38" s="729"/>
      <c r="AN38" s="729"/>
      <c r="AO38" s="729"/>
      <c r="AP38" s="729"/>
      <c r="AQ38" s="729"/>
      <c r="AR38" s="729"/>
      <c r="AS38" s="729"/>
      <c r="AT38" s="729"/>
      <c r="AU38" s="729"/>
      <c r="AV38" s="729"/>
      <c r="AW38" s="729"/>
      <c r="AX38" s="729"/>
      <c r="AY38" s="729"/>
      <c r="AZ38" s="729"/>
      <c r="BA38" s="729"/>
      <c r="BB38" s="729"/>
      <c r="BC38" s="729"/>
      <c r="BD38" s="729"/>
      <c r="BE38" s="729"/>
      <c r="BF38" s="729"/>
      <c r="BG38" s="729"/>
      <c r="BH38" s="729"/>
      <c r="BI38" s="729"/>
      <c r="BJ38" s="729"/>
      <c r="BK38" s="729"/>
    </row>
    <row r="39" spans="1:63" s="2" customFormat="1" ht="25.4" customHeight="1">
      <c r="A39" s="227"/>
      <c r="B39" s="26"/>
      <c r="C39" s="92"/>
      <c r="D39" s="93" t="s">
        <v>42</v>
      </c>
      <c r="E39" s="52"/>
      <c r="F39" s="52"/>
      <c r="G39" s="94" t="s">
        <v>43</v>
      </c>
      <c r="H39" s="95" t="s">
        <v>44</v>
      </c>
      <c r="I39" s="851"/>
      <c r="J39" s="96">
        <f>SUM(J30:J37)</f>
        <v>0</v>
      </c>
      <c r="K39" s="97"/>
      <c r="L39" s="34"/>
      <c r="M39" s="729"/>
      <c r="N39" s="729"/>
      <c r="O39" s="729"/>
      <c r="P39" s="729"/>
      <c r="Q39" s="729"/>
      <c r="R39" s="729"/>
      <c r="S39" s="734"/>
      <c r="T39" s="734"/>
      <c r="U39" s="734"/>
      <c r="V39" s="734"/>
      <c r="W39" s="734"/>
      <c r="X39" s="734"/>
      <c r="Y39" s="734"/>
      <c r="Z39" s="734"/>
      <c r="AA39" s="734"/>
      <c r="AB39" s="734"/>
      <c r="AC39" s="734"/>
      <c r="AD39" s="734"/>
      <c r="AE39" s="734"/>
      <c r="AF39" s="729"/>
      <c r="AG39" s="729"/>
      <c r="AH39" s="729"/>
      <c r="AI39" s="729"/>
      <c r="AJ39" s="729"/>
      <c r="AK39" s="729"/>
      <c r="AL39" s="729"/>
      <c r="AM39" s="729"/>
      <c r="AN39" s="729"/>
      <c r="AO39" s="729"/>
      <c r="AP39" s="729"/>
      <c r="AQ39" s="729"/>
      <c r="AR39" s="729"/>
      <c r="AS39" s="729"/>
      <c r="AT39" s="729"/>
      <c r="AU39" s="729"/>
      <c r="AV39" s="729"/>
      <c r="AW39" s="729"/>
      <c r="AX39" s="729"/>
      <c r="AY39" s="729"/>
      <c r="AZ39" s="729"/>
      <c r="BA39" s="729"/>
      <c r="BB39" s="729"/>
      <c r="BC39" s="729"/>
      <c r="BD39" s="729"/>
      <c r="BE39" s="729"/>
      <c r="BF39" s="729"/>
      <c r="BG39" s="729"/>
      <c r="BH39" s="729"/>
      <c r="BI39" s="729"/>
      <c r="BJ39" s="729"/>
      <c r="BK39" s="729"/>
    </row>
    <row r="40" spans="1:63" s="2" customFormat="1" ht="14.5" customHeight="1">
      <c r="A40" s="227"/>
      <c r="B40" s="26"/>
      <c r="C40" s="227"/>
      <c r="D40" s="227"/>
      <c r="E40" s="227"/>
      <c r="F40" s="227"/>
      <c r="G40" s="227"/>
      <c r="H40" s="227"/>
      <c r="I40" s="135"/>
      <c r="J40" s="227"/>
      <c r="K40" s="227"/>
      <c r="L40" s="34"/>
      <c r="M40" s="729"/>
      <c r="N40" s="729"/>
      <c r="O40" s="729"/>
      <c r="P40" s="729"/>
      <c r="Q40" s="729"/>
      <c r="R40" s="729"/>
      <c r="S40" s="734"/>
      <c r="T40" s="734"/>
      <c r="U40" s="734"/>
      <c r="V40" s="734"/>
      <c r="W40" s="734"/>
      <c r="X40" s="734"/>
      <c r="Y40" s="734"/>
      <c r="Z40" s="734"/>
      <c r="AA40" s="734"/>
      <c r="AB40" s="734"/>
      <c r="AC40" s="734"/>
      <c r="AD40" s="734"/>
      <c r="AE40" s="734"/>
      <c r="AF40" s="729"/>
      <c r="AG40" s="729"/>
      <c r="AH40" s="729"/>
      <c r="AI40" s="729"/>
      <c r="AJ40" s="729"/>
      <c r="AK40" s="729"/>
      <c r="AL40" s="729"/>
      <c r="AM40" s="729"/>
      <c r="AN40" s="729"/>
      <c r="AO40" s="729"/>
      <c r="AP40" s="729"/>
      <c r="AQ40" s="729"/>
      <c r="AR40" s="729"/>
      <c r="AS40" s="729"/>
      <c r="AT40" s="729"/>
      <c r="AU40" s="729"/>
      <c r="AV40" s="729"/>
      <c r="AW40" s="729"/>
      <c r="AX40" s="729"/>
      <c r="AY40" s="729"/>
      <c r="AZ40" s="729"/>
      <c r="BA40" s="729"/>
      <c r="BB40" s="729"/>
      <c r="BC40" s="729"/>
      <c r="BD40" s="729"/>
      <c r="BE40" s="729"/>
      <c r="BF40" s="729"/>
      <c r="BG40" s="729"/>
      <c r="BH40" s="729"/>
      <c r="BI40" s="729"/>
      <c r="BJ40" s="729"/>
      <c r="BK40" s="729"/>
    </row>
    <row r="41" spans="1:63" ht="14.5" customHeight="1">
      <c r="B41" s="15"/>
      <c r="L41" s="15"/>
    </row>
    <row r="42" spans="1:63" ht="14.5" customHeight="1">
      <c r="B42" s="15"/>
      <c r="L42" s="15"/>
    </row>
    <row r="43" spans="1:63" ht="14.5" customHeight="1">
      <c r="B43" s="15"/>
      <c r="L43" s="15"/>
    </row>
    <row r="44" spans="1:63" ht="14.5" customHeight="1">
      <c r="B44" s="15"/>
      <c r="L44" s="15"/>
    </row>
    <row r="45" spans="1:63" ht="14.5" customHeight="1">
      <c r="B45" s="15"/>
      <c r="L45" s="15"/>
    </row>
    <row r="46" spans="1:63" ht="14.5" customHeight="1">
      <c r="B46" s="15"/>
      <c r="L46" s="15"/>
    </row>
    <row r="47" spans="1:63" ht="14.5" customHeight="1">
      <c r="B47" s="15"/>
      <c r="L47" s="15"/>
    </row>
    <row r="48" spans="1:63" ht="14.5" customHeight="1">
      <c r="B48" s="15"/>
      <c r="L48" s="15"/>
    </row>
    <row r="49" spans="1:63" ht="14.5" customHeight="1">
      <c r="B49" s="15"/>
      <c r="L49" s="15"/>
    </row>
    <row r="50" spans="1:63" s="2" customFormat="1" ht="14.5" customHeight="1">
      <c r="B50" s="34"/>
      <c r="D50" s="35" t="s">
        <v>45</v>
      </c>
      <c r="E50" s="36"/>
      <c r="F50" s="36"/>
      <c r="G50" s="35" t="s">
        <v>46</v>
      </c>
      <c r="H50" s="36"/>
      <c r="I50" s="852"/>
      <c r="J50" s="36"/>
      <c r="K50" s="36"/>
      <c r="L50" s="34"/>
      <c r="M50" s="729"/>
      <c r="N50" s="729"/>
      <c r="O50" s="729"/>
      <c r="P50" s="729"/>
      <c r="Q50" s="729"/>
      <c r="R50" s="729"/>
      <c r="S50" s="729"/>
      <c r="T50" s="729"/>
      <c r="U50" s="729"/>
      <c r="V50" s="729"/>
      <c r="W50" s="729"/>
      <c r="X50" s="729"/>
      <c r="Y50" s="729"/>
      <c r="Z50" s="729"/>
      <c r="AA50" s="729"/>
      <c r="AB50" s="729"/>
      <c r="AC50" s="729"/>
      <c r="AD50" s="729"/>
      <c r="AE50" s="729"/>
      <c r="AF50" s="729"/>
      <c r="AG50" s="729"/>
      <c r="AH50" s="729"/>
      <c r="AI50" s="729"/>
      <c r="AJ50" s="729"/>
      <c r="AK50" s="729"/>
      <c r="AL50" s="729"/>
      <c r="AM50" s="729"/>
      <c r="AN50" s="729"/>
      <c r="AO50" s="729"/>
      <c r="AP50" s="729"/>
      <c r="AQ50" s="729"/>
      <c r="AR50" s="729"/>
      <c r="AS50" s="729"/>
      <c r="AT50" s="729"/>
      <c r="AU50" s="729"/>
      <c r="AV50" s="729"/>
      <c r="AW50" s="729"/>
      <c r="AX50" s="729"/>
      <c r="AY50" s="729"/>
      <c r="AZ50" s="729"/>
      <c r="BA50" s="729"/>
      <c r="BB50" s="729"/>
      <c r="BC50" s="729"/>
      <c r="BD50" s="729"/>
      <c r="BE50" s="729"/>
      <c r="BF50" s="729"/>
      <c r="BG50" s="729"/>
      <c r="BH50" s="729"/>
      <c r="BI50" s="729"/>
      <c r="BJ50" s="729"/>
      <c r="BK50" s="729"/>
    </row>
    <row r="51" spans="1:63">
      <c r="B51" s="15"/>
      <c r="L51" s="15"/>
    </row>
    <row r="52" spans="1:63">
      <c r="B52" s="15"/>
      <c r="L52" s="15"/>
    </row>
    <row r="53" spans="1:63">
      <c r="B53" s="15"/>
      <c r="L53" s="15"/>
    </row>
    <row r="54" spans="1:63">
      <c r="B54" s="15"/>
      <c r="L54" s="15"/>
    </row>
    <row r="55" spans="1:63">
      <c r="B55" s="15"/>
      <c r="L55" s="15"/>
    </row>
    <row r="56" spans="1:63">
      <c r="B56" s="15"/>
      <c r="L56" s="15"/>
    </row>
    <row r="57" spans="1:63">
      <c r="B57" s="15"/>
      <c r="L57" s="15"/>
    </row>
    <row r="58" spans="1:63">
      <c r="B58" s="15"/>
      <c r="L58" s="15"/>
    </row>
    <row r="59" spans="1:63">
      <c r="B59" s="15"/>
      <c r="L59" s="15"/>
    </row>
    <row r="60" spans="1:63">
      <c r="B60" s="15"/>
      <c r="L60" s="15"/>
    </row>
    <row r="61" spans="1:63" s="2" customFormat="1" ht="12.45">
      <c r="A61" s="227"/>
      <c r="B61" s="26"/>
      <c r="C61" s="227"/>
      <c r="D61" s="37" t="s">
        <v>47</v>
      </c>
      <c r="E61" s="225"/>
      <c r="F61" s="98" t="s">
        <v>48</v>
      </c>
      <c r="G61" s="37" t="s">
        <v>47</v>
      </c>
      <c r="H61" s="225"/>
      <c r="I61" s="853"/>
      <c r="J61" s="99" t="s">
        <v>48</v>
      </c>
      <c r="K61" s="225"/>
      <c r="L61" s="34"/>
      <c r="M61" s="729"/>
      <c r="N61" s="729"/>
      <c r="O61" s="729"/>
      <c r="P61" s="729"/>
      <c r="Q61" s="729"/>
      <c r="R61" s="729"/>
      <c r="S61" s="734"/>
      <c r="T61" s="734"/>
      <c r="U61" s="734"/>
      <c r="V61" s="734"/>
      <c r="W61" s="734"/>
      <c r="X61" s="734"/>
      <c r="Y61" s="734"/>
      <c r="Z61" s="734"/>
      <c r="AA61" s="734"/>
      <c r="AB61" s="734"/>
      <c r="AC61" s="734"/>
      <c r="AD61" s="734"/>
      <c r="AE61" s="734"/>
      <c r="AF61" s="729"/>
      <c r="AG61" s="729"/>
      <c r="AH61" s="729"/>
      <c r="AI61" s="729"/>
      <c r="AJ61" s="729"/>
      <c r="AK61" s="729"/>
      <c r="AL61" s="729"/>
      <c r="AM61" s="729"/>
      <c r="AN61" s="729"/>
      <c r="AO61" s="729"/>
      <c r="AP61" s="729"/>
      <c r="AQ61" s="729"/>
      <c r="AR61" s="729"/>
      <c r="AS61" s="729"/>
      <c r="AT61" s="729"/>
      <c r="AU61" s="729"/>
      <c r="AV61" s="729"/>
      <c r="AW61" s="729"/>
      <c r="AX61" s="729"/>
      <c r="AY61" s="729"/>
      <c r="AZ61" s="729"/>
      <c r="BA61" s="729"/>
      <c r="BB61" s="729"/>
      <c r="BC61" s="729"/>
      <c r="BD61" s="729"/>
      <c r="BE61" s="729"/>
      <c r="BF61" s="729"/>
      <c r="BG61" s="729"/>
      <c r="BH61" s="729"/>
      <c r="BI61" s="729"/>
      <c r="BJ61" s="729"/>
      <c r="BK61" s="729"/>
    </row>
    <row r="62" spans="1:63">
      <c r="B62" s="15"/>
      <c r="L62" s="15"/>
    </row>
    <row r="63" spans="1:63">
      <c r="B63" s="15"/>
      <c r="L63" s="15"/>
    </row>
    <row r="64" spans="1:63">
      <c r="B64" s="15"/>
      <c r="L64" s="15"/>
    </row>
    <row r="65" spans="1:63" s="2" customFormat="1" ht="12.45">
      <c r="A65" s="227"/>
      <c r="B65" s="26"/>
      <c r="C65" s="227"/>
      <c r="D65" s="35" t="s">
        <v>49</v>
      </c>
      <c r="E65" s="38"/>
      <c r="F65" s="38"/>
      <c r="G65" s="35" t="s">
        <v>50</v>
      </c>
      <c r="H65" s="38"/>
      <c r="I65" s="854"/>
      <c r="J65" s="38"/>
      <c r="K65" s="38"/>
      <c r="L65" s="34"/>
      <c r="M65" s="729"/>
      <c r="N65" s="729"/>
      <c r="O65" s="729"/>
      <c r="P65" s="729"/>
      <c r="Q65" s="729"/>
      <c r="R65" s="729"/>
      <c r="S65" s="734"/>
      <c r="T65" s="734"/>
      <c r="U65" s="734"/>
      <c r="V65" s="734"/>
      <c r="W65" s="734"/>
      <c r="X65" s="734"/>
      <c r="Y65" s="734"/>
      <c r="Z65" s="734"/>
      <c r="AA65" s="734"/>
      <c r="AB65" s="734"/>
      <c r="AC65" s="734"/>
      <c r="AD65" s="734"/>
      <c r="AE65" s="734"/>
      <c r="AF65" s="729"/>
      <c r="AG65" s="729"/>
      <c r="AH65" s="729"/>
      <c r="AI65" s="729"/>
      <c r="AJ65" s="729"/>
      <c r="AK65" s="729"/>
      <c r="AL65" s="729"/>
      <c r="AM65" s="729"/>
      <c r="AN65" s="729"/>
      <c r="AO65" s="729"/>
      <c r="AP65" s="729"/>
      <c r="AQ65" s="729"/>
      <c r="AR65" s="729"/>
      <c r="AS65" s="729"/>
      <c r="AT65" s="729"/>
      <c r="AU65" s="729"/>
      <c r="AV65" s="729"/>
      <c r="AW65" s="729"/>
      <c r="AX65" s="729"/>
      <c r="AY65" s="729"/>
      <c r="AZ65" s="729"/>
      <c r="BA65" s="729"/>
      <c r="BB65" s="729"/>
      <c r="BC65" s="729"/>
      <c r="BD65" s="729"/>
      <c r="BE65" s="729"/>
      <c r="BF65" s="729"/>
      <c r="BG65" s="729"/>
      <c r="BH65" s="729"/>
      <c r="BI65" s="729"/>
      <c r="BJ65" s="729"/>
      <c r="BK65" s="729"/>
    </row>
    <row r="66" spans="1:63">
      <c r="B66" s="15"/>
      <c r="L66" s="15"/>
    </row>
    <row r="67" spans="1:63">
      <c r="B67" s="15"/>
      <c r="L67" s="15"/>
    </row>
    <row r="68" spans="1:63">
      <c r="B68" s="15"/>
      <c r="L68" s="15"/>
    </row>
    <row r="69" spans="1:63">
      <c r="B69" s="15"/>
      <c r="L69" s="15"/>
    </row>
    <row r="70" spans="1:63">
      <c r="B70" s="15"/>
      <c r="L70" s="15"/>
    </row>
    <row r="71" spans="1:63">
      <c r="B71" s="15"/>
      <c r="L71" s="15"/>
    </row>
    <row r="72" spans="1:63">
      <c r="B72" s="15"/>
      <c r="L72" s="15"/>
    </row>
    <row r="73" spans="1:63">
      <c r="B73" s="15"/>
      <c r="L73" s="15"/>
    </row>
    <row r="74" spans="1:63">
      <c r="B74" s="15"/>
      <c r="L74" s="15"/>
    </row>
    <row r="75" spans="1:63">
      <c r="B75" s="15"/>
      <c r="L75" s="15"/>
    </row>
    <row r="76" spans="1:63" s="2" customFormat="1" ht="12.45">
      <c r="A76" s="227"/>
      <c r="B76" s="26"/>
      <c r="C76" s="227"/>
      <c r="D76" s="37" t="s">
        <v>47</v>
      </c>
      <c r="E76" s="225"/>
      <c r="F76" s="98" t="s">
        <v>48</v>
      </c>
      <c r="G76" s="37" t="s">
        <v>47</v>
      </c>
      <c r="H76" s="225"/>
      <c r="I76" s="853"/>
      <c r="J76" s="99" t="s">
        <v>48</v>
      </c>
      <c r="K76" s="225"/>
      <c r="L76" s="34"/>
      <c r="M76" s="729"/>
      <c r="N76" s="729"/>
      <c r="O76" s="729"/>
      <c r="P76" s="729"/>
      <c r="Q76" s="729"/>
      <c r="R76" s="729"/>
      <c r="S76" s="734"/>
      <c r="T76" s="734"/>
      <c r="U76" s="734"/>
      <c r="V76" s="734"/>
      <c r="W76" s="734"/>
      <c r="X76" s="734"/>
      <c r="Y76" s="734"/>
      <c r="Z76" s="734"/>
      <c r="AA76" s="734"/>
      <c r="AB76" s="734"/>
      <c r="AC76" s="734"/>
      <c r="AD76" s="734"/>
      <c r="AE76" s="734"/>
      <c r="AF76" s="729"/>
      <c r="AG76" s="729"/>
      <c r="AH76" s="729"/>
      <c r="AI76" s="729"/>
      <c r="AJ76" s="729"/>
      <c r="AK76" s="729"/>
      <c r="AL76" s="729"/>
      <c r="AM76" s="729"/>
      <c r="AN76" s="729"/>
      <c r="AO76" s="729"/>
      <c r="AP76" s="729"/>
      <c r="AQ76" s="729"/>
      <c r="AR76" s="729"/>
      <c r="AS76" s="729"/>
      <c r="AT76" s="729"/>
      <c r="AU76" s="729"/>
      <c r="AV76" s="729"/>
      <c r="AW76" s="729"/>
      <c r="AX76" s="729"/>
      <c r="AY76" s="729"/>
      <c r="AZ76" s="729"/>
      <c r="BA76" s="729"/>
      <c r="BB76" s="729"/>
      <c r="BC76" s="729"/>
      <c r="BD76" s="729"/>
      <c r="BE76" s="729"/>
      <c r="BF76" s="729"/>
      <c r="BG76" s="729"/>
      <c r="BH76" s="729"/>
      <c r="BI76" s="729"/>
      <c r="BJ76" s="729"/>
      <c r="BK76" s="729"/>
    </row>
    <row r="77" spans="1:63" s="2" customFormat="1" ht="14.5" customHeight="1">
      <c r="A77" s="227"/>
      <c r="B77" s="39"/>
      <c r="C77" s="40"/>
      <c r="D77" s="40"/>
      <c r="E77" s="40"/>
      <c r="F77" s="40"/>
      <c r="G77" s="40"/>
      <c r="H77" s="40"/>
      <c r="I77" s="855"/>
      <c r="J77" s="40"/>
      <c r="K77" s="40"/>
      <c r="L77" s="34"/>
      <c r="M77" s="729"/>
      <c r="N77" s="729"/>
      <c r="O77" s="729"/>
      <c r="P77" s="729"/>
      <c r="Q77" s="729"/>
      <c r="R77" s="729"/>
      <c r="S77" s="734"/>
      <c r="T77" s="734"/>
      <c r="U77" s="734"/>
      <c r="V77" s="734"/>
      <c r="W77" s="734"/>
      <c r="X77" s="734"/>
      <c r="Y77" s="734"/>
      <c r="Z77" s="734"/>
      <c r="AA77" s="734"/>
      <c r="AB77" s="734"/>
      <c r="AC77" s="734"/>
      <c r="AD77" s="734"/>
      <c r="AE77" s="734"/>
      <c r="AF77" s="729"/>
      <c r="AG77" s="729"/>
      <c r="AH77" s="729"/>
      <c r="AI77" s="729"/>
      <c r="AJ77" s="729"/>
      <c r="AK77" s="729"/>
      <c r="AL77" s="729"/>
      <c r="AM77" s="729"/>
      <c r="AN77" s="729"/>
      <c r="AO77" s="729"/>
      <c r="AP77" s="729"/>
      <c r="AQ77" s="729"/>
      <c r="AR77" s="729"/>
      <c r="AS77" s="729"/>
      <c r="AT77" s="729"/>
      <c r="AU77" s="729"/>
      <c r="AV77" s="729"/>
      <c r="AW77" s="729"/>
      <c r="AX77" s="729"/>
      <c r="AY77" s="729"/>
      <c r="AZ77" s="729"/>
      <c r="BA77" s="729"/>
      <c r="BB77" s="729"/>
      <c r="BC77" s="729"/>
      <c r="BD77" s="729"/>
      <c r="BE77" s="729"/>
      <c r="BF77" s="729"/>
      <c r="BG77" s="729"/>
      <c r="BH77" s="729"/>
      <c r="BI77" s="729"/>
      <c r="BJ77" s="729"/>
      <c r="BK77" s="729"/>
    </row>
    <row r="81" spans="1:63" s="2" customFormat="1" ht="7" customHeight="1">
      <c r="A81" s="227"/>
      <c r="B81" s="41"/>
      <c r="C81" s="42"/>
      <c r="D81" s="42"/>
      <c r="E81" s="42"/>
      <c r="F81" s="42"/>
      <c r="G81" s="42"/>
      <c r="H81" s="42"/>
      <c r="I81" s="856"/>
      <c r="J81" s="42"/>
      <c r="K81" s="42"/>
      <c r="L81" s="34"/>
      <c r="M81" s="729"/>
      <c r="N81" s="729"/>
      <c r="O81" s="729"/>
      <c r="P81" s="729"/>
      <c r="Q81" s="729"/>
      <c r="R81" s="729"/>
      <c r="S81" s="734"/>
      <c r="T81" s="734"/>
      <c r="U81" s="734"/>
      <c r="V81" s="734"/>
      <c r="W81" s="734"/>
      <c r="X81" s="734"/>
      <c r="Y81" s="734"/>
      <c r="Z81" s="734"/>
      <c r="AA81" s="734"/>
      <c r="AB81" s="734"/>
      <c r="AC81" s="734"/>
      <c r="AD81" s="734"/>
      <c r="AE81" s="734"/>
      <c r="AF81" s="729"/>
      <c r="AG81" s="729"/>
      <c r="AH81" s="729"/>
      <c r="AI81" s="729"/>
      <c r="AJ81" s="729"/>
      <c r="AK81" s="729"/>
      <c r="AL81" s="729"/>
      <c r="AM81" s="729"/>
      <c r="AN81" s="729"/>
      <c r="AO81" s="729"/>
      <c r="AP81" s="729"/>
      <c r="AQ81" s="729"/>
      <c r="AR81" s="729"/>
      <c r="AS81" s="729"/>
      <c r="AT81" s="729"/>
      <c r="AU81" s="729"/>
      <c r="AV81" s="729"/>
      <c r="AW81" s="729"/>
      <c r="AX81" s="729"/>
      <c r="AY81" s="729"/>
      <c r="AZ81" s="729"/>
      <c r="BA81" s="729"/>
      <c r="BB81" s="729"/>
      <c r="BC81" s="729"/>
      <c r="BD81" s="729"/>
      <c r="BE81" s="729"/>
      <c r="BF81" s="729"/>
      <c r="BG81" s="729"/>
      <c r="BH81" s="729"/>
      <c r="BI81" s="729"/>
      <c r="BJ81" s="729"/>
      <c r="BK81" s="729"/>
    </row>
    <row r="82" spans="1:63" s="2" customFormat="1" ht="25" customHeight="1">
      <c r="A82" s="227"/>
      <c r="B82" s="26"/>
      <c r="C82" s="16" t="s">
        <v>112</v>
      </c>
      <c r="D82" s="227"/>
      <c r="E82" s="227"/>
      <c r="F82" s="227"/>
      <c r="G82" s="227"/>
      <c r="H82" s="227"/>
      <c r="I82" s="135"/>
      <c r="J82" s="227"/>
      <c r="K82" s="227"/>
      <c r="L82" s="34"/>
      <c r="M82" s="729"/>
      <c r="N82" s="729"/>
      <c r="O82" s="729"/>
      <c r="P82" s="729"/>
      <c r="Q82" s="729"/>
      <c r="R82" s="729"/>
      <c r="S82" s="734"/>
      <c r="T82" s="734"/>
      <c r="U82" s="734"/>
      <c r="V82" s="734"/>
      <c r="W82" s="734"/>
      <c r="X82" s="734"/>
      <c r="Y82" s="734"/>
      <c r="Z82" s="734"/>
      <c r="AA82" s="734"/>
      <c r="AB82" s="734"/>
      <c r="AC82" s="734"/>
      <c r="AD82" s="734"/>
      <c r="AE82" s="734"/>
      <c r="AF82" s="729"/>
      <c r="AG82" s="729"/>
      <c r="AH82" s="729"/>
      <c r="AI82" s="729"/>
      <c r="AJ82" s="729"/>
      <c r="AK82" s="729"/>
      <c r="AL82" s="729"/>
      <c r="AM82" s="729"/>
      <c r="AN82" s="729"/>
      <c r="AO82" s="729"/>
      <c r="AP82" s="729"/>
      <c r="AQ82" s="729"/>
      <c r="AR82" s="729"/>
      <c r="AS82" s="729"/>
      <c r="AT82" s="729"/>
      <c r="AU82" s="729"/>
      <c r="AV82" s="729"/>
      <c r="AW82" s="729"/>
      <c r="AX82" s="729"/>
      <c r="AY82" s="729"/>
      <c r="AZ82" s="729"/>
      <c r="BA82" s="729"/>
      <c r="BB82" s="729"/>
      <c r="BC82" s="729"/>
      <c r="BD82" s="729"/>
      <c r="BE82" s="729"/>
      <c r="BF82" s="729"/>
      <c r="BG82" s="729"/>
      <c r="BH82" s="729"/>
      <c r="BI82" s="729"/>
      <c r="BJ82" s="729"/>
      <c r="BK82" s="729"/>
    </row>
    <row r="83" spans="1:63" s="2" customFormat="1" ht="7" customHeight="1">
      <c r="A83" s="227"/>
      <c r="B83" s="26"/>
      <c r="C83" s="227"/>
      <c r="D83" s="227"/>
      <c r="E83" s="227"/>
      <c r="F83" s="227"/>
      <c r="G83" s="227"/>
      <c r="H83" s="227"/>
      <c r="I83" s="135"/>
      <c r="J83" s="227"/>
      <c r="K83" s="227"/>
      <c r="L83" s="34"/>
      <c r="M83" s="729"/>
      <c r="N83" s="729"/>
      <c r="O83" s="729"/>
      <c r="P83" s="729"/>
      <c r="Q83" s="729"/>
      <c r="R83" s="729"/>
      <c r="S83" s="734"/>
      <c r="T83" s="734"/>
      <c r="U83" s="734"/>
      <c r="V83" s="734"/>
      <c r="W83" s="734"/>
      <c r="X83" s="734"/>
      <c r="Y83" s="734"/>
      <c r="Z83" s="734"/>
      <c r="AA83" s="734"/>
      <c r="AB83" s="734"/>
      <c r="AC83" s="734"/>
      <c r="AD83" s="734"/>
      <c r="AE83" s="734"/>
      <c r="AF83" s="729"/>
      <c r="AG83" s="729"/>
      <c r="AH83" s="729"/>
      <c r="AI83" s="729"/>
      <c r="AJ83" s="729"/>
      <c r="AK83" s="729"/>
      <c r="AL83" s="729"/>
      <c r="AM83" s="729"/>
      <c r="AN83" s="729"/>
      <c r="AO83" s="729"/>
      <c r="AP83" s="729"/>
      <c r="AQ83" s="729"/>
      <c r="AR83" s="729"/>
      <c r="AS83" s="729"/>
      <c r="AT83" s="729"/>
      <c r="AU83" s="729"/>
      <c r="AV83" s="729"/>
      <c r="AW83" s="729"/>
      <c r="AX83" s="729"/>
      <c r="AY83" s="729"/>
      <c r="AZ83" s="729"/>
      <c r="BA83" s="729"/>
      <c r="BB83" s="729"/>
      <c r="BC83" s="729"/>
      <c r="BD83" s="729"/>
      <c r="BE83" s="729"/>
      <c r="BF83" s="729"/>
      <c r="BG83" s="729"/>
      <c r="BH83" s="729"/>
      <c r="BI83" s="729"/>
      <c r="BJ83" s="729"/>
      <c r="BK83" s="729"/>
    </row>
    <row r="84" spans="1:63" s="2" customFormat="1" ht="12" customHeight="1">
      <c r="A84" s="227"/>
      <c r="B84" s="26"/>
      <c r="C84" s="228" t="s">
        <v>16</v>
      </c>
      <c r="D84" s="227"/>
      <c r="E84" s="227"/>
      <c r="F84" s="227"/>
      <c r="G84" s="227"/>
      <c r="H84" s="227"/>
      <c r="I84" s="135"/>
      <c r="J84" s="227"/>
      <c r="K84" s="227"/>
      <c r="L84" s="34"/>
      <c r="M84" s="729"/>
      <c r="N84" s="729"/>
      <c r="O84" s="729"/>
      <c r="P84" s="729"/>
      <c r="Q84" s="729"/>
      <c r="R84" s="729"/>
      <c r="S84" s="734"/>
      <c r="T84" s="734"/>
      <c r="U84" s="734"/>
      <c r="V84" s="734"/>
      <c r="W84" s="734"/>
      <c r="X84" s="734"/>
      <c r="Y84" s="734"/>
      <c r="Z84" s="734"/>
      <c r="AA84" s="734"/>
      <c r="AB84" s="734"/>
      <c r="AC84" s="734"/>
      <c r="AD84" s="734"/>
      <c r="AE84" s="734"/>
      <c r="AF84" s="729"/>
      <c r="AG84" s="729"/>
      <c r="AH84" s="729"/>
      <c r="AI84" s="729"/>
      <c r="AJ84" s="729"/>
      <c r="AK84" s="729"/>
      <c r="AL84" s="729"/>
      <c r="AM84" s="729"/>
      <c r="AN84" s="729"/>
      <c r="AO84" s="729"/>
      <c r="AP84" s="729"/>
      <c r="AQ84" s="729"/>
      <c r="AR84" s="729"/>
      <c r="AS84" s="729"/>
      <c r="AT84" s="729"/>
      <c r="AU84" s="729"/>
      <c r="AV84" s="729"/>
      <c r="AW84" s="729"/>
      <c r="AX84" s="729"/>
      <c r="AY84" s="729"/>
      <c r="AZ84" s="729"/>
      <c r="BA84" s="729"/>
      <c r="BB84" s="729"/>
      <c r="BC84" s="729"/>
      <c r="BD84" s="729"/>
      <c r="BE84" s="729"/>
      <c r="BF84" s="729"/>
      <c r="BG84" s="729"/>
      <c r="BH84" s="729"/>
      <c r="BI84" s="729"/>
      <c r="BJ84" s="729"/>
      <c r="BK84" s="729"/>
    </row>
    <row r="85" spans="1:63" s="2" customFormat="1" ht="16.5" customHeight="1">
      <c r="A85" s="227"/>
      <c r="B85" s="26"/>
      <c r="C85" s="227"/>
      <c r="D85" s="227"/>
      <c r="E85" s="940" t="str">
        <f>E7</f>
        <v>Přístavba a rekonstrukce sportovní haly Chrudim, I.etapa</v>
      </c>
      <c r="F85" s="941"/>
      <c r="G85" s="941"/>
      <c r="H85" s="941"/>
      <c r="I85" s="135"/>
      <c r="J85" s="227"/>
      <c r="K85" s="227"/>
      <c r="L85" s="34"/>
      <c r="M85" s="729"/>
      <c r="N85" s="729"/>
      <c r="O85" s="729"/>
      <c r="P85" s="729"/>
      <c r="Q85" s="729"/>
      <c r="R85" s="729"/>
      <c r="S85" s="734"/>
      <c r="T85" s="734"/>
      <c r="U85" s="734"/>
      <c r="V85" s="734"/>
      <c r="W85" s="734"/>
      <c r="X85" s="734"/>
      <c r="Y85" s="734"/>
      <c r="Z85" s="734"/>
      <c r="AA85" s="734"/>
      <c r="AB85" s="734"/>
      <c r="AC85" s="734"/>
      <c r="AD85" s="734"/>
      <c r="AE85" s="734"/>
      <c r="AF85" s="729"/>
      <c r="AG85" s="729"/>
      <c r="AH85" s="729"/>
      <c r="AI85" s="729"/>
      <c r="AJ85" s="729"/>
      <c r="AK85" s="729"/>
      <c r="AL85" s="729"/>
      <c r="AM85" s="729"/>
      <c r="AN85" s="729"/>
      <c r="AO85" s="729"/>
      <c r="AP85" s="729"/>
      <c r="AQ85" s="729"/>
      <c r="AR85" s="729"/>
      <c r="AS85" s="729"/>
      <c r="AT85" s="729"/>
      <c r="AU85" s="729"/>
      <c r="AV85" s="729"/>
      <c r="AW85" s="729"/>
      <c r="AX85" s="729"/>
      <c r="AY85" s="729"/>
      <c r="AZ85" s="729"/>
      <c r="BA85" s="729"/>
      <c r="BB85" s="729"/>
      <c r="BC85" s="729"/>
      <c r="BD85" s="729"/>
      <c r="BE85" s="729"/>
      <c r="BF85" s="729"/>
      <c r="BG85" s="729"/>
      <c r="BH85" s="729"/>
      <c r="BI85" s="729"/>
      <c r="BJ85" s="729"/>
      <c r="BK85" s="729"/>
    </row>
    <row r="86" spans="1:63" s="2" customFormat="1" ht="12" customHeight="1">
      <c r="A86" s="227"/>
      <c r="B86" s="26"/>
      <c r="C86" s="228" t="s">
        <v>111</v>
      </c>
      <c r="D86" s="227"/>
      <c r="E86" s="227"/>
      <c r="F86" s="227"/>
      <c r="G86" s="227"/>
      <c r="H86" s="227"/>
      <c r="I86" s="135"/>
      <c r="J86" s="227"/>
      <c r="K86" s="227"/>
      <c r="L86" s="34"/>
      <c r="M86" s="729"/>
      <c r="N86" s="729"/>
      <c r="O86" s="729"/>
      <c r="P86" s="729"/>
      <c r="Q86" s="729"/>
      <c r="R86" s="729"/>
      <c r="S86" s="734"/>
      <c r="T86" s="734"/>
      <c r="U86" s="734"/>
      <c r="V86" s="734"/>
      <c r="W86" s="734"/>
      <c r="X86" s="734"/>
      <c r="Y86" s="734"/>
      <c r="Z86" s="734"/>
      <c r="AA86" s="734"/>
      <c r="AB86" s="734"/>
      <c r="AC86" s="734"/>
      <c r="AD86" s="734"/>
      <c r="AE86" s="734"/>
      <c r="AF86" s="729"/>
      <c r="AG86" s="729"/>
      <c r="AH86" s="729"/>
      <c r="AI86" s="729"/>
      <c r="AJ86" s="729"/>
      <c r="AK86" s="729"/>
      <c r="AL86" s="729"/>
      <c r="AM86" s="729"/>
      <c r="AN86" s="729"/>
      <c r="AO86" s="729"/>
      <c r="AP86" s="729"/>
      <c r="AQ86" s="729"/>
      <c r="AR86" s="729"/>
      <c r="AS86" s="729"/>
      <c r="AT86" s="729"/>
      <c r="AU86" s="729"/>
      <c r="AV86" s="729"/>
      <c r="AW86" s="729"/>
      <c r="AX86" s="729"/>
      <c r="AY86" s="729"/>
      <c r="AZ86" s="729"/>
      <c r="BA86" s="729"/>
      <c r="BB86" s="729"/>
      <c r="BC86" s="729"/>
      <c r="BD86" s="729"/>
      <c r="BE86" s="729"/>
      <c r="BF86" s="729"/>
      <c r="BG86" s="729"/>
      <c r="BH86" s="729"/>
      <c r="BI86" s="729"/>
      <c r="BJ86" s="729"/>
      <c r="BK86" s="729"/>
    </row>
    <row r="87" spans="1:63" s="2" customFormat="1" ht="16.5" customHeight="1">
      <c r="A87" s="227"/>
      <c r="B87" s="26"/>
      <c r="C87" s="227"/>
      <c r="D87" s="227"/>
      <c r="E87" s="911" t="str">
        <f>E9</f>
        <v>6 - Akumulační nádrž</v>
      </c>
      <c r="F87" s="942"/>
      <c r="G87" s="942"/>
      <c r="H87" s="942"/>
      <c r="I87" s="135"/>
      <c r="J87" s="227"/>
      <c r="K87" s="227"/>
      <c r="L87" s="34"/>
      <c r="M87" s="729"/>
      <c r="N87" s="729"/>
      <c r="O87" s="729"/>
      <c r="P87" s="729"/>
      <c r="Q87" s="729"/>
      <c r="R87" s="729"/>
      <c r="S87" s="734"/>
      <c r="T87" s="734"/>
      <c r="U87" s="734"/>
      <c r="V87" s="734"/>
      <c r="W87" s="734"/>
      <c r="X87" s="734"/>
      <c r="Y87" s="734"/>
      <c r="Z87" s="734"/>
      <c r="AA87" s="734"/>
      <c r="AB87" s="734"/>
      <c r="AC87" s="734"/>
      <c r="AD87" s="734"/>
      <c r="AE87" s="734"/>
      <c r="AF87" s="729"/>
      <c r="AG87" s="729"/>
      <c r="AH87" s="729"/>
      <c r="AI87" s="729"/>
      <c r="AJ87" s="729"/>
      <c r="AK87" s="729"/>
      <c r="AL87" s="729"/>
      <c r="AM87" s="729"/>
      <c r="AN87" s="729"/>
      <c r="AO87" s="729"/>
      <c r="AP87" s="729"/>
      <c r="AQ87" s="729"/>
      <c r="AR87" s="729"/>
      <c r="AS87" s="729"/>
      <c r="AT87" s="729"/>
      <c r="AU87" s="729"/>
      <c r="AV87" s="729"/>
      <c r="AW87" s="729"/>
      <c r="AX87" s="729"/>
      <c r="AY87" s="729"/>
      <c r="AZ87" s="729"/>
      <c r="BA87" s="729"/>
      <c r="BB87" s="729"/>
      <c r="BC87" s="729"/>
      <c r="BD87" s="729"/>
      <c r="BE87" s="729"/>
      <c r="BF87" s="729"/>
      <c r="BG87" s="729"/>
      <c r="BH87" s="729"/>
      <c r="BI87" s="729"/>
      <c r="BJ87" s="729"/>
      <c r="BK87" s="729"/>
    </row>
    <row r="88" spans="1:63" s="2" customFormat="1" ht="7" customHeight="1">
      <c r="A88" s="227"/>
      <c r="B88" s="26"/>
      <c r="C88" s="227"/>
      <c r="D88" s="227"/>
      <c r="E88" s="227"/>
      <c r="F88" s="227"/>
      <c r="G88" s="227"/>
      <c r="H88" s="227"/>
      <c r="I88" s="135"/>
      <c r="J88" s="227"/>
      <c r="K88" s="227"/>
      <c r="L88" s="34"/>
      <c r="M88" s="729"/>
      <c r="N88" s="729"/>
      <c r="O88" s="729"/>
      <c r="P88" s="729"/>
      <c r="Q88" s="729"/>
      <c r="R88" s="729"/>
      <c r="S88" s="734"/>
      <c r="T88" s="734"/>
      <c r="U88" s="734"/>
      <c r="V88" s="734"/>
      <c r="W88" s="734"/>
      <c r="X88" s="734"/>
      <c r="Y88" s="734"/>
      <c r="Z88" s="734"/>
      <c r="AA88" s="734"/>
      <c r="AB88" s="734"/>
      <c r="AC88" s="734"/>
      <c r="AD88" s="734"/>
      <c r="AE88" s="734"/>
      <c r="AF88" s="729"/>
      <c r="AG88" s="729"/>
      <c r="AH88" s="729"/>
      <c r="AI88" s="729"/>
      <c r="AJ88" s="729"/>
      <c r="AK88" s="729"/>
      <c r="AL88" s="729"/>
      <c r="AM88" s="729"/>
      <c r="AN88" s="729"/>
      <c r="AO88" s="729"/>
      <c r="AP88" s="729"/>
      <c r="AQ88" s="729"/>
      <c r="AR88" s="729"/>
      <c r="AS88" s="729"/>
      <c r="AT88" s="729"/>
      <c r="AU88" s="729"/>
      <c r="AV88" s="729"/>
      <c r="AW88" s="729"/>
      <c r="AX88" s="729"/>
      <c r="AY88" s="729"/>
      <c r="AZ88" s="729"/>
      <c r="BA88" s="729"/>
      <c r="BB88" s="729"/>
      <c r="BC88" s="729"/>
      <c r="BD88" s="729"/>
      <c r="BE88" s="729"/>
      <c r="BF88" s="729"/>
      <c r="BG88" s="729"/>
      <c r="BH88" s="729"/>
      <c r="BI88" s="729"/>
      <c r="BJ88" s="729"/>
      <c r="BK88" s="729"/>
    </row>
    <row r="89" spans="1:63" s="2" customFormat="1" ht="12" customHeight="1">
      <c r="A89" s="227"/>
      <c r="B89" s="26"/>
      <c r="C89" s="228" t="s">
        <v>19</v>
      </c>
      <c r="D89" s="227"/>
      <c r="E89" s="227"/>
      <c r="F89" s="223" t="str">
        <f>F12</f>
        <v>Chrudim</v>
      </c>
      <c r="G89" s="227"/>
      <c r="H89" s="227"/>
      <c r="I89" s="847" t="s">
        <v>20</v>
      </c>
      <c r="J89" s="222">
        <f>IF(J12="","",J12)</f>
        <v>44757</v>
      </c>
      <c r="K89" s="227"/>
      <c r="L89" s="34"/>
      <c r="M89" s="729"/>
      <c r="N89" s="729"/>
      <c r="O89" s="729"/>
      <c r="P89" s="729"/>
      <c r="Q89" s="729"/>
      <c r="R89" s="729"/>
      <c r="S89" s="734"/>
      <c r="T89" s="734"/>
      <c r="U89" s="734"/>
      <c r="V89" s="734"/>
      <c r="W89" s="734"/>
      <c r="X89" s="734"/>
      <c r="Y89" s="734"/>
      <c r="Z89" s="734"/>
      <c r="AA89" s="734"/>
      <c r="AB89" s="734"/>
      <c r="AC89" s="734"/>
      <c r="AD89" s="734"/>
      <c r="AE89" s="734"/>
      <c r="AF89" s="729"/>
      <c r="AG89" s="729"/>
      <c r="AH89" s="729"/>
      <c r="AI89" s="729"/>
      <c r="AJ89" s="729"/>
      <c r="AK89" s="729"/>
      <c r="AL89" s="729"/>
      <c r="AM89" s="729"/>
      <c r="AN89" s="729"/>
      <c r="AO89" s="729"/>
      <c r="AP89" s="729"/>
      <c r="AQ89" s="729"/>
      <c r="AR89" s="729"/>
      <c r="AS89" s="729"/>
      <c r="AT89" s="729"/>
      <c r="AU89" s="729"/>
      <c r="AV89" s="729"/>
      <c r="AW89" s="729"/>
      <c r="AX89" s="729"/>
      <c r="AY89" s="729"/>
      <c r="AZ89" s="729"/>
      <c r="BA89" s="729"/>
      <c r="BB89" s="729"/>
      <c r="BC89" s="729"/>
      <c r="BD89" s="729"/>
      <c r="BE89" s="729"/>
      <c r="BF89" s="729"/>
      <c r="BG89" s="729"/>
      <c r="BH89" s="729"/>
      <c r="BI89" s="729"/>
      <c r="BJ89" s="729"/>
      <c r="BK89" s="729"/>
    </row>
    <row r="90" spans="1:63" s="2" customFormat="1" ht="7" customHeight="1">
      <c r="A90" s="227"/>
      <c r="B90" s="26"/>
      <c r="C90" s="227"/>
      <c r="D90" s="227"/>
      <c r="E90" s="227"/>
      <c r="F90" s="227"/>
      <c r="G90" s="227"/>
      <c r="H90" s="227"/>
      <c r="I90" s="135"/>
      <c r="J90" s="227"/>
      <c r="K90" s="227"/>
      <c r="L90" s="34"/>
      <c r="M90" s="729"/>
      <c r="N90" s="729"/>
      <c r="O90" s="729"/>
      <c r="P90" s="729"/>
      <c r="Q90" s="729"/>
      <c r="R90" s="729"/>
      <c r="S90" s="734"/>
      <c r="T90" s="734"/>
      <c r="U90" s="734"/>
      <c r="V90" s="734"/>
      <c r="W90" s="734"/>
      <c r="X90" s="734"/>
      <c r="Y90" s="734"/>
      <c r="Z90" s="734"/>
      <c r="AA90" s="734"/>
      <c r="AB90" s="734"/>
      <c r="AC90" s="734"/>
      <c r="AD90" s="734"/>
      <c r="AE90" s="734"/>
      <c r="AF90" s="729"/>
      <c r="AG90" s="729"/>
      <c r="AH90" s="729"/>
      <c r="AI90" s="729"/>
      <c r="AJ90" s="729"/>
      <c r="AK90" s="729"/>
      <c r="AL90" s="729"/>
      <c r="AM90" s="729"/>
      <c r="AN90" s="729"/>
      <c r="AO90" s="729"/>
      <c r="AP90" s="729"/>
      <c r="AQ90" s="729"/>
      <c r="AR90" s="729"/>
      <c r="AS90" s="729"/>
      <c r="AT90" s="729"/>
      <c r="AU90" s="729"/>
      <c r="AV90" s="729"/>
      <c r="AW90" s="729"/>
      <c r="AX90" s="729"/>
      <c r="AY90" s="729"/>
      <c r="AZ90" s="729"/>
      <c r="BA90" s="729"/>
      <c r="BB90" s="729"/>
      <c r="BC90" s="729"/>
      <c r="BD90" s="729"/>
      <c r="BE90" s="729"/>
      <c r="BF90" s="729"/>
      <c r="BG90" s="729"/>
      <c r="BH90" s="729"/>
      <c r="BI90" s="729"/>
      <c r="BJ90" s="729"/>
      <c r="BK90" s="729"/>
    </row>
    <row r="91" spans="1:63" s="2" customFormat="1" ht="25.75" customHeight="1">
      <c r="A91" s="227"/>
      <c r="B91" s="26"/>
      <c r="C91" s="228" t="s">
        <v>21</v>
      </c>
      <c r="D91" s="227"/>
      <c r="E91" s="227"/>
      <c r="F91" s="223" t="str">
        <f>E15</f>
        <v xml:space="preserve">Město Chrudim, Resselovo nám.77, Chrudim </v>
      </c>
      <c r="G91" s="227"/>
      <c r="H91" s="227"/>
      <c r="I91" s="847" t="s">
        <v>26</v>
      </c>
      <c r="J91" s="224" t="str">
        <f>E21</f>
        <v>Projekce CZ s.r.o., Tovární 290, Chrudim</v>
      </c>
      <c r="K91" s="227"/>
      <c r="L91" s="34"/>
      <c r="M91" s="729"/>
      <c r="N91" s="729"/>
      <c r="O91" s="729"/>
      <c r="P91" s="729"/>
      <c r="Q91" s="729"/>
      <c r="R91" s="729"/>
      <c r="S91" s="734"/>
      <c r="T91" s="734"/>
      <c r="U91" s="734"/>
      <c r="V91" s="734"/>
      <c r="W91" s="734"/>
      <c r="X91" s="734"/>
      <c r="Y91" s="734"/>
      <c r="Z91" s="734"/>
      <c r="AA91" s="734"/>
      <c r="AB91" s="734"/>
      <c r="AC91" s="734"/>
      <c r="AD91" s="734"/>
      <c r="AE91" s="734"/>
      <c r="AF91" s="729"/>
      <c r="AG91" s="729"/>
      <c r="AH91" s="729"/>
      <c r="AI91" s="729"/>
      <c r="AJ91" s="729"/>
      <c r="AK91" s="729"/>
      <c r="AL91" s="729"/>
      <c r="AM91" s="729"/>
      <c r="AN91" s="729"/>
      <c r="AO91" s="729"/>
      <c r="AP91" s="729"/>
      <c r="AQ91" s="729"/>
      <c r="AR91" s="729"/>
      <c r="AS91" s="729"/>
      <c r="AT91" s="729"/>
      <c r="AU91" s="729"/>
      <c r="AV91" s="729"/>
      <c r="AW91" s="729"/>
      <c r="AX91" s="729"/>
      <c r="AY91" s="729"/>
      <c r="AZ91" s="729"/>
      <c r="BA91" s="729"/>
      <c r="BB91" s="729"/>
      <c r="BC91" s="729"/>
      <c r="BD91" s="729"/>
      <c r="BE91" s="729"/>
      <c r="BF91" s="729"/>
      <c r="BG91" s="729"/>
      <c r="BH91" s="729"/>
      <c r="BI91" s="729"/>
      <c r="BJ91" s="729"/>
      <c r="BK91" s="729"/>
    </row>
    <row r="92" spans="1:63" s="2" customFormat="1" ht="15.25" customHeight="1">
      <c r="A92" s="227"/>
      <c r="B92" s="26"/>
      <c r="C92" s="228" t="s">
        <v>24</v>
      </c>
      <c r="D92" s="227"/>
      <c r="E92" s="227"/>
      <c r="F92" s="223" t="str">
        <f>IF(E18="","",E18)</f>
        <v>Vyplň údaj</v>
      </c>
      <c r="G92" s="227"/>
      <c r="H92" s="227"/>
      <c r="I92" s="847" t="s">
        <v>29</v>
      </c>
      <c r="J92" s="224">
        <f>E24</f>
        <v>0</v>
      </c>
      <c r="K92" s="227"/>
      <c r="L92" s="34"/>
      <c r="M92" s="729"/>
      <c r="N92" s="729"/>
      <c r="O92" s="729"/>
      <c r="P92" s="729"/>
      <c r="Q92" s="729"/>
      <c r="R92" s="729"/>
      <c r="S92" s="734"/>
      <c r="T92" s="734"/>
      <c r="U92" s="734"/>
      <c r="V92" s="734"/>
      <c r="W92" s="734"/>
      <c r="X92" s="734"/>
      <c r="Y92" s="734"/>
      <c r="Z92" s="734"/>
      <c r="AA92" s="734"/>
      <c r="AB92" s="734"/>
      <c r="AC92" s="734"/>
      <c r="AD92" s="734"/>
      <c r="AE92" s="734"/>
      <c r="AF92" s="729"/>
      <c r="AG92" s="729"/>
      <c r="AH92" s="729"/>
      <c r="AI92" s="729"/>
      <c r="AJ92" s="729"/>
      <c r="AK92" s="729"/>
      <c r="AL92" s="729"/>
      <c r="AM92" s="729"/>
      <c r="AN92" s="729"/>
      <c r="AO92" s="729"/>
      <c r="AP92" s="729"/>
      <c r="AQ92" s="729"/>
      <c r="AR92" s="729"/>
      <c r="AS92" s="729"/>
      <c r="AT92" s="729"/>
      <c r="AU92" s="729"/>
      <c r="AV92" s="729"/>
      <c r="AW92" s="729"/>
      <c r="AX92" s="729"/>
      <c r="AY92" s="729"/>
      <c r="AZ92" s="729"/>
      <c r="BA92" s="729"/>
      <c r="BB92" s="729"/>
      <c r="BC92" s="729"/>
      <c r="BD92" s="729"/>
      <c r="BE92" s="729"/>
      <c r="BF92" s="729"/>
      <c r="BG92" s="729"/>
      <c r="BH92" s="729"/>
      <c r="BI92" s="729"/>
      <c r="BJ92" s="729"/>
      <c r="BK92" s="729"/>
    </row>
    <row r="93" spans="1:63" s="2" customFormat="1" ht="10.4" customHeight="1">
      <c r="A93" s="227"/>
      <c r="B93" s="26"/>
      <c r="C93" s="227"/>
      <c r="D93" s="227"/>
      <c r="E93" s="227"/>
      <c r="F93" s="227"/>
      <c r="G93" s="227"/>
      <c r="H93" s="227"/>
      <c r="I93" s="135"/>
      <c r="J93" s="227"/>
      <c r="K93" s="227"/>
      <c r="L93" s="34"/>
      <c r="M93" s="729"/>
      <c r="N93" s="729"/>
      <c r="O93" s="729"/>
      <c r="P93" s="729"/>
      <c r="Q93" s="729"/>
      <c r="R93" s="729"/>
      <c r="S93" s="734"/>
      <c r="T93" s="734"/>
      <c r="U93" s="734"/>
      <c r="V93" s="734"/>
      <c r="W93" s="734"/>
      <c r="X93" s="734"/>
      <c r="Y93" s="734"/>
      <c r="Z93" s="734"/>
      <c r="AA93" s="734"/>
      <c r="AB93" s="734"/>
      <c r="AC93" s="734"/>
      <c r="AD93" s="734"/>
      <c r="AE93" s="734"/>
      <c r="AF93" s="729"/>
      <c r="AG93" s="729"/>
      <c r="AH93" s="729"/>
      <c r="AI93" s="729"/>
      <c r="AJ93" s="729"/>
      <c r="AK93" s="729"/>
      <c r="AL93" s="729"/>
      <c r="AM93" s="729"/>
      <c r="AN93" s="729"/>
      <c r="AO93" s="729"/>
      <c r="AP93" s="729"/>
      <c r="AQ93" s="729"/>
      <c r="AR93" s="729"/>
      <c r="AS93" s="729"/>
      <c r="AT93" s="729"/>
      <c r="AU93" s="729"/>
      <c r="AV93" s="729"/>
      <c r="AW93" s="729"/>
      <c r="AX93" s="729"/>
      <c r="AY93" s="729"/>
      <c r="AZ93" s="729"/>
      <c r="BA93" s="729"/>
      <c r="BB93" s="729"/>
      <c r="BC93" s="729"/>
      <c r="BD93" s="729"/>
      <c r="BE93" s="729"/>
      <c r="BF93" s="729"/>
      <c r="BG93" s="729"/>
      <c r="BH93" s="729"/>
      <c r="BI93" s="729"/>
      <c r="BJ93" s="729"/>
      <c r="BK93" s="729"/>
    </row>
    <row r="94" spans="1:63" s="2" customFormat="1" ht="29.25" customHeight="1">
      <c r="A94" s="227"/>
      <c r="B94" s="26"/>
      <c r="C94" s="100" t="s">
        <v>113</v>
      </c>
      <c r="D94" s="92"/>
      <c r="E94" s="92"/>
      <c r="F94" s="92"/>
      <c r="G94" s="92"/>
      <c r="H94" s="92"/>
      <c r="I94" s="857"/>
      <c r="J94" s="101" t="s">
        <v>114</v>
      </c>
      <c r="K94" s="92"/>
      <c r="L94" s="34"/>
      <c r="M94" s="729"/>
      <c r="N94" s="729"/>
      <c r="O94" s="729"/>
      <c r="P94" s="729"/>
      <c r="Q94" s="729"/>
      <c r="R94" s="729"/>
      <c r="S94" s="734"/>
      <c r="T94" s="734"/>
      <c r="U94" s="734"/>
      <c r="V94" s="734"/>
      <c r="W94" s="734"/>
      <c r="X94" s="734"/>
      <c r="Y94" s="734"/>
      <c r="Z94" s="734"/>
      <c r="AA94" s="734"/>
      <c r="AB94" s="734"/>
      <c r="AC94" s="734"/>
      <c r="AD94" s="734"/>
      <c r="AE94" s="734"/>
      <c r="AF94" s="729"/>
      <c r="AG94" s="729"/>
      <c r="AH94" s="729"/>
      <c r="AI94" s="729"/>
      <c r="AJ94" s="729"/>
      <c r="AK94" s="729"/>
      <c r="AL94" s="729"/>
      <c r="AM94" s="729"/>
      <c r="AN94" s="729"/>
      <c r="AO94" s="729"/>
      <c r="AP94" s="729"/>
      <c r="AQ94" s="729"/>
      <c r="AR94" s="729"/>
      <c r="AS94" s="729"/>
      <c r="AT94" s="729"/>
      <c r="AU94" s="729"/>
      <c r="AV94" s="729"/>
      <c r="AW94" s="729"/>
      <c r="AX94" s="729"/>
      <c r="AY94" s="729"/>
      <c r="AZ94" s="729"/>
      <c r="BA94" s="729"/>
      <c r="BB94" s="729"/>
      <c r="BC94" s="729"/>
      <c r="BD94" s="729"/>
      <c r="BE94" s="729"/>
      <c r="BF94" s="729"/>
      <c r="BG94" s="729"/>
      <c r="BH94" s="729"/>
      <c r="BI94" s="729"/>
      <c r="BJ94" s="729"/>
      <c r="BK94" s="729"/>
    </row>
    <row r="95" spans="1:63" s="2" customFormat="1" ht="10.4" customHeight="1">
      <c r="A95" s="227"/>
      <c r="B95" s="26"/>
      <c r="C95" s="227"/>
      <c r="D95" s="227"/>
      <c r="E95" s="227"/>
      <c r="F95" s="227"/>
      <c r="G95" s="227"/>
      <c r="H95" s="227"/>
      <c r="I95" s="135"/>
      <c r="J95" s="227"/>
      <c r="K95" s="227"/>
      <c r="L95" s="34"/>
      <c r="M95" s="729"/>
      <c r="N95" s="729"/>
      <c r="O95" s="729"/>
      <c r="P95" s="729"/>
      <c r="Q95" s="729"/>
      <c r="R95" s="729"/>
      <c r="S95" s="734"/>
      <c r="T95" s="734"/>
      <c r="U95" s="734"/>
      <c r="V95" s="734"/>
      <c r="W95" s="734"/>
      <c r="X95" s="734"/>
      <c r="Y95" s="734"/>
      <c r="Z95" s="734"/>
      <c r="AA95" s="734"/>
      <c r="AB95" s="734"/>
      <c r="AC95" s="734"/>
      <c r="AD95" s="734"/>
      <c r="AE95" s="734"/>
      <c r="AF95" s="729"/>
      <c r="AG95" s="729"/>
      <c r="AH95" s="729"/>
      <c r="AI95" s="729"/>
      <c r="AJ95" s="729"/>
      <c r="AK95" s="729"/>
      <c r="AL95" s="729"/>
      <c r="AM95" s="729"/>
      <c r="AN95" s="729"/>
      <c r="AO95" s="729"/>
      <c r="AP95" s="729"/>
      <c r="AQ95" s="729"/>
      <c r="AR95" s="729"/>
      <c r="AS95" s="729"/>
      <c r="AT95" s="729"/>
      <c r="AU95" s="729"/>
      <c r="AV95" s="729"/>
      <c r="AW95" s="729"/>
      <c r="AX95" s="729"/>
      <c r="AY95" s="729"/>
      <c r="AZ95" s="729"/>
      <c r="BA95" s="729"/>
      <c r="BB95" s="729"/>
      <c r="BC95" s="729"/>
      <c r="BD95" s="729"/>
      <c r="BE95" s="729"/>
      <c r="BF95" s="729"/>
      <c r="BG95" s="729"/>
      <c r="BH95" s="729"/>
      <c r="BI95" s="729"/>
      <c r="BJ95" s="729"/>
      <c r="BK95" s="729"/>
    </row>
    <row r="96" spans="1:63" s="2" customFormat="1" ht="22.95" customHeight="1">
      <c r="A96" s="227"/>
      <c r="B96" s="26"/>
      <c r="C96" s="102" t="s">
        <v>115</v>
      </c>
      <c r="D96" s="227"/>
      <c r="E96" s="227"/>
      <c r="F96" s="227"/>
      <c r="G96" s="227"/>
      <c r="H96" s="227"/>
      <c r="I96" s="135"/>
      <c r="J96" s="219">
        <f>J119</f>
        <v>0</v>
      </c>
      <c r="K96" s="227"/>
      <c r="L96" s="34"/>
      <c r="M96" s="729"/>
      <c r="N96" s="729"/>
      <c r="O96" s="729"/>
      <c r="P96" s="729"/>
      <c r="Q96" s="729"/>
      <c r="R96" s="729"/>
      <c r="S96" s="734"/>
      <c r="T96" s="734"/>
      <c r="U96" s="734"/>
      <c r="V96" s="734"/>
      <c r="W96" s="734"/>
      <c r="X96" s="734"/>
      <c r="Y96" s="734"/>
      <c r="Z96" s="734"/>
      <c r="AA96" s="734"/>
      <c r="AB96" s="734"/>
      <c r="AC96" s="734"/>
      <c r="AD96" s="734"/>
      <c r="AE96" s="734"/>
      <c r="AF96" s="729"/>
      <c r="AG96" s="729"/>
      <c r="AH96" s="729"/>
      <c r="AI96" s="729"/>
      <c r="AJ96" s="729"/>
      <c r="AK96" s="729"/>
      <c r="AL96" s="729"/>
      <c r="AM96" s="729"/>
      <c r="AN96" s="729"/>
      <c r="AO96" s="729"/>
      <c r="AP96" s="729"/>
      <c r="AQ96" s="729"/>
      <c r="AR96" s="729"/>
      <c r="AS96" s="729"/>
      <c r="AT96" s="729"/>
      <c r="AU96" s="760"/>
      <c r="AV96" s="729"/>
      <c r="AW96" s="729"/>
      <c r="AX96" s="729"/>
      <c r="AY96" s="729"/>
      <c r="AZ96" s="729"/>
      <c r="BA96" s="729"/>
      <c r="BB96" s="729"/>
      <c r="BC96" s="729"/>
      <c r="BD96" s="729"/>
      <c r="BE96" s="729"/>
      <c r="BF96" s="729"/>
      <c r="BG96" s="729"/>
      <c r="BH96" s="729"/>
      <c r="BI96" s="729"/>
      <c r="BJ96" s="729"/>
      <c r="BK96" s="729"/>
    </row>
    <row r="97" spans="1:63" s="6" customFormat="1" ht="25" customHeight="1">
      <c r="B97" s="103"/>
      <c r="D97" s="104" t="s">
        <v>2093</v>
      </c>
      <c r="E97" s="105"/>
      <c r="F97" s="105"/>
      <c r="G97" s="105"/>
      <c r="H97" s="105"/>
      <c r="I97" s="106"/>
      <c r="J97" s="106">
        <f>J120</f>
        <v>0</v>
      </c>
      <c r="L97" s="103"/>
      <c r="M97" s="731"/>
      <c r="N97" s="731"/>
      <c r="O97" s="731"/>
      <c r="P97" s="731"/>
      <c r="Q97" s="731"/>
      <c r="R97" s="731"/>
      <c r="S97" s="731"/>
      <c r="T97" s="731"/>
      <c r="U97" s="731"/>
      <c r="V97" s="731"/>
      <c r="W97" s="731"/>
      <c r="X97" s="731"/>
      <c r="Y97" s="731"/>
      <c r="Z97" s="731"/>
      <c r="AA97" s="731"/>
      <c r="AB97" s="731"/>
      <c r="AC97" s="731"/>
      <c r="AD97" s="731"/>
      <c r="AE97" s="731"/>
      <c r="AF97" s="731"/>
      <c r="AG97" s="731"/>
      <c r="AH97" s="731"/>
      <c r="AI97" s="731"/>
      <c r="AJ97" s="731"/>
      <c r="AK97" s="731"/>
      <c r="AL97" s="731"/>
      <c r="AM97" s="731"/>
      <c r="AN97" s="731"/>
      <c r="AO97" s="731"/>
      <c r="AP97" s="731"/>
      <c r="AQ97" s="731"/>
      <c r="AR97" s="731"/>
      <c r="AS97" s="731"/>
      <c r="AT97" s="731"/>
      <c r="AU97" s="731"/>
      <c r="AV97" s="731"/>
      <c r="AW97" s="731"/>
      <c r="AX97" s="731"/>
      <c r="AY97" s="731"/>
      <c r="AZ97" s="731"/>
      <c r="BA97" s="731"/>
      <c r="BB97" s="731"/>
      <c r="BC97" s="731"/>
      <c r="BD97" s="731"/>
      <c r="BE97" s="731"/>
      <c r="BF97" s="731"/>
      <c r="BG97" s="731"/>
      <c r="BH97" s="731"/>
      <c r="BI97" s="731"/>
      <c r="BJ97" s="731"/>
      <c r="BK97" s="731"/>
    </row>
    <row r="98" spans="1:63" s="221" customFormat="1" ht="19.95" customHeight="1">
      <c r="B98" s="107"/>
      <c r="D98" s="108" t="s">
        <v>250</v>
      </c>
      <c r="E98" s="109"/>
      <c r="F98" s="109"/>
      <c r="G98" s="109"/>
      <c r="H98" s="109"/>
      <c r="I98" s="110"/>
      <c r="J98" s="110">
        <f>J121</f>
        <v>0</v>
      </c>
      <c r="L98" s="107"/>
      <c r="M98" s="732"/>
      <c r="N98" s="732"/>
      <c r="O98" s="732"/>
      <c r="P98" s="732"/>
      <c r="Q98" s="732"/>
      <c r="R98" s="732"/>
      <c r="S98" s="732"/>
      <c r="T98" s="732"/>
      <c r="U98" s="732"/>
      <c r="V98" s="732"/>
      <c r="W98" s="732"/>
      <c r="X98" s="732"/>
      <c r="Y98" s="732"/>
      <c r="Z98" s="732"/>
      <c r="AA98" s="732"/>
      <c r="AB98" s="732"/>
      <c r="AC98" s="732"/>
      <c r="AD98" s="732"/>
      <c r="AE98" s="732"/>
      <c r="AF98" s="732"/>
      <c r="AG98" s="732"/>
      <c r="AH98" s="732"/>
      <c r="AI98" s="732"/>
      <c r="AJ98" s="732"/>
      <c r="AK98" s="732"/>
      <c r="AL98" s="732"/>
      <c r="AM98" s="732"/>
      <c r="AN98" s="732"/>
      <c r="AO98" s="732"/>
      <c r="AP98" s="732"/>
      <c r="AQ98" s="732"/>
      <c r="AR98" s="732"/>
      <c r="AS98" s="732"/>
      <c r="AT98" s="732"/>
      <c r="AU98" s="732"/>
      <c r="AV98" s="732"/>
      <c r="AW98" s="732"/>
      <c r="AX98" s="732"/>
      <c r="AY98" s="732"/>
      <c r="AZ98" s="732"/>
      <c r="BA98" s="732"/>
      <c r="BB98" s="732"/>
      <c r="BC98" s="732"/>
      <c r="BD98" s="732"/>
      <c r="BE98" s="732"/>
      <c r="BF98" s="732"/>
      <c r="BG98" s="732"/>
      <c r="BH98" s="732"/>
      <c r="BI98" s="732"/>
      <c r="BJ98" s="732"/>
      <c r="BK98" s="732"/>
    </row>
    <row r="99" spans="1:63" s="221" customFormat="1" ht="19.95" customHeight="1">
      <c r="B99" s="107"/>
      <c r="D99" s="108" t="s">
        <v>251</v>
      </c>
      <c r="E99" s="109"/>
      <c r="F99" s="109"/>
      <c r="G99" s="109"/>
      <c r="H99" s="109"/>
      <c r="I99" s="110"/>
      <c r="J99" s="110">
        <f>J140</f>
        <v>0</v>
      </c>
      <c r="L99" s="107"/>
      <c r="M99" s="732"/>
      <c r="N99" s="732"/>
      <c r="O99" s="732"/>
      <c r="P99" s="732"/>
      <c r="Q99" s="732"/>
      <c r="R99" s="732"/>
      <c r="S99" s="732"/>
      <c r="T99" s="732"/>
      <c r="U99" s="732"/>
      <c r="V99" s="732"/>
      <c r="W99" s="732"/>
      <c r="X99" s="732"/>
      <c r="Y99" s="732"/>
      <c r="Z99" s="732"/>
      <c r="AA99" s="732"/>
      <c r="AB99" s="732"/>
      <c r="AC99" s="732"/>
      <c r="AD99" s="732"/>
      <c r="AE99" s="732"/>
      <c r="AF99" s="732"/>
      <c r="AG99" s="732"/>
      <c r="AH99" s="732"/>
      <c r="AI99" s="732"/>
      <c r="AJ99" s="732"/>
      <c r="AK99" s="732"/>
      <c r="AL99" s="732"/>
      <c r="AM99" s="732"/>
      <c r="AN99" s="732"/>
      <c r="AO99" s="732"/>
      <c r="AP99" s="732"/>
      <c r="AQ99" s="732"/>
      <c r="AR99" s="732"/>
      <c r="AS99" s="732"/>
      <c r="AT99" s="732"/>
      <c r="AU99" s="732"/>
      <c r="AV99" s="732"/>
      <c r="AW99" s="732"/>
      <c r="AX99" s="732"/>
      <c r="AY99" s="732"/>
      <c r="AZ99" s="732"/>
      <c r="BA99" s="732"/>
      <c r="BB99" s="732"/>
      <c r="BC99" s="732"/>
      <c r="BD99" s="732"/>
      <c r="BE99" s="732"/>
      <c r="BF99" s="732"/>
      <c r="BG99" s="732"/>
      <c r="BH99" s="732"/>
      <c r="BI99" s="732"/>
      <c r="BJ99" s="732"/>
      <c r="BK99" s="732"/>
    </row>
    <row r="100" spans="1:63" s="221" customFormat="1" ht="19.95" customHeight="1">
      <c r="B100" s="107"/>
      <c r="D100" s="108" t="s">
        <v>2094</v>
      </c>
      <c r="E100" s="109"/>
      <c r="F100" s="109"/>
      <c r="G100" s="109"/>
      <c r="H100" s="109"/>
      <c r="I100" s="110"/>
      <c r="J100" s="110">
        <f>J140</f>
        <v>0</v>
      </c>
      <c r="L100" s="107"/>
      <c r="M100" s="732"/>
      <c r="N100" s="732"/>
      <c r="O100" s="732"/>
      <c r="P100" s="732"/>
      <c r="Q100" s="732"/>
      <c r="R100" s="732"/>
      <c r="S100" s="732"/>
      <c r="T100" s="732"/>
      <c r="U100" s="732"/>
      <c r="V100" s="732"/>
      <c r="W100" s="732"/>
      <c r="X100" s="732"/>
      <c r="Y100" s="732"/>
      <c r="Z100" s="732"/>
      <c r="AA100" s="732"/>
      <c r="AB100" s="732"/>
      <c r="AC100" s="732"/>
      <c r="AD100" s="732"/>
      <c r="AE100" s="732"/>
      <c r="AF100" s="732"/>
      <c r="AG100" s="732"/>
      <c r="AH100" s="732"/>
      <c r="AI100" s="732"/>
      <c r="AJ100" s="732"/>
      <c r="AK100" s="732"/>
      <c r="AL100" s="732"/>
      <c r="AM100" s="732"/>
      <c r="AN100" s="732"/>
      <c r="AO100" s="732"/>
      <c r="AP100" s="732"/>
      <c r="AQ100" s="732"/>
      <c r="AR100" s="732"/>
      <c r="AS100" s="732"/>
      <c r="AT100" s="732"/>
      <c r="AU100" s="732"/>
      <c r="AV100" s="732"/>
      <c r="AW100" s="732"/>
      <c r="AX100" s="732"/>
      <c r="AY100" s="732"/>
      <c r="AZ100" s="732"/>
      <c r="BA100" s="732"/>
      <c r="BB100" s="732"/>
      <c r="BC100" s="732"/>
      <c r="BD100" s="732"/>
      <c r="BE100" s="732"/>
      <c r="BF100" s="732"/>
      <c r="BG100" s="732"/>
      <c r="BH100" s="732"/>
      <c r="BI100" s="732"/>
      <c r="BJ100" s="732"/>
      <c r="BK100" s="732"/>
    </row>
    <row r="101" spans="1:63" s="2" customFormat="1" ht="7" customHeight="1">
      <c r="A101" s="227"/>
      <c r="B101" s="39"/>
      <c r="C101" s="40"/>
      <c r="D101" s="40"/>
      <c r="E101" s="40"/>
      <c r="F101" s="40"/>
      <c r="G101" s="40"/>
      <c r="H101" s="40"/>
      <c r="I101" s="855"/>
      <c r="J101" s="40"/>
      <c r="K101" s="40"/>
      <c r="L101" s="34"/>
      <c r="M101" s="729"/>
      <c r="N101" s="729"/>
      <c r="O101" s="729"/>
      <c r="P101" s="729"/>
      <c r="Q101" s="729"/>
      <c r="R101" s="729"/>
      <c r="S101" s="734"/>
      <c r="T101" s="734"/>
      <c r="U101" s="734"/>
      <c r="V101" s="734"/>
      <c r="W101" s="734"/>
      <c r="X101" s="734"/>
      <c r="Y101" s="734"/>
      <c r="Z101" s="734"/>
      <c r="AA101" s="734"/>
      <c r="AB101" s="734"/>
      <c r="AC101" s="734"/>
      <c r="AD101" s="734"/>
      <c r="AE101" s="734"/>
      <c r="AF101" s="729"/>
      <c r="AG101" s="729"/>
      <c r="AH101" s="729"/>
      <c r="AI101" s="729"/>
      <c r="AJ101" s="729"/>
      <c r="AK101" s="729"/>
      <c r="AL101" s="729"/>
      <c r="AM101" s="729"/>
      <c r="AN101" s="729"/>
      <c r="AO101" s="729"/>
      <c r="AP101" s="729"/>
      <c r="AQ101" s="729"/>
      <c r="AR101" s="729"/>
      <c r="AS101" s="729"/>
      <c r="AT101" s="729"/>
      <c r="AU101" s="729"/>
      <c r="AV101" s="729"/>
      <c r="AW101" s="729"/>
      <c r="AX101" s="729"/>
      <c r="AY101" s="729"/>
      <c r="AZ101" s="729"/>
      <c r="BA101" s="729"/>
      <c r="BB101" s="729"/>
      <c r="BC101" s="729"/>
      <c r="BD101" s="729"/>
      <c r="BE101" s="729"/>
      <c r="BF101" s="729"/>
      <c r="BG101" s="729"/>
      <c r="BH101" s="729"/>
      <c r="BI101" s="729"/>
      <c r="BJ101" s="729"/>
      <c r="BK101" s="729"/>
    </row>
    <row r="105" spans="1:63" s="2" customFormat="1" ht="7" customHeight="1">
      <c r="A105" s="227"/>
      <c r="B105" s="41"/>
      <c r="C105" s="42"/>
      <c r="D105" s="42"/>
      <c r="E105" s="42"/>
      <c r="F105" s="42"/>
      <c r="G105" s="42"/>
      <c r="H105" s="42"/>
      <c r="I105" s="856"/>
      <c r="J105" s="42"/>
      <c r="K105" s="42"/>
      <c r="L105" s="34"/>
      <c r="M105" s="729"/>
      <c r="N105" s="729"/>
      <c r="O105" s="729"/>
      <c r="P105" s="729"/>
      <c r="Q105" s="729"/>
      <c r="R105" s="729"/>
      <c r="S105" s="734"/>
      <c r="T105" s="734"/>
      <c r="U105" s="734"/>
      <c r="V105" s="734"/>
      <c r="W105" s="734"/>
      <c r="X105" s="734"/>
      <c r="Y105" s="734"/>
      <c r="Z105" s="734"/>
      <c r="AA105" s="734"/>
      <c r="AB105" s="734"/>
      <c r="AC105" s="734"/>
      <c r="AD105" s="734"/>
      <c r="AE105" s="734"/>
      <c r="AF105" s="729"/>
      <c r="AG105" s="729"/>
      <c r="AH105" s="729"/>
      <c r="AI105" s="729"/>
      <c r="AJ105" s="729"/>
      <c r="AK105" s="729"/>
      <c r="AL105" s="729"/>
      <c r="AM105" s="729"/>
      <c r="AN105" s="729"/>
      <c r="AO105" s="729"/>
      <c r="AP105" s="729"/>
      <c r="AQ105" s="729"/>
      <c r="AR105" s="729"/>
      <c r="AS105" s="729"/>
      <c r="AT105" s="729"/>
      <c r="AU105" s="729"/>
      <c r="AV105" s="729"/>
      <c r="AW105" s="729"/>
      <c r="AX105" s="729"/>
      <c r="AY105" s="729"/>
      <c r="AZ105" s="729"/>
      <c r="BA105" s="729"/>
      <c r="BB105" s="729"/>
      <c r="BC105" s="729"/>
      <c r="BD105" s="729"/>
      <c r="BE105" s="729"/>
      <c r="BF105" s="729"/>
      <c r="BG105" s="729"/>
      <c r="BH105" s="729"/>
      <c r="BI105" s="729"/>
      <c r="BJ105" s="729"/>
      <c r="BK105" s="729"/>
    </row>
    <row r="106" spans="1:63" s="2" customFormat="1" ht="25" customHeight="1">
      <c r="A106" s="227"/>
      <c r="B106" s="26"/>
      <c r="C106" s="16" t="s">
        <v>117</v>
      </c>
      <c r="D106" s="227"/>
      <c r="E106" s="227"/>
      <c r="F106" s="227"/>
      <c r="G106" s="227"/>
      <c r="H106" s="227"/>
      <c r="I106" s="135"/>
      <c r="J106" s="227"/>
      <c r="K106" s="227"/>
      <c r="L106" s="34"/>
      <c r="M106" s="729"/>
      <c r="N106" s="729"/>
      <c r="O106" s="729"/>
      <c r="P106" s="729"/>
      <c r="Q106" s="729"/>
      <c r="R106" s="729"/>
      <c r="S106" s="734"/>
      <c r="T106" s="734"/>
      <c r="U106" s="734"/>
      <c r="V106" s="734"/>
      <c r="W106" s="734"/>
      <c r="X106" s="734"/>
      <c r="Y106" s="734"/>
      <c r="Z106" s="734"/>
      <c r="AA106" s="734"/>
      <c r="AB106" s="734"/>
      <c r="AC106" s="734"/>
      <c r="AD106" s="734"/>
      <c r="AE106" s="734"/>
      <c r="AF106" s="729"/>
      <c r="AG106" s="729"/>
      <c r="AH106" s="729"/>
      <c r="AI106" s="729"/>
      <c r="AJ106" s="729"/>
      <c r="AK106" s="729"/>
      <c r="AL106" s="729"/>
      <c r="AM106" s="729"/>
      <c r="AN106" s="729"/>
      <c r="AO106" s="729"/>
      <c r="AP106" s="729"/>
      <c r="AQ106" s="729"/>
      <c r="AR106" s="729"/>
      <c r="AS106" s="729"/>
      <c r="AT106" s="729"/>
      <c r="AU106" s="729"/>
      <c r="AV106" s="729"/>
      <c r="AW106" s="729"/>
      <c r="AX106" s="729"/>
      <c r="AY106" s="729"/>
      <c r="AZ106" s="729"/>
      <c r="BA106" s="729"/>
      <c r="BB106" s="729"/>
      <c r="BC106" s="729"/>
      <c r="BD106" s="729"/>
      <c r="BE106" s="729"/>
      <c r="BF106" s="729"/>
      <c r="BG106" s="729"/>
      <c r="BH106" s="729"/>
      <c r="BI106" s="729"/>
      <c r="BJ106" s="729"/>
      <c r="BK106" s="729"/>
    </row>
    <row r="107" spans="1:63" s="2" customFormat="1" ht="7" customHeight="1">
      <c r="A107" s="227"/>
      <c r="B107" s="26"/>
      <c r="C107" s="227"/>
      <c r="D107" s="227"/>
      <c r="E107" s="227"/>
      <c r="F107" s="227"/>
      <c r="G107" s="227"/>
      <c r="H107" s="227"/>
      <c r="I107" s="135"/>
      <c r="J107" s="227"/>
      <c r="K107" s="227"/>
      <c r="L107" s="34"/>
      <c r="M107" s="729"/>
      <c r="N107" s="729"/>
      <c r="O107" s="729"/>
      <c r="P107" s="729"/>
      <c r="Q107" s="729"/>
      <c r="R107" s="729"/>
      <c r="S107" s="734"/>
      <c r="T107" s="734"/>
      <c r="U107" s="734"/>
      <c r="V107" s="734"/>
      <c r="W107" s="734"/>
      <c r="X107" s="734"/>
      <c r="Y107" s="734"/>
      <c r="Z107" s="734"/>
      <c r="AA107" s="734"/>
      <c r="AB107" s="734"/>
      <c r="AC107" s="734"/>
      <c r="AD107" s="734"/>
      <c r="AE107" s="734"/>
      <c r="AF107" s="729"/>
      <c r="AG107" s="729"/>
      <c r="AH107" s="729"/>
      <c r="AI107" s="729"/>
      <c r="AJ107" s="729"/>
      <c r="AK107" s="729"/>
      <c r="AL107" s="729"/>
      <c r="AM107" s="729"/>
      <c r="AN107" s="729"/>
      <c r="AO107" s="729"/>
      <c r="AP107" s="729"/>
      <c r="AQ107" s="729"/>
      <c r="AR107" s="729"/>
      <c r="AS107" s="729"/>
      <c r="AT107" s="729"/>
      <c r="AU107" s="729"/>
      <c r="AV107" s="729"/>
      <c r="AW107" s="729"/>
      <c r="AX107" s="729"/>
      <c r="AY107" s="729"/>
      <c r="AZ107" s="729"/>
      <c r="BA107" s="729"/>
      <c r="BB107" s="729"/>
      <c r="BC107" s="729"/>
      <c r="BD107" s="729"/>
      <c r="BE107" s="729"/>
      <c r="BF107" s="729"/>
      <c r="BG107" s="729"/>
      <c r="BH107" s="729"/>
      <c r="BI107" s="729"/>
      <c r="BJ107" s="729"/>
      <c r="BK107" s="729"/>
    </row>
    <row r="108" spans="1:63" s="2" customFormat="1" ht="12" customHeight="1">
      <c r="A108" s="227"/>
      <c r="B108" s="26"/>
      <c r="C108" s="228" t="s">
        <v>16</v>
      </c>
      <c r="D108" s="227"/>
      <c r="E108" s="227"/>
      <c r="F108" s="227"/>
      <c r="G108" s="227"/>
      <c r="H108" s="227"/>
      <c r="I108" s="135"/>
      <c r="J108" s="227"/>
      <c r="K108" s="227"/>
      <c r="L108" s="34"/>
      <c r="M108" s="729"/>
      <c r="N108" s="729"/>
      <c r="O108" s="729"/>
      <c r="P108" s="729"/>
      <c r="Q108" s="729"/>
      <c r="R108" s="729"/>
      <c r="S108" s="734"/>
      <c r="T108" s="734"/>
      <c r="U108" s="734"/>
      <c r="V108" s="734"/>
      <c r="W108" s="734"/>
      <c r="X108" s="734"/>
      <c r="Y108" s="734"/>
      <c r="Z108" s="734"/>
      <c r="AA108" s="734"/>
      <c r="AB108" s="734"/>
      <c r="AC108" s="734"/>
      <c r="AD108" s="734"/>
      <c r="AE108" s="734"/>
      <c r="AF108" s="729"/>
      <c r="AG108" s="729"/>
      <c r="AH108" s="729"/>
      <c r="AI108" s="729"/>
      <c r="AJ108" s="729"/>
      <c r="AK108" s="729"/>
      <c r="AL108" s="729"/>
      <c r="AM108" s="729"/>
      <c r="AN108" s="729"/>
      <c r="AO108" s="729"/>
      <c r="AP108" s="729"/>
      <c r="AQ108" s="729"/>
      <c r="AR108" s="729"/>
      <c r="AS108" s="729"/>
      <c r="AT108" s="729"/>
      <c r="AU108" s="729"/>
      <c r="AV108" s="729"/>
      <c r="AW108" s="729"/>
      <c r="AX108" s="729"/>
      <c r="AY108" s="729"/>
      <c r="AZ108" s="729"/>
      <c r="BA108" s="729"/>
      <c r="BB108" s="729"/>
      <c r="BC108" s="729"/>
      <c r="BD108" s="729"/>
      <c r="BE108" s="729"/>
      <c r="BF108" s="729"/>
      <c r="BG108" s="729"/>
      <c r="BH108" s="729"/>
      <c r="BI108" s="729"/>
      <c r="BJ108" s="729"/>
      <c r="BK108" s="729"/>
    </row>
    <row r="109" spans="1:63" s="2" customFormat="1" ht="16.5" customHeight="1">
      <c r="A109" s="227"/>
      <c r="B109" s="26"/>
      <c r="C109" s="227"/>
      <c r="D109" s="227"/>
      <c r="E109" s="940"/>
      <c r="F109" s="941"/>
      <c r="G109" s="941"/>
      <c r="H109" s="941"/>
      <c r="I109" s="135"/>
      <c r="J109" s="227"/>
      <c r="K109" s="227"/>
      <c r="L109" s="34"/>
      <c r="M109" s="729"/>
      <c r="N109" s="729"/>
      <c r="O109" s="729"/>
      <c r="P109" s="729"/>
      <c r="Q109" s="729"/>
      <c r="R109" s="729"/>
      <c r="S109" s="734"/>
      <c r="T109" s="734"/>
      <c r="U109" s="734"/>
      <c r="V109" s="734"/>
      <c r="W109" s="734"/>
      <c r="X109" s="734"/>
      <c r="Y109" s="734"/>
      <c r="Z109" s="734"/>
      <c r="AA109" s="734"/>
      <c r="AB109" s="734"/>
      <c r="AC109" s="734"/>
      <c r="AD109" s="734"/>
      <c r="AE109" s="734"/>
      <c r="AF109" s="729"/>
      <c r="AG109" s="729"/>
      <c r="AH109" s="729"/>
      <c r="AI109" s="729"/>
      <c r="AJ109" s="729"/>
      <c r="AK109" s="729"/>
      <c r="AL109" s="729"/>
      <c r="AM109" s="729"/>
      <c r="AN109" s="729"/>
      <c r="AO109" s="729"/>
      <c r="AP109" s="729"/>
      <c r="AQ109" s="729"/>
      <c r="AR109" s="729"/>
      <c r="AS109" s="729"/>
      <c r="AT109" s="729"/>
      <c r="AU109" s="729"/>
      <c r="AV109" s="729"/>
      <c r="AW109" s="729"/>
      <c r="AX109" s="729"/>
      <c r="AY109" s="729"/>
      <c r="AZ109" s="729"/>
      <c r="BA109" s="729"/>
      <c r="BB109" s="729"/>
      <c r="BC109" s="729"/>
      <c r="BD109" s="729"/>
      <c r="BE109" s="729"/>
      <c r="BF109" s="729"/>
      <c r="BG109" s="729"/>
      <c r="BH109" s="729"/>
      <c r="BI109" s="729"/>
      <c r="BJ109" s="729"/>
      <c r="BK109" s="729"/>
    </row>
    <row r="110" spans="1:63" s="2" customFormat="1" ht="12" customHeight="1">
      <c r="A110" s="227"/>
      <c r="B110" s="26"/>
      <c r="C110" s="228" t="s">
        <v>111</v>
      </c>
      <c r="D110" s="227"/>
      <c r="E110" s="227"/>
      <c r="F110" s="227"/>
      <c r="G110" s="227"/>
      <c r="H110" s="227"/>
      <c r="I110" s="135"/>
      <c r="J110" s="227"/>
      <c r="K110" s="227"/>
      <c r="L110" s="34"/>
      <c r="M110" s="729"/>
      <c r="N110" s="729"/>
      <c r="O110" s="729"/>
      <c r="P110" s="729"/>
      <c r="Q110" s="729"/>
      <c r="R110" s="729"/>
      <c r="S110" s="734"/>
      <c r="T110" s="734"/>
      <c r="U110" s="734"/>
      <c r="V110" s="734"/>
      <c r="W110" s="734"/>
      <c r="X110" s="734"/>
      <c r="Y110" s="734"/>
      <c r="Z110" s="734"/>
      <c r="AA110" s="734"/>
      <c r="AB110" s="734"/>
      <c r="AC110" s="734"/>
      <c r="AD110" s="734"/>
      <c r="AE110" s="734"/>
      <c r="AF110" s="729"/>
      <c r="AG110" s="729"/>
      <c r="AH110" s="729"/>
      <c r="AI110" s="729"/>
      <c r="AJ110" s="729"/>
      <c r="AK110" s="729"/>
      <c r="AL110" s="729"/>
      <c r="AM110" s="729"/>
      <c r="AN110" s="729"/>
      <c r="AO110" s="729"/>
      <c r="AP110" s="729"/>
      <c r="AQ110" s="729"/>
      <c r="AR110" s="729"/>
      <c r="AS110" s="729"/>
      <c r="AT110" s="729"/>
      <c r="AU110" s="729"/>
      <c r="AV110" s="729"/>
      <c r="AW110" s="729"/>
      <c r="AX110" s="729"/>
      <c r="AY110" s="729"/>
      <c r="AZ110" s="729"/>
      <c r="BA110" s="729"/>
      <c r="BB110" s="729"/>
      <c r="BC110" s="729"/>
      <c r="BD110" s="729"/>
      <c r="BE110" s="729"/>
      <c r="BF110" s="729"/>
      <c r="BG110" s="729"/>
      <c r="BH110" s="729"/>
      <c r="BI110" s="729"/>
      <c r="BJ110" s="729"/>
      <c r="BK110" s="729"/>
    </row>
    <row r="111" spans="1:63" s="2" customFormat="1" ht="16.5" customHeight="1">
      <c r="A111" s="227"/>
      <c r="B111" s="26"/>
      <c r="C111" s="227"/>
      <c r="D111" s="227"/>
      <c r="E111" s="911" t="str">
        <f>E9</f>
        <v>6 - Akumulační nádrž</v>
      </c>
      <c r="F111" s="942"/>
      <c r="G111" s="942"/>
      <c r="H111" s="942"/>
      <c r="I111" s="135"/>
      <c r="J111" s="227"/>
      <c r="K111" s="227"/>
      <c r="L111" s="34"/>
      <c r="M111" s="729"/>
      <c r="N111" s="729"/>
      <c r="O111" s="729"/>
      <c r="P111" s="729"/>
      <c r="Q111" s="729"/>
      <c r="R111" s="729"/>
      <c r="S111" s="734"/>
      <c r="T111" s="734"/>
      <c r="U111" s="734"/>
      <c r="V111" s="734"/>
      <c r="W111" s="734"/>
      <c r="X111" s="734"/>
      <c r="Y111" s="734"/>
      <c r="Z111" s="734"/>
      <c r="AA111" s="734"/>
      <c r="AB111" s="734"/>
      <c r="AC111" s="734"/>
      <c r="AD111" s="734"/>
      <c r="AE111" s="734"/>
      <c r="AF111" s="729"/>
      <c r="AG111" s="729"/>
      <c r="AH111" s="729"/>
      <c r="AI111" s="729"/>
      <c r="AJ111" s="729"/>
      <c r="AK111" s="729"/>
      <c r="AL111" s="729"/>
      <c r="AM111" s="729"/>
      <c r="AN111" s="729"/>
      <c r="AO111" s="729"/>
      <c r="AP111" s="729"/>
      <c r="AQ111" s="729"/>
      <c r="AR111" s="729"/>
      <c r="AS111" s="729"/>
      <c r="AT111" s="729"/>
      <c r="AU111" s="729"/>
      <c r="AV111" s="729"/>
      <c r="AW111" s="729"/>
      <c r="AX111" s="729"/>
      <c r="AY111" s="729"/>
      <c r="AZ111" s="729"/>
      <c r="BA111" s="729"/>
      <c r="BB111" s="729"/>
      <c r="BC111" s="729"/>
      <c r="BD111" s="729"/>
      <c r="BE111" s="729"/>
      <c r="BF111" s="729"/>
      <c r="BG111" s="729"/>
      <c r="BH111" s="729"/>
      <c r="BI111" s="729"/>
      <c r="BJ111" s="729"/>
      <c r="BK111" s="729"/>
    </row>
    <row r="112" spans="1:63" s="2" customFormat="1" ht="7" customHeight="1">
      <c r="A112" s="227"/>
      <c r="B112" s="26"/>
      <c r="C112" s="227"/>
      <c r="D112" s="227"/>
      <c r="E112" s="227"/>
      <c r="F112" s="227"/>
      <c r="G112" s="227"/>
      <c r="H112" s="227"/>
      <c r="I112" s="135"/>
      <c r="J112" s="227"/>
      <c r="K112" s="227"/>
      <c r="L112" s="34"/>
      <c r="M112" s="729"/>
      <c r="N112" s="729"/>
      <c r="O112" s="729"/>
      <c r="P112" s="729"/>
      <c r="Q112" s="729"/>
      <c r="R112" s="729"/>
      <c r="S112" s="734"/>
      <c r="T112" s="734"/>
      <c r="U112" s="734"/>
      <c r="V112" s="734"/>
      <c r="W112" s="734"/>
      <c r="X112" s="734"/>
      <c r="Y112" s="734"/>
      <c r="Z112" s="734"/>
      <c r="AA112" s="734"/>
      <c r="AB112" s="734"/>
      <c r="AC112" s="734"/>
      <c r="AD112" s="734"/>
      <c r="AE112" s="734"/>
      <c r="AF112" s="729"/>
      <c r="AG112" s="729"/>
      <c r="AH112" s="729"/>
      <c r="AI112" s="729"/>
      <c r="AJ112" s="729"/>
      <c r="AK112" s="729"/>
      <c r="AL112" s="729"/>
      <c r="AM112" s="729"/>
      <c r="AN112" s="729"/>
      <c r="AO112" s="729"/>
      <c r="AP112" s="729"/>
      <c r="AQ112" s="729"/>
      <c r="AR112" s="729"/>
      <c r="AS112" s="729"/>
      <c r="AT112" s="729"/>
      <c r="AU112" s="729"/>
      <c r="AV112" s="729"/>
      <c r="AW112" s="729"/>
      <c r="AX112" s="729"/>
      <c r="AY112" s="729"/>
      <c r="AZ112" s="729"/>
      <c r="BA112" s="729"/>
      <c r="BB112" s="729"/>
      <c r="BC112" s="729"/>
      <c r="BD112" s="729"/>
      <c r="BE112" s="729"/>
      <c r="BF112" s="729"/>
      <c r="BG112" s="729"/>
      <c r="BH112" s="729"/>
      <c r="BI112" s="729"/>
      <c r="BJ112" s="729"/>
      <c r="BK112" s="729"/>
    </row>
    <row r="113" spans="1:65" s="2" customFormat="1" ht="12" customHeight="1">
      <c r="A113" s="227"/>
      <c r="B113" s="26"/>
      <c r="C113" s="228" t="s">
        <v>19</v>
      </c>
      <c r="D113" s="227"/>
      <c r="E113" s="227"/>
      <c r="F113" s="223" t="str">
        <f>F12</f>
        <v>Chrudim</v>
      </c>
      <c r="G113" s="227"/>
      <c r="H113" s="227"/>
      <c r="I113" s="847" t="s">
        <v>20</v>
      </c>
      <c r="J113" s="222">
        <f>IF(J12="","",J12)</f>
        <v>44757</v>
      </c>
      <c r="K113" s="227"/>
      <c r="L113" s="34"/>
      <c r="M113" s="729"/>
      <c r="N113" s="729"/>
      <c r="O113" s="729"/>
      <c r="P113" s="729"/>
      <c r="Q113" s="729"/>
      <c r="R113" s="729"/>
      <c r="S113" s="734"/>
      <c r="T113" s="734"/>
      <c r="U113" s="734"/>
      <c r="V113" s="734"/>
      <c r="W113" s="734"/>
      <c r="X113" s="734"/>
      <c r="Y113" s="734"/>
      <c r="Z113" s="734"/>
      <c r="AA113" s="734"/>
      <c r="AB113" s="734"/>
      <c r="AC113" s="734"/>
      <c r="AD113" s="734"/>
      <c r="AE113" s="734"/>
      <c r="AF113" s="729"/>
      <c r="AG113" s="729"/>
      <c r="AH113" s="729"/>
      <c r="AI113" s="729"/>
      <c r="AJ113" s="729"/>
      <c r="AK113" s="729"/>
      <c r="AL113" s="729"/>
      <c r="AM113" s="729"/>
      <c r="AN113" s="729"/>
      <c r="AO113" s="729"/>
      <c r="AP113" s="729"/>
      <c r="AQ113" s="729"/>
      <c r="AR113" s="729"/>
      <c r="AS113" s="729"/>
      <c r="AT113" s="729"/>
      <c r="AU113" s="729"/>
      <c r="AV113" s="729"/>
      <c r="AW113" s="729"/>
      <c r="AX113" s="729"/>
      <c r="AY113" s="729"/>
      <c r="AZ113" s="729"/>
      <c r="BA113" s="729"/>
      <c r="BB113" s="729"/>
      <c r="BC113" s="729"/>
      <c r="BD113" s="729"/>
      <c r="BE113" s="729"/>
      <c r="BF113" s="729"/>
      <c r="BG113" s="729"/>
      <c r="BH113" s="729"/>
      <c r="BI113" s="729"/>
      <c r="BJ113" s="729"/>
      <c r="BK113" s="729"/>
    </row>
    <row r="114" spans="1:65" s="2" customFormat="1" ht="7" customHeight="1">
      <c r="A114" s="227"/>
      <c r="B114" s="26"/>
      <c r="C114" s="227"/>
      <c r="D114" s="227"/>
      <c r="E114" s="227"/>
      <c r="F114" s="227"/>
      <c r="G114" s="227"/>
      <c r="H114" s="227"/>
      <c r="I114" s="135"/>
      <c r="J114" s="227"/>
      <c r="K114" s="227"/>
      <c r="L114" s="34"/>
      <c r="M114" s="729"/>
      <c r="N114" s="729"/>
      <c r="O114" s="729"/>
      <c r="P114" s="729"/>
      <c r="Q114" s="729"/>
      <c r="R114" s="729"/>
      <c r="S114" s="734"/>
      <c r="T114" s="734"/>
      <c r="U114" s="734"/>
      <c r="V114" s="734"/>
      <c r="W114" s="734"/>
      <c r="X114" s="734"/>
      <c r="Y114" s="734"/>
      <c r="Z114" s="734"/>
      <c r="AA114" s="734"/>
      <c r="AB114" s="734"/>
      <c r="AC114" s="734"/>
      <c r="AD114" s="734"/>
      <c r="AE114" s="734"/>
      <c r="AF114" s="729"/>
      <c r="AG114" s="729"/>
      <c r="AH114" s="729"/>
      <c r="AI114" s="729"/>
      <c r="AJ114" s="729"/>
      <c r="AK114" s="729"/>
      <c r="AL114" s="729"/>
      <c r="AM114" s="729"/>
      <c r="AN114" s="729"/>
      <c r="AO114" s="729"/>
      <c r="AP114" s="729"/>
      <c r="AQ114" s="729"/>
      <c r="AR114" s="729"/>
      <c r="AS114" s="729"/>
      <c r="AT114" s="729"/>
      <c r="AU114" s="729"/>
      <c r="AV114" s="729"/>
      <c r="AW114" s="729"/>
      <c r="AX114" s="729"/>
      <c r="AY114" s="729"/>
      <c r="AZ114" s="729"/>
      <c r="BA114" s="729"/>
      <c r="BB114" s="729"/>
      <c r="BC114" s="729"/>
      <c r="BD114" s="729"/>
      <c r="BE114" s="729"/>
      <c r="BF114" s="729"/>
      <c r="BG114" s="729"/>
      <c r="BH114" s="729"/>
      <c r="BI114" s="729"/>
      <c r="BJ114" s="729"/>
      <c r="BK114" s="729"/>
    </row>
    <row r="115" spans="1:65" s="2" customFormat="1" ht="25.75" customHeight="1">
      <c r="A115" s="227"/>
      <c r="B115" s="26"/>
      <c r="C115" s="228" t="s">
        <v>21</v>
      </c>
      <c r="D115" s="227"/>
      <c r="E115" s="227"/>
      <c r="F115" s="223" t="str">
        <f>E15</f>
        <v xml:space="preserve">Město Chrudim, Resselovo nám.77, Chrudim </v>
      </c>
      <c r="G115" s="227"/>
      <c r="H115" s="227"/>
      <c r="I115" s="847" t="s">
        <v>26</v>
      </c>
      <c r="J115" s="224" t="str">
        <f>E21</f>
        <v>Projekce CZ s.r.o., Tovární 290, Chrudim</v>
      </c>
      <c r="K115" s="227"/>
      <c r="L115" s="34"/>
      <c r="M115" s="729"/>
      <c r="N115" s="729"/>
      <c r="O115" s="729"/>
      <c r="P115" s="729"/>
      <c r="Q115" s="729"/>
      <c r="R115" s="729"/>
      <c r="S115" s="734"/>
      <c r="T115" s="734"/>
      <c r="U115" s="734"/>
      <c r="V115" s="734"/>
      <c r="W115" s="734"/>
      <c r="X115" s="734"/>
      <c r="Y115" s="734"/>
      <c r="Z115" s="734"/>
      <c r="AA115" s="734"/>
      <c r="AB115" s="734"/>
      <c r="AC115" s="734"/>
      <c r="AD115" s="734"/>
      <c r="AE115" s="734"/>
      <c r="AF115" s="729"/>
      <c r="AG115" s="729"/>
      <c r="AH115" s="729"/>
      <c r="AI115" s="729"/>
      <c r="AJ115" s="729"/>
      <c r="AK115" s="729"/>
      <c r="AL115" s="729"/>
      <c r="AM115" s="729"/>
      <c r="AN115" s="729"/>
      <c r="AO115" s="729"/>
      <c r="AP115" s="729"/>
      <c r="AQ115" s="729"/>
      <c r="AR115" s="729"/>
      <c r="AS115" s="729"/>
      <c r="AT115" s="729"/>
      <c r="AU115" s="729"/>
      <c r="AV115" s="729"/>
      <c r="AW115" s="729"/>
      <c r="AX115" s="729"/>
      <c r="AY115" s="729"/>
      <c r="AZ115" s="729"/>
      <c r="BA115" s="729"/>
      <c r="BB115" s="729"/>
      <c r="BC115" s="729"/>
      <c r="BD115" s="729"/>
      <c r="BE115" s="729"/>
      <c r="BF115" s="729"/>
      <c r="BG115" s="729"/>
      <c r="BH115" s="729"/>
      <c r="BI115" s="729"/>
      <c r="BJ115" s="729"/>
      <c r="BK115" s="729"/>
    </row>
    <row r="116" spans="1:65" s="2" customFormat="1" ht="15.25" customHeight="1">
      <c r="A116" s="227"/>
      <c r="B116" s="26"/>
      <c r="C116" s="228" t="s">
        <v>24</v>
      </c>
      <c r="D116" s="227"/>
      <c r="E116" s="227"/>
      <c r="F116" s="223" t="str">
        <f>IF(E18="","",E18)</f>
        <v>Vyplň údaj</v>
      </c>
      <c r="G116" s="227"/>
      <c r="H116" s="227"/>
      <c r="I116" s="847" t="s">
        <v>29</v>
      </c>
      <c r="J116" s="224">
        <f>E24</f>
        <v>0</v>
      </c>
      <c r="K116" s="227"/>
      <c r="L116" s="34"/>
      <c r="M116" s="729"/>
      <c r="N116" s="729"/>
      <c r="O116" s="729"/>
      <c r="P116" s="729"/>
      <c r="Q116" s="729"/>
      <c r="R116" s="729"/>
      <c r="S116" s="734"/>
      <c r="T116" s="734"/>
      <c r="U116" s="734"/>
      <c r="V116" s="734"/>
      <c r="W116" s="734"/>
      <c r="X116" s="734"/>
      <c r="Y116" s="734"/>
      <c r="Z116" s="734"/>
      <c r="AA116" s="734"/>
      <c r="AB116" s="734"/>
      <c r="AC116" s="734"/>
      <c r="AD116" s="734"/>
      <c r="AE116" s="734"/>
      <c r="AF116" s="729"/>
      <c r="AG116" s="729"/>
      <c r="AH116" s="729"/>
      <c r="AI116" s="729"/>
      <c r="AJ116" s="729"/>
      <c r="AK116" s="729"/>
      <c r="AL116" s="729"/>
      <c r="AM116" s="729"/>
      <c r="AN116" s="729"/>
      <c r="AO116" s="729"/>
      <c r="AP116" s="729"/>
      <c r="AQ116" s="729"/>
      <c r="AR116" s="729"/>
      <c r="AS116" s="729"/>
      <c r="AT116" s="729"/>
      <c r="AU116" s="729"/>
      <c r="AV116" s="729"/>
      <c r="AW116" s="729"/>
      <c r="AX116" s="729"/>
      <c r="AY116" s="729"/>
      <c r="AZ116" s="729"/>
      <c r="BA116" s="729"/>
      <c r="BB116" s="729"/>
      <c r="BC116" s="729"/>
      <c r="BD116" s="729"/>
      <c r="BE116" s="729"/>
      <c r="BF116" s="729"/>
      <c r="BG116" s="729"/>
      <c r="BH116" s="729"/>
      <c r="BI116" s="729"/>
      <c r="BJ116" s="729"/>
      <c r="BK116" s="729"/>
    </row>
    <row r="117" spans="1:65" s="2" customFormat="1" ht="10.4" customHeight="1">
      <c r="A117" s="227"/>
      <c r="B117" s="26"/>
      <c r="C117" s="227"/>
      <c r="D117" s="227"/>
      <c r="E117" s="227"/>
      <c r="F117" s="227"/>
      <c r="G117" s="227"/>
      <c r="H117" s="227"/>
      <c r="I117" s="135"/>
      <c r="J117" s="227"/>
      <c r="K117" s="227"/>
      <c r="L117" s="34"/>
      <c r="M117" s="729"/>
      <c r="N117" s="729"/>
      <c r="O117" s="729"/>
      <c r="P117" s="729"/>
      <c r="Q117" s="729"/>
      <c r="R117" s="729"/>
      <c r="S117" s="734"/>
      <c r="T117" s="734"/>
      <c r="U117" s="734"/>
      <c r="V117" s="734"/>
      <c r="W117" s="734"/>
      <c r="X117" s="734"/>
      <c r="Y117" s="734"/>
      <c r="Z117" s="734"/>
      <c r="AA117" s="734"/>
      <c r="AB117" s="734"/>
      <c r="AC117" s="734"/>
      <c r="AD117" s="734"/>
      <c r="AE117" s="734"/>
      <c r="AF117" s="729"/>
      <c r="AG117" s="729"/>
      <c r="AH117" s="729"/>
      <c r="AI117" s="729"/>
      <c r="AJ117" s="729"/>
      <c r="AK117" s="729"/>
      <c r="AL117" s="729"/>
      <c r="AM117" s="729"/>
      <c r="AN117" s="729"/>
      <c r="AO117" s="729"/>
      <c r="AP117" s="729"/>
      <c r="AQ117" s="729"/>
      <c r="AR117" s="729"/>
      <c r="AS117" s="729"/>
      <c r="AT117" s="729"/>
      <c r="AU117" s="729"/>
      <c r="AV117" s="729"/>
      <c r="AW117" s="729"/>
      <c r="AX117" s="729"/>
      <c r="AY117" s="729"/>
      <c r="AZ117" s="729"/>
      <c r="BA117" s="729"/>
      <c r="BB117" s="729"/>
      <c r="BC117" s="729"/>
      <c r="BD117" s="729"/>
      <c r="BE117" s="729"/>
      <c r="BF117" s="729"/>
      <c r="BG117" s="729"/>
      <c r="BH117" s="729"/>
      <c r="BI117" s="729"/>
      <c r="BJ117" s="729"/>
      <c r="BK117" s="729"/>
    </row>
    <row r="118" spans="1:65" s="8" customFormat="1" ht="29.25" customHeight="1">
      <c r="A118" s="111"/>
      <c r="B118" s="112"/>
      <c r="C118" s="113" t="s">
        <v>118</v>
      </c>
      <c r="D118" s="114" t="s">
        <v>57</v>
      </c>
      <c r="E118" s="114" t="s">
        <v>53</v>
      </c>
      <c r="F118" s="114" t="s">
        <v>54</v>
      </c>
      <c r="G118" s="114" t="s">
        <v>119</v>
      </c>
      <c r="H118" s="114" t="s">
        <v>120</v>
      </c>
      <c r="I118" s="858" t="s">
        <v>121</v>
      </c>
      <c r="J118" s="114" t="s">
        <v>114</v>
      </c>
      <c r="K118" s="115" t="s">
        <v>122</v>
      </c>
      <c r="L118" s="116"/>
      <c r="M118" s="733"/>
      <c r="N118" s="733"/>
      <c r="O118" s="733"/>
      <c r="P118" s="733"/>
      <c r="Q118" s="733"/>
      <c r="R118" s="733"/>
      <c r="S118" s="733"/>
      <c r="T118" s="733"/>
      <c r="U118" s="763"/>
      <c r="V118" s="763"/>
      <c r="W118" s="763"/>
      <c r="X118" s="763"/>
      <c r="Y118" s="763"/>
      <c r="Z118" s="763"/>
      <c r="AA118" s="763"/>
      <c r="AB118" s="763"/>
      <c r="AC118" s="763"/>
      <c r="AD118" s="763"/>
      <c r="AE118" s="763"/>
      <c r="AF118" s="762"/>
      <c r="AG118" s="762"/>
      <c r="AH118" s="762"/>
      <c r="AI118" s="762"/>
      <c r="AJ118" s="762"/>
      <c r="AK118" s="762"/>
      <c r="AL118" s="762"/>
      <c r="AM118" s="762"/>
      <c r="AN118" s="762"/>
      <c r="AO118" s="762"/>
      <c r="AP118" s="762"/>
      <c r="AQ118" s="762"/>
      <c r="AR118" s="762"/>
      <c r="AS118" s="762"/>
      <c r="AT118" s="762"/>
      <c r="AU118" s="762"/>
      <c r="AV118" s="762"/>
      <c r="AW118" s="762"/>
      <c r="AX118" s="762"/>
      <c r="AY118" s="762"/>
      <c r="AZ118" s="762"/>
      <c r="BA118" s="762"/>
      <c r="BB118" s="762"/>
      <c r="BC118" s="762"/>
      <c r="BD118" s="762"/>
      <c r="BE118" s="762"/>
      <c r="BF118" s="762"/>
      <c r="BG118" s="762"/>
      <c r="BH118" s="762"/>
      <c r="BI118" s="762"/>
      <c r="BJ118" s="762"/>
      <c r="BK118" s="762"/>
    </row>
    <row r="119" spans="1:65" s="2" customFormat="1" ht="22.95" customHeight="1">
      <c r="A119" s="227"/>
      <c r="B119" s="26"/>
      <c r="C119" s="61" t="s">
        <v>129</v>
      </c>
      <c r="D119" s="227"/>
      <c r="E119" s="227"/>
      <c r="F119" s="227"/>
      <c r="G119" s="227"/>
      <c r="H119" s="227"/>
      <c r="I119" s="135"/>
      <c r="J119" s="117">
        <f>J120</f>
        <v>0</v>
      </c>
      <c r="K119" s="227"/>
      <c r="L119" s="26"/>
      <c r="M119" s="734"/>
      <c r="N119" s="729"/>
      <c r="O119" s="734"/>
      <c r="P119" s="764"/>
      <c r="Q119" s="734"/>
      <c r="R119" s="764"/>
      <c r="S119" s="734"/>
      <c r="T119" s="764"/>
      <c r="U119" s="734"/>
      <c r="V119" s="734"/>
      <c r="W119" s="734"/>
      <c r="X119" s="734"/>
      <c r="Y119" s="734"/>
      <c r="Z119" s="734"/>
      <c r="AA119" s="734"/>
      <c r="AB119" s="734"/>
      <c r="AC119" s="734"/>
      <c r="AD119" s="734"/>
      <c r="AE119" s="734"/>
      <c r="AF119" s="729"/>
      <c r="AG119" s="729"/>
      <c r="AH119" s="729"/>
      <c r="AI119" s="729"/>
      <c r="AJ119" s="729"/>
      <c r="AK119" s="729"/>
      <c r="AL119" s="729"/>
      <c r="AM119" s="729"/>
      <c r="AN119" s="729"/>
      <c r="AO119" s="729"/>
      <c r="AP119" s="729"/>
      <c r="AQ119" s="729"/>
      <c r="AR119" s="729"/>
      <c r="AS119" s="729"/>
      <c r="AT119" s="760"/>
      <c r="AU119" s="760"/>
      <c r="AV119" s="729"/>
      <c r="AW119" s="729"/>
      <c r="AX119" s="729"/>
      <c r="AY119" s="729"/>
      <c r="AZ119" s="729"/>
      <c r="BA119" s="729"/>
      <c r="BB119" s="729"/>
      <c r="BC119" s="729"/>
      <c r="BD119" s="729"/>
      <c r="BE119" s="729"/>
      <c r="BF119" s="729"/>
      <c r="BG119" s="729"/>
      <c r="BH119" s="729"/>
      <c r="BI119" s="729"/>
      <c r="BJ119" s="729"/>
      <c r="BK119" s="765"/>
    </row>
    <row r="120" spans="1:65" s="9" customFormat="1" ht="25.95" customHeight="1">
      <c r="B120" s="119"/>
      <c r="D120" s="120" t="s">
        <v>71</v>
      </c>
      <c r="E120" s="121" t="s">
        <v>167</v>
      </c>
      <c r="F120" s="121" t="s">
        <v>376</v>
      </c>
      <c r="I120" s="859"/>
      <c r="J120" s="123">
        <f>SUM(J98:J100)</f>
        <v>0</v>
      </c>
      <c r="L120" s="119"/>
      <c r="M120" s="735"/>
      <c r="N120" s="735"/>
      <c r="O120" s="735"/>
      <c r="P120" s="753"/>
      <c r="Q120" s="735"/>
      <c r="R120" s="753"/>
      <c r="S120" s="735"/>
      <c r="T120" s="753"/>
      <c r="U120" s="735"/>
      <c r="V120" s="735"/>
      <c r="W120" s="735"/>
      <c r="X120" s="735"/>
      <c r="Y120" s="735"/>
      <c r="Z120" s="735"/>
      <c r="AA120" s="735"/>
      <c r="AB120" s="735"/>
      <c r="AC120" s="735"/>
      <c r="AD120" s="735"/>
      <c r="AE120" s="735"/>
      <c r="AF120" s="735"/>
      <c r="AG120" s="735"/>
      <c r="AH120" s="735"/>
      <c r="AI120" s="735"/>
      <c r="AJ120" s="735"/>
      <c r="AK120" s="735"/>
      <c r="AL120" s="735"/>
      <c r="AM120" s="735"/>
      <c r="AN120" s="735"/>
      <c r="AO120" s="735"/>
      <c r="AP120" s="735"/>
      <c r="AQ120" s="735"/>
      <c r="AR120" s="766"/>
      <c r="AS120" s="735"/>
      <c r="AT120" s="767"/>
      <c r="AU120" s="767"/>
      <c r="AV120" s="735"/>
      <c r="AW120" s="735"/>
      <c r="AX120" s="735"/>
      <c r="AY120" s="766"/>
      <c r="AZ120" s="735"/>
      <c r="BA120" s="735"/>
      <c r="BB120" s="735"/>
      <c r="BC120" s="735"/>
      <c r="BD120" s="735"/>
      <c r="BE120" s="735"/>
      <c r="BF120" s="735"/>
      <c r="BG120" s="735"/>
      <c r="BH120" s="735"/>
      <c r="BI120" s="735"/>
      <c r="BJ120" s="735"/>
      <c r="BK120" s="768"/>
    </row>
    <row r="121" spans="1:65" s="9" customFormat="1" ht="22.95" customHeight="1">
      <c r="B121" s="119"/>
      <c r="D121" s="120" t="s">
        <v>71</v>
      </c>
      <c r="E121" s="129" t="s">
        <v>170</v>
      </c>
      <c r="F121" s="129" t="s">
        <v>379</v>
      </c>
      <c r="I121" s="859"/>
      <c r="J121" s="130">
        <f>SUM(J122:J131)</f>
        <v>0</v>
      </c>
      <c r="L121" s="119"/>
      <c r="M121" s="735"/>
      <c r="N121" s="735"/>
      <c r="O121" s="735"/>
      <c r="P121" s="753"/>
      <c r="Q121" s="735"/>
      <c r="R121" s="753"/>
      <c r="S121" s="735"/>
      <c r="T121" s="753"/>
      <c r="U121" s="735"/>
      <c r="V121" s="735"/>
      <c r="W121" s="735"/>
      <c r="X121" s="735"/>
      <c r="Y121" s="735"/>
      <c r="Z121" s="735"/>
      <c r="AA121" s="735"/>
      <c r="AB121" s="735"/>
      <c r="AC121" s="735"/>
      <c r="AD121" s="735"/>
      <c r="AE121" s="735"/>
      <c r="AF121" s="735"/>
      <c r="AG121" s="735"/>
      <c r="AH121" s="735"/>
      <c r="AI121" s="735"/>
      <c r="AJ121" s="735"/>
      <c r="AK121" s="735"/>
      <c r="AL121" s="735"/>
      <c r="AM121" s="735"/>
      <c r="AN121" s="735"/>
      <c r="AO121" s="735"/>
      <c r="AP121" s="735"/>
      <c r="AQ121" s="735"/>
      <c r="AR121" s="766"/>
      <c r="AS121" s="735"/>
      <c r="AT121" s="767"/>
      <c r="AU121" s="767"/>
      <c r="AV121" s="735"/>
      <c r="AW121" s="735"/>
      <c r="AX121" s="735"/>
      <c r="AY121" s="766"/>
      <c r="AZ121" s="735"/>
      <c r="BA121" s="735"/>
      <c r="BB121" s="735"/>
      <c r="BC121" s="735"/>
      <c r="BD121" s="735"/>
      <c r="BE121" s="735"/>
      <c r="BF121" s="735"/>
      <c r="BG121" s="735"/>
      <c r="BH121" s="735"/>
      <c r="BI121" s="735"/>
      <c r="BJ121" s="735"/>
      <c r="BK121" s="768"/>
    </row>
    <row r="122" spans="1:65" s="2" customFormat="1" ht="37.200000000000003" customHeight="1">
      <c r="A122" s="227"/>
      <c r="B122" s="131"/>
      <c r="C122" s="145" t="s">
        <v>8</v>
      </c>
      <c r="D122" s="145"/>
      <c r="E122" s="146"/>
      <c r="F122" s="156" t="s">
        <v>377</v>
      </c>
      <c r="G122" s="148" t="s">
        <v>212</v>
      </c>
      <c r="H122" s="149">
        <v>64</v>
      </c>
      <c r="I122" s="150"/>
      <c r="J122" s="151">
        <f>ROUND(I122*H122,0)</f>
        <v>0</v>
      </c>
      <c r="K122" s="147" t="s">
        <v>1</v>
      </c>
      <c r="L122" s="152"/>
      <c r="M122" s="736"/>
      <c r="N122" s="737"/>
      <c r="O122" s="734"/>
      <c r="P122" s="757"/>
      <c r="Q122" s="757"/>
      <c r="R122" s="757"/>
      <c r="S122" s="757"/>
      <c r="T122" s="757"/>
      <c r="U122" s="734"/>
      <c r="V122" s="734"/>
      <c r="W122" s="734"/>
      <c r="X122" s="734"/>
      <c r="Y122" s="734"/>
      <c r="Z122" s="734"/>
      <c r="AA122" s="734"/>
      <c r="AB122" s="734"/>
      <c r="AC122" s="734"/>
      <c r="AD122" s="734"/>
      <c r="AE122" s="734"/>
      <c r="AF122" s="729"/>
      <c r="AG122" s="729"/>
      <c r="AH122" s="729"/>
      <c r="AI122" s="729"/>
      <c r="AJ122" s="729"/>
      <c r="AK122" s="729"/>
      <c r="AL122" s="729"/>
      <c r="AM122" s="729"/>
      <c r="AN122" s="729"/>
      <c r="AO122" s="729"/>
      <c r="AP122" s="729"/>
      <c r="AQ122" s="729"/>
      <c r="AR122" s="769"/>
      <c r="AS122" s="729"/>
      <c r="AT122" s="769"/>
      <c r="AU122" s="769"/>
      <c r="AV122" s="729"/>
      <c r="AW122" s="729"/>
      <c r="AX122" s="729"/>
      <c r="AY122" s="760"/>
      <c r="AZ122" s="729"/>
      <c r="BA122" s="729"/>
      <c r="BB122" s="729"/>
      <c r="BC122" s="729"/>
      <c r="BD122" s="729"/>
      <c r="BE122" s="770"/>
      <c r="BF122" s="770"/>
      <c r="BG122" s="770"/>
      <c r="BH122" s="770"/>
      <c r="BI122" s="770"/>
      <c r="BJ122" s="760"/>
      <c r="BK122" s="770"/>
      <c r="BL122" s="12"/>
      <c r="BM122" s="134"/>
    </row>
    <row r="123" spans="1:65" s="10" customFormat="1" ht="13.2" customHeight="1">
      <c r="B123" s="136"/>
      <c r="D123" s="137" t="s">
        <v>131</v>
      </c>
      <c r="E123" s="138" t="s">
        <v>1</v>
      </c>
      <c r="F123" s="140" t="s">
        <v>2087</v>
      </c>
      <c r="H123" s="140">
        <v>64</v>
      </c>
      <c r="I123" s="860"/>
      <c r="L123" s="136"/>
      <c r="M123" s="738"/>
      <c r="N123" s="738"/>
      <c r="O123" s="738"/>
      <c r="P123" s="738"/>
      <c r="Q123" s="738"/>
      <c r="R123" s="738"/>
      <c r="S123" s="738"/>
      <c r="T123" s="738"/>
      <c r="U123" s="738"/>
      <c r="V123" s="738"/>
      <c r="W123" s="738"/>
      <c r="X123" s="738"/>
      <c r="Y123" s="738"/>
      <c r="Z123" s="738"/>
      <c r="AA123" s="738"/>
      <c r="AB123" s="738"/>
      <c r="AC123" s="738"/>
      <c r="AD123" s="738"/>
      <c r="AE123" s="738"/>
      <c r="AF123" s="738"/>
      <c r="AG123" s="738"/>
      <c r="AH123" s="738"/>
      <c r="AI123" s="738"/>
      <c r="AJ123" s="738"/>
      <c r="AK123" s="738"/>
      <c r="AL123" s="738"/>
      <c r="AM123" s="738"/>
      <c r="AN123" s="738"/>
      <c r="AO123" s="738"/>
      <c r="AP123" s="738"/>
      <c r="AQ123" s="738"/>
      <c r="AR123" s="738"/>
      <c r="AS123" s="738"/>
      <c r="AT123" s="771"/>
      <c r="AU123" s="771"/>
      <c r="AV123" s="738"/>
      <c r="AW123" s="738"/>
      <c r="AX123" s="738"/>
      <c r="AY123" s="771"/>
      <c r="AZ123" s="738"/>
      <c r="BA123" s="738"/>
      <c r="BB123" s="738"/>
      <c r="BC123" s="738"/>
      <c r="BD123" s="738"/>
      <c r="BE123" s="738"/>
      <c r="BF123" s="738"/>
      <c r="BG123" s="738"/>
      <c r="BH123" s="738"/>
      <c r="BI123" s="738"/>
      <c r="BJ123" s="738"/>
      <c r="BK123" s="738"/>
    </row>
    <row r="124" spans="1:65" s="2" customFormat="1" ht="34.950000000000003" customHeight="1">
      <c r="A124" s="227"/>
      <c r="B124" s="131"/>
      <c r="C124" s="145" t="s">
        <v>78</v>
      </c>
      <c r="D124" s="145"/>
      <c r="E124" s="146"/>
      <c r="F124" s="156" t="s">
        <v>380</v>
      </c>
      <c r="G124" s="148" t="s">
        <v>270</v>
      </c>
      <c r="H124" s="149">
        <v>51.5</v>
      </c>
      <c r="I124" s="150"/>
      <c r="J124" s="151">
        <f>ROUND(I124*H124,0)</f>
        <v>0</v>
      </c>
      <c r="K124" s="147" t="s">
        <v>1</v>
      </c>
      <c r="L124" s="152"/>
      <c r="M124" s="736"/>
      <c r="N124" s="737"/>
      <c r="O124" s="734"/>
      <c r="P124" s="757"/>
      <c r="Q124" s="757"/>
      <c r="R124" s="757"/>
      <c r="S124" s="757"/>
      <c r="T124" s="757"/>
      <c r="U124" s="734"/>
      <c r="V124" s="734"/>
      <c r="W124" s="734"/>
      <c r="X124" s="734"/>
      <c r="Y124" s="734"/>
      <c r="Z124" s="734"/>
      <c r="AA124" s="734"/>
      <c r="AB124" s="734"/>
      <c r="AC124" s="734"/>
      <c r="AD124" s="734"/>
      <c r="AE124" s="734"/>
      <c r="AF124" s="729"/>
      <c r="AG124" s="729"/>
      <c r="AH124" s="729"/>
      <c r="AI124" s="729"/>
      <c r="AJ124" s="729"/>
      <c r="AK124" s="729"/>
      <c r="AL124" s="729"/>
      <c r="AM124" s="729"/>
      <c r="AN124" s="729"/>
      <c r="AO124" s="729"/>
      <c r="AP124" s="729"/>
      <c r="AQ124" s="729"/>
      <c r="AR124" s="769"/>
      <c r="AS124" s="729"/>
      <c r="AT124" s="769"/>
      <c r="AU124" s="769"/>
      <c r="AV124" s="729"/>
      <c r="AW124" s="729"/>
      <c r="AX124" s="729"/>
      <c r="AY124" s="760"/>
      <c r="AZ124" s="729"/>
      <c r="BA124" s="729"/>
      <c r="BB124" s="729"/>
      <c r="BC124" s="729"/>
      <c r="BD124" s="729"/>
      <c r="BE124" s="770"/>
      <c r="BF124" s="770"/>
      <c r="BG124" s="770"/>
      <c r="BH124" s="770"/>
      <c r="BI124" s="770"/>
      <c r="BJ124" s="760"/>
      <c r="BK124" s="770"/>
      <c r="BL124" s="12"/>
      <c r="BM124" s="134"/>
    </row>
    <row r="125" spans="1:65" s="10" customFormat="1" ht="14.5" customHeight="1">
      <c r="B125" s="136"/>
      <c r="D125" s="137" t="s">
        <v>131</v>
      </c>
      <c r="E125" s="138" t="s">
        <v>1</v>
      </c>
      <c r="F125" s="140" t="s">
        <v>2088</v>
      </c>
      <c r="H125" s="140">
        <v>51.5</v>
      </c>
      <c r="I125" s="860"/>
      <c r="L125" s="136"/>
      <c r="M125" s="738"/>
      <c r="N125" s="738"/>
      <c r="O125" s="738"/>
      <c r="P125" s="738"/>
      <c r="Q125" s="738"/>
      <c r="R125" s="738"/>
      <c r="S125" s="738"/>
      <c r="T125" s="738"/>
      <c r="U125" s="738"/>
      <c r="V125" s="738"/>
      <c r="W125" s="738"/>
      <c r="X125" s="738"/>
      <c r="Y125" s="738"/>
      <c r="Z125" s="738"/>
      <c r="AA125" s="738"/>
      <c r="AB125" s="738"/>
      <c r="AC125" s="738"/>
      <c r="AD125" s="738"/>
      <c r="AE125" s="738"/>
      <c r="AF125" s="738"/>
      <c r="AG125" s="738"/>
      <c r="AH125" s="738"/>
      <c r="AI125" s="738"/>
      <c r="AJ125" s="738"/>
      <c r="AK125" s="738"/>
      <c r="AL125" s="738"/>
      <c r="AM125" s="738"/>
      <c r="AN125" s="738"/>
      <c r="AO125" s="738"/>
      <c r="AP125" s="738"/>
      <c r="AQ125" s="738"/>
      <c r="AR125" s="738"/>
      <c r="AS125" s="738"/>
      <c r="AT125" s="771"/>
      <c r="AU125" s="771"/>
      <c r="AV125" s="738"/>
      <c r="AW125" s="738"/>
      <c r="AX125" s="738"/>
      <c r="AY125" s="771"/>
      <c r="AZ125" s="738"/>
      <c r="BA125" s="738"/>
      <c r="BB125" s="738"/>
      <c r="BC125" s="738"/>
      <c r="BD125" s="738"/>
      <c r="BE125" s="738"/>
      <c r="BF125" s="738"/>
      <c r="BG125" s="738"/>
      <c r="BH125" s="738"/>
      <c r="BI125" s="738"/>
      <c r="BJ125" s="738"/>
      <c r="BK125" s="738"/>
    </row>
    <row r="126" spans="1:65" s="2" customFormat="1" ht="36" customHeight="1">
      <c r="A126" s="227"/>
      <c r="B126" s="131"/>
      <c r="C126" s="145" t="s">
        <v>132</v>
      </c>
      <c r="D126" s="145"/>
      <c r="E126" s="146"/>
      <c r="F126" s="156" t="s">
        <v>381</v>
      </c>
      <c r="G126" s="148" t="s">
        <v>270</v>
      </c>
      <c r="H126" s="149">
        <v>51.5</v>
      </c>
      <c r="I126" s="150"/>
      <c r="J126" s="151">
        <f t="shared" ref="J126:J131" si="0">ROUND(I126*H126,0)</f>
        <v>0</v>
      </c>
      <c r="K126" s="147" t="s">
        <v>1</v>
      </c>
      <c r="L126" s="152"/>
      <c r="M126" s="736"/>
      <c r="N126" s="737"/>
      <c r="O126" s="734"/>
      <c r="P126" s="757"/>
      <c r="Q126" s="757"/>
      <c r="R126" s="757"/>
      <c r="S126" s="757"/>
      <c r="T126" s="757"/>
      <c r="U126" s="734"/>
      <c r="V126" s="734"/>
      <c r="W126" s="734"/>
      <c r="X126" s="734"/>
      <c r="Y126" s="734"/>
      <c r="Z126" s="734"/>
      <c r="AA126" s="734"/>
      <c r="AB126" s="734"/>
      <c r="AC126" s="734"/>
      <c r="AD126" s="734"/>
      <c r="AE126" s="734"/>
      <c r="AF126" s="729"/>
      <c r="AG126" s="729"/>
      <c r="AH126" s="729"/>
      <c r="AI126" s="729"/>
      <c r="AJ126" s="729"/>
      <c r="AK126" s="729"/>
      <c r="AL126" s="729"/>
      <c r="AM126" s="729"/>
      <c r="AN126" s="729"/>
      <c r="AO126" s="729"/>
      <c r="AP126" s="729"/>
      <c r="AQ126" s="729"/>
      <c r="AR126" s="769"/>
      <c r="AS126" s="729"/>
      <c r="AT126" s="769"/>
      <c r="AU126" s="769"/>
      <c r="AV126" s="729"/>
      <c r="AW126" s="729"/>
      <c r="AX126" s="729"/>
      <c r="AY126" s="760"/>
      <c r="AZ126" s="729"/>
      <c r="BA126" s="729"/>
      <c r="BB126" s="729"/>
      <c r="BC126" s="729"/>
      <c r="BD126" s="729"/>
      <c r="BE126" s="770"/>
      <c r="BF126" s="770"/>
      <c r="BG126" s="770"/>
      <c r="BH126" s="770"/>
      <c r="BI126" s="770"/>
      <c r="BJ126" s="760"/>
      <c r="BK126" s="770"/>
      <c r="BL126" s="12"/>
      <c r="BM126" s="134"/>
    </row>
    <row r="127" spans="1:65" s="2" customFormat="1" ht="36" customHeight="1">
      <c r="A127" s="227"/>
      <c r="B127" s="131"/>
      <c r="C127" s="145">
        <v>4</v>
      </c>
      <c r="D127" s="145"/>
      <c r="E127" s="146"/>
      <c r="F127" s="156" t="s">
        <v>218</v>
      </c>
      <c r="G127" s="148" t="s">
        <v>212</v>
      </c>
      <c r="H127" s="149">
        <v>64</v>
      </c>
      <c r="I127" s="150"/>
      <c r="J127" s="151">
        <f t="shared" si="0"/>
        <v>0</v>
      </c>
      <c r="K127" s="147" t="s">
        <v>1</v>
      </c>
      <c r="L127" s="152"/>
      <c r="M127" s="736"/>
      <c r="N127" s="737"/>
      <c r="O127" s="734"/>
      <c r="P127" s="757"/>
      <c r="Q127" s="757"/>
      <c r="R127" s="757"/>
      <c r="S127" s="757"/>
      <c r="T127" s="757"/>
      <c r="U127" s="734"/>
      <c r="V127" s="734"/>
      <c r="W127" s="734"/>
      <c r="X127" s="734"/>
      <c r="Y127" s="734"/>
      <c r="Z127" s="734"/>
      <c r="AA127" s="734"/>
      <c r="AB127" s="734"/>
      <c r="AC127" s="734"/>
      <c r="AD127" s="734"/>
      <c r="AE127" s="734"/>
      <c r="AF127" s="729"/>
      <c r="AG127" s="729"/>
      <c r="AH127" s="729"/>
      <c r="AI127" s="729"/>
      <c r="AJ127" s="729"/>
      <c r="AK127" s="729"/>
      <c r="AL127" s="729"/>
      <c r="AM127" s="729"/>
      <c r="AN127" s="729"/>
      <c r="AO127" s="729"/>
      <c r="AP127" s="729"/>
      <c r="AQ127" s="729"/>
      <c r="AR127" s="769"/>
      <c r="AS127" s="729"/>
      <c r="AT127" s="769"/>
      <c r="AU127" s="769"/>
      <c r="AV127" s="729"/>
      <c r="AW127" s="729"/>
      <c r="AX127" s="729"/>
      <c r="AY127" s="760"/>
      <c r="AZ127" s="729"/>
      <c r="BA127" s="729"/>
      <c r="BB127" s="729"/>
      <c r="BC127" s="729"/>
      <c r="BD127" s="729"/>
      <c r="BE127" s="770"/>
      <c r="BF127" s="770"/>
      <c r="BG127" s="770"/>
      <c r="BH127" s="770"/>
      <c r="BI127" s="770"/>
      <c r="BJ127" s="760"/>
      <c r="BK127" s="770"/>
      <c r="BL127" s="12"/>
      <c r="BM127" s="134"/>
    </row>
    <row r="128" spans="1:65" s="2" customFormat="1" ht="37.200000000000003" customHeight="1">
      <c r="A128" s="227"/>
      <c r="B128" s="131"/>
      <c r="C128" s="145">
        <v>5</v>
      </c>
      <c r="D128" s="145"/>
      <c r="E128" s="146"/>
      <c r="F128" s="156" t="s">
        <v>217</v>
      </c>
      <c r="G128" s="148" t="s">
        <v>212</v>
      </c>
      <c r="H128" s="149">
        <v>33</v>
      </c>
      <c r="I128" s="150"/>
      <c r="J128" s="151">
        <f t="shared" si="0"/>
        <v>0</v>
      </c>
      <c r="K128" s="147" t="s">
        <v>1</v>
      </c>
      <c r="L128" s="152"/>
      <c r="M128" s="736"/>
      <c r="N128" s="737"/>
      <c r="O128" s="734"/>
      <c r="P128" s="757"/>
      <c r="Q128" s="757"/>
      <c r="R128" s="757"/>
      <c r="S128" s="757"/>
      <c r="T128" s="757"/>
      <c r="U128" s="734"/>
      <c r="V128" s="734"/>
      <c r="W128" s="734"/>
      <c r="X128" s="734"/>
      <c r="Y128" s="734"/>
      <c r="Z128" s="734"/>
      <c r="AA128" s="734"/>
      <c r="AB128" s="734"/>
      <c r="AC128" s="734"/>
      <c r="AD128" s="734"/>
      <c r="AE128" s="734"/>
      <c r="AF128" s="729"/>
      <c r="AG128" s="729"/>
      <c r="AH128" s="729"/>
      <c r="AI128" s="729"/>
      <c r="AJ128" s="729"/>
      <c r="AK128" s="729"/>
      <c r="AL128" s="729"/>
      <c r="AM128" s="729"/>
      <c r="AN128" s="729"/>
      <c r="AO128" s="729"/>
      <c r="AP128" s="729"/>
      <c r="AQ128" s="729"/>
      <c r="AR128" s="769"/>
      <c r="AS128" s="729"/>
      <c r="AT128" s="769"/>
      <c r="AU128" s="769"/>
      <c r="AV128" s="729"/>
      <c r="AW128" s="729"/>
      <c r="AX128" s="729"/>
      <c r="AY128" s="760"/>
      <c r="AZ128" s="729"/>
      <c r="BA128" s="729"/>
      <c r="BB128" s="729"/>
      <c r="BC128" s="729"/>
      <c r="BD128" s="729"/>
      <c r="BE128" s="770"/>
      <c r="BF128" s="770"/>
      <c r="BG128" s="770"/>
      <c r="BH128" s="770"/>
      <c r="BI128" s="770"/>
      <c r="BJ128" s="760"/>
      <c r="BK128" s="770"/>
      <c r="BL128" s="12"/>
      <c r="BM128" s="134"/>
    </row>
    <row r="129" spans="1:65" s="2" customFormat="1" ht="34.950000000000003" customHeight="1">
      <c r="A129" s="227"/>
      <c r="B129" s="131"/>
      <c r="C129" s="145">
        <v>6</v>
      </c>
      <c r="D129" s="145"/>
      <c r="E129" s="146"/>
      <c r="F129" s="156" t="s">
        <v>382</v>
      </c>
      <c r="G129" s="148" t="s">
        <v>212</v>
      </c>
      <c r="H129" s="149">
        <v>33</v>
      </c>
      <c r="I129" s="150"/>
      <c r="J129" s="151">
        <f t="shared" si="0"/>
        <v>0</v>
      </c>
      <c r="K129" s="147" t="s">
        <v>1</v>
      </c>
      <c r="L129" s="152"/>
      <c r="M129" s="736"/>
      <c r="N129" s="737"/>
      <c r="O129" s="734"/>
      <c r="P129" s="757"/>
      <c r="Q129" s="757"/>
      <c r="R129" s="757"/>
      <c r="S129" s="757"/>
      <c r="T129" s="757"/>
      <c r="U129" s="734"/>
      <c r="V129" s="734"/>
      <c r="W129" s="734"/>
      <c r="X129" s="734"/>
      <c r="Y129" s="734"/>
      <c r="Z129" s="734"/>
      <c r="AA129" s="734"/>
      <c r="AB129" s="734"/>
      <c r="AC129" s="734"/>
      <c r="AD129" s="734"/>
      <c r="AE129" s="734"/>
      <c r="AF129" s="729"/>
      <c r="AG129" s="729"/>
      <c r="AH129" s="729"/>
      <c r="AI129" s="729"/>
      <c r="AJ129" s="729"/>
      <c r="AK129" s="729"/>
      <c r="AL129" s="729"/>
      <c r="AM129" s="729"/>
      <c r="AN129" s="729"/>
      <c r="AO129" s="729"/>
      <c r="AP129" s="729"/>
      <c r="AQ129" s="729"/>
      <c r="AR129" s="769"/>
      <c r="AS129" s="729"/>
      <c r="AT129" s="769"/>
      <c r="AU129" s="769"/>
      <c r="AV129" s="729"/>
      <c r="AW129" s="729"/>
      <c r="AX129" s="729"/>
      <c r="AY129" s="760"/>
      <c r="AZ129" s="729"/>
      <c r="BA129" s="729"/>
      <c r="BB129" s="729"/>
      <c r="BC129" s="729"/>
      <c r="BD129" s="729"/>
      <c r="BE129" s="770"/>
      <c r="BF129" s="770"/>
      <c r="BG129" s="770"/>
      <c r="BH129" s="770"/>
      <c r="BI129" s="770"/>
      <c r="BJ129" s="760"/>
      <c r="BK129" s="770"/>
      <c r="BL129" s="12"/>
      <c r="BM129" s="134"/>
    </row>
    <row r="130" spans="1:65" s="2" customFormat="1" ht="36" customHeight="1">
      <c r="A130" s="227"/>
      <c r="B130" s="131"/>
      <c r="C130" s="145">
        <v>7</v>
      </c>
      <c r="D130" s="145"/>
      <c r="E130" s="146"/>
      <c r="F130" s="156" t="s">
        <v>215</v>
      </c>
      <c r="G130" s="148" t="s">
        <v>212</v>
      </c>
      <c r="H130" s="149">
        <v>33</v>
      </c>
      <c r="I130" s="150"/>
      <c r="J130" s="151">
        <f t="shared" si="0"/>
        <v>0</v>
      </c>
      <c r="K130" s="147" t="s">
        <v>1</v>
      </c>
      <c r="L130" s="152"/>
      <c r="M130" s="736"/>
      <c r="N130" s="737"/>
      <c r="O130" s="734"/>
      <c r="P130" s="757"/>
      <c r="Q130" s="757"/>
      <c r="R130" s="757"/>
      <c r="S130" s="757"/>
      <c r="T130" s="757"/>
      <c r="U130" s="734"/>
      <c r="V130" s="734"/>
      <c r="W130" s="734"/>
      <c r="X130" s="734"/>
      <c r="Y130" s="734"/>
      <c r="Z130" s="734"/>
      <c r="AA130" s="734"/>
      <c r="AB130" s="734"/>
      <c r="AC130" s="734"/>
      <c r="AD130" s="734"/>
      <c r="AE130" s="734"/>
      <c r="AF130" s="729"/>
      <c r="AG130" s="729"/>
      <c r="AH130" s="729"/>
      <c r="AI130" s="729"/>
      <c r="AJ130" s="729"/>
      <c r="AK130" s="729"/>
      <c r="AL130" s="729"/>
      <c r="AM130" s="729"/>
      <c r="AN130" s="729"/>
      <c r="AO130" s="729"/>
      <c r="AP130" s="729"/>
      <c r="AQ130" s="729"/>
      <c r="AR130" s="769"/>
      <c r="AS130" s="729"/>
      <c r="AT130" s="769"/>
      <c r="AU130" s="769"/>
      <c r="AV130" s="729"/>
      <c r="AW130" s="729"/>
      <c r="AX130" s="729"/>
      <c r="AY130" s="760"/>
      <c r="AZ130" s="729"/>
      <c r="BA130" s="729"/>
      <c r="BB130" s="729"/>
      <c r="BC130" s="729"/>
      <c r="BD130" s="729"/>
      <c r="BE130" s="770"/>
      <c r="BF130" s="770"/>
      <c r="BG130" s="770"/>
      <c r="BH130" s="770"/>
      <c r="BI130" s="770"/>
      <c r="BJ130" s="760"/>
      <c r="BK130" s="770"/>
      <c r="BL130" s="12"/>
      <c r="BM130" s="134"/>
    </row>
    <row r="131" spans="1:65" s="2" customFormat="1" ht="36" customHeight="1">
      <c r="A131" s="227"/>
      <c r="B131" s="131"/>
      <c r="C131" s="145">
        <v>8</v>
      </c>
      <c r="D131" s="145"/>
      <c r="E131" s="146"/>
      <c r="F131" s="156" t="s">
        <v>383</v>
      </c>
      <c r="G131" s="148" t="s">
        <v>212</v>
      </c>
      <c r="H131" s="149">
        <v>29</v>
      </c>
      <c r="I131" s="150"/>
      <c r="J131" s="151">
        <f t="shared" si="0"/>
        <v>0</v>
      </c>
      <c r="K131" s="147" t="s">
        <v>1</v>
      </c>
      <c r="L131" s="152"/>
      <c r="M131" s="736"/>
      <c r="N131" s="737"/>
      <c r="O131" s="734"/>
      <c r="P131" s="757"/>
      <c r="Q131" s="757"/>
      <c r="R131" s="757"/>
      <c r="S131" s="757"/>
      <c r="T131" s="757"/>
      <c r="U131" s="734"/>
      <c r="V131" s="734"/>
      <c r="W131" s="734"/>
      <c r="X131" s="734"/>
      <c r="Y131" s="734"/>
      <c r="Z131" s="734"/>
      <c r="AA131" s="734"/>
      <c r="AB131" s="734"/>
      <c r="AC131" s="734"/>
      <c r="AD131" s="734"/>
      <c r="AE131" s="734"/>
      <c r="AF131" s="729"/>
      <c r="AG131" s="729"/>
      <c r="AH131" s="729"/>
      <c r="AI131" s="729"/>
      <c r="AJ131" s="729"/>
      <c r="AK131" s="729"/>
      <c r="AL131" s="729"/>
      <c r="AM131" s="729"/>
      <c r="AN131" s="729"/>
      <c r="AO131" s="729"/>
      <c r="AP131" s="729"/>
      <c r="AQ131" s="729"/>
      <c r="AR131" s="769"/>
      <c r="AS131" s="729"/>
      <c r="AT131" s="769"/>
      <c r="AU131" s="769"/>
      <c r="AV131" s="729"/>
      <c r="AW131" s="729"/>
      <c r="AX131" s="729"/>
      <c r="AY131" s="760"/>
      <c r="AZ131" s="729"/>
      <c r="BA131" s="729"/>
      <c r="BB131" s="729"/>
      <c r="BC131" s="729"/>
      <c r="BD131" s="729"/>
      <c r="BE131" s="770"/>
      <c r="BF131" s="770"/>
      <c r="BG131" s="770"/>
      <c r="BH131" s="770"/>
      <c r="BI131" s="770"/>
      <c r="BJ131" s="760"/>
      <c r="BK131" s="770"/>
      <c r="BL131" s="12"/>
      <c r="BM131" s="134"/>
    </row>
    <row r="132" spans="1:65" s="10" customFormat="1">
      <c r="B132" s="136"/>
      <c r="D132" s="137" t="s">
        <v>131</v>
      </c>
      <c r="E132" s="138" t="s">
        <v>1</v>
      </c>
      <c r="F132" s="140" t="s">
        <v>378</v>
      </c>
      <c r="H132" s="140">
        <v>29</v>
      </c>
      <c r="I132" s="860"/>
      <c r="L132" s="136"/>
      <c r="M132" s="738"/>
      <c r="N132" s="738"/>
      <c r="O132" s="738"/>
      <c r="P132" s="738"/>
      <c r="Q132" s="738"/>
      <c r="R132" s="738"/>
      <c r="S132" s="738"/>
      <c r="T132" s="738"/>
      <c r="U132" s="738"/>
      <c r="V132" s="738"/>
      <c r="W132" s="738"/>
      <c r="X132" s="738"/>
      <c r="Y132" s="738"/>
      <c r="Z132" s="738"/>
      <c r="AA132" s="738"/>
      <c r="AB132" s="738"/>
      <c r="AC132" s="738"/>
      <c r="AD132" s="738"/>
      <c r="AE132" s="738"/>
      <c r="AF132" s="738"/>
      <c r="AG132" s="738"/>
      <c r="AH132" s="738"/>
      <c r="AI132" s="738"/>
      <c r="AJ132" s="738"/>
      <c r="AK132" s="738"/>
      <c r="AL132" s="738"/>
      <c r="AM132" s="738"/>
      <c r="AN132" s="738"/>
      <c r="AO132" s="738"/>
      <c r="AP132" s="738"/>
      <c r="AQ132" s="738"/>
      <c r="AR132" s="738"/>
      <c r="AS132" s="738"/>
      <c r="AT132" s="771"/>
      <c r="AU132" s="771"/>
      <c r="AV132" s="738"/>
      <c r="AW132" s="738"/>
      <c r="AX132" s="738"/>
      <c r="AY132" s="771"/>
      <c r="AZ132" s="738"/>
      <c r="BA132" s="738"/>
      <c r="BB132" s="738"/>
      <c r="BC132" s="738"/>
      <c r="BD132" s="738"/>
      <c r="BE132" s="738"/>
      <c r="BF132" s="738"/>
      <c r="BG132" s="738"/>
      <c r="BH132" s="738"/>
      <c r="BI132" s="738"/>
      <c r="BJ132" s="738"/>
      <c r="BK132" s="738"/>
    </row>
    <row r="133" spans="1:65" s="10" customFormat="1" ht="15" customHeight="1">
      <c r="B133" s="136"/>
      <c r="D133" s="120"/>
      <c r="E133" s="129"/>
      <c r="F133" s="129"/>
      <c r="H133" s="140"/>
      <c r="I133" s="860"/>
      <c r="L133" s="136"/>
      <c r="M133" s="738"/>
      <c r="N133" s="738"/>
      <c r="O133" s="738"/>
      <c r="P133" s="738"/>
      <c r="Q133" s="738"/>
      <c r="R133" s="738"/>
      <c r="S133" s="738"/>
      <c r="T133" s="738"/>
      <c r="U133" s="738"/>
      <c r="V133" s="738"/>
      <c r="W133" s="738"/>
      <c r="X133" s="738"/>
      <c r="Y133" s="738"/>
      <c r="Z133" s="738"/>
      <c r="AA133" s="738"/>
      <c r="AB133" s="738"/>
      <c r="AC133" s="738"/>
      <c r="AD133" s="738"/>
      <c r="AE133" s="738"/>
      <c r="AF133" s="738"/>
      <c r="AG133" s="738"/>
      <c r="AH133" s="738"/>
      <c r="AI133" s="738"/>
      <c r="AJ133" s="738"/>
      <c r="AK133" s="738"/>
      <c r="AL133" s="738"/>
      <c r="AM133" s="738"/>
      <c r="AN133" s="738"/>
      <c r="AO133" s="738"/>
      <c r="AP133" s="738"/>
      <c r="AQ133" s="738"/>
      <c r="AR133" s="738"/>
      <c r="AS133" s="738"/>
      <c r="AT133" s="771"/>
      <c r="AU133" s="771"/>
      <c r="AV133" s="738"/>
      <c r="AW133" s="738"/>
      <c r="AX133" s="738"/>
      <c r="AY133" s="771"/>
      <c r="AZ133" s="738"/>
      <c r="BA133" s="738"/>
      <c r="BB133" s="738"/>
      <c r="BC133" s="738"/>
      <c r="BD133" s="738"/>
      <c r="BE133" s="738"/>
      <c r="BF133" s="738"/>
      <c r="BG133" s="738"/>
      <c r="BH133" s="738"/>
      <c r="BI133" s="738"/>
      <c r="BJ133" s="738"/>
      <c r="BK133" s="738"/>
    </row>
    <row r="134" spans="1:65" s="10" customFormat="1" ht="12.45">
      <c r="B134" s="136"/>
      <c r="C134" s="205"/>
      <c r="D134" s="120" t="s">
        <v>71</v>
      </c>
      <c r="E134" s="129" t="s">
        <v>172</v>
      </c>
      <c r="F134" s="129" t="s">
        <v>223</v>
      </c>
      <c r="G134" s="208"/>
      <c r="H134" s="209"/>
      <c r="I134" s="212"/>
      <c r="J134" s="130">
        <f>SUM(J135:J138)</f>
        <v>0</v>
      </c>
      <c r="K134" s="211"/>
      <c r="L134" s="136"/>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c r="AL134" s="738"/>
      <c r="AM134" s="738"/>
      <c r="AN134" s="738"/>
      <c r="AO134" s="738"/>
      <c r="AP134" s="738"/>
      <c r="AQ134" s="738"/>
      <c r="AR134" s="738"/>
      <c r="AS134" s="738"/>
      <c r="AT134" s="771"/>
      <c r="AU134" s="771"/>
      <c r="AV134" s="738"/>
      <c r="AW134" s="738"/>
      <c r="AX134" s="738"/>
      <c r="AY134" s="771"/>
      <c r="AZ134" s="738"/>
      <c r="BA134" s="738"/>
      <c r="BB134" s="738"/>
      <c r="BC134" s="738"/>
      <c r="BD134" s="738"/>
      <c r="BE134" s="738"/>
      <c r="BF134" s="738"/>
      <c r="BG134" s="738"/>
      <c r="BH134" s="738"/>
      <c r="BI134" s="738"/>
      <c r="BJ134" s="738"/>
      <c r="BK134" s="738"/>
    </row>
    <row r="135" spans="1:65" s="2" customFormat="1" ht="30.75" customHeight="1">
      <c r="A135" s="227"/>
      <c r="B135" s="131"/>
      <c r="C135" s="145">
        <v>9</v>
      </c>
      <c r="D135" s="145"/>
      <c r="E135" s="146"/>
      <c r="F135" s="156" t="s">
        <v>384</v>
      </c>
      <c r="G135" s="148" t="s">
        <v>212</v>
      </c>
      <c r="H135" s="149">
        <v>0.9</v>
      </c>
      <c r="I135" s="150"/>
      <c r="J135" s="151">
        <f>ROUND(I135*H135,0)</f>
        <v>0</v>
      </c>
      <c r="K135" s="147" t="s">
        <v>1</v>
      </c>
      <c r="L135" s="152"/>
      <c r="M135" s="736"/>
      <c r="N135" s="737"/>
      <c r="O135" s="734"/>
      <c r="P135" s="757"/>
      <c r="Q135" s="757"/>
      <c r="R135" s="757"/>
      <c r="S135" s="757"/>
      <c r="T135" s="757"/>
      <c r="U135" s="734"/>
      <c r="V135" s="734"/>
      <c r="W135" s="734"/>
      <c r="X135" s="734"/>
      <c r="Y135" s="734"/>
      <c r="Z135" s="734"/>
      <c r="AA135" s="734"/>
      <c r="AB135" s="734"/>
      <c r="AC135" s="734"/>
      <c r="AD135" s="734"/>
      <c r="AE135" s="734"/>
      <c r="AF135" s="729"/>
      <c r="AG135" s="729"/>
      <c r="AH135" s="729"/>
      <c r="AI135" s="729"/>
      <c r="AJ135" s="729"/>
      <c r="AK135" s="729"/>
      <c r="AL135" s="729"/>
      <c r="AM135" s="729"/>
      <c r="AN135" s="729"/>
      <c r="AO135" s="729"/>
      <c r="AP135" s="729"/>
      <c r="AQ135" s="729"/>
      <c r="AR135" s="769"/>
      <c r="AS135" s="729"/>
      <c r="AT135" s="769"/>
      <c r="AU135" s="769"/>
      <c r="AV135" s="729"/>
      <c r="AW135" s="729"/>
      <c r="AX135" s="729"/>
      <c r="AY135" s="760"/>
      <c r="AZ135" s="729"/>
      <c r="BA135" s="729"/>
      <c r="BB135" s="729"/>
      <c r="BC135" s="729"/>
      <c r="BD135" s="729"/>
      <c r="BE135" s="770"/>
      <c r="BF135" s="770"/>
      <c r="BG135" s="770"/>
      <c r="BH135" s="770"/>
      <c r="BI135" s="770"/>
      <c r="BJ135" s="760"/>
      <c r="BK135" s="770"/>
      <c r="BL135" s="12"/>
      <c r="BM135" s="134"/>
    </row>
    <row r="136" spans="1:65" s="2" customFormat="1" ht="26.25" customHeight="1">
      <c r="A136" s="227"/>
      <c r="B136" s="131"/>
      <c r="C136" s="145">
        <v>10</v>
      </c>
      <c r="D136" s="145"/>
      <c r="E136" s="146"/>
      <c r="F136" s="156" t="s">
        <v>385</v>
      </c>
      <c r="G136" s="148" t="s">
        <v>212</v>
      </c>
      <c r="H136" s="149">
        <v>2.1</v>
      </c>
      <c r="I136" s="150"/>
      <c r="J136" s="151">
        <f>ROUND(I136*H136,0)</f>
        <v>0</v>
      </c>
      <c r="K136" s="147" t="s">
        <v>1</v>
      </c>
      <c r="L136" s="152"/>
      <c r="M136" s="736"/>
      <c r="N136" s="737"/>
      <c r="O136" s="734"/>
      <c r="P136" s="757"/>
      <c r="Q136" s="757"/>
      <c r="R136" s="757"/>
      <c r="S136" s="757"/>
      <c r="T136" s="757"/>
      <c r="U136" s="734"/>
      <c r="V136" s="734"/>
      <c r="W136" s="734"/>
      <c r="X136" s="734"/>
      <c r="Y136" s="734"/>
      <c r="Z136" s="734"/>
      <c r="AA136" s="734"/>
      <c r="AB136" s="734"/>
      <c r="AC136" s="734"/>
      <c r="AD136" s="734"/>
      <c r="AE136" s="734"/>
      <c r="AF136" s="729"/>
      <c r="AG136" s="729"/>
      <c r="AH136" s="729"/>
      <c r="AI136" s="729"/>
      <c r="AJ136" s="729"/>
      <c r="AK136" s="729"/>
      <c r="AL136" s="729"/>
      <c r="AM136" s="729"/>
      <c r="AN136" s="729"/>
      <c r="AO136" s="729"/>
      <c r="AP136" s="729"/>
      <c r="AQ136" s="729"/>
      <c r="AR136" s="769"/>
      <c r="AS136" s="729"/>
      <c r="AT136" s="769"/>
      <c r="AU136" s="769"/>
      <c r="AV136" s="729"/>
      <c r="AW136" s="729"/>
      <c r="AX136" s="729"/>
      <c r="AY136" s="760"/>
      <c r="AZ136" s="729"/>
      <c r="BA136" s="729"/>
      <c r="BB136" s="729"/>
      <c r="BC136" s="729"/>
      <c r="BD136" s="729"/>
      <c r="BE136" s="770"/>
      <c r="BF136" s="770"/>
      <c r="BG136" s="770"/>
      <c r="BH136" s="770"/>
      <c r="BI136" s="770"/>
      <c r="BJ136" s="760"/>
      <c r="BK136" s="770"/>
      <c r="BL136" s="12"/>
      <c r="BM136" s="134"/>
    </row>
    <row r="137" spans="1:65" s="2" customFormat="1" ht="35.5" customHeight="1">
      <c r="A137" s="227"/>
      <c r="B137" s="131"/>
      <c r="C137" s="145">
        <v>11</v>
      </c>
      <c r="D137" s="145"/>
      <c r="E137" s="146"/>
      <c r="F137" s="156" t="s">
        <v>386</v>
      </c>
      <c r="G137" s="148" t="s">
        <v>212</v>
      </c>
      <c r="H137" s="149">
        <v>2.5</v>
      </c>
      <c r="I137" s="150"/>
      <c r="J137" s="151">
        <f>ROUND(I137*H137,0)</f>
        <v>0</v>
      </c>
      <c r="K137" s="147" t="s">
        <v>1</v>
      </c>
      <c r="L137" s="152"/>
      <c r="M137" s="736"/>
      <c r="N137" s="737"/>
      <c r="O137" s="734"/>
      <c r="P137" s="757"/>
      <c r="Q137" s="757"/>
      <c r="R137" s="757"/>
      <c r="S137" s="757"/>
      <c r="T137" s="757"/>
      <c r="U137" s="734"/>
      <c r="V137" s="734"/>
      <c r="W137" s="734"/>
      <c r="X137" s="734"/>
      <c r="Y137" s="734"/>
      <c r="Z137" s="734"/>
      <c r="AA137" s="734"/>
      <c r="AB137" s="734"/>
      <c r="AC137" s="734"/>
      <c r="AD137" s="734"/>
      <c r="AE137" s="734"/>
      <c r="AF137" s="729"/>
      <c r="AG137" s="729"/>
      <c r="AH137" s="729"/>
      <c r="AI137" s="729"/>
      <c r="AJ137" s="729"/>
      <c r="AK137" s="729"/>
      <c r="AL137" s="729"/>
      <c r="AM137" s="729"/>
      <c r="AN137" s="729"/>
      <c r="AO137" s="729"/>
      <c r="AP137" s="729"/>
      <c r="AQ137" s="729"/>
      <c r="AR137" s="769"/>
      <c r="AS137" s="729"/>
      <c r="AT137" s="769"/>
      <c r="AU137" s="769"/>
      <c r="AV137" s="729"/>
      <c r="AW137" s="729"/>
      <c r="AX137" s="729"/>
      <c r="AY137" s="760"/>
      <c r="AZ137" s="729"/>
      <c r="BA137" s="729"/>
      <c r="BB137" s="729"/>
      <c r="BC137" s="729"/>
      <c r="BD137" s="729"/>
      <c r="BE137" s="770"/>
      <c r="BF137" s="770"/>
      <c r="BG137" s="770"/>
      <c r="BH137" s="770"/>
      <c r="BI137" s="770"/>
      <c r="BJ137" s="760"/>
      <c r="BK137" s="770"/>
      <c r="BL137" s="12"/>
      <c r="BM137" s="134"/>
    </row>
    <row r="138" spans="1:65" s="2" customFormat="1" ht="35.5" customHeight="1">
      <c r="A138" s="227"/>
      <c r="B138" s="131"/>
      <c r="C138" s="145">
        <v>12</v>
      </c>
      <c r="D138" s="145"/>
      <c r="E138" s="146"/>
      <c r="F138" s="156" t="s">
        <v>227</v>
      </c>
      <c r="G138" s="148" t="s">
        <v>270</v>
      </c>
      <c r="H138" s="149">
        <v>2.82</v>
      </c>
      <c r="I138" s="150"/>
      <c r="J138" s="151">
        <f>ROUND(I138*H138,0)</f>
        <v>0</v>
      </c>
      <c r="K138" s="147"/>
      <c r="L138" s="152"/>
      <c r="M138" s="736"/>
      <c r="N138" s="737"/>
      <c r="O138" s="734"/>
      <c r="P138" s="757"/>
      <c r="Q138" s="757"/>
      <c r="R138" s="757"/>
      <c r="S138" s="757"/>
      <c r="T138" s="757"/>
      <c r="U138" s="734"/>
      <c r="V138" s="734"/>
      <c r="W138" s="734"/>
      <c r="X138" s="734"/>
      <c r="Y138" s="734"/>
      <c r="Z138" s="734"/>
      <c r="AA138" s="734"/>
      <c r="AB138" s="734"/>
      <c r="AC138" s="734"/>
      <c r="AD138" s="734"/>
      <c r="AE138" s="734"/>
      <c r="AF138" s="729"/>
      <c r="AG138" s="729"/>
      <c r="AH138" s="729"/>
      <c r="AI138" s="729"/>
      <c r="AJ138" s="729"/>
      <c r="AK138" s="729"/>
      <c r="AL138" s="729"/>
      <c r="AM138" s="729"/>
      <c r="AN138" s="729"/>
      <c r="AO138" s="729"/>
      <c r="AP138" s="729"/>
      <c r="AQ138" s="729"/>
      <c r="AR138" s="769"/>
      <c r="AS138" s="729"/>
      <c r="AT138" s="769"/>
      <c r="AU138" s="769"/>
      <c r="AV138" s="729"/>
      <c r="AW138" s="729"/>
      <c r="AX138" s="729"/>
      <c r="AY138" s="760"/>
      <c r="AZ138" s="729"/>
      <c r="BA138" s="729"/>
      <c r="BB138" s="729"/>
      <c r="BC138" s="729"/>
      <c r="BD138" s="729"/>
      <c r="BE138" s="770"/>
      <c r="BF138" s="770"/>
      <c r="BG138" s="770"/>
      <c r="BH138" s="770"/>
      <c r="BI138" s="770"/>
      <c r="BJ138" s="760"/>
      <c r="BK138" s="770"/>
      <c r="BL138" s="12"/>
      <c r="BM138" s="134"/>
    </row>
    <row r="139" spans="1:65" s="10" customFormat="1" ht="15" customHeight="1">
      <c r="B139" s="136"/>
      <c r="D139" s="120"/>
      <c r="E139" s="129"/>
      <c r="F139" s="129"/>
      <c r="H139" s="140"/>
      <c r="I139" s="860"/>
      <c r="L139" s="136"/>
      <c r="M139" s="738"/>
      <c r="N139" s="738"/>
      <c r="O139" s="738"/>
      <c r="P139" s="738"/>
      <c r="Q139" s="738"/>
      <c r="R139" s="738"/>
      <c r="S139" s="738"/>
      <c r="T139" s="738"/>
      <c r="U139" s="738"/>
      <c r="V139" s="738"/>
      <c r="W139" s="738"/>
      <c r="X139" s="738"/>
      <c r="Y139" s="738"/>
      <c r="Z139" s="738"/>
      <c r="AA139" s="738"/>
      <c r="AB139" s="738"/>
      <c r="AC139" s="738"/>
      <c r="AD139" s="738"/>
      <c r="AE139" s="738"/>
      <c r="AF139" s="738"/>
      <c r="AG139" s="738"/>
      <c r="AH139" s="738"/>
      <c r="AI139" s="738"/>
      <c r="AJ139" s="738"/>
      <c r="AK139" s="738"/>
      <c r="AL139" s="738"/>
      <c r="AM139" s="738"/>
      <c r="AN139" s="738"/>
      <c r="AO139" s="738"/>
      <c r="AP139" s="738"/>
      <c r="AQ139" s="738"/>
      <c r="AR139" s="738"/>
      <c r="AS139" s="738"/>
      <c r="AT139" s="771"/>
      <c r="AU139" s="771"/>
      <c r="AV139" s="738"/>
      <c r="AW139" s="738"/>
      <c r="AX139" s="738"/>
      <c r="AY139" s="771"/>
      <c r="AZ139" s="738"/>
      <c r="BA139" s="738"/>
      <c r="BB139" s="738"/>
      <c r="BC139" s="738"/>
      <c r="BD139" s="738"/>
      <c r="BE139" s="738"/>
      <c r="BF139" s="738"/>
      <c r="BG139" s="738"/>
      <c r="BH139" s="738"/>
      <c r="BI139" s="738"/>
      <c r="BJ139" s="738"/>
      <c r="BK139" s="738"/>
    </row>
    <row r="140" spans="1:65" s="10" customFormat="1" ht="12.45">
      <c r="B140" s="136"/>
      <c r="C140" s="205"/>
      <c r="D140" s="120" t="s">
        <v>71</v>
      </c>
      <c r="E140" s="129" t="s">
        <v>173</v>
      </c>
      <c r="F140" s="129" t="s">
        <v>2112</v>
      </c>
      <c r="G140" s="208"/>
      <c r="H140" s="209"/>
      <c r="I140" s="212"/>
      <c r="J140" s="130">
        <f>SUM(J141:J156)</f>
        <v>0</v>
      </c>
      <c r="K140" s="211"/>
      <c r="L140" s="136"/>
      <c r="M140" s="738"/>
      <c r="N140" s="738"/>
      <c r="O140" s="738"/>
      <c r="P140" s="738"/>
      <c r="Q140" s="738"/>
      <c r="R140" s="738"/>
      <c r="S140" s="738"/>
      <c r="T140" s="738"/>
      <c r="U140" s="738"/>
      <c r="V140" s="738"/>
      <c r="W140" s="738"/>
      <c r="X140" s="738"/>
      <c r="Y140" s="738"/>
      <c r="Z140" s="738"/>
      <c r="AA140" s="738"/>
      <c r="AB140" s="738"/>
      <c r="AC140" s="738"/>
      <c r="AD140" s="738"/>
      <c r="AE140" s="738"/>
      <c r="AF140" s="738"/>
      <c r="AG140" s="738"/>
      <c r="AH140" s="738"/>
      <c r="AI140" s="738"/>
      <c r="AJ140" s="738"/>
      <c r="AK140" s="738"/>
      <c r="AL140" s="738"/>
      <c r="AM140" s="738"/>
      <c r="AN140" s="738"/>
      <c r="AO140" s="738"/>
      <c r="AP140" s="738"/>
      <c r="AQ140" s="738"/>
      <c r="AR140" s="738"/>
      <c r="AS140" s="738"/>
      <c r="AT140" s="771"/>
      <c r="AU140" s="771"/>
      <c r="AV140" s="738"/>
      <c r="AW140" s="738"/>
      <c r="AX140" s="738"/>
      <c r="AY140" s="771"/>
      <c r="AZ140" s="738"/>
      <c r="BA140" s="738"/>
      <c r="BB140" s="738"/>
      <c r="BC140" s="738"/>
      <c r="BD140" s="738"/>
      <c r="BE140" s="738"/>
      <c r="BF140" s="738"/>
      <c r="BG140" s="738"/>
      <c r="BH140" s="738"/>
      <c r="BI140" s="738"/>
      <c r="BJ140" s="738"/>
      <c r="BK140" s="738"/>
    </row>
    <row r="141" spans="1:65" s="10" customFormat="1" ht="67.5" customHeight="1">
      <c r="B141" s="136"/>
      <c r="C141" s="145">
        <v>13</v>
      </c>
      <c r="D141" s="145"/>
      <c r="E141" s="146"/>
      <c r="F141" s="156" t="s">
        <v>387</v>
      </c>
      <c r="G141" s="148" t="s">
        <v>169</v>
      </c>
      <c r="H141" s="149">
        <v>1</v>
      </c>
      <c r="I141" s="150"/>
      <c r="J141" s="649">
        <f>ROUND(I141*H141,0)</f>
        <v>0</v>
      </c>
      <c r="K141" s="713"/>
      <c r="L141" s="143"/>
      <c r="M141" s="738"/>
      <c r="N141" s="738"/>
      <c r="O141" s="738"/>
      <c r="P141" s="738"/>
      <c r="Q141" s="738"/>
      <c r="R141" s="738"/>
      <c r="S141" s="738"/>
      <c r="T141" s="738"/>
      <c r="U141" s="738"/>
      <c r="V141" s="738"/>
      <c r="W141" s="738"/>
      <c r="X141" s="738"/>
      <c r="Y141" s="738"/>
      <c r="Z141" s="738"/>
      <c r="AA141" s="738"/>
      <c r="AB141" s="738"/>
      <c r="AC141" s="738"/>
      <c r="AD141" s="738"/>
      <c r="AE141" s="738"/>
      <c r="AF141" s="738"/>
      <c r="AG141" s="738"/>
      <c r="AH141" s="738"/>
      <c r="AI141" s="738"/>
      <c r="AJ141" s="738"/>
      <c r="AK141" s="738"/>
      <c r="AL141" s="738"/>
      <c r="AM141" s="738"/>
      <c r="AN141" s="738"/>
      <c r="AO141" s="738"/>
      <c r="AP141" s="738"/>
      <c r="AQ141" s="738"/>
      <c r="AR141" s="738"/>
      <c r="AS141" s="738"/>
      <c r="AT141" s="771"/>
      <c r="AU141" s="771"/>
      <c r="AV141" s="738"/>
      <c r="AW141" s="738"/>
      <c r="AX141" s="738"/>
      <c r="AY141" s="771"/>
      <c r="AZ141" s="738"/>
      <c r="BA141" s="738"/>
      <c r="BB141" s="738"/>
      <c r="BC141" s="738"/>
      <c r="BD141" s="738"/>
      <c r="BE141" s="738"/>
      <c r="BF141" s="738"/>
      <c r="BG141" s="738"/>
      <c r="BH141" s="738"/>
      <c r="BI141" s="738"/>
      <c r="BJ141" s="738"/>
      <c r="BK141" s="738"/>
    </row>
    <row r="142" spans="1:65" s="2" customFormat="1" ht="34.200000000000003" customHeight="1">
      <c r="A142" s="227"/>
      <c r="B142" s="131"/>
      <c r="C142" s="145">
        <v>14</v>
      </c>
      <c r="D142" s="145"/>
      <c r="E142" s="146"/>
      <c r="F142" s="156" t="s">
        <v>388</v>
      </c>
      <c r="G142" s="148" t="s">
        <v>169</v>
      </c>
      <c r="H142" s="149">
        <v>14</v>
      </c>
      <c r="I142" s="150"/>
      <c r="J142" s="649">
        <f>ROUND(I142*H142,0)</f>
        <v>0</v>
      </c>
      <c r="K142" s="714" t="s">
        <v>1</v>
      </c>
      <c r="L142" s="650"/>
      <c r="M142" s="736"/>
      <c r="N142" s="737"/>
      <c r="O142" s="734"/>
      <c r="P142" s="757"/>
      <c r="Q142" s="757"/>
      <c r="R142" s="757"/>
      <c r="S142" s="757"/>
      <c r="T142" s="757"/>
      <c r="U142" s="734"/>
      <c r="V142" s="734"/>
      <c r="W142" s="734"/>
      <c r="X142" s="734"/>
      <c r="Y142" s="734"/>
      <c r="Z142" s="734"/>
      <c r="AA142" s="734"/>
      <c r="AB142" s="734"/>
      <c r="AC142" s="734"/>
      <c r="AD142" s="734"/>
      <c r="AE142" s="734"/>
      <c r="AF142" s="729"/>
      <c r="AG142" s="729"/>
      <c r="AH142" s="729"/>
      <c r="AI142" s="729"/>
      <c r="AJ142" s="729"/>
      <c r="AK142" s="729"/>
      <c r="AL142" s="729"/>
      <c r="AM142" s="729"/>
      <c r="AN142" s="729"/>
      <c r="AO142" s="729"/>
      <c r="AP142" s="729"/>
      <c r="AQ142" s="729"/>
      <c r="AR142" s="769"/>
      <c r="AS142" s="729"/>
      <c r="AT142" s="769"/>
      <c r="AU142" s="769"/>
      <c r="AV142" s="729"/>
      <c r="AW142" s="729"/>
      <c r="AX142" s="729"/>
      <c r="AY142" s="760"/>
      <c r="AZ142" s="729"/>
      <c r="BA142" s="729"/>
      <c r="BB142" s="729"/>
      <c r="BC142" s="729"/>
      <c r="BD142" s="729"/>
      <c r="BE142" s="770"/>
      <c r="BF142" s="770"/>
      <c r="BG142" s="770"/>
      <c r="BH142" s="770"/>
      <c r="BI142" s="770"/>
      <c r="BJ142" s="760"/>
      <c r="BK142" s="770"/>
      <c r="BL142" s="12"/>
      <c r="BM142" s="134"/>
    </row>
    <row r="143" spans="1:65" s="2" customFormat="1" ht="33.65" customHeight="1">
      <c r="A143" s="227"/>
      <c r="B143" s="131"/>
      <c r="C143" s="145">
        <v>15</v>
      </c>
      <c r="D143" s="145"/>
      <c r="E143" s="146"/>
      <c r="F143" s="156" t="s">
        <v>241</v>
      </c>
      <c r="G143" s="148" t="s">
        <v>169</v>
      </c>
      <c r="H143" s="149">
        <v>2</v>
      </c>
      <c r="I143" s="150"/>
      <c r="J143" s="649">
        <f>ROUND(I143*H143,0)</f>
        <v>0</v>
      </c>
      <c r="K143" s="714" t="s">
        <v>1</v>
      </c>
      <c r="L143" s="650"/>
      <c r="M143" s="736"/>
      <c r="N143" s="737"/>
      <c r="O143" s="734"/>
      <c r="P143" s="757"/>
      <c r="Q143" s="757"/>
      <c r="R143" s="757"/>
      <c r="S143" s="757"/>
      <c r="T143" s="757"/>
      <c r="U143" s="734"/>
      <c r="V143" s="734"/>
      <c r="W143" s="734"/>
      <c r="X143" s="734"/>
      <c r="Y143" s="734"/>
      <c r="Z143" s="734"/>
      <c r="AA143" s="734"/>
      <c r="AB143" s="734"/>
      <c r="AC143" s="734"/>
      <c r="AD143" s="734"/>
      <c r="AE143" s="734"/>
      <c r="AF143" s="729"/>
      <c r="AG143" s="729"/>
      <c r="AH143" s="729"/>
      <c r="AI143" s="729"/>
      <c r="AJ143" s="729"/>
      <c r="AK143" s="729"/>
      <c r="AL143" s="729"/>
      <c r="AM143" s="729"/>
      <c r="AN143" s="729"/>
      <c r="AO143" s="729"/>
      <c r="AP143" s="729"/>
      <c r="AQ143" s="729"/>
      <c r="AR143" s="769"/>
      <c r="AS143" s="729"/>
      <c r="AT143" s="769"/>
      <c r="AU143" s="769"/>
      <c r="AV143" s="729"/>
      <c r="AW143" s="729"/>
      <c r="AX143" s="729"/>
      <c r="AY143" s="760"/>
      <c r="AZ143" s="729"/>
      <c r="BA143" s="729"/>
      <c r="BB143" s="729"/>
      <c r="BC143" s="729"/>
      <c r="BD143" s="729"/>
      <c r="BE143" s="770"/>
      <c r="BF143" s="770"/>
      <c r="BG143" s="770"/>
      <c r="BH143" s="770"/>
      <c r="BI143" s="770"/>
      <c r="BJ143" s="760"/>
      <c r="BK143" s="770"/>
      <c r="BL143" s="12"/>
      <c r="BM143" s="134"/>
    </row>
    <row r="144" spans="1:65" s="2" customFormat="1" ht="33.65" customHeight="1">
      <c r="A144" s="227"/>
      <c r="B144" s="131"/>
      <c r="C144" s="145">
        <v>16</v>
      </c>
      <c r="D144" s="145"/>
      <c r="E144" s="146"/>
      <c r="F144" s="156" t="s">
        <v>239</v>
      </c>
      <c r="G144" s="148" t="s">
        <v>169</v>
      </c>
      <c r="H144" s="149">
        <v>2</v>
      </c>
      <c r="I144" s="150"/>
      <c r="J144" s="649">
        <f t="shared" ref="J144:J156" si="1">ROUND(I144*H144,0)</f>
        <v>0</v>
      </c>
      <c r="K144" s="714"/>
      <c r="L144" s="650"/>
      <c r="M144" s="736"/>
      <c r="N144" s="737"/>
      <c r="O144" s="734"/>
      <c r="P144" s="757"/>
      <c r="Q144" s="757"/>
      <c r="R144" s="757"/>
      <c r="S144" s="757"/>
      <c r="T144" s="757"/>
      <c r="U144" s="734"/>
      <c r="V144" s="734"/>
      <c r="W144" s="734"/>
      <c r="X144" s="734"/>
      <c r="Y144" s="734"/>
      <c r="Z144" s="734"/>
      <c r="AA144" s="734"/>
      <c r="AB144" s="734"/>
      <c r="AC144" s="734"/>
      <c r="AD144" s="734"/>
      <c r="AE144" s="734"/>
      <c r="AF144" s="729"/>
      <c r="AG144" s="729"/>
      <c r="AH144" s="729"/>
      <c r="AI144" s="729"/>
      <c r="AJ144" s="729"/>
      <c r="AK144" s="729"/>
      <c r="AL144" s="729"/>
      <c r="AM144" s="729"/>
      <c r="AN144" s="729"/>
      <c r="AO144" s="729"/>
      <c r="AP144" s="729"/>
      <c r="AQ144" s="729"/>
      <c r="AR144" s="769"/>
      <c r="AS144" s="729"/>
      <c r="AT144" s="769"/>
      <c r="AU144" s="769"/>
      <c r="AV144" s="729"/>
      <c r="AW144" s="729"/>
      <c r="AX144" s="729"/>
      <c r="AY144" s="760"/>
      <c r="AZ144" s="729"/>
      <c r="BA144" s="729"/>
      <c r="BB144" s="729"/>
      <c r="BC144" s="729"/>
      <c r="BD144" s="729"/>
      <c r="BE144" s="770"/>
      <c r="BF144" s="770"/>
      <c r="BG144" s="770"/>
      <c r="BH144" s="770"/>
      <c r="BI144" s="770"/>
      <c r="BJ144" s="760"/>
      <c r="BK144" s="770"/>
      <c r="BL144" s="12"/>
      <c r="BM144" s="134"/>
    </row>
    <row r="145" spans="1:65" s="2" customFormat="1" ht="33.65" customHeight="1">
      <c r="A145" s="227"/>
      <c r="B145" s="131"/>
      <c r="C145" s="145">
        <v>17</v>
      </c>
      <c r="D145" s="145"/>
      <c r="E145" s="146"/>
      <c r="F145" s="156" t="s">
        <v>289</v>
      </c>
      <c r="G145" s="148" t="s">
        <v>169</v>
      </c>
      <c r="H145" s="149">
        <v>2</v>
      </c>
      <c r="I145" s="150"/>
      <c r="J145" s="649">
        <f t="shared" si="1"/>
        <v>0</v>
      </c>
      <c r="K145" s="714"/>
      <c r="L145" s="650"/>
      <c r="M145" s="736"/>
      <c r="N145" s="737"/>
      <c r="O145" s="734"/>
      <c r="P145" s="757"/>
      <c r="Q145" s="757"/>
      <c r="R145" s="757"/>
      <c r="S145" s="757"/>
      <c r="T145" s="757"/>
      <c r="U145" s="734"/>
      <c r="V145" s="734"/>
      <c r="W145" s="734"/>
      <c r="X145" s="734"/>
      <c r="Y145" s="734"/>
      <c r="Z145" s="734"/>
      <c r="AA145" s="734"/>
      <c r="AB145" s="734"/>
      <c r="AC145" s="734"/>
      <c r="AD145" s="734"/>
      <c r="AE145" s="734"/>
      <c r="AF145" s="729"/>
      <c r="AG145" s="729"/>
      <c r="AH145" s="729"/>
      <c r="AI145" s="729"/>
      <c r="AJ145" s="729"/>
      <c r="AK145" s="729"/>
      <c r="AL145" s="729"/>
      <c r="AM145" s="729"/>
      <c r="AN145" s="729"/>
      <c r="AO145" s="729"/>
      <c r="AP145" s="729"/>
      <c r="AQ145" s="729"/>
      <c r="AR145" s="769"/>
      <c r="AS145" s="729"/>
      <c r="AT145" s="769"/>
      <c r="AU145" s="769"/>
      <c r="AV145" s="729"/>
      <c r="AW145" s="729"/>
      <c r="AX145" s="729"/>
      <c r="AY145" s="760"/>
      <c r="AZ145" s="729"/>
      <c r="BA145" s="729"/>
      <c r="BB145" s="729"/>
      <c r="BC145" s="729"/>
      <c r="BD145" s="729"/>
      <c r="BE145" s="770"/>
      <c r="BF145" s="770"/>
      <c r="BG145" s="770"/>
      <c r="BH145" s="770"/>
      <c r="BI145" s="770"/>
      <c r="BJ145" s="760"/>
      <c r="BK145" s="770"/>
      <c r="BL145" s="12"/>
      <c r="BM145" s="134"/>
    </row>
    <row r="146" spans="1:65" s="2" customFormat="1" ht="33.65" customHeight="1">
      <c r="A146" s="227"/>
      <c r="B146" s="131"/>
      <c r="C146" s="145">
        <v>18</v>
      </c>
      <c r="D146" s="145"/>
      <c r="E146" s="146"/>
      <c r="F146" s="156" t="s">
        <v>233</v>
      </c>
      <c r="G146" s="148" t="s">
        <v>169</v>
      </c>
      <c r="H146" s="149">
        <v>2</v>
      </c>
      <c r="I146" s="150"/>
      <c r="J146" s="649">
        <f t="shared" si="1"/>
        <v>0</v>
      </c>
      <c r="K146" s="714"/>
      <c r="L146" s="650"/>
      <c r="M146" s="736"/>
      <c r="N146" s="737"/>
      <c r="O146" s="734"/>
      <c r="P146" s="757"/>
      <c r="Q146" s="757"/>
      <c r="R146" s="757"/>
      <c r="S146" s="757"/>
      <c r="T146" s="757"/>
      <c r="U146" s="734"/>
      <c r="V146" s="734"/>
      <c r="W146" s="734"/>
      <c r="X146" s="734"/>
      <c r="Y146" s="734"/>
      <c r="Z146" s="734"/>
      <c r="AA146" s="734"/>
      <c r="AB146" s="734"/>
      <c r="AC146" s="734"/>
      <c r="AD146" s="734"/>
      <c r="AE146" s="734"/>
      <c r="AF146" s="729"/>
      <c r="AG146" s="729"/>
      <c r="AH146" s="729"/>
      <c r="AI146" s="729"/>
      <c r="AJ146" s="729"/>
      <c r="AK146" s="729"/>
      <c r="AL146" s="729"/>
      <c r="AM146" s="729"/>
      <c r="AN146" s="729"/>
      <c r="AO146" s="729"/>
      <c r="AP146" s="729"/>
      <c r="AQ146" s="729"/>
      <c r="AR146" s="769"/>
      <c r="AS146" s="729"/>
      <c r="AT146" s="769"/>
      <c r="AU146" s="769"/>
      <c r="AV146" s="729"/>
      <c r="AW146" s="729"/>
      <c r="AX146" s="729"/>
      <c r="AY146" s="760"/>
      <c r="AZ146" s="729"/>
      <c r="BA146" s="729"/>
      <c r="BB146" s="729"/>
      <c r="BC146" s="729"/>
      <c r="BD146" s="729"/>
      <c r="BE146" s="770"/>
      <c r="BF146" s="770"/>
      <c r="BG146" s="770"/>
      <c r="BH146" s="770"/>
      <c r="BI146" s="770"/>
      <c r="BJ146" s="760"/>
      <c r="BK146" s="770"/>
      <c r="BL146" s="12"/>
      <c r="BM146" s="134"/>
    </row>
    <row r="147" spans="1:65" s="2" customFormat="1" ht="33.65" customHeight="1">
      <c r="A147" s="227"/>
      <c r="B147" s="131"/>
      <c r="C147" s="145">
        <v>19</v>
      </c>
      <c r="D147" s="145"/>
      <c r="E147" s="146"/>
      <c r="F147" s="156" t="s">
        <v>232</v>
      </c>
      <c r="G147" s="148" t="s">
        <v>169</v>
      </c>
      <c r="H147" s="149">
        <v>2</v>
      </c>
      <c r="I147" s="150"/>
      <c r="J147" s="649">
        <f t="shared" si="1"/>
        <v>0</v>
      </c>
      <c r="K147" s="714"/>
      <c r="L147" s="650"/>
      <c r="M147" s="736"/>
      <c r="N147" s="737"/>
      <c r="O147" s="734"/>
      <c r="P147" s="757"/>
      <c r="Q147" s="757"/>
      <c r="R147" s="757"/>
      <c r="S147" s="757"/>
      <c r="T147" s="757"/>
      <c r="U147" s="734"/>
      <c r="V147" s="734"/>
      <c r="W147" s="734"/>
      <c r="X147" s="734"/>
      <c r="Y147" s="734"/>
      <c r="Z147" s="734"/>
      <c r="AA147" s="734"/>
      <c r="AB147" s="734"/>
      <c r="AC147" s="734"/>
      <c r="AD147" s="734"/>
      <c r="AE147" s="734"/>
      <c r="AF147" s="729"/>
      <c r="AG147" s="729"/>
      <c r="AH147" s="729"/>
      <c r="AI147" s="729"/>
      <c r="AJ147" s="729"/>
      <c r="AK147" s="729"/>
      <c r="AL147" s="729"/>
      <c r="AM147" s="729"/>
      <c r="AN147" s="729"/>
      <c r="AO147" s="729"/>
      <c r="AP147" s="729"/>
      <c r="AQ147" s="729"/>
      <c r="AR147" s="769"/>
      <c r="AS147" s="729"/>
      <c r="AT147" s="769"/>
      <c r="AU147" s="769"/>
      <c r="AV147" s="729"/>
      <c r="AW147" s="729"/>
      <c r="AX147" s="729"/>
      <c r="AY147" s="760"/>
      <c r="AZ147" s="729"/>
      <c r="BA147" s="729"/>
      <c r="BB147" s="729"/>
      <c r="BC147" s="729"/>
      <c r="BD147" s="729"/>
      <c r="BE147" s="770"/>
      <c r="BF147" s="770"/>
      <c r="BG147" s="770"/>
      <c r="BH147" s="770"/>
      <c r="BI147" s="770"/>
      <c r="BJ147" s="760"/>
      <c r="BK147" s="770"/>
      <c r="BL147" s="12"/>
      <c r="BM147" s="134"/>
    </row>
    <row r="148" spans="1:65" s="2" customFormat="1" ht="33.65" customHeight="1">
      <c r="A148" s="227"/>
      <c r="B148" s="131"/>
      <c r="C148" s="145">
        <v>20</v>
      </c>
      <c r="D148" s="145"/>
      <c r="E148" s="146"/>
      <c r="F148" s="156" t="s">
        <v>237</v>
      </c>
      <c r="G148" s="148" t="s">
        <v>169</v>
      </c>
      <c r="H148" s="149">
        <v>4</v>
      </c>
      <c r="I148" s="150"/>
      <c r="J148" s="649">
        <f t="shared" si="1"/>
        <v>0</v>
      </c>
      <c r="K148" s="714"/>
      <c r="L148" s="650"/>
      <c r="M148" s="736"/>
      <c r="N148" s="737"/>
      <c r="O148" s="734"/>
      <c r="P148" s="757"/>
      <c r="Q148" s="757"/>
      <c r="R148" s="757"/>
      <c r="S148" s="757"/>
      <c r="T148" s="757"/>
      <c r="U148" s="734"/>
      <c r="V148" s="734"/>
      <c r="W148" s="734"/>
      <c r="X148" s="734"/>
      <c r="Y148" s="734"/>
      <c r="Z148" s="734"/>
      <c r="AA148" s="734"/>
      <c r="AB148" s="734"/>
      <c r="AC148" s="734"/>
      <c r="AD148" s="734"/>
      <c r="AE148" s="734"/>
      <c r="AF148" s="729"/>
      <c r="AG148" s="729"/>
      <c r="AH148" s="729"/>
      <c r="AI148" s="729"/>
      <c r="AJ148" s="729"/>
      <c r="AK148" s="729"/>
      <c r="AL148" s="729"/>
      <c r="AM148" s="729"/>
      <c r="AN148" s="729"/>
      <c r="AO148" s="729"/>
      <c r="AP148" s="729"/>
      <c r="AQ148" s="729"/>
      <c r="AR148" s="769"/>
      <c r="AS148" s="729"/>
      <c r="AT148" s="769"/>
      <c r="AU148" s="769"/>
      <c r="AV148" s="729"/>
      <c r="AW148" s="729"/>
      <c r="AX148" s="729"/>
      <c r="AY148" s="760"/>
      <c r="AZ148" s="729"/>
      <c r="BA148" s="729"/>
      <c r="BB148" s="729"/>
      <c r="BC148" s="729"/>
      <c r="BD148" s="729"/>
      <c r="BE148" s="770"/>
      <c r="BF148" s="770"/>
      <c r="BG148" s="770"/>
      <c r="BH148" s="770"/>
      <c r="BI148" s="770"/>
      <c r="BJ148" s="760"/>
      <c r="BK148" s="770"/>
      <c r="BL148" s="12"/>
      <c r="BM148" s="134"/>
    </row>
    <row r="149" spans="1:65" s="2" customFormat="1" ht="33.65" customHeight="1">
      <c r="A149" s="227"/>
      <c r="B149" s="131"/>
      <c r="C149" s="145">
        <v>21</v>
      </c>
      <c r="D149" s="145"/>
      <c r="E149" s="146"/>
      <c r="F149" s="156" t="s">
        <v>389</v>
      </c>
      <c r="G149" s="148" t="s">
        <v>169</v>
      </c>
      <c r="H149" s="149">
        <v>2</v>
      </c>
      <c r="I149" s="150"/>
      <c r="J149" s="649">
        <f t="shared" si="1"/>
        <v>0</v>
      </c>
      <c r="K149" s="714"/>
      <c r="L149" s="650"/>
      <c r="M149" s="736"/>
      <c r="N149" s="737"/>
      <c r="O149" s="734"/>
      <c r="P149" s="757"/>
      <c r="Q149" s="757"/>
      <c r="R149" s="757"/>
      <c r="S149" s="757"/>
      <c r="T149" s="757"/>
      <c r="U149" s="734"/>
      <c r="V149" s="734"/>
      <c r="W149" s="734"/>
      <c r="X149" s="734"/>
      <c r="Y149" s="734"/>
      <c r="Z149" s="734"/>
      <c r="AA149" s="734"/>
      <c r="AB149" s="734"/>
      <c r="AC149" s="734"/>
      <c r="AD149" s="734"/>
      <c r="AE149" s="734"/>
      <c r="AF149" s="729"/>
      <c r="AG149" s="729"/>
      <c r="AH149" s="729"/>
      <c r="AI149" s="729"/>
      <c r="AJ149" s="729"/>
      <c r="AK149" s="729"/>
      <c r="AL149" s="729"/>
      <c r="AM149" s="729"/>
      <c r="AN149" s="729"/>
      <c r="AO149" s="729"/>
      <c r="AP149" s="729"/>
      <c r="AQ149" s="729"/>
      <c r="AR149" s="769"/>
      <c r="AS149" s="729"/>
      <c r="AT149" s="769"/>
      <c r="AU149" s="769"/>
      <c r="AV149" s="729"/>
      <c r="AW149" s="729"/>
      <c r="AX149" s="729"/>
      <c r="AY149" s="760"/>
      <c r="AZ149" s="729"/>
      <c r="BA149" s="729"/>
      <c r="BB149" s="729"/>
      <c r="BC149" s="729"/>
      <c r="BD149" s="729"/>
      <c r="BE149" s="770"/>
      <c r="BF149" s="770"/>
      <c r="BG149" s="770"/>
      <c r="BH149" s="770"/>
      <c r="BI149" s="770"/>
      <c r="BJ149" s="760"/>
      <c r="BK149" s="770"/>
      <c r="BL149" s="12"/>
      <c r="BM149" s="134"/>
    </row>
    <row r="150" spans="1:65" s="2" customFormat="1" ht="33.65" customHeight="1">
      <c r="A150" s="227"/>
      <c r="B150" s="131"/>
      <c r="C150" s="145">
        <v>22</v>
      </c>
      <c r="D150" s="145"/>
      <c r="E150" s="146"/>
      <c r="F150" s="156" t="s">
        <v>390</v>
      </c>
      <c r="G150" s="148" t="s">
        <v>169</v>
      </c>
      <c r="H150" s="149">
        <v>1</v>
      </c>
      <c r="I150" s="150"/>
      <c r="J150" s="649">
        <f t="shared" si="1"/>
        <v>0</v>
      </c>
      <c r="K150" s="714"/>
      <c r="L150" s="650"/>
      <c r="M150" s="736"/>
      <c r="N150" s="737"/>
      <c r="O150" s="734"/>
      <c r="P150" s="757"/>
      <c r="Q150" s="757"/>
      <c r="R150" s="757"/>
      <c r="S150" s="757"/>
      <c r="T150" s="757"/>
      <c r="U150" s="734"/>
      <c r="V150" s="734"/>
      <c r="W150" s="734"/>
      <c r="X150" s="734"/>
      <c r="Y150" s="734"/>
      <c r="Z150" s="734"/>
      <c r="AA150" s="734"/>
      <c r="AB150" s="734"/>
      <c r="AC150" s="734"/>
      <c r="AD150" s="734"/>
      <c r="AE150" s="734"/>
      <c r="AF150" s="729"/>
      <c r="AG150" s="729"/>
      <c r="AH150" s="729"/>
      <c r="AI150" s="729"/>
      <c r="AJ150" s="729"/>
      <c r="AK150" s="729"/>
      <c r="AL150" s="729"/>
      <c r="AM150" s="729"/>
      <c r="AN150" s="729"/>
      <c r="AO150" s="729"/>
      <c r="AP150" s="729"/>
      <c r="AQ150" s="729"/>
      <c r="AR150" s="769"/>
      <c r="AS150" s="729"/>
      <c r="AT150" s="769"/>
      <c r="AU150" s="769"/>
      <c r="AV150" s="729"/>
      <c r="AW150" s="729"/>
      <c r="AX150" s="729"/>
      <c r="AY150" s="760"/>
      <c r="AZ150" s="729"/>
      <c r="BA150" s="729"/>
      <c r="BB150" s="729"/>
      <c r="BC150" s="729"/>
      <c r="BD150" s="729"/>
      <c r="BE150" s="770"/>
      <c r="BF150" s="770"/>
      <c r="BG150" s="770"/>
      <c r="BH150" s="770"/>
      <c r="BI150" s="770"/>
      <c r="BJ150" s="760"/>
      <c r="BK150" s="770"/>
      <c r="BL150" s="12"/>
      <c r="BM150" s="134"/>
    </row>
    <row r="151" spans="1:65" s="2" customFormat="1" ht="33.65" customHeight="1">
      <c r="A151" s="227"/>
      <c r="B151" s="131"/>
      <c r="C151" s="145">
        <v>23</v>
      </c>
      <c r="D151" s="145"/>
      <c r="E151" s="146"/>
      <c r="F151" s="156" t="s">
        <v>391</v>
      </c>
      <c r="G151" s="148" t="s">
        <v>169</v>
      </c>
      <c r="H151" s="149">
        <v>1</v>
      </c>
      <c r="I151" s="150"/>
      <c r="J151" s="649">
        <f t="shared" si="1"/>
        <v>0</v>
      </c>
      <c r="K151" s="714"/>
      <c r="L151" s="650"/>
      <c r="M151" s="736"/>
      <c r="N151" s="737"/>
      <c r="O151" s="734"/>
      <c r="P151" s="757"/>
      <c r="Q151" s="757"/>
      <c r="R151" s="757"/>
      <c r="S151" s="757"/>
      <c r="T151" s="757"/>
      <c r="U151" s="734"/>
      <c r="V151" s="734"/>
      <c r="W151" s="734"/>
      <c r="X151" s="734"/>
      <c r="Y151" s="734"/>
      <c r="Z151" s="734"/>
      <c r="AA151" s="734"/>
      <c r="AB151" s="734"/>
      <c r="AC151" s="734"/>
      <c r="AD151" s="734"/>
      <c r="AE151" s="734"/>
      <c r="AF151" s="729"/>
      <c r="AG151" s="729"/>
      <c r="AH151" s="729"/>
      <c r="AI151" s="729"/>
      <c r="AJ151" s="729"/>
      <c r="AK151" s="729"/>
      <c r="AL151" s="729"/>
      <c r="AM151" s="729"/>
      <c r="AN151" s="729"/>
      <c r="AO151" s="729"/>
      <c r="AP151" s="729"/>
      <c r="AQ151" s="729"/>
      <c r="AR151" s="769"/>
      <c r="AS151" s="729"/>
      <c r="AT151" s="769"/>
      <c r="AU151" s="769"/>
      <c r="AV151" s="729"/>
      <c r="AW151" s="729"/>
      <c r="AX151" s="729"/>
      <c r="AY151" s="760"/>
      <c r="AZ151" s="729"/>
      <c r="BA151" s="729"/>
      <c r="BB151" s="729"/>
      <c r="BC151" s="729"/>
      <c r="BD151" s="729"/>
      <c r="BE151" s="770"/>
      <c r="BF151" s="770"/>
      <c r="BG151" s="770"/>
      <c r="BH151" s="770"/>
      <c r="BI151" s="770"/>
      <c r="BJ151" s="760"/>
      <c r="BK151" s="770"/>
      <c r="BL151" s="12"/>
      <c r="BM151" s="134"/>
    </row>
    <row r="152" spans="1:65" s="2" customFormat="1" ht="33.65" customHeight="1">
      <c r="A152" s="227"/>
      <c r="B152" s="131"/>
      <c r="C152" s="145">
        <v>24</v>
      </c>
      <c r="D152" s="145"/>
      <c r="E152" s="146"/>
      <c r="F152" s="156" t="s">
        <v>392</v>
      </c>
      <c r="G152" s="148" t="s">
        <v>169</v>
      </c>
      <c r="H152" s="149">
        <v>1</v>
      </c>
      <c r="I152" s="150"/>
      <c r="J152" s="649">
        <f t="shared" si="1"/>
        <v>0</v>
      </c>
      <c r="K152" s="714"/>
      <c r="L152" s="650"/>
      <c r="M152" s="736"/>
      <c r="N152" s="737"/>
      <c r="O152" s="734"/>
      <c r="P152" s="757"/>
      <c r="Q152" s="757"/>
      <c r="R152" s="757"/>
      <c r="S152" s="757"/>
      <c r="T152" s="757"/>
      <c r="U152" s="734"/>
      <c r="V152" s="734"/>
      <c r="W152" s="734"/>
      <c r="X152" s="734"/>
      <c r="Y152" s="734"/>
      <c r="Z152" s="734"/>
      <c r="AA152" s="734"/>
      <c r="AB152" s="734"/>
      <c r="AC152" s="734"/>
      <c r="AD152" s="734"/>
      <c r="AE152" s="734"/>
      <c r="AF152" s="729"/>
      <c r="AG152" s="729"/>
      <c r="AH152" s="729"/>
      <c r="AI152" s="729"/>
      <c r="AJ152" s="729"/>
      <c r="AK152" s="729"/>
      <c r="AL152" s="729"/>
      <c r="AM152" s="729"/>
      <c r="AN152" s="729"/>
      <c r="AO152" s="729"/>
      <c r="AP152" s="729"/>
      <c r="AQ152" s="729"/>
      <c r="AR152" s="769"/>
      <c r="AS152" s="729"/>
      <c r="AT152" s="769"/>
      <c r="AU152" s="769"/>
      <c r="AV152" s="729"/>
      <c r="AW152" s="729"/>
      <c r="AX152" s="729"/>
      <c r="AY152" s="760"/>
      <c r="AZ152" s="729"/>
      <c r="BA152" s="729"/>
      <c r="BB152" s="729"/>
      <c r="BC152" s="729"/>
      <c r="BD152" s="729"/>
      <c r="BE152" s="770"/>
      <c r="BF152" s="770"/>
      <c r="BG152" s="770"/>
      <c r="BH152" s="770"/>
      <c r="BI152" s="770"/>
      <c r="BJ152" s="760"/>
      <c r="BK152" s="770"/>
      <c r="BL152" s="12"/>
      <c r="BM152" s="134"/>
    </row>
    <row r="153" spans="1:65" s="2" customFormat="1" ht="33.65" customHeight="1">
      <c r="A153" s="227"/>
      <c r="B153" s="131"/>
      <c r="C153" s="145">
        <v>25</v>
      </c>
      <c r="D153" s="145"/>
      <c r="E153" s="146"/>
      <c r="F153" s="156" t="s">
        <v>393</v>
      </c>
      <c r="G153" s="613" t="s">
        <v>228</v>
      </c>
      <c r="H153" s="149">
        <v>1</v>
      </c>
      <c r="I153" s="150"/>
      <c r="J153" s="649">
        <f t="shared" si="1"/>
        <v>0</v>
      </c>
      <c r="K153" s="714"/>
      <c r="L153" s="650"/>
      <c r="M153" s="736"/>
      <c r="N153" s="737"/>
      <c r="O153" s="734"/>
      <c r="P153" s="757"/>
      <c r="Q153" s="757"/>
      <c r="R153" s="757"/>
      <c r="S153" s="757"/>
      <c r="T153" s="757"/>
      <c r="U153" s="734"/>
      <c r="V153" s="734"/>
      <c r="W153" s="734"/>
      <c r="X153" s="734"/>
      <c r="Y153" s="734"/>
      <c r="Z153" s="734"/>
      <c r="AA153" s="734"/>
      <c r="AB153" s="734"/>
      <c r="AC153" s="734"/>
      <c r="AD153" s="734"/>
      <c r="AE153" s="734"/>
      <c r="AF153" s="729"/>
      <c r="AG153" s="729"/>
      <c r="AH153" s="729"/>
      <c r="AI153" s="729"/>
      <c r="AJ153" s="729"/>
      <c r="AK153" s="729"/>
      <c r="AL153" s="729"/>
      <c r="AM153" s="729"/>
      <c r="AN153" s="729"/>
      <c r="AO153" s="729"/>
      <c r="AP153" s="729"/>
      <c r="AQ153" s="729"/>
      <c r="AR153" s="769"/>
      <c r="AS153" s="729"/>
      <c r="AT153" s="769"/>
      <c r="AU153" s="769"/>
      <c r="AV153" s="729"/>
      <c r="AW153" s="729"/>
      <c r="AX153" s="729"/>
      <c r="AY153" s="760"/>
      <c r="AZ153" s="729"/>
      <c r="BA153" s="729"/>
      <c r="BB153" s="729"/>
      <c r="BC153" s="729"/>
      <c r="BD153" s="729"/>
      <c r="BE153" s="770"/>
      <c r="BF153" s="770"/>
      <c r="BG153" s="770"/>
      <c r="BH153" s="770"/>
      <c r="BI153" s="770"/>
      <c r="BJ153" s="760"/>
      <c r="BK153" s="770"/>
      <c r="BL153" s="12"/>
      <c r="BM153" s="134"/>
    </row>
    <row r="154" spans="1:65" s="2" customFormat="1" ht="33.65" customHeight="1">
      <c r="A154" s="227"/>
      <c r="B154" s="131"/>
      <c r="C154" s="145">
        <v>26</v>
      </c>
      <c r="D154" s="145"/>
      <c r="E154" s="146"/>
      <c r="F154" s="156" t="s">
        <v>394</v>
      </c>
      <c r="G154" s="613" t="s">
        <v>228</v>
      </c>
      <c r="H154" s="149">
        <v>1</v>
      </c>
      <c r="I154" s="150"/>
      <c r="J154" s="649">
        <f t="shared" si="1"/>
        <v>0</v>
      </c>
      <c r="K154" s="714"/>
      <c r="L154" s="650"/>
      <c r="M154" s="736"/>
      <c r="N154" s="737"/>
      <c r="O154" s="734"/>
      <c r="P154" s="757"/>
      <c r="Q154" s="757"/>
      <c r="R154" s="757"/>
      <c r="S154" s="757"/>
      <c r="T154" s="757"/>
      <c r="U154" s="734"/>
      <c r="V154" s="734"/>
      <c r="W154" s="734"/>
      <c r="X154" s="734"/>
      <c r="Y154" s="734"/>
      <c r="Z154" s="734"/>
      <c r="AA154" s="734"/>
      <c r="AB154" s="734"/>
      <c r="AC154" s="734"/>
      <c r="AD154" s="734"/>
      <c r="AE154" s="734"/>
      <c r="AF154" s="729"/>
      <c r="AG154" s="729"/>
      <c r="AH154" s="729"/>
      <c r="AI154" s="729"/>
      <c r="AJ154" s="729"/>
      <c r="AK154" s="729"/>
      <c r="AL154" s="729"/>
      <c r="AM154" s="729"/>
      <c r="AN154" s="729"/>
      <c r="AO154" s="729"/>
      <c r="AP154" s="729"/>
      <c r="AQ154" s="729"/>
      <c r="AR154" s="769"/>
      <c r="AS154" s="729"/>
      <c r="AT154" s="769"/>
      <c r="AU154" s="769"/>
      <c r="AV154" s="729"/>
      <c r="AW154" s="729"/>
      <c r="AX154" s="729"/>
      <c r="AY154" s="760"/>
      <c r="AZ154" s="729"/>
      <c r="BA154" s="729"/>
      <c r="BB154" s="729"/>
      <c r="BC154" s="729"/>
      <c r="BD154" s="729"/>
      <c r="BE154" s="770"/>
      <c r="BF154" s="770"/>
      <c r="BG154" s="770"/>
      <c r="BH154" s="770"/>
      <c r="BI154" s="770"/>
      <c r="BJ154" s="760"/>
      <c r="BK154" s="770"/>
      <c r="BL154" s="12"/>
      <c r="BM154" s="134"/>
    </row>
    <row r="155" spans="1:65" s="2" customFormat="1" ht="33.65" customHeight="1">
      <c r="A155" s="227"/>
      <c r="B155" s="131"/>
      <c r="C155" s="145">
        <v>27</v>
      </c>
      <c r="D155" s="145"/>
      <c r="E155" s="146"/>
      <c r="F155" s="156" t="s">
        <v>395</v>
      </c>
      <c r="G155" s="613" t="s">
        <v>651</v>
      </c>
      <c r="H155" s="149">
        <v>8</v>
      </c>
      <c r="I155" s="150"/>
      <c r="J155" s="649">
        <f t="shared" si="1"/>
        <v>0</v>
      </c>
      <c r="K155" s="714"/>
      <c r="L155" s="650"/>
      <c r="M155" s="736"/>
      <c r="N155" s="737"/>
      <c r="O155" s="734"/>
      <c r="P155" s="757"/>
      <c r="Q155" s="757"/>
      <c r="R155" s="757"/>
      <c r="S155" s="757"/>
      <c r="T155" s="757"/>
      <c r="U155" s="734"/>
      <c r="V155" s="734"/>
      <c r="W155" s="734"/>
      <c r="X155" s="734"/>
      <c r="Y155" s="734"/>
      <c r="Z155" s="734"/>
      <c r="AA155" s="734"/>
      <c r="AB155" s="734"/>
      <c r="AC155" s="734"/>
      <c r="AD155" s="734"/>
      <c r="AE155" s="734"/>
      <c r="AF155" s="729"/>
      <c r="AG155" s="729"/>
      <c r="AH155" s="729"/>
      <c r="AI155" s="729"/>
      <c r="AJ155" s="729"/>
      <c r="AK155" s="729"/>
      <c r="AL155" s="729"/>
      <c r="AM155" s="729"/>
      <c r="AN155" s="729"/>
      <c r="AO155" s="729"/>
      <c r="AP155" s="729"/>
      <c r="AQ155" s="729"/>
      <c r="AR155" s="769"/>
      <c r="AS155" s="729"/>
      <c r="AT155" s="769"/>
      <c r="AU155" s="769"/>
      <c r="AV155" s="729"/>
      <c r="AW155" s="729"/>
      <c r="AX155" s="729"/>
      <c r="AY155" s="760"/>
      <c r="AZ155" s="729"/>
      <c r="BA155" s="729"/>
      <c r="BB155" s="729"/>
      <c r="BC155" s="729"/>
      <c r="BD155" s="729"/>
      <c r="BE155" s="770"/>
      <c r="BF155" s="770"/>
      <c r="BG155" s="770"/>
      <c r="BH155" s="770"/>
      <c r="BI155" s="770"/>
      <c r="BJ155" s="760"/>
      <c r="BK155" s="770"/>
      <c r="BL155" s="12"/>
      <c r="BM155" s="134"/>
    </row>
    <row r="156" spans="1:65" s="2" customFormat="1" ht="33.65" customHeight="1">
      <c r="A156" s="227"/>
      <c r="B156" s="131"/>
      <c r="C156" s="145">
        <v>28</v>
      </c>
      <c r="D156" s="145"/>
      <c r="E156" s="146"/>
      <c r="F156" s="156" t="s">
        <v>396</v>
      </c>
      <c r="G156" s="613" t="s">
        <v>651</v>
      </c>
      <c r="H156" s="149">
        <v>8</v>
      </c>
      <c r="I156" s="150"/>
      <c r="J156" s="649">
        <f t="shared" si="1"/>
        <v>0</v>
      </c>
      <c r="K156" s="714"/>
      <c r="L156" s="650"/>
      <c r="M156" s="736"/>
      <c r="N156" s="737"/>
      <c r="O156" s="734"/>
      <c r="P156" s="757"/>
      <c r="Q156" s="757"/>
      <c r="R156" s="757"/>
      <c r="S156" s="757"/>
      <c r="T156" s="757"/>
      <c r="U156" s="734"/>
      <c r="V156" s="734"/>
      <c r="W156" s="734"/>
      <c r="X156" s="734"/>
      <c r="Y156" s="734"/>
      <c r="Z156" s="734"/>
      <c r="AA156" s="734"/>
      <c r="AB156" s="734"/>
      <c r="AC156" s="734"/>
      <c r="AD156" s="734"/>
      <c r="AE156" s="734"/>
      <c r="AF156" s="729"/>
      <c r="AG156" s="729"/>
      <c r="AH156" s="729"/>
      <c r="AI156" s="729"/>
      <c r="AJ156" s="729"/>
      <c r="AK156" s="729"/>
      <c r="AL156" s="729"/>
      <c r="AM156" s="729"/>
      <c r="AN156" s="729"/>
      <c r="AO156" s="729"/>
      <c r="AP156" s="729"/>
      <c r="AQ156" s="729"/>
      <c r="AR156" s="769"/>
      <c r="AS156" s="729"/>
      <c r="AT156" s="769"/>
      <c r="AU156" s="769"/>
      <c r="AV156" s="729"/>
      <c r="AW156" s="729"/>
      <c r="AX156" s="729"/>
      <c r="AY156" s="760"/>
      <c r="AZ156" s="729"/>
      <c r="BA156" s="729"/>
      <c r="BB156" s="729"/>
      <c r="BC156" s="729"/>
      <c r="BD156" s="729"/>
      <c r="BE156" s="770"/>
      <c r="BF156" s="770"/>
      <c r="BG156" s="770"/>
      <c r="BH156" s="770"/>
      <c r="BI156" s="770"/>
      <c r="BJ156" s="760"/>
      <c r="BK156" s="770"/>
      <c r="BL156" s="12"/>
      <c r="BM156" s="134"/>
    </row>
    <row r="157" spans="1:65" s="10" customFormat="1" ht="15" customHeight="1">
      <c r="B157" s="662"/>
      <c r="C157" s="715"/>
      <c r="D157" s="715"/>
      <c r="E157" s="716"/>
      <c r="F157" s="717"/>
      <c r="G157" s="709"/>
      <c r="H157" s="710"/>
      <c r="I157" s="718"/>
      <c r="J157" s="719"/>
      <c r="K157" s="720"/>
      <c r="L157" s="143"/>
      <c r="M157" s="738"/>
      <c r="N157" s="738"/>
      <c r="O157" s="738"/>
      <c r="P157" s="738"/>
      <c r="Q157" s="738"/>
      <c r="R157" s="738"/>
      <c r="S157" s="738"/>
      <c r="T157" s="738"/>
      <c r="U157" s="738"/>
      <c r="V157" s="738"/>
      <c r="W157" s="738"/>
      <c r="X157" s="738"/>
      <c r="Y157" s="738"/>
      <c r="Z157" s="738"/>
      <c r="AA157" s="738"/>
      <c r="AB157" s="738"/>
      <c r="AC157" s="738"/>
      <c r="AD157" s="738"/>
      <c r="AE157" s="738"/>
      <c r="AF157" s="738"/>
      <c r="AG157" s="738"/>
      <c r="AH157" s="738"/>
      <c r="AI157" s="738"/>
      <c r="AJ157" s="738"/>
      <c r="AK157" s="738"/>
      <c r="AL157" s="738"/>
      <c r="AM157" s="738"/>
      <c r="AN157" s="738"/>
      <c r="AO157" s="738"/>
      <c r="AP157" s="738"/>
      <c r="AQ157" s="738"/>
      <c r="AR157" s="738"/>
      <c r="AS157" s="738"/>
      <c r="AT157" s="771"/>
      <c r="AU157" s="771"/>
      <c r="AV157" s="738"/>
      <c r="AW157" s="738"/>
      <c r="AX157" s="738"/>
      <c r="AY157" s="771"/>
      <c r="AZ157" s="738"/>
      <c r="BA157" s="738"/>
      <c r="BB157" s="738"/>
      <c r="BC157" s="738"/>
      <c r="BD157" s="738"/>
      <c r="BE157" s="738"/>
      <c r="BF157" s="738"/>
      <c r="BG157" s="738"/>
      <c r="BH157" s="738"/>
      <c r="BI157" s="738"/>
      <c r="BJ157" s="738"/>
      <c r="BK157" s="738"/>
    </row>
  </sheetData>
  <sheetProtection algorithmName="SHA-512" hashValue="FCcaOa46li98plHnumEg0Svmz3nuZPFjuU2GCs/I6pr+LprGzR2Wr8XofpZ1MZXiveoy3fVsZapObqelr8UzaQ==" saltValue="MbNlLs9AtIGwk5+Y0roT0Q==" spinCount="100000" sheet="1" objects="1" scenarios="1" selectLockedCells="1"/>
  <autoFilter ref="C118:K157" xr:uid="{00000000-0009-0000-0000-000006000000}"/>
  <mergeCells count="9">
    <mergeCell ref="E87:H87"/>
    <mergeCell ref="E109:H109"/>
    <mergeCell ref="E111:H111"/>
    <mergeCell ref="L2:V2"/>
    <mergeCell ref="E7:H7"/>
    <mergeCell ref="E9:H9"/>
    <mergeCell ref="E18:H18"/>
    <mergeCell ref="E27:H27"/>
    <mergeCell ref="E85:H85"/>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2:BM224"/>
  <sheetViews>
    <sheetView showGridLines="0" topLeftCell="B118" zoomScale="96" zoomScaleNormal="96" workbookViewId="0">
      <selection activeCell="I123" sqref="I123"/>
    </sheetView>
  </sheetViews>
  <sheetFormatPr defaultColWidth="9.1796875" defaultRowHeight="10.3"/>
  <cols>
    <col min="1" max="1" width="8.36328125" style="244" customWidth="1"/>
    <col min="2" max="2" width="1.1796875" style="244" customWidth="1"/>
    <col min="3" max="3" width="4.1796875" style="244" customWidth="1"/>
    <col min="4" max="4" width="4.36328125" style="244" customWidth="1"/>
    <col min="5" max="5" width="17.1796875" style="244" customWidth="1"/>
    <col min="6" max="6" width="50.81640625" style="244" customWidth="1"/>
    <col min="7" max="7" width="7.453125" style="244" customWidth="1"/>
    <col min="8" max="8" width="14" style="244" customWidth="1"/>
    <col min="9" max="9" width="15.81640625" style="244" customWidth="1"/>
    <col min="10" max="11" width="22.36328125" style="244" customWidth="1"/>
    <col min="12" max="12" width="9.36328125" style="244" customWidth="1"/>
    <col min="13" max="13" width="10.81640625" style="727" customWidth="1"/>
    <col min="14" max="14" width="9.1796875" style="727"/>
    <col min="15" max="20" width="14.1796875" style="727" customWidth="1"/>
    <col min="21" max="21" width="3.81640625" style="727" customWidth="1"/>
    <col min="22" max="22" width="12.36328125" style="727" customWidth="1"/>
    <col min="23" max="23" width="16.36328125" style="727" customWidth="1"/>
    <col min="24" max="24" width="12.36328125" style="727" customWidth="1"/>
    <col min="25" max="25" width="15" style="727" customWidth="1"/>
    <col min="26" max="26" width="11" style="727" customWidth="1"/>
    <col min="27" max="27" width="15" style="727" customWidth="1"/>
    <col min="28" max="28" width="16.36328125" style="727" customWidth="1"/>
    <col min="29" max="29" width="11" style="727" customWidth="1"/>
    <col min="30" max="30" width="15" style="727" customWidth="1"/>
    <col min="31" max="31" width="16.36328125" style="727" customWidth="1"/>
    <col min="32" max="34" width="9.1796875" style="727"/>
    <col min="35" max="16384" width="9.1796875" style="244"/>
  </cols>
  <sheetData>
    <row r="2" spans="1:46" ht="37" customHeight="1">
      <c r="L2" s="894"/>
      <c r="M2" s="895"/>
      <c r="N2" s="895"/>
      <c r="O2" s="895"/>
      <c r="P2" s="895"/>
      <c r="Q2" s="895"/>
      <c r="R2" s="895"/>
      <c r="S2" s="895"/>
      <c r="T2" s="895"/>
      <c r="U2" s="895"/>
      <c r="V2" s="895"/>
      <c r="AT2" s="12"/>
    </row>
    <row r="3" spans="1:46" ht="7" customHeight="1">
      <c r="B3" s="13"/>
      <c r="C3" s="14"/>
      <c r="D3" s="14"/>
      <c r="E3" s="14"/>
      <c r="F3" s="14"/>
      <c r="G3" s="14"/>
      <c r="H3" s="14"/>
      <c r="I3" s="14"/>
      <c r="J3" s="14"/>
      <c r="K3" s="14"/>
      <c r="L3" s="15"/>
      <c r="AT3" s="12"/>
    </row>
    <row r="4" spans="1:46" ht="25" customHeight="1">
      <c r="B4" s="15"/>
      <c r="D4" s="16" t="s">
        <v>110</v>
      </c>
      <c r="L4" s="15"/>
      <c r="M4" s="728"/>
      <c r="AT4" s="12"/>
    </row>
    <row r="5" spans="1:46" ht="7" customHeight="1">
      <c r="B5" s="15"/>
      <c r="L5" s="15"/>
    </row>
    <row r="6" spans="1:46" ht="12" customHeight="1">
      <c r="B6" s="15"/>
      <c r="D6" s="251" t="s">
        <v>16</v>
      </c>
      <c r="L6" s="15"/>
    </row>
    <row r="7" spans="1:46" ht="16.5" customHeight="1">
      <c r="B7" s="15"/>
      <c r="E7" s="940" t="s">
        <v>4078</v>
      </c>
      <c r="F7" s="941"/>
      <c r="G7" s="941"/>
      <c r="H7" s="941"/>
      <c r="L7" s="15"/>
    </row>
    <row r="8" spans="1:46" s="2" customFormat="1" ht="12" customHeight="1">
      <c r="A8" s="250"/>
      <c r="B8" s="26"/>
      <c r="C8" s="250"/>
      <c r="D8" s="251" t="s">
        <v>111</v>
      </c>
      <c r="E8" s="250"/>
      <c r="F8" s="250"/>
      <c r="G8" s="250"/>
      <c r="H8" s="250"/>
      <c r="I8" s="250"/>
      <c r="J8" s="250"/>
      <c r="K8" s="250"/>
      <c r="L8" s="34"/>
      <c r="M8" s="729"/>
      <c r="N8" s="729"/>
      <c r="O8" s="729"/>
      <c r="P8" s="729"/>
      <c r="Q8" s="729"/>
      <c r="R8" s="729"/>
      <c r="S8" s="734"/>
      <c r="T8" s="734"/>
      <c r="U8" s="734"/>
      <c r="V8" s="734"/>
      <c r="W8" s="734"/>
      <c r="X8" s="734"/>
      <c r="Y8" s="734"/>
      <c r="Z8" s="734"/>
      <c r="AA8" s="734"/>
      <c r="AB8" s="734"/>
      <c r="AC8" s="734"/>
      <c r="AD8" s="734"/>
      <c r="AE8" s="734"/>
      <c r="AF8" s="729"/>
      <c r="AG8" s="729"/>
      <c r="AH8" s="729"/>
    </row>
    <row r="9" spans="1:46" s="2" customFormat="1" ht="16.5" customHeight="1">
      <c r="A9" s="250"/>
      <c r="B9" s="26"/>
      <c r="C9" s="250"/>
      <c r="D9" s="250"/>
      <c r="E9" s="911" t="s">
        <v>7015</v>
      </c>
      <c r="F9" s="942"/>
      <c r="G9" s="942"/>
      <c r="H9" s="942"/>
      <c r="I9" s="250"/>
      <c r="J9" s="250"/>
      <c r="K9" s="250"/>
      <c r="L9" s="34"/>
      <c r="M9" s="729"/>
      <c r="N9" s="729"/>
      <c r="O9" s="729"/>
      <c r="P9" s="729"/>
      <c r="Q9" s="729"/>
      <c r="R9" s="729"/>
      <c r="S9" s="734"/>
      <c r="T9" s="734"/>
      <c r="U9" s="734"/>
      <c r="V9" s="734"/>
      <c r="W9" s="734"/>
      <c r="X9" s="734"/>
      <c r="Y9" s="734"/>
      <c r="Z9" s="734"/>
      <c r="AA9" s="734"/>
      <c r="AB9" s="734"/>
      <c r="AC9" s="734"/>
      <c r="AD9" s="734"/>
      <c r="AE9" s="734"/>
      <c r="AF9" s="729"/>
      <c r="AG9" s="729"/>
      <c r="AH9" s="729"/>
    </row>
    <row r="10" spans="1:46" s="2" customFormat="1">
      <c r="A10" s="250"/>
      <c r="B10" s="26"/>
      <c r="C10" s="250"/>
      <c r="D10" s="250"/>
      <c r="E10" s="250"/>
      <c r="F10" s="250"/>
      <c r="G10" s="250"/>
      <c r="H10" s="250"/>
      <c r="I10" s="250"/>
      <c r="J10" s="250"/>
      <c r="K10" s="250"/>
      <c r="L10" s="34"/>
      <c r="M10" s="729"/>
      <c r="N10" s="729"/>
      <c r="O10" s="729"/>
      <c r="P10" s="729"/>
      <c r="Q10" s="729"/>
      <c r="R10" s="729"/>
      <c r="S10" s="734"/>
      <c r="T10" s="734"/>
      <c r="U10" s="734"/>
      <c r="V10" s="734"/>
      <c r="W10" s="734"/>
      <c r="X10" s="734"/>
      <c r="Y10" s="734"/>
      <c r="Z10" s="734"/>
      <c r="AA10" s="734"/>
      <c r="AB10" s="734"/>
      <c r="AC10" s="734"/>
      <c r="AD10" s="734"/>
      <c r="AE10" s="734"/>
      <c r="AF10" s="729"/>
      <c r="AG10" s="729"/>
      <c r="AH10" s="729"/>
    </row>
    <row r="11" spans="1:46" s="2" customFormat="1" ht="12" customHeight="1">
      <c r="A11" s="250"/>
      <c r="B11" s="26"/>
      <c r="C11" s="250"/>
      <c r="D11" s="251" t="s">
        <v>17</v>
      </c>
      <c r="E11" s="250"/>
      <c r="F11" s="243" t="s">
        <v>1</v>
      </c>
      <c r="G11" s="250"/>
      <c r="H11" s="250"/>
      <c r="I11" s="251" t="s">
        <v>18</v>
      </c>
      <c r="J11" s="243" t="s">
        <v>1</v>
      </c>
      <c r="K11" s="250"/>
      <c r="L11" s="34"/>
      <c r="M11" s="729"/>
      <c r="N11" s="729"/>
      <c r="O11" s="729"/>
      <c r="P11" s="729"/>
      <c r="Q11" s="729"/>
      <c r="R11" s="729"/>
      <c r="S11" s="734"/>
      <c r="T11" s="734"/>
      <c r="U11" s="734"/>
      <c r="V11" s="734"/>
      <c r="W11" s="734"/>
      <c r="X11" s="734"/>
      <c r="Y11" s="734"/>
      <c r="Z11" s="734"/>
      <c r="AA11" s="734"/>
      <c r="AB11" s="734"/>
      <c r="AC11" s="734"/>
      <c r="AD11" s="734"/>
      <c r="AE11" s="734"/>
      <c r="AF11" s="729"/>
      <c r="AG11" s="729"/>
      <c r="AH11" s="729"/>
    </row>
    <row r="12" spans="1:46" s="2" customFormat="1" ht="12" customHeight="1">
      <c r="A12" s="250"/>
      <c r="B12" s="26"/>
      <c r="C12" s="250"/>
      <c r="D12" s="251" t="s">
        <v>19</v>
      </c>
      <c r="E12" s="250"/>
      <c r="F12" s="791" t="s">
        <v>2933</v>
      </c>
      <c r="G12" s="250"/>
      <c r="H12" s="250"/>
      <c r="I12" s="251" t="s">
        <v>20</v>
      </c>
      <c r="J12" s="789">
        <f>'Rekapitulace stavby'!AN8</f>
        <v>44757</v>
      </c>
      <c r="K12" s="250"/>
      <c r="L12" s="34"/>
      <c r="M12" s="729"/>
      <c r="N12" s="729"/>
      <c r="O12" s="729"/>
      <c r="P12" s="729"/>
      <c r="Q12" s="729"/>
      <c r="R12" s="729"/>
      <c r="S12" s="734"/>
      <c r="T12" s="734"/>
      <c r="U12" s="734"/>
      <c r="V12" s="734"/>
      <c r="W12" s="734"/>
      <c r="X12" s="734"/>
      <c r="Y12" s="734"/>
      <c r="Z12" s="734"/>
      <c r="AA12" s="734"/>
      <c r="AB12" s="734"/>
      <c r="AC12" s="734"/>
      <c r="AD12" s="734"/>
      <c r="AE12" s="734"/>
      <c r="AF12" s="729"/>
      <c r="AG12" s="729"/>
      <c r="AH12" s="729"/>
    </row>
    <row r="13" spans="1:46" s="2" customFormat="1" ht="10.95" customHeight="1">
      <c r="A13" s="250"/>
      <c r="B13" s="26"/>
      <c r="C13" s="250"/>
      <c r="D13" s="250"/>
      <c r="E13" s="250"/>
      <c r="F13" s="250"/>
      <c r="G13" s="250"/>
      <c r="H13" s="250"/>
      <c r="I13" s="250"/>
      <c r="J13" s="250"/>
      <c r="K13" s="250"/>
      <c r="L13" s="34"/>
      <c r="M13" s="729"/>
      <c r="N13" s="729"/>
      <c r="O13" s="729"/>
      <c r="P13" s="729"/>
      <c r="Q13" s="729"/>
      <c r="R13" s="729"/>
      <c r="S13" s="734"/>
      <c r="T13" s="734"/>
      <c r="U13" s="734"/>
      <c r="V13" s="734"/>
      <c r="W13" s="734"/>
      <c r="X13" s="734"/>
      <c r="Y13" s="734"/>
      <c r="Z13" s="734"/>
      <c r="AA13" s="734"/>
      <c r="AB13" s="734"/>
      <c r="AC13" s="734"/>
      <c r="AD13" s="734"/>
      <c r="AE13" s="734"/>
      <c r="AF13" s="729"/>
      <c r="AG13" s="729"/>
      <c r="AH13" s="729"/>
    </row>
    <row r="14" spans="1:46" s="2" customFormat="1" ht="12" customHeight="1">
      <c r="A14" s="250"/>
      <c r="B14" s="26"/>
      <c r="C14" s="250"/>
      <c r="D14" s="251" t="s">
        <v>21</v>
      </c>
      <c r="E14" s="250"/>
      <c r="F14" s="250"/>
      <c r="G14" s="250"/>
      <c r="H14" s="250"/>
      <c r="I14" s="251" t="s">
        <v>22</v>
      </c>
      <c r="J14" s="243"/>
      <c r="K14" s="250"/>
      <c r="L14" s="34"/>
      <c r="M14" s="729"/>
      <c r="N14" s="729"/>
      <c r="O14" s="729"/>
      <c r="P14" s="729"/>
      <c r="Q14" s="729"/>
      <c r="R14" s="729"/>
      <c r="S14" s="734"/>
      <c r="T14" s="734"/>
      <c r="U14" s="734"/>
      <c r="V14" s="734"/>
      <c r="W14" s="734"/>
      <c r="X14" s="734"/>
      <c r="Y14" s="734"/>
      <c r="Z14" s="734"/>
      <c r="AA14" s="734"/>
      <c r="AB14" s="734"/>
      <c r="AC14" s="734"/>
      <c r="AD14" s="734"/>
      <c r="AE14" s="734"/>
      <c r="AF14" s="729"/>
      <c r="AG14" s="729"/>
      <c r="AH14" s="729"/>
    </row>
    <row r="15" spans="1:46" s="2" customFormat="1" ht="18" customHeight="1">
      <c r="A15" s="250"/>
      <c r="B15" s="26"/>
      <c r="C15" s="250"/>
      <c r="D15" s="250"/>
      <c r="E15" s="791" t="s">
        <v>2932</v>
      </c>
      <c r="F15" s="250"/>
      <c r="G15" s="250"/>
      <c r="H15" s="250"/>
      <c r="I15" s="251" t="s">
        <v>23</v>
      </c>
      <c r="J15" s="243"/>
      <c r="K15" s="250"/>
      <c r="L15" s="34"/>
      <c r="M15" s="729"/>
      <c r="N15" s="729"/>
      <c r="O15" s="729"/>
      <c r="P15" s="729"/>
      <c r="Q15" s="729"/>
      <c r="R15" s="729"/>
      <c r="S15" s="734"/>
      <c r="T15" s="734"/>
      <c r="U15" s="734"/>
      <c r="V15" s="734"/>
      <c r="W15" s="734"/>
      <c r="X15" s="734"/>
      <c r="Y15" s="734"/>
      <c r="Z15" s="734"/>
      <c r="AA15" s="734"/>
      <c r="AB15" s="734"/>
      <c r="AC15" s="734"/>
      <c r="AD15" s="734"/>
      <c r="AE15" s="734"/>
      <c r="AF15" s="729"/>
      <c r="AG15" s="729"/>
      <c r="AH15" s="729"/>
    </row>
    <row r="16" spans="1:46" s="2" customFormat="1" ht="7" customHeight="1">
      <c r="A16" s="250"/>
      <c r="B16" s="26"/>
      <c r="C16" s="250"/>
      <c r="D16" s="250"/>
      <c r="E16" s="250"/>
      <c r="F16" s="250"/>
      <c r="G16" s="250"/>
      <c r="H16" s="250"/>
      <c r="I16" s="250"/>
      <c r="J16" s="250"/>
      <c r="K16" s="250"/>
      <c r="L16" s="34"/>
      <c r="M16" s="729"/>
      <c r="N16" s="729"/>
      <c r="O16" s="729"/>
      <c r="P16" s="729"/>
      <c r="Q16" s="729"/>
      <c r="R16" s="729"/>
      <c r="S16" s="734"/>
      <c r="T16" s="734"/>
      <c r="U16" s="734"/>
      <c r="V16" s="734"/>
      <c r="W16" s="734"/>
      <c r="X16" s="734"/>
      <c r="Y16" s="734"/>
      <c r="Z16" s="734"/>
      <c r="AA16" s="734"/>
      <c r="AB16" s="734"/>
      <c r="AC16" s="734"/>
      <c r="AD16" s="734"/>
      <c r="AE16" s="734"/>
      <c r="AF16" s="729"/>
      <c r="AG16" s="729"/>
      <c r="AH16" s="729"/>
    </row>
    <row r="17" spans="1:34" s="2" customFormat="1" ht="12" customHeight="1">
      <c r="A17" s="250"/>
      <c r="B17" s="26"/>
      <c r="C17" s="250"/>
      <c r="D17" s="251" t="s">
        <v>24</v>
      </c>
      <c r="E17" s="250"/>
      <c r="F17" s="250"/>
      <c r="G17" s="250"/>
      <c r="H17" s="250"/>
      <c r="I17" s="251" t="s">
        <v>22</v>
      </c>
      <c r="J17" s="792" t="str">
        <f>'Rekapitulace stavby'!AN13</f>
        <v>Vyplň údaj</v>
      </c>
      <c r="K17" s="250"/>
      <c r="L17" s="34"/>
      <c r="M17" s="729"/>
      <c r="N17" s="729"/>
      <c r="O17" s="729"/>
      <c r="P17" s="729"/>
      <c r="Q17" s="729"/>
      <c r="R17" s="729"/>
      <c r="S17" s="734"/>
      <c r="T17" s="734"/>
      <c r="U17" s="734"/>
      <c r="V17" s="734"/>
      <c r="W17" s="734"/>
      <c r="X17" s="734"/>
      <c r="Y17" s="734"/>
      <c r="Z17" s="734"/>
      <c r="AA17" s="734"/>
      <c r="AB17" s="734"/>
      <c r="AC17" s="734"/>
      <c r="AD17" s="734"/>
      <c r="AE17" s="734"/>
      <c r="AF17" s="729"/>
      <c r="AG17" s="729"/>
      <c r="AH17" s="729"/>
    </row>
    <row r="18" spans="1:34" s="2" customFormat="1" ht="18" customHeight="1">
      <c r="A18" s="250"/>
      <c r="B18" s="26"/>
      <c r="C18" s="250"/>
      <c r="D18" s="250"/>
      <c r="E18" s="901" t="str">
        <f>'Rekapitulace stavby'!E14</f>
        <v>Vyplň údaj</v>
      </c>
      <c r="F18" s="896"/>
      <c r="G18" s="896"/>
      <c r="H18" s="896"/>
      <c r="I18" s="251" t="s">
        <v>23</v>
      </c>
      <c r="J18" s="792" t="str">
        <f>'Rekapitulace stavby'!AN14</f>
        <v>Vyplň údaj</v>
      </c>
      <c r="K18" s="250"/>
      <c r="L18" s="34"/>
      <c r="M18" s="729"/>
      <c r="N18" s="729"/>
      <c r="O18" s="729"/>
      <c r="P18" s="729"/>
      <c r="Q18" s="729"/>
      <c r="R18" s="729"/>
      <c r="S18" s="734"/>
      <c r="T18" s="734"/>
      <c r="U18" s="734"/>
      <c r="V18" s="734"/>
      <c r="W18" s="734"/>
      <c r="X18" s="734"/>
      <c r="Y18" s="734"/>
      <c r="Z18" s="734"/>
      <c r="AA18" s="734"/>
      <c r="AB18" s="734"/>
      <c r="AC18" s="734"/>
      <c r="AD18" s="734"/>
      <c r="AE18" s="734"/>
      <c r="AF18" s="729"/>
      <c r="AG18" s="729"/>
      <c r="AH18" s="729"/>
    </row>
    <row r="19" spans="1:34" s="2" customFormat="1" ht="7" customHeight="1">
      <c r="A19" s="250"/>
      <c r="B19" s="26"/>
      <c r="C19" s="250"/>
      <c r="D19" s="250"/>
      <c r="E19" s="250"/>
      <c r="F19" s="250"/>
      <c r="G19" s="250"/>
      <c r="H19" s="250"/>
      <c r="I19" s="250"/>
      <c r="J19" s="250"/>
      <c r="K19" s="250"/>
      <c r="L19" s="34"/>
      <c r="M19" s="729"/>
      <c r="N19" s="729"/>
      <c r="O19" s="729"/>
      <c r="P19" s="729"/>
      <c r="Q19" s="729"/>
      <c r="R19" s="729"/>
      <c r="S19" s="734"/>
      <c r="T19" s="734"/>
      <c r="U19" s="734"/>
      <c r="V19" s="734"/>
      <c r="W19" s="734"/>
      <c r="X19" s="734"/>
      <c r="Y19" s="734"/>
      <c r="Z19" s="734"/>
      <c r="AA19" s="734"/>
      <c r="AB19" s="734"/>
      <c r="AC19" s="734"/>
      <c r="AD19" s="734"/>
      <c r="AE19" s="734"/>
      <c r="AF19" s="729"/>
      <c r="AG19" s="729"/>
      <c r="AH19" s="729"/>
    </row>
    <row r="20" spans="1:34" s="2" customFormat="1" ht="12" customHeight="1">
      <c r="A20" s="250"/>
      <c r="B20" s="26"/>
      <c r="C20" s="250"/>
      <c r="D20" s="251" t="s">
        <v>26</v>
      </c>
      <c r="E20" s="250"/>
      <c r="F20" s="250"/>
      <c r="G20" s="250"/>
      <c r="H20" s="250"/>
      <c r="I20" s="251" t="s">
        <v>22</v>
      </c>
      <c r="J20" s="243"/>
      <c r="K20" s="250"/>
      <c r="L20" s="34"/>
      <c r="M20" s="729"/>
      <c r="N20" s="729"/>
      <c r="O20" s="729"/>
      <c r="P20" s="729"/>
      <c r="Q20" s="729"/>
      <c r="R20" s="729"/>
      <c r="S20" s="734"/>
      <c r="T20" s="734"/>
      <c r="U20" s="734"/>
      <c r="V20" s="734"/>
      <c r="W20" s="734"/>
      <c r="X20" s="734"/>
      <c r="Y20" s="734"/>
      <c r="Z20" s="734"/>
      <c r="AA20" s="734"/>
      <c r="AB20" s="734"/>
      <c r="AC20" s="734"/>
      <c r="AD20" s="734"/>
      <c r="AE20" s="734"/>
      <c r="AF20" s="729"/>
      <c r="AG20" s="729"/>
      <c r="AH20" s="729"/>
    </row>
    <row r="21" spans="1:34" s="2" customFormat="1" ht="18" customHeight="1">
      <c r="A21" s="250"/>
      <c r="B21" s="26"/>
      <c r="C21" s="250"/>
      <c r="D21" s="250"/>
      <c r="E21" s="791" t="s">
        <v>27</v>
      </c>
      <c r="F21" s="250"/>
      <c r="G21" s="250"/>
      <c r="H21" s="250"/>
      <c r="I21" s="251" t="s">
        <v>23</v>
      </c>
      <c r="J21" s="243"/>
      <c r="K21" s="250"/>
      <c r="L21" s="34"/>
      <c r="M21" s="729"/>
      <c r="N21" s="729"/>
      <c r="O21" s="729"/>
      <c r="P21" s="729"/>
      <c r="Q21" s="729"/>
      <c r="R21" s="729"/>
      <c r="S21" s="734"/>
      <c r="T21" s="734"/>
      <c r="U21" s="734"/>
      <c r="V21" s="734"/>
      <c r="W21" s="734"/>
      <c r="X21" s="734"/>
      <c r="Y21" s="734"/>
      <c r="Z21" s="734"/>
      <c r="AA21" s="734"/>
      <c r="AB21" s="734"/>
      <c r="AC21" s="734"/>
      <c r="AD21" s="734"/>
      <c r="AE21" s="734"/>
      <c r="AF21" s="729"/>
      <c r="AG21" s="729"/>
      <c r="AH21" s="729"/>
    </row>
    <row r="22" spans="1:34" s="2" customFormat="1" ht="7" customHeight="1">
      <c r="A22" s="250"/>
      <c r="B22" s="26"/>
      <c r="C22" s="250"/>
      <c r="D22" s="250"/>
      <c r="E22" s="250"/>
      <c r="F22" s="250"/>
      <c r="G22" s="250"/>
      <c r="H22" s="250"/>
      <c r="I22" s="250"/>
      <c r="J22" s="250"/>
      <c r="K22" s="250"/>
      <c r="L22" s="34"/>
      <c r="M22" s="729"/>
      <c r="N22" s="729"/>
      <c r="O22" s="729"/>
      <c r="P22" s="729"/>
      <c r="Q22" s="729"/>
      <c r="R22" s="729"/>
      <c r="S22" s="734"/>
      <c r="T22" s="734"/>
      <c r="U22" s="734"/>
      <c r="V22" s="734"/>
      <c r="W22" s="734"/>
      <c r="X22" s="734"/>
      <c r="Y22" s="734"/>
      <c r="Z22" s="734"/>
      <c r="AA22" s="734"/>
      <c r="AB22" s="734"/>
      <c r="AC22" s="734"/>
      <c r="AD22" s="734"/>
      <c r="AE22" s="734"/>
      <c r="AF22" s="729"/>
      <c r="AG22" s="729"/>
      <c r="AH22" s="729"/>
    </row>
    <row r="23" spans="1:34" s="2" customFormat="1" ht="12" customHeight="1">
      <c r="A23" s="250"/>
      <c r="B23" s="26"/>
      <c r="C23" s="250"/>
      <c r="D23" s="251" t="s">
        <v>29</v>
      </c>
      <c r="E23" s="250"/>
      <c r="F23" s="250"/>
      <c r="G23" s="250"/>
      <c r="H23" s="250"/>
      <c r="I23" s="251" t="s">
        <v>22</v>
      </c>
      <c r="J23" s="243"/>
      <c r="K23" s="250"/>
      <c r="L23" s="34"/>
      <c r="M23" s="729"/>
      <c r="N23" s="729"/>
      <c r="O23" s="729"/>
      <c r="P23" s="729"/>
      <c r="Q23" s="729"/>
      <c r="R23" s="729"/>
      <c r="S23" s="734"/>
      <c r="T23" s="734"/>
      <c r="U23" s="734"/>
      <c r="V23" s="734"/>
      <c r="W23" s="734"/>
      <c r="X23" s="734"/>
      <c r="Y23" s="734"/>
      <c r="Z23" s="734"/>
      <c r="AA23" s="734"/>
      <c r="AB23" s="734"/>
      <c r="AC23" s="734"/>
      <c r="AD23" s="734"/>
      <c r="AE23" s="734"/>
      <c r="AF23" s="729"/>
      <c r="AG23" s="729"/>
      <c r="AH23" s="729"/>
    </row>
    <row r="24" spans="1:34" s="2" customFormat="1" ht="18" customHeight="1">
      <c r="A24" s="250"/>
      <c r="B24" s="26"/>
      <c r="C24" s="250"/>
      <c r="D24" s="250"/>
      <c r="E24" s="243"/>
      <c r="F24" s="250"/>
      <c r="G24" s="250"/>
      <c r="H24" s="250"/>
      <c r="I24" s="251" t="s">
        <v>23</v>
      </c>
      <c r="J24" s="243"/>
      <c r="K24" s="250"/>
      <c r="L24" s="34"/>
      <c r="M24" s="729"/>
      <c r="N24" s="729"/>
      <c r="O24" s="729"/>
      <c r="P24" s="729"/>
      <c r="Q24" s="729"/>
      <c r="R24" s="729"/>
      <c r="S24" s="734"/>
      <c r="T24" s="734"/>
      <c r="U24" s="734"/>
      <c r="V24" s="734"/>
      <c r="W24" s="734"/>
      <c r="X24" s="734"/>
      <c r="Y24" s="734"/>
      <c r="Z24" s="734"/>
      <c r="AA24" s="734"/>
      <c r="AB24" s="734"/>
      <c r="AC24" s="734"/>
      <c r="AD24" s="734"/>
      <c r="AE24" s="734"/>
      <c r="AF24" s="729"/>
      <c r="AG24" s="729"/>
      <c r="AH24" s="729"/>
    </row>
    <row r="25" spans="1:34" s="2" customFormat="1" ht="7" customHeight="1">
      <c r="A25" s="250"/>
      <c r="B25" s="26"/>
      <c r="C25" s="250"/>
      <c r="D25" s="250"/>
      <c r="E25" s="250"/>
      <c r="F25" s="250"/>
      <c r="G25" s="250"/>
      <c r="H25" s="250"/>
      <c r="I25" s="250"/>
      <c r="J25" s="250"/>
      <c r="K25" s="250"/>
      <c r="L25" s="34"/>
      <c r="M25" s="729"/>
      <c r="N25" s="729"/>
      <c r="O25" s="729"/>
      <c r="P25" s="729"/>
      <c r="Q25" s="729"/>
      <c r="R25" s="729"/>
      <c r="S25" s="734"/>
      <c r="T25" s="734"/>
      <c r="U25" s="734"/>
      <c r="V25" s="734"/>
      <c r="W25" s="734"/>
      <c r="X25" s="734"/>
      <c r="Y25" s="734"/>
      <c r="Z25" s="734"/>
      <c r="AA25" s="734"/>
      <c r="AB25" s="734"/>
      <c r="AC25" s="734"/>
      <c r="AD25" s="734"/>
      <c r="AE25" s="734"/>
      <c r="AF25" s="729"/>
      <c r="AG25" s="729"/>
      <c r="AH25" s="729"/>
    </row>
    <row r="26" spans="1:34" s="2" customFormat="1" ht="12" customHeight="1">
      <c r="A26" s="250"/>
      <c r="B26" s="26"/>
      <c r="C26" s="250"/>
      <c r="D26" s="251" t="s">
        <v>31</v>
      </c>
      <c r="E26" s="250"/>
      <c r="F26" s="250"/>
      <c r="G26" s="250"/>
      <c r="H26" s="250"/>
      <c r="I26" s="250"/>
      <c r="J26" s="250"/>
      <c r="K26" s="250"/>
      <c r="L26" s="34"/>
      <c r="M26" s="729"/>
      <c r="N26" s="729"/>
      <c r="O26" s="729"/>
      <c r="P26" s="729"/>
      <c r="Q26" s="729"/>
      <c r="R26" s="729"/>
      <c r="S26" s="734"/>
      <c r="T26" s="734"/>
      <c r="U26" s="734"/>
      <c r="V26" s="734"/>
      <c r="W26" s="734"/>
      <c r="X26" s="734"/>
      <c r="Y26" s="734"/>
      <c r="Z26" s="734"/>
      <c r="AA26" s="734"/>
      <c r="AB26" s="734"/>
      <c r="AC26" s="734"/>
      <c r="AD26" s="734"/>
      <c r="AE26" s="734"/>
      <c r="AF26" s="729"/>
      <c r="AG26" s="729"/>
      <c r="AH26" s="729"/>
    </row>
    <row r="27" spans="1:34" s="5" customFormat="1" ht="16.5" customHeight="1">
      <c r="A27" s="85"/>
      <c r="B27" s="86"/>
      <c r="C27" s="85"/>
      <c r="D27" s="85"/>
      <c r="E27" s="903" t="s">
        <v>1</v>
      </c>
      <c r="F27" s="903"/>
      <c r="G27" s="903"/>
      <c r="H27" s="903"/>
      <c r="I27" s="85"/>
      <c r="J27" s="85"/>
      <c r="K27" s="85"/>
      <c r="L27" s="87"/>
      <c r="M27" s="730"/>
      <c r="N27" s="730"/>
      <c r="O27" s="730"/>
      <c r="P27" s="730"/>
      <c r="Q27" s="730"/>
      <c r="R27" s="730"/>
      <c r="S27" s="761"/>
      <c r="T27" s="761"/>
      <c r="U27" s="761"/>
      <c r="V27" s="761"/>
      <c r="W27" s="761"/>
      <c r="X27" s="761"/>
      <c r="Y27" s="761"/>
      <c r="Z27" s="761"/>
      <c r="AA27" s="761"/>
      <c r="AB27" s="761"/>
      <c r="AC27" s="761"/>
      <c r="AD27" s="761"/>
      <c r="AE27" s="761"/>
      <c r="AF27" s="730"/>
      <c r="AG27" s="730"/>
      <c r="AH27" s="730"/>
    </row>
    <row r="28" spans="1:34" s="2" customFormat="1" ht="7" customHeight="1">
      <c r="A28" s="250"/>
      <c r="B28" s="26"/>
      <c r="C28" s="250"/>
      <c r="D28" s="250"/>
      <c r="E28" s="250"/>
      <c r="F28" s="250"/>
      <c r="G28" s="250"/>
      <c r="H28" s="250"/>
      <c r="I28" s="250"/>
      <c r="J28" s="250"/>
      <c r="K28" s="250"/>
      <c r="L28" s="34"/>
      <c r="M28" s="729"/>
      <c r="N28" s="729"/>
      <c r="O28" s="729"/>
      <c r="P28" s="729"/>
      <c r="Q28" s="729"/>
      <c r="R28" s="729"/>
      <c r="S28" s="734"/>
      <c r="T28" s="734"/>
      <c r="U28" s="734"/>
      <c r="V28" s="734"/>
      <c r="W28" s="734"/>
      <c r="X28" s="734"/>
      <c r="Y28" s="734"/>
      <c r="Z28" s="734"/>
      <c r="AA28" s="734"/>
      <c r="AB28" s="734"/>
      <c r="AC28" s="734"/>
      <c r="AD28" s="734"/>
      <c r="AE28" s="734"/>
      <c r="AF28" s="729"/>
      <c r="AG28" s="729"/>
      <c r="AH28" s="729"/>
    </row>
    <row r="29" spans="1:34" s="2" customFormat="1" ht="7" customHeight="1">
      <c r="A29" s="250"/>
      <c r="B29" s="26"/>
      <c r="C29" s="250"/>
      <c r="D29" s="58"/>
      <c r="E29" s="58"/>
      <c r="F29" s="58"/>
      <c r="G29" s="58"/>
      <c r="H29" s="58"/>
      <c r="I29" s="58"/>
      <c r="J29" s="58"/>
      <c r="K29" s="58"/>
      <c r="L29" s="34"/>
      <c r="M29" s="729"/>
      <c r="N29" s="729"/>
      <c r="O29" s="729"/>
      <c r="P29" s="729"/>
      <c r="Q29" s="729"/>
      <c r="R29" s="729"/>
      <c r="S29" s="734"/>
      <c r="T29" s="734"/>
      <c r="U29" s="734"/>
      <c r="V29" s="734"/>
      <c r="W29" s="734"/>
      <c r="X29" s="734"/>
      <c r="Y29" s="734"/>
      <c r="Z29" s="734"/>
      <c r="AA29" s="734"/>
      <c r="AB29" s="734"/>
      <c r="AC29" s="734"/>
      <c r="AD29" s="734"/>
      <c r="AE29" s="734"/>
      <c r="AF29" s="729"/>
      <c r="AG29" s="729"/>
      <c r="AH29" s="729"/>
    </row>
    <row r="30" spans="1:34" s="2" customFormat="1" ht="25.4" customHeight="1">
      <c r="A30" s="250"/>
      <c r="B30" s="26"/>
      <c r="C30" s="250"/>
      <c r="D30" s="88" t="s">
        <v>32</v>
      </c>
      <c r="E30" s="250"/>
      <c r="F30" s="250"/>
      <c r="G30" s="250"/>
      <c r="H30" s="250"/>
      <c r="I30" s="250"/>
      <c r="J30" s="249">
        <f>ROUND(J120, 0)</f>
        <v>0</v>
      </c>
      <c r="K30" s="250"/>
      <c r="L30" s="34"/>
      <c r="M30" s="729"/>
      <c r="N30" s="729"/>
      <c r="O30" s="729"/>
      <c r="P30" s="729"/>
      <c r="Q30" s="729"/>
      <c r="R30" s="729"/>
      <c r="S30" s="734"/>
      <c r="T30" s="734"/>
      <c r="U30" s="734"/>
      <c r="V30" s="734"/>
      <c r="W30" s="734"/>
      <c r="X30" s="734"/>
      <c r="Y30" s="734"/>
      <c r="Z30" s="734"/>
      <c r="AA30" s="734"/>
      <c r="AB30" s="734"/>
      <c r="AC30" s="734"/>
      <c r="AD30" s="734"/>
      <c r="AE30" s="734"/>
      <c r="AF30" s="729"/>
      <c r="AG30" s="729"/>
      <c r="AH30" s="729"/>
    </row>
    <row r="31" spans="1:34" s="2" customFormat="1" ht="7" customHeight="1">
      <c r="A31" s="250"/>
      <c r="B31" s="26"/>
      <c r="C31" s="250"/>
      <c r="D31" s="58"/>
      <c r="E31" s="58"/>
      <c r="F31" s="58"/>
      <c r="G31" s="58"/>
      <c r="H31" s="58"/>
      <c r="I31" s="58"/>
      <c r="J31" s="58"/>
      <c r="K31" s="58"/>
      <c r="L31" s="34"/>
      <c r="M31" s="729"/>
      <c r="N31" s="729"/>
      <c r="O31" s="729"/>
      <c r="P31" s="729"/>
      <c r="Q31" s="729"/>
      <c r="R31" s="729"/>
      <c r="S31" s="734"/>
      <c r="T31" s="734"/>
      <c r="U31" s="734"/>
      <c r="V31" s="734"/>
      <c r="W31" s="734"/>
      <c r="X31" s="734"/>
      <c r="Y31" s="734"/>
      <c r="Z31" s="734"/>
      <c r="AA31" s="734"/>
      <c r="AB31" s="734"/>
      <c r="AC31" s="734"/>
      <c r="AD31" s="734"/>
      <c r="AE31" s="734"/>
      <c r="AF31" s="729"/>
      <c r="AG31" s="729"/>
      <c r="AH31" s="729"/>
    </row>
    <row r="32" spans="1:34" s="2" customFormat="1" ht="14.5" customHeight="1">
      <c r="A32" s="250"/>
      <c r="B32" s="26"/>
      <c r="C32" s="250"/>
      <c r="D32" s="250"/>
      <c r="E32" s="250"/>
      <c r="F32" s="247" t="s">
        <v>34</v>
      </c>
      <c r="G32" s="250"/>
      <c r="H32" s="250"/>
      <c r="I32" s="247" t="s">
        <v>33</v>
      </c>
      <c r="J32" s="247" t="s">
        <v>35</v>
      </c>
      <c r="K32" s="250"/>
      <c r="L32" s="34"/>
      <c r="M32" s="729"/>
      <c r="N32" s="729"/>
      <c r="O32" s="729"/>
      <c r="P32" s="729"/>
      <c r="Q32" s="729"/>
      <c r="R32" s="729"/>
      <c r="S32" s="734"/>
      <c r="T32" s="734"/>
      <c r="U32" s="734"/>
      <c r="V32" s="734"/>
      <c r="W32" s="734"/>
      <c r="X32" s="734"/>
      <c r="Y32" s="734"/>
      <c r="Z32" s="734"/>
      <c r="AA32" s="734"/>
      <c r="AB32" s="734"/>
      <c r="AC32" s="734"/>
      <c r="AD32" s="734"/>
      <c r="AE32" s="734"/>
      <c r="AF32" s="729"/>
      <c r="AG32" s="729"/>
      <c r="AH32" s="729"/>
    </row>
    <row r="33" spans="1:34" s="2" customFormat="1" ht="14.5" customHeight="1">
      <c r="A33" s="250"/>
      <c r="B33" s="26"/>
      <c r="C33" s="250"/>
      <c r="D33" s="89" t="s">
        <v>36</v>
      </c>
      <c r="E33" s="251" t="s">
        <v>37</v>
      </c>
      <c r="F33" s="90">
        <f>J30</f>
        <v>0</v>
      </c>
      <c r="G33" s="250"/>
      <c r="H33" s="250"/>
      <c r="I33" s="91">
        <v>0.21</v>
      </c>
      <c r="J33" s="90">
        <f>ROUND((F33*I33),  0)</f>
        <v>0</v>
      </c>
      <c r="K33" s="250"/>
      <c r="L33" s="34"/>
      <c r="M33" s="729"/>
      <c r="N33" s="729"/>
      <c r="O33" s="729"/>
      <c r="P33" s="729"/>
      <c r="Q33" s="729"/>
      <c r="R33" s="729"/>
      <c r="S33" s="734"/>
      <c r="T33" s="734"/>
      <c r="U33" s="734"/>
      <c r="V33" s="734"/>
      <c r="W33" s="734"/>
      <c r="X33" s="734"/>
      <c r="Y33" s="734"/>
      <c r="Z33" s="734"/>
      <c r="AA33" s="734"/>
      <c r="AB33" s="734"/>
      <c r="AC33" s="734"/>
      <c r="AD33" s="734"/>
      <c r="AE33" s="734"/>
      <c r="AF33" s="729"/>
      <c r="AG33" s="729"/>
      <c r="AH33" s="729"/>
    </row>
    <row r="34" spans="1:34" s="2" customFormat="1" ht="14.5" customHeight="1">
      <c r="A34" s="250"/>
      <c r="B34" s="26"/>
      <c r="C34" s="250"/>
      <c r="D34" s="250"/>
      <c r="E34" s="251" t="s">
        <v>38</v>
      </c>
      <c r="F34" s="90">
        <v>0</v>
      </c>
      <c r="G34" s="250"/>
      <c r="H34" s="250"/>
      <c r="I34" s="91">
        <v>0.15</v>
      </c>
      <c r="J34" s="90">
        <f>ROUND(((SUM(BF120:BF160))*I34),  0)</f>
        <v>0</v>
      </c>
      <c r="K34" s="250"/>
      <c r="L34" s="34"/>
      <c r="M34" s="729"/>
      <c r="N34" s="729"/>
      <c r="O34" s="729"/>
      <c r="P34" s="729"/>
      <c r="Q34" s="729"/>
      <c r="R34" s="729"/>
      <c r="S34" s="734"/>
      <c r="T34" s="734"/>
      <c r="U34" s="734"/>
      <c r="V34" s="734"/>
      <c r="W34" s="734"/>
      <c r="X34" s="734"/>
      <c r="Y34" s="734"/>
      <c r="Z34" s="734"/>
      <c r="AA34" s="734"/>
      <c r="AB34" s="734"/>
      <c r="AC34" s="734"/>
      <c r="AD34" s="734"/>
      <c r="AE34" s="734"/>
      <c r="AF34" s="729"/>
      <c r="AG34" s="729"/>
      <c r="AH34" s="729"/>
    </row>
    <row r="35" spans="1:34" s="2" customFormat="1" ht="14.5" hidden="1" customHeight="1">
      <c r="A35" s="250"/>
      <c r="B35" s="26"/>
      <c r="C35" s="250"/>
      <c r="D35" s="250"/>
      <c r="E35" s="251" t="s">
        <v>39</v>
      </c>
      <c r="F35" s="90">
        <f>ROUND((SUM(BG120:BG160)),  0)</f>
        <v>0</v>
      </c>
      <c r="G35" s="250"/>
      <c r="H35" s="250"/>
      <c r="I35" s="91">
        <v>0.21</v>
      </c>
      <c r="J35" s="90">
        <f>0</f>
        <v>0</v>
      </c>
      <c r="K35" s="250"/>
      <c r="L35" s="34"/>
      <c r="M35" s="729"/>
      <c r="N35" s="729"/>
      <c r="O35" s="729"/>
      <c r="P35" s="729"/>
      <c r="Q35" s="729"/>
      <c r="R35" s="729"/>
      <c r="S35" s="734"/>
      <c r="T35" s="734"/>
      <c r="U35" s="734"/>
      <c r="V35" s="734"/>
      <c r="W35" s="734"/>
      <c r="X35" s="734"/>
      <c r="Y35" s="734"/>
      <c r="Z35" s="734"/>
      <c r="AA35" s="734"/>
      <c r="AB35" s="734"/>
      <c r="AC35" s="734"/>
      <c r="AD35" s="734"/>
      <c r="AE35" s="734"/>
      <c r="AF35" s="729"/>
      <c r="AG35" s="729"/>
      <c r="AH35" s="729"/>
    </row>
    <row r="36" spans="1:34" s="2" customFormat="1" ht="14.5" hidden="1" customHeight="1">
      <c r="A36" s="250"/>
      <c r="B36" s="26"/>
      <c r="C36" s="250"/>
      <c r="D36" s="250"/>
      <c r="E36" s="251" t="s">
        <v>40</v>
      </c>
      <c r="F36" s="90">
        <f>ROUND((SUM(BH120:BH160)),  0)</f>
        <v>0</v>
      </c>
      <c r="G36" s="250"/>
      <c r="H36" s="250"/>
      <c r="I36" s="91">
        <v>0.15</v>
      </c>
      <c r="J36" s="90">
        <f>0</f>
        <v>0</v>
      </c>
      <c r="K36" s="250"/>
      <c r="L36" s="34"/>
      <c r="M36" s="729"/>
      <c r="N36" s="729"/>
      <c r="O36" s="729"/>
      <c r="P36" s="729"/>
      <c r="Q36" s="729"/>
      <c r="R36" s="729"/>
      <c r="S36" s="734"/>
      <c r="T36" s="734"/>
      <c r="U36" s="734"/>
      <c r="V36" s="734"/>
      <c r="W36" s="734"/>
      <c r="X36" s="734"/>
      <c r="Y36" s="734"/>
      <c r="Z36" s="734"/>
      <c r="AA36" s="734"/>
      <c r="AB36" s="734"/>
      <c r="AC36" s="734"/>
      <c r="AD36" s="734"/>
      <c r="AE36" s="734"/>
      <c r="AF36" s="729"/>
      <c r="AG36" s="729"/>
      <c r="AH36" s="729"/>
    </row>
    <row r="37" spans="1:34" s="2" customFormat="1" ht="14.5" hidden="1" customHeight="1">
      <c r="A37" s="250"/>
      <c r="B37" s="26"/>
      <c r="C37" s="250"/>
      <c r="D37" s="250"/>
      <c r="E37" s="251" t="s">
        <v>41</v>
      </c>
      <c r="F37" s="90">
        <f>ROUND((SUM(BI120:BI160)),  0)</f>
        <v>0</v>
      </c>
      <c r="G37" s="250"/>
      <c r="H37" s="250"/>
      <c r="I37" s="91">
        <v>0</v>
      </c>
      <c r="J37" s="90">
        <f>0</f>
        <v>0</v>
      </c>
      <c r="K37" s="250"/>
      <c r="L37" s="34"/>
      <c r="M37" s="729"/>
      <c r="N37" s="729"/>
      <c r="O37" s="729"/>
      <c r="P37" s="729"/>
      <c r="Q37" s="729"/>
      <c r="R37" s="729"/>
      <c r="S37" s="734"/>
      <c r="T37" s="734"/>
      <c r="U37" s="734"/>
      <c r="V37" s="734"/>
      <c r="W37" s="734"/>
      <c r="X37" s="734"/>
      <c r="Y37" s="734"/>
      <c r="Z37" s="734"/>
      <c r="AA37" s="734"/>
      <c r="AB37" s="734"/>
      <c r="AC37" s="734"/>
      <c r="AD37" s="734"/>
      <c r="AE37" s="734"/>
      <c r="AF37" s="729"/>
      <c r="AG37" s="729"/>
      <c r="AH37" s="729"/>
    </row>
    <row r="38" spans="1:34" s="2" customFormat="1" ht="7" customHeight="1">
      <c r="A38" s="250"/>
      <c r="B38" s="26"/>
      <c r="C38" s="250"/>
      <c r="D38" s="250"/>
      <c r="E38" s="250"/>
      <c r="F38" s="250"/>
      <c r="G38" s="250"/>
      <c r="H38" s="250"/>
      <c r="I38" s="250"/>
      <c r="J38" s="250"/>
      <c r="K38" s="250"/>
      <c r="L38" s="34"/>
      <c r="M38" s="729"/>
      <c r="N38" s="729"/>
      <c r="O38" s="729"/>
      <c r="P38" s="729"/>
      <c r="Q38" s="729"/>
      <c r="R38" s="729"/>
      <c r="S38" s="734"/>
      <c r="T38" s="734"/>
      <c r="U38" s="734"/>
      <c r="V38" s="734"/>
      <c r="W38" s="734"/>
      <c r="X38" s="734"/>
      <c r="Y38" s="734"/>
      <c r="Z38" s="734"/>
      <c r="AA38" s="734"/>
      <c r="AB38" s="734"/>
      <c r="AC38" s="734"/>
      <c r="AD38" s="734"/>
      <c r="AE38" s="734"/>
      <c r="AF38" s="729"/>
      <c r="AG38" s="729"/>
      <c r="AH38" s="729"/>
    </row>
    <row r="39" spans="1:34" s="2" customFormat="1" ht="25.4" customHeight="1">
      <c r="A39" s="250"/>
      <c r="B39" s="26"/>
      <c r="C39" s="92"/>
      <c r="D39" s="93" t="s">
        <v>42</v>
      </c>
      <c r="E39" s="52"/>
      <c r="F39" s="52"/>
      <c r="G39" s="94" t="s">
        <v>43</v>
      </c>
      <c r="H39" s="95" t="s">
        <v>44</v>
      </c>
      <c r="I39" s="52"/>
      <c r="J39" s="96">
        <f>SUM(J30:J37)</f>
        <v>0</v>
      </c>
      <c r="K39" s="97"/>
      <c r="L39" s="34"/>
      <c r="M39" s="729"/>
      <c r="N39" s="729"/>
      <c r="O39" s="729"/>
      <c r="P39" s="729"/>
      <c r="Q39" s="729"/>
      <c r="R39" s="729"/>
      <c r="S39" s="734"/>
      <c r="T39" s="734"/>
      <c r="U39" s="734"/>
      <c r="V39" s="734"/>
      <c r="W39" s="734"/>
      <c r="X39" s="734"/>
      <c r="Y39" s="734"/>
      <c r="Z39" s="734"/>
      <c r="AA39" s="734"/>
      <c r="AB39" s="734"/>
      <c r="AC39" s="734"/>
      <c r="AD39" s="734"/>
      <c r="AE39" s="734"/>
      <c r="AF39" s="729"/>
      <c r="AG39" s="729"/>
      <c r="AH39" s="729"/>
    </row>
    <row r="40" spans="1:34" s="2" customFormat="1" ht="14.5" customHeight="1">
      <c r="A40" s="250"/>
      <c r="B40" s="26"/>
      <c r="C40" s="250"/>
      <c r="D40" s="250"/>
      <c r="E40" s="250"/>
      <c r="F40" s="250"/>
      <c r="G40" s="250"/>
      <c r="H40" s="250"/>
      <c r="I40" s="250"/>
      <c r="J40" s="250"/>
      <c r="K40" s="250"/>
      <c r="L40" s="34"/>
      <c r="M40" s="729"/>
      <c r="N40" s="729"/>
      <c r="O40" s="729"/>
      <c r="P40" s="729"/>
      <c r="Q40" s="729"/>
      <c r="R40" s="729"/>
      <c r="S40" s="734"/>
      <c r="T40" s="734"/>
      <c r="U40" s="734"/>
      <c r="V40" s="734"/>
      <c r="W40" s="734"/>
      <c r="X40" s="734"/>
      <c r="Y40" s="734"/>
      <c r="Z40" s="734"/>
      <c r="AA40" s="734"/>
      <c r="AB40" s="734"/>
      <c r="AC40" s="734"/>
      <c r="AD40" s="734"/>
      <c r="AE40" s="734"/>
      <c r="AF40" s="729"/>
      <c r="AG40" s="729"/>
      <c r="AH40" s="729"/>
    </row>
    <row r="41" spans="1:34" ht="14.5" customHeight="1">
      <c r="B41" s="15"/>
      <c r="L41" s="15"/>
    </row>
    <row r="42" spans="1:34" ht="14.5" customHeight="1">
      <c r="B42" s="15"/>
      <c r="L42" s="15"/>
    </row>
    <row r="43" spans="1:34" ht="14.5" customHeight="1">
      <c r="B43" s="15"/>
      <c r="L43" s="15"/>
    </row>
    <row r="44" spans="1:34" ht="14.5" customHeight="1">
      <c r="B44" s="15"/>
      <c r="L44" s="15"/>
    </row>
    <row r="45" spans="1:34" ht="14.5" customHeight="1">
      <c r="B45" s="15"/>
      <c r="L45" s="15"/>
    </row>
    <row r="46" spans="1:34" ht="14.5" customHeight="1">
      <c r="B46" s="15"/>
      <c r="L46" s="15"/>
    </row>
    <row r="47" spans="1:34" ht="14.5" customHeight="1">
      <c r="B47" s="15"/>
      <c r="L47" s="15"/>
    </row>
    <row r="48" spans="1:34" ht="14.5" customHeight="1">
      <c r="B48" s="15"/>
      <c r="L48" s="15"/>
    </row>
    <row r="49" spans="1:34" ht="14.5" customHeight="1">
      <c r="B49" s="15"/>
      <c r="L49" s="15"/>
    </row>
    <row r="50" spans="1:34" s="2" customFormat="1" ht="14.5" customHeight="1">
      <c r="B50" s="34"/>
      <c r="D50" s="35" t="s">
        <v>45</v>
      </c>
      <c r="E50" s="36"/>
      <c r="F50" s="36"/>
      <c r="G50" s="35" t="s">
        <v>46</v>
      </c>
      <c r="H50" s="36"/>
      <c r="I50" s="36"/>
      <c r="J50" s="36"/>
      <c r="K50" s="36"/>
      <c r="L50" s="34"/>
      <c r="M50" s="729"/>
      <c r="N50" s="729"/>
      <c r="O50" s="729"/>
      <c r="P50" s="729"/>
      <c r="Q50" s="729"/>
      <c r="R50" s="729"/>
      <c r="S50" s="729"/>
      <c r="T50" s="729"/>
      <c r="U50" s="729"/>
      <c r="V50" s="729"/>
      <c r="W50" s="729"/>
      <c r="X50" s="729"/>
      <c r="Y50" s="729"/>
      <c r="Z50" s="729"/>
      <c r="AA50" s="729"/>
      <c r="AB50" s="729"/>
      <c r="AC50" s="729"/>
      <c r="AD50" s="729"/>
      <c r="AE50" s="729"/>
      <c r="AF50" s="729"/>
      <c r="AG50" s="729"/>
      <c r="AH50" s="729"/>
    </row>
    <row r="51" spans="1:34">
      <c r="B51" s="15"/>
      <c r="L51" s="15"/>
    </row>
    <row r="52" spans="1:34">
      <c r="B52" s="15"/>
      <c r="L52" s="15"/>
    </row>
    <row r="53" spans="1:34">
      <c r="B53" s="15"/>
      <c r="L53" s="15"/>
    </row>
    <row r="54" spans="1:34">
      <c r="B54" s="15"/>
      <c r="L54" s="15"/>
    </row>
    <row r="55" spans="1:34">
      <c r="B55" s="15"/>
      <c r="L55" s="15"/>
    </row>
    <row r="56" spans="1:34">
      <c r="B56" s="15"/>
      <c r="L56" s="15"/>
    </row>
    <row r="57" spans="1:34">
      <c r="B57" s="15"/>
      <c r="L57" s="15"/>
    </row>
    <row r="58" spans="1:34">
      <c r="B58" s="15"/>
      <c r="L58" s="15"/>
    </row>
    <row r="59" spans="1:34">
      <c r="B59" s="15"/>
      <c r="L59" s="15"/>
    </row>
    <row r="60" spans="1:34">
      <c r="B60" s="15"/>
      <c r="L60" s="15"/>
    </row>
    <row r="61" spans="1:34" s="2" customFormat="1" ht="12.45">
      <c r="A61" s="250"/>
      <c r="B61" s="26"/>
      <c r="C61" s="250"/>
      <c r="D61" s="37" t="s">
        <v>47</v>
      </c>
      <c r="E61" s="246"/>
      <c r="F61" s="98" t="s">
        <v>48</v>
      </c>
      <c r="G61" s="37" t="s">
        <v>47</v>
      </c>
      <c r="H61" s="246"/>
      <c r="I61" s="246"/>
      <c r="J61" s="99" t="s">
        <v>48</v>
      </c>
      <c r="K61" s="246"/>
      <c r="L61" s="34"/>
      <c r="M61" s="729"/>
      <c r="N61" s="729"/>
      <c r="O61" s="729"/>
      <c r="P61" s="729"/>
      <c r="Q61" s="729"/>
      <c r="R61" s="729"/>
      <c r="S61" s="734"/>
      <c r="T61" s="734"/>
      <c r="U61" s="734"/>
      <c r="V61" s="734"/>
      <c r="W61" s="734"/>
      <c r="X61" s="734"/>
      <c r="Y61" s="734"/>
      <c r="Z61" s="734"/>
      <c r="AA61" s="734"/>
      <c r="AB61" s="734"/>
      <c r="AC61" s="734"/>
      <c r="AD61" s="734"/>
      <c r="AE61" s="734"/>
      <c r="AF61" s="729"/>
      <c r="AG61" s="729"/>
      <c r="AH61" s="729"/>
    </row>
    <row r="62" spans="1:34">
      <c r="B62" s="15"/>
      <c r="L62" s="15"/>
    </row>
    <row r="63" spans="1:34">
      <c r="B63" s="15"/>
      <c r="L63" s="15"/>
    </row>
    <row r="64" spans="1:34">
      <c r="B64" s="15"/>
      <c r="L64" s="15"/>
    </row>
    <row r="65" spans="1:34" s="2" customFormat="1" ht="12.45">
      <c r="A65" s="250"/>
      <c r="B65" s="26"/>
      <c r="C65" s="250"/>
      <c r="D65" s="35" t="s">
        <v>49</v>
      </c>
      <c r="E65" s="38"/>
      <c r="F65" s="38"/>
      <c r="G65" s="35" t="s">
        <v>50</v>
      </c>
      <c r="H65" s="38"/>
      <c r="I65" s="38"/>
      <c r="J65" s="38"/>
      <c r="K65" s="38"/>
      <c r="L65" s="34"/>
      <c r="M65" s="729"/>
      <c r="N65" s="729"/>
      <c r="O65" s="729"/>
      <c r="P65" s="729"/>
      <c r="Q65" s="729"/>
      <c r="R65" s="729"/>
      <c r="S65" s="734"/>
      <c r="T65" s="734"/>
      <c r="U65" s="734"/>
      <c r="V65" s="734"/>
      <c r="W65" s="734"/>
      <c r="X65" s="734"/>
      <c r="Y65" s="734"/>
      <c r="Z65" s="734"/>
      <c r="AA65" s="734"/>
      <c r="AB65" s="734"/>
      <c r="AC65" s="734"/>
      <c r="AD65" s="734"/>
      <c r="AE65" s="734"/>
      <c r="AF65" s="729"/>
      <c r="AG65" s="729"/>
      <c r="AH65" s="729"/>
    </row>
    <row r="66" spans="1:34">
      <c r="B66" s="15"/>
      <c r="L66" s="15"/>
    </row>
    <row r="67" spans="1:34">
      <c r="B67" s="15"/>
      <c r="L67" s="15"/>
    </row>
    <row r="68" spans="1:34">
      <c r="B68" s="15"/>
      <c r="L68" s="15"/>
    </row>
    <row r="69" spans="1:34">
      <c r="B69" s="15"/>
      <c r="L69" s="15"/>
    </row>
    <row r="70" spans="1:34">
      <c r="B70" s="15"/>
      <c r="L70" s="15"/>
    </row>
    <row r="71" spans="1:34">
      <c r="B71" s="15"/>
      <c r="L71" s="15"/>
    </row>
    <row r="72" spans="1:34">
      <c r="B72" s="15"/>
      <c r="L72" s="15"/>
    </row>
    <row r="73" spans="1:34">
      <c r="B73" s="15"/>
      <c r="L73" s="15"/>
    </row>
    <row r="74" spans="1:34">
      <c r="B74" s="15"/>
      <c r="L74" s="15"/>
    </row>
    <row r="75" spans="1:34">
      <c r="B75" s="15"/>
      <c r="L75" s="15"/>
    </row>
    <row r="76" spans="1:34" s="2" customFormat="1" ht="12.45">
      <c r="A76" s="250"/>
      <c r="B76" s="26"/>
      <c r="C76" s="250"/>
      <c r="D76" s="37" t="s">
        <v>47</v>
      </c>
      <c r="E76" s="246"/>
      <c r="F76" s="98" t="s">
        <v>48</v>
      </c>
      <c r="G76" s="37" t="s">
        <v>47</v>
      </c>
      <c r="H76" s="246"/>
      <c r="I76" s="246"/>
      <c r="J76" s="99" t="s">
        <v>48</v>
      </c>
      <c r="K76" s="246"/>
      <c r="L76" s="34"/>
      <c r="M76" s="729"/>
      <c r="N76" s="729"/>
      <c r="O76" s="729"/>
      <c r="P76" s="729"/>
      <c r="Q76" s="729"/>
      <c r="R76" s="729"/>
      <c r="S76" s="734"/>
      <c r="T76" s="734"/>
      <c r="U76" s="734"/>
      <c r="V76" s="734"/>
      <c r="W76" s="734"/>
      <c r="X76" s="734"/>
      <c r="Y76" s="734"/>
      <c r="Z76" s="734"/>
      <c r="AA76" s="734"/>
      <c r="AB76" s="734"/>
      <c r="AC76" s="734"/>
      <c r="AD76" s="734"/>
      <c r="AE76" s="734"/>
      <c r="AF76" s="729"/>
      <c r="AG76" s="729"/>
      <c r="AH76" s="729"/>
    </row>
    <row r="77" spans="1:34" s="2" customFormat="1" ht="14.5" customHeight="1">
      <c r="A77" s="250"/>
      <c r="B77" s="39"/>
      <c r="C77" s="40"/>
      <c r="D77" s="40"/>
      <c r="E77" s="40"/>
      <c r="F77" s="40"/>
      <c r="G77" s="40"/>
      <c r="H77" s="40"/>
      <c r="I77" s="40"/>
      <c r="J77" s="40"/>
      <c r="K77" s="40"/>
      <c r="L77" s="34"/>
      <c r="M77" s="729"/>
      <c r="N77" s="729"/>
      <c r="O77" s="729"/>
      <c r="P77" s="729"/>
      <c r="Q77" s="729"/>
      <c r="R77" s="729"/>
      <c r="S77" s="734"/>
      <c r="T77" s="734"/>
      <c r="U77" s="734"/>
      <c r="V77" s="734"/>
      <c r="W77" s="734"/>
      <c r="X77" s="734"/>
      <c r="Y77" s="734"/>
      <c r="Z77" s="734"/>
      <c r="AA77" s="734"/>
      <c r="AB77" s="734"/>
      <c r="AC77" s="734"/>
      <c r="AD77" s="734"/>
      <c r="AE77" s="734"/>
      <c r="AF77" s="729"/>
      <c r="AG77" s="729"/>
      <c r="AH77" s="729"/>
    </row>
    <row r="81" spans="1:47" s="2" customFormat="1" ht="7" customHeight="1">
      <c r="A81" s="250"/>
      <c r="B81" s="41"/>
      <c r="C81" s="42"/>
      <c r="D81" s="42"/>
      <c r="E81" s="42"/>
      <c r="F81" s="42"/>
      <c r="G81" s="42"/>
      <c r="H81" s="42"/>
      <c r="I81" s="42"/>
      <c r="J81" s="42"/>
      <c r="K81" s="42"/>
      <c r="L81" s="34"/>
      <c r="M81" s="729"/>
      <c r="N81" s="729"/>
      <c r="O81" s="729"/>
      <c r="P81" s="729"/>
      <c r="Q81" s="729"/>
      <c r="R81" s="729"/>
      <c r="S81" s="734"/>
      <c r="T81" s="734"/>
      <c r="U81" s="734"/>
      <c r="V81" s="734"/>
      <c r="W81" s="734"/>
      <c r="X81" s="734"/>
      <c r="Y81" s="734"/>
      <c r="Z81" s="734"/>
      <c r="AA81" s="734"/>
      <c r="AB81" s="734"/>
      <c r="AC81" s="734"/>
      <c r="AD81" s="734"/>
      <c r="AE81" s="734"/>
      <c r="AF81" s="729"/>
      <c r="AG81" s="729"/>
      <c r="AH81" s="729"/>
    </row>
    <row r="82" spans="1:47" s="2" customFormat="1" ht="25" customHeight="1">
      <c r="A82" s="250"/>
      <c r="B82" s="26"/>
      <c r="C82" s="16" t="s">
        <v>112</v>
      </c>
      <c r="D82" s="250"/>
      <c r="E82" s="250"/>
      <c r="F82" s="250"/>
      <c r="G82" s="250"/>
      <c r="H82" s="250"/>
      <c r="I82" s="250"/>
      <c r="J82" s="250"/>
      <c r="K82" s="250"/>
      <c r="L82" s="34"/>
      <c r="M82" s="729"/>
      <c r="N82" s="729"/>
      <c r="O82" s="729"/>
      <c r="P82" s="729"/>
      <c r="Q82" s="729"/>
      <c r="R82" s="729"/>
      <c r="S82" s="734"/>
      <c r="T82" s="734"/>
      <c r="U82" s="734"/>
      <c r="V82" s="734"/>
      <c r="W82" s="734"/>
      <c r="X82" s="734"/>
      <c r="Y82" s="734"/>
      <c r="Z82" s="734"/>
      <c r="AA82" s="734"/>
      <c r="AB82" s="734"/>
      <c r="AC82" s="734"/>
      <c r="AD82" s="734"/>
      <c r="AE82" s="734"/>
      <c r="AF82" s="729"/>
      <c r="AG82" s="729"/>
      <c r="AH82" s="729"/>
    </row>
    <row r="83" spans="1:47" s="2" customFormat="1" ht="7" customHeight="1">
      <c r="A83" s="250"/>
      <c r="B83" s="26"/>
      <c r="C83" s="250"/>
      <c r="D83" s="250"/>
      <c r="E83" s="250"/>
      <c r="F83" s="250"/>
      <c r="G83" s="250"/>
      <c r="H83" s="250"/>
      <c r="I83" s="250"/>
      <c r="J83" s="250"/>
      <c r="K83" s="250"/>
      <c r="L83" s="34"/>
      <c r="M83" s="729"/>
      <c r="N83" s="729"/>
      <c r="O83" s="729"/>
      <c r="P83" s="729"/>
      <c r="Q83" s="729"/>
      <c r="R83" s="729"/>
      <c r="S83" s="734"/>
      <c r="T83" s="734"/>
      <c r="U83" s="734"/>
      <c r="V83" s="734"/>
      <c r="W83" s="734"/>
      <c r="X83" s="734"/>
      <c r="Y83" s="734"/>
      <c r="Z83" s="734"/>
      <c r="AA83" s="734"/>
      <c r="AB83" s="734"/>
      <c r="AC83" s="734"/>
      <c r="AD83" s="734"/>
      <c r="AE83" s="734"/>
      <c r="AF83" s="729"/>
      <c r="AG83" s="729"/>
      <c r="AH83" s="729"/>
    </row>
    <row r="84" spans="1:47" s="2" customFormat="1" ht="12" customHeight="1">
      <c r="A84" s="250"/>
      <c r="B84" s="26"/>
      <c r="C84" s="251" t="s">
        <v>16</v>
      </c>
      <c r="D84" s="250"/>
      <c r="E84" s="250"/>
      <c r="F84" s="250"/>
      <c r="G84" s="250"/>
      <c r="H84" s="250"/>
      <c r="I84" s="250"/>
      <c r="J84" s="250"/>
      <c r="K84" s="250"/>
      <c r="L84" s="34"/>
      <c r="M84" s="729"/>
      <c r="N84" s="729"/>
      <c r="O84" s="729"/>
      <c r="P84" s="729"/>
      <c r="Q84" s="729"/>
      <c r="R84" s="729"/>
      <c r="S84" s="734"/>
      <c r="T84" s="734"/>
      <c r="U84" s="734"/>
      <c r="V84" s="734"/>
      <c r="W84" s="734"/>
      <c r="X84" s="734"/>
      <c r="Y84" s="734"/>
      <c r="Z84" s="734"/>
      <c r="AA84" s="734"/>
      <c r="AB84" s="734"/>
      <c r="AC84" s="734"/>
      <c r="AD84" s="734"/>
      <c r="AE84" s="734"/>
      <c r="AF84" s="729"/>
      <c r="AG84" s="729"/>
      <c r="AH84" s="729"/>
    </row>
    <row r="85" spans="1:47" s="2" customFormat="1" ht="16.5" customHeight="1">
      <c r="A85" s="250"/>
      <c r="B85" s="26"/>
      <c r="C85" s="250"/>
      <c r="D85" s="250"/>
      <c r="E85" s="940" t="str">
        <f>E7</f>
        <v>Přístavba a rekonstrukce sportovní haly Chrudim, I.etapa</v>
      </c>
      <c r="F85" s="941"/>
      <c r="G85" s="941"/>
      <c r="H85" s="941"/>
      <c r="I85" s="250"/>
      <c r="J85" s="250"/>
      <c r="K85" s="250"/>
      <c r="L85" s="34"/>
      <c r="M85" s="729"/>
      <c r="N85" s="729"/>
      <c r="O85" s="729"/>
      <c r="P85" s="729"/>
      <c r="Q85" s="729"/>
      <c r="R85" s="729"/>
      <c r="S85" s="734"/>
      <c r="T85" s="734"/>
      <c r="U85" s="734"/>
      <c r="V85" s="734"/>
      <c r="W85" s="734"/>
      <c r="X85" s="734"/>
      <c r="Y85" s="734"/>
      <c r="Z85" s="734"/>
      <c r="AA85" s="734"/>
      <c r="AB85" s="734"/>
      <c r="AC85" s="734"/>
      <c r="AD85" s="734"/>
      <c r="AE85" s="734"/>
      <c r="AF85" s="729"/>
      <c r="AG85" s="729"/>
      <c r="AH85" s="729"/>
    </row>
    <row r="86" spans="1:47" s="2" customFormat="1" ht="12" customHeight="1">
      <c r="A86" s="250"/>
      <c r="B86" s="26"/>
      <c r="C86" s="251" t="s">
        <v>111</v>
      </c>
      <c r="D86" s="250"/>
      <c r="E86" s="250"/>
      <c r="F86" s="250"/>
      <c r="G86" s="250"/>
      <c r="H86" s="250"/>
      <c r="I86" s="250"/>
      <c r="J86" s="250"/>
      <c r="K86" s="250"/>
      <c r="L86" s="34"/>
      <c r="M86" s="729"/>
      <c r="N86" s="729"/>
      <c r="O86" s="729"/>
      <c r="P86" s="729"/>
      <c r="Q86" s="729"/>
      <c r="R86" s="729"/>
      <c r="S86" s="734"/>
      <c r="T86" s="734"/>
      <c r="U86" s="734"/>
      <c r="V86" s="734"/>
      <c r="W86" s="734"/>
      <c r="X86" s="734"/>
      <c r="Y86" s="734"/>
      <c r="Z86" s="734"/>
      <c r="AA86" s="734"/>
      <c r="AB86" s="734"/>
      <c r="AC86" s="734"/>
      <c r="AD86" s="734"/>
      <c r="AE86" s="734"/>
      <c r="AF86" s="729"/>
      <c r="AG86" s="729"/>
      <c r="AH86" s="729"/>
    </row>
    <row r="87" spans="1:47" s="2" customFormat="1" ht="16.5" customHeight="1">
      <c r="A87" s="250"/>
      <c r="B87" s="26"/>
      <c r="C87" s="250"/>
      <c r="D87" s="250"/>
      <c r="E87" s="911" t="str">
        <f>E9</f>
        <v>7 - Přípojka vodovodu</v>
      </c>
      <c r="F87" s="942"/>
      <c r="G87" s="942"/>
      <c r="H87" s="942"/>
      <c r="I87" s="250"/>
      <c r="J87" s="250"/>
      <c r="K87" s="250"/>
      <c r="L87" s="34"/>
      <c r="M87" s="729"/>
      <c r="N87" s="729"/>
      <c r="O87" s="729"/>
      <c r="P87" s="729"/>
      <c r="Q87" s="729"/>
      <c r="R87" s="729"/>
      <c r="S87" s="734"/>
      <c r="T87" s="734"/>
      <c r="U87" s="734"/>
      <c r="V87" s="734"/>
      <c r="W87" s="734"/>
      <c r="X87" s="734"/>
      <c r="Y87" s="734"/>
      <c r="Z87" s="734"/>
      <c r="AA87" s="734"/>
      <c r="AB87" s="734"/>
      <c r="AC87" s="734"/>
      <c r="AD87" s="734"/>
      <c r="AE87" s="734"/>
      <c r="AF87" s="729"/>
      <c r="AG87" s="729"/>
      <c r="AH87" s="729"/>
    </row>
    <row r="88" spans="1:47" s="2" customFormat="1" ht="7" customHeight="1">
      <c r="A88" s="250"/>
      <c r="B88" s="26"/>
      <c r="C88" s="250"/>
      <c r="D88" s="250"/>
      <c r="E88" s="250"/>
      <c r="F88" s="250"/>
      <c r="G88" s="250"/>
      <c r="H88" s="250"/>
      <c r="I88" s="250"/>
      <c r="J88" s="250"/>
      <c r="K88" s="250"/>
      <c r="L88" s="34"/>
      <c r="M88" s="729"/>
      <c r="N88" s="729"/>
      <c r="O88" s="729"/>
      <c r="P88" s="729"/>
      <c r="Q88" s="729"/>
      <c r="R88" s="729"/>
      <c r="S88" s="734"/>
      <c r="T88" s="734"/>
      <c r="U88" s="734"/>
      <c r="V88" s="734"/>
      <c r="W88" s="734"/>
      <c r="X88" s="734"/>
      <c r="Y88" s="734"/>
      <c r="Z88" s="734"/>
      <c r="AA88" s="734"/>
      <c r="AB88" s="734"/>
      <c r="AC88" s="734"/>
      <c r="AD88" s="734"/>
      <c r="AE88" s="734"/>
      <c r="AF88" s="729"/>
      <c r="AG88" s="729"/>
      <c r="AH88" s="729"/>
    </row>
    <row r="89" spans="1:47" s="2" customFormat="1" ht="12" customHeight="1">
      <c r="A89" s="250"/>
      <c r="B89" s="26"/>
      <c r="C89" s="251" t="s">
        <v>19</v>
      </c>
      <c r="D89" s="250"/>
      <c r="E89" s="250"/>
      <c r="F89" s="243" t="str">
        <f>F12</f>
        <v>Chrudim</v>
      </c>
      <c r="G89" s="250"/>
      <c r="H89" s="250"/>
      <c r="I89" s="251" t="s">
        <v>20</v>
      </c>
      <c r="J89" s="248">
        <f>IF(J12="","",J12)</f>
        <v>44757</v>
      </c>
      <c r="K89" s="250"/>
      <c r="L89" s="34"/>
      <c r="M89" s="729"/>
      <c r="N89" s="729"/>
      <c r="O89" s="729"/>
      <c r="P89" s="729"/>
      <c r="Q89" s="729"/>
      <c r="R89" s="729"/>
      <c r="S89" s="734"/>
      <c r="T89" s="734"/>
      <c r="U89" s="734"/>
      <c r="V89" s="734"/>
      <c r="W89" s="734"/>
      <c r="X89" s="734"/>
      <c r="Y89" s="734"/>
      <c r="Z89" s="734"/>
      <c r="AA89" s="734"/>
      <c r="AB89" s="734"/>
      <c r="AC89" s="734"/>
      <c r="AD89" s="734"/>
      <c r="AE89" s="734"/>
      <c r="AF89" s="729"/>
      <c r="AG89" s="729"/>
      <c r="AH89" s="729"/>
    </row>
    <row r="90" spans="1:47" s="2" customFormat="1" ht="7" customHeight="1">
      <c r="A90" s="250"/>
      <c r="B90" s="26"/>
      <c r="C90" s="250"/>
      <c r="D90" s="250"/>
      <c r="E90" s="250"/>
      <c r="F90" s="250"/>
      <c r="G90" s="250"/>
      <c r="H90" s="250"/>
      <c r="I90" s="250"/>
      <c r="J90" s="250"/>
      <c r="K90" s="250"/>
      <c r="L90" s="34"/>
      <c r="M90" s="729"/>
      <c r="N90" s="729"/>
      <c r="O90" s="729"/>
      <c r="P90" s="729"/>
      <c r="Q90" s="729"/>
      <c r="R90" s="729"/>
      <c r="S90" s="734"/>
      <c r="T90" s="734"/>
      <c r="U90" s="734"/>
      <c r="V90" s="734"/>
      <c r="W90" s="734"/>
      <c r="X90" s="734"/>
      <c r="Y90" s="734"/>
      <c r="Z90" s="734"/>
      <c r="AA90" s="734"/>
      <c r="AB90" s="734"/>
      <c r="AC90" s="734"/>
      <c r="AD90" s="734"/>
      <c r="AE90" s="734"/>
      <c r="AF90" s="729"/>
      <c r="AG90" s="729"/>
      <c r="AH90" s="729"/>
    </row>
    <row r="91" spans="1:47" s="2" customFormat="1" ht="25.75" customHeight="1">
      <c r="A91" s="250"/>
      <c r="B91" s="26"/>
      <c r="C91" s="251" t="s">
        <v>21</v>
      </c>
      <c r="D91" s="250"/>
      <c r="E91" s="250"/>
      <c r="F91" s="243" t="str">
        <f>E15</f>
        <v xml:space="preserve">Město Chrudim, Resselovo nám.77, Chrudim </v>
      </c>
      <c r="G91" s="250"/>
      <c r="H91" s="250"/>
      <c r="I91" s="251" t="s">
        <v>26</v>
      </c>
      <c r="J91" s="245" t="str">
        <f>E21</f>
        <v>Projekce CZ s.r.o., Tovární 290, Chrudim</v>
      </c>
      <c r="K91" s="250"/>
      <c r="L91" s="34"/>
      <c r="M91" s="729"/>
      <c r="N91" s="729"/>
      <c r="O91" s="729"/>
      <c r="P91" s="729"/>
      <c r="Q91" s="729"/>
      <c r="R91" s="729"/>
      <c r="S91" s="734"/>
      <c r="T91" s="734"/>
      <c r="U91" s="734"/>
      <c r="V91" s="734"/>
      <c r="W91" s="734"/>
      <c r="X91" s="734"/>
      <c r="Y91" s="734"/>
      <c r="Z91" s="734"/>
      <c r="AA91" s="734"/>
      <c r="AB91" s="734"/>
      <c r="AC91" s="734"/>
      <c r="AD91" s="734"/>
      <c r="AE91" s="734"/>
      <c r="AF91" s="729"/>
      <c r="AG91" s="729"/>
      <c r="AH91" s="729"/>
    </row>
    <row r="92" spans="1:47" s="2" customFormat="1" ht="15.25" customHeight="1">
      <c r="A92" s="250"/>
      <c r="B92" s="26"/>
      <c r="C92" s="251" t="s">
        <v>24</v>
      </c>
      <c r="D92" s="250"/>
      <c r="E92" s="250"/>
      <c r="F92" s="243" t="str">
        <f>IF(E18="","",E18)</f>
        <v>Vyplň údaj</v>
      </c>
      <c r="G92" s="250"/>
      <c r="H92" s="250"/>
      <c r="I92" s="251" t="s">
        <v>29</v>
      </c>
      <c r="J92" s="245">
        <f>E24</f>
        <v>0</v>
      </c>
      <c r="K92" s="250"/>
      <c r="L92" s="34"/>
      <c r="M92" s="729"/>
      <c r="N92" s="729"/>
      <c r="O92" s="729"/>
      <c r="P92" s="729"/>
      <c r="Q92" s="729"/>
      <c r="R92" s="729"/>
      <c r="S92" s="734"/>
      <c r="T92" s="734"/>
      <c r="U92" s="734"/>
      <c r="V92" s="734"/>
      <c r="W92" s="734"/>
      <c r="X92" s="734"/>
      <c r="Y92" s="734"/>
      <c r="Z92" s="734"/>
      <c r="AA92" s="734"/>
      <c r="AB92" s="734"/>
      <c r="AC92" s="734"/>
      <c r="AD92" s="734"/>
      <c r="AE92" s="734"/>
      <c r="AF92" s="729"/>
      <c r="AG92" s="729"/>
      <c r="AH92" s="729"/>
    </row>
    <row r="93" spans="1:47" s="2" customFormat="1" ht="10.4" customHeight="1">
      <c r="A93" s="250"/>
      <c r="B93" s="26"/>
      <c r="C93" s="250"/>
      <c r="D93" s="250"/>
      <c r="E93" s="250"/>
      <c r="F93" s="250"/>
      <c r="G93" s="250"/>
      <c r="H93" s="250"/>
      <c r="I93" s="250"/>
      <c r="J93" s="250"/>
      <c r="K93" s="250"/>
      <c r="L93" s="34"/>
      <c r="M93" s="729"/>
      <c r="N93" s="729"/>
      <c r="O93" s="729"/>
      <c r="P93" s="729"/>
      <c r="Q93" s="729"/>
      <c r="R93" s="729"/>
      <c r="S93" s="734"/>
      <c r="T93" s="734"/>
      <c r="U93" s="734"/>
      <c r="V93" s="734"/>
      <c r="W93" s="734"/>
      <c r="X93" s="734"/>
      <c r="Y93" s="734"/>
      <c r="Z93" s="734"/>
      <c r="AA93" s="734"/>
      <c r="AB93" s="734"/>
      <c r="AC93" s="734"/>
      <c r="AD93" s="734"/>
      <c r="AE93" s="734"/>
      <c r="AF93" s="729"/>
      <c r="AG93" s="729"/>
      <c r="AH93" s="729"/>
    </row>
    <row r="94" spans="1:47" s="2" customFormat="1" ht="29.25" customHeight="1">
      <c r="A94" s="250"/>
      <c r="B94" s="26"/>
      <c r="C94" s="100" t="s">
        <v>113</v>
      </c>
      <c r="D94" s="92"/>
      <c r="E94" s="92"/>
      <c r="F94" s="92"/>
      <c r="G94" s="92"/>
      <c r="H94" s="92"/>
      <c r="I94" s="92"/>
      <c r="J94" s="101" t="s">
        <v>114</v>
      </c>
      <c r="K94" s="92"/>
      <c r="L94" s="34"/>
      <c r="M94" s="729"/>
      <c r="N94" s="729"/>
      <c r="O94" s="729"/>
      <c r="P94" s="729"/>
      <c r="Q94" s="729"/>
      <c r="R94" s="729"/>
      <c r="S94" s="734"/>
      <c r="T94" s="734"/>
      <c r="U94" s="734"/>
      <c r="V94" s="734"/>
      <c r="W94" s="734"/>
      <c r="X94" s="734"/>
      <c r="Y94" s="734"/>
      <c r="Z94" s="734"/>
      <c r="AA94" s="734"/>
      <c r="AB94" s="734"/>
      <c r="AC94" s="734"/>
      <c r="AD94" s="734"/>
      <c r="AE94" s="734"/>
      <c r="AF94" s="729"/>
      <c r="AG94" s="729"/>
      <c r="AH94" s="729"/>
    </row>
    <row r="95" spans="1:47" s="2" customFormat="1" ht="10.4" customHeight="1">
      <c r="A95" s="250"/>
      <c r="B95" s="26"/>
      <c r="C95" s="250"/>
      <c r="D95" s="250"/>
      <c r="E95" s="250"/>
      <c r="F95" s="250"/>
      <c r="G95" s="250"/>
      <c r="H95" s="250"/>
      <c r="I95" s="250"/>
      <c r="J95" s="250"/>
      <c r="K95" s="250"/>
      <c r="L95" s="34"/>
      <c r="M95" s="729"/>
      <c r="N95" s="729"/>
      <c r="O95" s="729"/>
      <c r="P95" s="729"/>
      <c r="Q95" s="729"/>
      <c r="R95" s="729"/>
      <c r="S95" s="734"/>
      <c r="T95" s="734"/>
      <c r="U95" s="734"/>
      <c r="V95" s="734"/>
      <c r="W95" s="734"/>
      <c r="X95" s="734"/>
      <c r="Y95" s="734"/>
      <c r="Z95" s="734"/>
      <c r="AA95" s="734"/>
      <c r="AB95" s="734"/>
      <c r="AC95" s="734"/>
      <c r="AD95" s="734"/>
      <c r="AE95" s="734"/>
      <c r="AF95" s="729"/>
      <c r="AG95" s="729"/>
      <c r="AH95" s="729"/>
    </row>
    <row r="96" spans="1:47" s="2" customFormat="1" ht="22.95" customHeight="1">
      <c r="A96" s="250"/>
      <c r="B96" s="26"/>
      <c r="C96" s="102" t="s">
        <v>115</v>
      </c>
      <c r="D96" s="250"/>
      <c r="E96" s="250"/>
      <c r="F96" s="250"/>
      <c r="G96" s="250"/>
      <c r="H96" s="250"/>
      <c r="I96" s="250"/>
      <c r="J96" s="249">
        <f>J120</f>
        <v>0</v>
      </c>
      <c r="K96" s="250"/>
      <c r="L96" s="34"/>
      <c r="M96" s="729"/>
      <c r="N96" s="729"/>
      <c r="O96" s="729"/>
      <c r="P96" s="729"/>
      <c r="Q96" s="729"/>
      <c r="R96" s="729"/>
      <c r="S96" s="734"/>
      <c r="T96" s="734"/>
      <c r="U96" s="734"/>
      <c r="V96" s="734"/>
      <c r="W96" s="734"/>
      <c r="X96" s="734"/>
      <c r="Y96" s="734"/>
      <c r="Z96" s="734"/>
      <c r="AA96" s="734"/>
      <c r="AB96" s="734"/>
      <c r="AC96" s="734"/>
      <c r="AD96" s="734"/>
      <c r="AE96" s="734"/>
      <c r="AF96" s="729"/>
      <c r="AG96" s="729"/>
      <c r="AH96" s="729"/>
      <c r="AU96" s="12"/>
    </row>
    <row r="97" spans="1:34" s="6" customFormat="1" ht="25" customHeight="1">
      <c r="B97" s="103"/>
      <c r="D97" s="104" t="s">
        <v>2109</v>
      </c>
      <c r="E97" s="105"/>
      <c r="F97" s="105"/>
      <c r="G97" s="105"/>
      <c r="H97" s="105"/>
      <c r="I97" s="105"/>
      <c r="J97" s="106">
        <f>J121</f>
        <v>0</v>
      </c>
      <c r="L97" s="103"/>
      <c r="M97" s="731"/>
      <c r="N97" s="731"/>
      <c r="O97" s="731"/>
      <c r="P97" s="731"/>
      <c r="Q97" s="731"/>
      <c r="R97" s="731"/>
      <c r="S97" s="731"/>
      <c r="T97" s="731"/>
      <c r="U97" s="731"/>
      <c r="V97" s="731"/>
      <c r="W97" s="731"/>
      <c r="X97" s="731"/>
      <c r="Y97" s="731"/>
      <c r="Z97" s="731"/>
      <c r="AA97" s="731"/>
      <c r="AB97" s="731"/>
      <c r="AC97" s="731"/>
      <c r="AD97" s="731"/>
      <c r="AE97" s="731"/>
      <c r="AF97" s="731"/>
      <c r="AG97" s="731"/>
      <c r="AH97" s="731"/>
    </row>
    <row r="98" spans="1:34" s="242" customFormat="1" ht="19.95" customHeight="1">
      <c r="B98" s="107"/>
      <c r="D98" s="108" t="s">
        <v>2812</v>
      </c>
      <c r="E98" s="109"/>
      <c r="F98" s="109"/>
      <c r="G98" s="109"/>
      <c r="H98" s="109"/>
      <c r="I98" s="109"/>
      <c r="J98" s="110">
        <f>J122</f>
        <v>0</v>
      </c>
      <c r="L98" s="107"/>
      <c r="M98" s="732"/>
      <c r="N98" s="732"/>
      <c r="O98" s="732"/>
      <c r="P98" s="732"/>
      <c r="Q98" s="732"/>
      <c r="R98" s="732"/>
      <c r="S98" s="732"/>
      <c r="T98" s="732"/>
      <c r="U98" s="732"/>
      <c r="V98" s="732"/>
      <c r="W98" s="732"/>
      <c r="X98" s="732"/>
      <c r="Y98" s="732"/>
      <c r="Z98" s="732"/>
      <c r="AA98" s="732"/>
      <c r="AB98" s="732"/>
      <c r="AC98" s="732"/>
      <c r="AD98" s="732"/>
      <c r="AE98" s="732"/>
      <c r="AF98" s="732"/>
      <c r="AG98" s="732"/>
      <c r="AH98" s="732"/>
    </row>
    <row r="99" spans="1:34" s="242" customFormat="1" ht="19.95" customHeight="1">
      <c r="B99" s="107"/>
      <c r="D99" s="108" t="s">
        <v>2813</v>
      </c>
      <c r="E99" s="109"/>
      <c r="F99" s="109"/>
      <c r="G99" s="109"/>
      <c r="H99" s="109"/>
      <c r="I99" s="109"/>
      <c r="J99" s="110">
        <f>J149</f>
        <v>0</v>
      </c>
      <c r="L99" s="107"/>
      <c r="M99" s="732"/>
      <c r="N99" s="732"/>
      <c r="O99" s="732"/>
      <c r="P99" s="732"/>
      <c r="Q99" s="732"/>
      <c r="R99" s="732"/>
      <c r="S99" s="732"/>
      <c r="T99" s="732"/>
      <c r="U99" s="732"/>
      <c r="V99" s="732"/>
      <c r="W99" s="732"/>
      <c r="X99" s="732"/>
      <c r="Y99" s="732"/>
      <c r="Z99" s="732"/>
      <c r="AA99" s="732"/>
      <c r="AB99" s="732"/>
      <c r="AC99" s="732"/>
      <c r="AD99" s="732"/>
      <c r="AE99" s="732"/>
      <c r="AF99" s="732"/>
      <c r="AG99" s="732"/>
      <c r="AH99" s="732"/>
    </row>
    <row r="100" spans="1:34" s="242" customFormat="1" ht="19.95" customHeight="1">
      <c r="B100" s="107"/>
      <c r="D100" s="108" t="s">
        <v>2814</v>
      </c>
      <c r="E100" s="109"/>
      <c r="F100" s="109"/>
      <c r="G100" s="109"/>
      <c r="H100" s="109"/>
      <c r="I100" s="109"/>
      <c r="J100" s="110">
        <f>J212</f>
        <v>0</v>
      </c>
      <c r="L100" s="107"/>
      <c r="M100" s="732"/>
      <c r="N100" s="732"/>
      <c r="O100" s="732"/>
      <c r="P100" s="732"/>
      <c r="Q100" s="732"/>
      <c r="R100" s="732"/>
      <c r="S100" s="732"/>
      <c r="T100" s="732"/>
      <c r="U100" s="732"/>
      <c r="V100" s="732"/>
      <c r="W100" s="732"/>
      <c r="X100" s="732"/>
      <c r="Y100" s="732"/>
      <c r="Z100" s="732"/>
      <c r="AA100" s="732"/>
      <c r="AB100" s="732"/>
      <c r="AC100" s="732"/>
      <c r="AD100" s="732"/>
      <c r="AE100" s="732"/>
      <c r="AF100" s="732"/>
      <c r="AG100" s="732"/>
      <c r="AH100" s="732"/>
    </row>
    <row r="101" spans="1:34" s="242" customFormat="1" ht="19.95" customHeight="1">
      <c r="B101" s="107"/>
      <c r="D101" s="181" t="s">
        <v>2815</v>
      </c>
      <c r="E101" s="182"/>
      <c r="F101" s="182"/>
      <c r="G101" s="182"/>
      <c r="H101" s="182"/>
      <c r="I101" s="182"/>
      <c r="J101" s="183">
        <f>J212</f>
        <v>0</v>
      </c>
      <c r="L101" s="107"/>
      <c r="M101" s="732"/>
      <c r="N101" s="732"/>
      <c r="O101" s="732"/>
      <c r="P101" s="732"/>
      <c r="Q101" s="732"/>
      <c r="R101" s="732"/>
      <c r="S101" s="732"/>
      <c r="T101" s="732"/>
      <c r="U101" s="732"/>
      <c r="V101" s="732"/>
      <c r="W101" s="732"/>
      <c r="X101" s="732"/>
      <c r="Y101" s="732"/>
      <c r="Z101" s="732"/>
      <c r="AA101" s="732"/>
      <c r="AB101" s="732"/>
      <c r="AC101" s="732"/>
      <c r="AD101" s="732"/>
      <c r="AE101" s="732"/>
      <c r="AF101" s="732"/>
      <c r="AG101" s="732"/>
      <c r="AH101" s="732"/>
    </row>
    <row r="102" spans="1:34" s="2" customFormat="1" ht="7" customHeight="1">
      <c r="A102" s="250"/>
      <c r="B102" s="39"/>
      <c r="C102" s="40"/>
      <c r="D102" s="40"/>
      <c r="E102" s="40"/>
      <c r="F102" s="40"/>
      <c r="G102" s="40"/>
      <c r="H102" s="40"/>
      <c r="I102" s="40"/>
      <c r="J102" s="40"/>
      <c r="K102" s="40"/>
      <c r="L102" s="34"/>
      <c r="M102" s="729"/>
      <c r="N102" s="729"/>
      <c r="O102" s="729"/>
      <c r="P102" s="729"/>
      <c r="Q102" s="729"/>
      <c r="R102" s="729"/>
      <c r="S102" s="734"/>
      <c r="T102" s="734"/>
      <c r="U102" s="734"/>
      <c r="V102" s="734"/>
      <c r="W102" s="734"/>
      <c r="X102" s="734"/>
      <c r="Y102" s="734"/>
      <c r="Z102" s="734"/>
      <c r="AA102" s="734"/>
      <c r="AB102" s="734"/>
      <c r="AC102" s="734"/>
      <c r="AD102" s="734"/>
      <c r="AE102" s="734"/>
      <c r="AF102" s="729"/>
      <c r="AG102" s="729"/>
      <c r="AH102" s="729"/>
    </row>
    <row r="106" spans="1:34" s="2" customFormat="1" ht="7" customHeight="1">
      <c r="A106" s="250"/>
      <c r="B106" s="41"/>
      <c r="C106" s="42"/>
      <c r="D106" s="42"/>
      <c r="E106" s="42"/>
      <c r="F106" s="42"/>
      <c r="G106" s="42"/>
      <c r="H106" s="42"/>
      <c r="I106" s="42"/>
      <c r="J106" s="42"/>
      <c r="K106" s="42"/>
      <c r="L106" s="34"/>
      <c r="M106" s="729"/>
      <c r="N106" s="729"/>
      <c r="O106" s="729"/>
      <c r="P106" s="729"/>
      <c r="Q106" s="729"/>
      <c r="R106" s="729"/>
      <c r="S106" s="734"/>
      <c r="T106" s="734"/>
      <c r="U106" s="734"/>
      <c r="V106" s="734"/>
      <c r="W106" s="734"/>
      <c r="X106" s="734"/>
      <c r="Y106" s="734"/>
      <c r="Z106" s="734"/>
      <c r="AA106" s="734"/>
      <c r="AB106" s="734"/>
      <c r="AC106" s="734"/>
      <c r="AD106" s="734"/>
      <c r="AE106" s="734"/>
      <c r="AF106" s="729"/>
      <c r="AG106" s="729"/>
      <c r="AH106" s="729"/>
    </row>
    <row r="107" spans="1:34" s="2" customFormat="1" ht="25" customHeight="1">
      <c r="A107" s="250"/>
      <c r="B107" s="26"/>
      <c r="C107" s="16" t="s">
        <v>117</v>
      </c>
      <c r="D107" s="250"/>
      <c r="E107" s="250"/>
      <c r="F107" s="250"/>
      <c r="G107" s="250"/>
      <c r="H107" s="250"/>
      <c r="I107" s="250"/>
      <c r="J107" s="250"/>
      <c r="K107" s="250"/>
      <c r="L107" s="34"/>
      <c r="M107" s="729"/>
      <c r="N107" s="729"/>
      <c r="O107" s="729"/>
      <c r="P107" s="729"/>
      <c r="Q107" s="729"/>
      <c r="R107" s="729"/>
      <c r="S107" s="734"/>
      <c r="T107" s="734"/>
      <c r="U107" s="734"/>
      <c r="V107" s="734"/>
      <c r="W107" s="734"/>
      <c r="X107" s="734"/>
      <c r="Y107" s="734"/>
      <c r="Z107" s="734"/>
      <c r="AA107" s="734"/>
      <c r="AB107" s="734"/>
      <c r="AC107" s="734"/>
      <c r="AD107" s="734"/>
      <c r="AE107" s="734"/>
      <c r="AF107" s="729"/>
      <c r="AG107" s="729"/>
      <c r="AH107" s="729"/>
    </row>
    <row r="108" spans="1:34" s="2" customFormat="1" ht="7" customHeight="1">
      <c r="A108" s="250"/>
      <c r="B108" s="26"/>
      <c r="C108" s="250"/>
      <c r="D108" s="250"/>
      <c r="E108" s="250"/>
      <c r="F108" s="250"/>
      <c r="G108" s="250"/>
      <c r="H108" s="250"/>
      <c r="I108" s="250"/>
      <c r="J108" s="250"/>
      <c r="K108" s="250"/>
      <c r="L108" s="34"/>
      <c r="M108" s="729"/>
      <c r="N108" s="729"/>
      <c r="O108" s="729"/>
      <c r="P108" s="729"/>
      <c r="Q108" s="729"/>
      <c r="R108" s="729"/>
      <c r="S108" s="734"/>
      <c r="T108" s="734"/>
      <c r="U108" s="734"/>
      <c r="V108" s="734"/>
      <c r="W108" s="734"/>
      <c r="X108" s="734"/>
      <c r="Y108" s="734"/>
      <c r="Z108" s="734"/>
      <c r="AA108" s="734"/>
      <c r="AB108" s="734"/>
      <c r="AC108" s="734"/>
      <c r="AD108" s="734"/>
      <c r="AE108" s="734"/>
      <c r="AF108" s="729"/>
      <c r="AG108" s="729"/>
      <c r="AH108" s="729"/>
    </row>
    <row r="109" spans="1:34" s="2" customFormat="1" ht="12" customHeight="1">
      <c r="A109" s="250"/>
      <c r="B109" s="26"/>
      <c r="C109" s="251" t="s">
        <v>16</v>
      </c>
      <c r="D109" s="250"/>
      <c r="E109" s="250"/>
      <c r="F109" s="250"/>
      <c r="G109" s="250"/>
      <c r="H109" s="250"/>
      <c r="I109" s="250"/>
      <c r="J109" s="250"/>
      <c r="K109" s="250"/>
      <c r="L109" s="34"/>
      <c r="M109" s="729"/>
      <c r="N109" s="729"/>
      <c r="O109" s="729"/>
      <c r="P109" s="729"/>
      <c r="Q109" s="729"/>
      <c r="R109" s="729"/>
      <c r="S109" s="734"/>
      <c r="T109" s="734"/>
      <c r="U109" s="734"/>
      <c r="V109" s="734"/>
      <c r="W109" s="734"/>
      <c r="X109" s="734"/>
      <c r="Y109" s="734"/>
      <c r="Z109" s="734"/>
      <c r="AA109" s="734"/>
      <c r="AB109" s="734"/>
      <c r="AC109" s="734"/>
      <c r="AD109" s="734"/>
      <c r="AE109" s="734"/>
      <c r="AF109" s="729"/>
      <c r="AG109" s="729"/>
      <c r="AH109" s="729"/>
    </row>
    <row r="110" spans="1:34" s="2" customFormat="1" ht="16.5" customHeight="1">
      <c r="A110" s="250"/>
      <c r="B110" s="26"/>
      <c r="C110" s="250"/>
      <c r="D110" s="250"/>
      <c r="E110" s="940"/>
      <c r="F110" s="941"/>
      <c r="G110" s="941"/>
      <c r="H110" s="941"/>
      <c r="I110" s="250"/>
      <c r="J110" s="250"/>
      <c r="K110" s="250"/>
      <c r="L110" s="34"/>
      <c r="M110" s="729"/>
      <c r="N110" s="729"/>
      <c r="O110" s="729"/>
      <c r="P110" s="729"/>
      <c r="Q110" s="729"/>
      <c r="R110" s="729"/>
      <c r="S110" s="734"/>
      <c r="T110" s="734"/>
      <c r="U110" s="734"/>
      <c r="V110" s="734"/>
      <c r="W110" s="734"/>
      <c r="X110" s="734"/>
      <c r="Y110" s="734"/>
      <c r="Z110" s="734"/>
      <c r="AA110" s="734"/>
      <c r="AB110" s="734"/>
      <c r="AC110" s="734"/>
      <c r="AD110" s="734"/>
      <c r="AE110" s="734"/>
      <c r="AF110" s="729"/>
      <c r="AG110" s="729"/>
      <c r="AH110" s="729"/>
    </row>
    <row r="111" spans="1:34" s="2" customFormat="1" ht="12" customHeight="1">
      <c r="A111" s="250"/>
      <c r="B111" s="26"/>
      <c r="C111" s="251" t="s">
        <v>111</v>
      </c>
      <c r="D111" s="250"/>
      <c r="E111" s="250"/>
      <c r="F111" s="250"/>
      <c r="G111" s="250"/>
      <c r="H111" s="250"/>
      <c r="I111" s="250"/>
      <c r="J111" s="250"/>
      <c r="K111" s="250"/>
      <c r="L111" s="34"/>
      <c r="M111" s="729"/>
      <c r="N111" s="729"/>
      <c r="O111" s="729"/>
      <c r="P111" s="729"/>
      <c r="Q111" s="729"/>
      <c r="R111" s="729"/>
      <c r="S111" s="734"/>
      <c r="T111" s="734"/>
      <c r="U111" s="734"/>
      <c r="V111" s="734"/>
      <c r="W111" s="734"/>
      <c r="X111" s="734"/>
      <c r="Y111" s="734"/>
      <c r="Z111" s="734"/>
      <c r="AA111" s="734"/>
      <c r="AB111" s="734"/>
      <c r="AC111" s="734"/>
      <c r="AD111" s="734"/>
      <c r="AE111" s="734"/>
      <c r="AF111" s="729"/>
      <c r="AG111" s="729"/>
      <c r="AH111" s="729"/>
    </row>
    <row r="112" spans="1:34" s="2" customFormat="1" ht="16.5" customHeight="1">
      <c r="A112" s="250"/>
      <c r="B112" s="26"/>
      <c r="C112" s="250"/>
      <c r="D112" s="250"/>
      <c r="E112" s="911" t="str">
        <f>E9</f>
        <v>7 - Přípojka vodovodu</v>
      </c>
      <c r="F112" s="942"/>
      <c r="G112" s="942"/>
      <c r="H112" s="942"/>
      <c r="I112" s="250"/>
      <c r="J112" s="250"/>
      <c r="K112" s="250"/>
      <c r="L112" s="34"/>
      <c r="M112" s="729"/>
      <c r="N112" s="729"/>
      <c r="O112" s="729"/>
      <c r="P112" s="729"/>
      <c r="Q112" s="729"/>
      <c r="R112" s="729"/>
      <c r="S112" s="734"/>
      <c r="T112" s="734"/>
      <c r="U112" s="734"/>
      <c r="V112" s="734"/>
      <c r="W112" s="734"/>
      <c r="X112" s="734"/>
      <c r="Y112" s="734"/>
      <c r="Z112" s="734"/>
      <c r="AA112" s="734"/>
      <c r="AB112" s="734"/>
      <c r="AC112" s="734"/>
      <c r="AD112" s="734"/>
      <c r="AE112" s="734"/>
      <c r="AF112" s="729"/>
      <c r="AG112" s="729"/>
      <c r="AH112" s="729"/>
    </row>
    <row r="113" spans="1:65" s="2" customFormat="1" ht="7" customHeight="1">
      <c r="A113" s="250"/>
      <c r="B113" s="26"/>
      <c r="C113" s="250"/>
      <c r="D113" s="250"/>
      <c r="E113" s="250"/>
      <c r="F113" s="250"/>
      <c r="G113" s="250"/>
      <c r="H113" s="250"/>
      <c r="I113" s="250"/>
      <c r="J113" s="250"/>
      <c r="K113" s="250"/>
      <c r="L113" s="34"/>
      <c r="M113" s="729"/>
      <c r="N113" s="729"/>
      <c r="O113" s="729"/>
      <c r="P113" s="729"/>
      <c r="Q113" s="729"/>
      <c r="R113" s="729"/>
      <c r="S113" s="734"/>
      <c r="T113" s="734"/>
      <c r="U113" s="734"/>
      <c r="V113" s="734"/>
      <c r="W113" s="734"/>
      <c r="X113" s="734"/>
      <c r="Y113" s="734"/>
      <c r="Z113" s="734"/>
      <c r="AA113" s="734"/>
      <c r="AB113" s="734"/>
      <c r="AC113" s="734"/>
      <c r="AD113" s="734"/>
      <c r="AE113" s="734"/>
      <c r="AF113" s="729"/>
      <c r="AG113" s="729"/>
      <c r="AH113" s="729"/>
    </row>
    <row r="114" spans="1:65" s="2" customFormat="1" ht="12" customHeight="1">
      <c r="A114" s="250"/>
      <c r="B114" s="26"/>
      <c r="C114" s="251" t="s">
        <v>19</v>
      </c>
      <c r="D114" s="250"/>
      <c r="E114" s="250"/>
      <c r="F114" s="243" t="str">
        <f>F12</f>
        <v>Chrudim</v>
      </c>
      <c r="G114" s="250"/>
      <c r="H114" s="250"/>
      <c r="I114" s="251" t="s">
        <v>20</v>
      </c>
      <c r="J114" s="248">
        <f>IF(J12="","",J12)</f>
        <v>44757</v>
      </c>
      <c r="K114" s="250"/>
      <c r="L114" s="34"/>
      <c r="M114" s="729"/>
      <c r="N114" s="729"/>
      <c r="O114" s="729"/>
      <c r="P114" s="729"/>
      <c r="Q114" s="729"/>
      <c r="R114" s="729"/>
      <c r="S114" s="734"/>
      <c r="T114" s="734"/>
      <c r="U114" s="734"/>
      <c r="V114" s="734"/>
      <c r="W114" s="734"/>
      <c r="X114" s="734"/>
      <c r="Y114" s="734"/>
      <c r="Z114" s="734"/>
      <c r="AA114" s="734"/>
      <c r="AB114" s="734"/>
      <c r="AC114" s="734"/>
      <c r="AD114" s="734"/>
      <c r="AE114" s="734"/>
      <c r="AF114" s="729"/>
      <c r="AG114" s="729"/>
      <c r="AH114" s="729"/>
    </row>
    <row r="115" spans="1:65" s="2" customFormat="1" ht="7" customHeight="1">
      <c r="A115" s="250"/>
      <c r="B115" s="26"/>
      <c r="C115" s="250"/>
      <c r="D115" s="250"/>
      <c r="E115" s="250"/>
      <c r="F115" s="250"/>
      <c r="G115" s="250"/>
      <c r="H115" s="250"/>
      <c r="I115" s="250"/>
      <c r="J115" s="250"/>
      <c r="K115" s="250"/>
      <c r="L115" s="34"/>
      <c r="M115" s="729"/>
      <c r="N115" s="729"/>
      <c r="O115" s="729"/>
      <c r="P115" s="729"/>
      <c r="Q115" s="729"/>
      <c r="R115" s="729"/>
      <c r="S115" s="734"/>
      <c r="T115" s="734"/>
      <c r="U115" s="734"/>
      <c r="V115" s="734"/>
      <c r="W115" s="734"/>
      <c r="X115" s="734"/>
      <c r="Y115" s="734"/>
      <c r="Z115" s="734"/>
      <c r="AA115" s="734"/>
      <c r="AB115" s="734"/>
      <c r="AC115" s="734"/>
      <c r="AD115" s="734"/>
      <c r="AE115" s="734"/>
      <c r="AF115" s="729"/>
      <c r="AG115" s="729"/>
      <c r="AH115" s="729"/>
    </row>
    <row r="116" spans="1:65" s="2" customFormat="1" ht="25.75" customHeight="1">
      <c r="A116" s="250"/>
      <c r="B116" s="26"/>
      <c r="C116" s="251" t="s">
        <v>21</v>
      </c>
      <c r="D116" s="250"/>
      <c r="E116" s="250"/>
      <c r="F116" s="243" t="str">
        <f>E15</f>
        <v xml:space="preserve">Město Chrudim, Resselovo nám.77, Chrudim </v>
      </c>
      <c r="G116" s="250"/>
      <c r="H116" s="250"/>
      <c r="I116" s="251" t="s">
        <v>26</v>
      </c>
      <c r="J116" s="245" t="str">
        <f>E21</f>
        <v>Projekce CZ s.r.o., Tovární 290, Chrudim</v>
      </c>
      <c r="K116" s="250"/>
      <c r="L116" s="34"/>
      <c r="M116" s="729"/>
      <c r="N116" s="729"/>
      <c r="O116" s="729"/>
      <c r="P116" s="729"/>
      <c r="Q116" s="729"/>
      <c r="R116" s="729"/>
      <c r="S116" s="734"/>
      <c r="T116" s="734"/>
      <c r="U116" s="734"/>
      <c r="V116" s="734"/>
      <c r="W116" s="734"/>
      <c r="X116" s="734"/>
      <c r="Y116" s="734"/>
      <c r="Z116" s="734"/>
      <c r="AA116" s="734"/>
      <c r="AB116" s="734"/>
      <c r="AC116" s="734"/>
      <c r="AD116" s="734"/>
      <c r="AE116" s="734"/>
      <c r="AF116" s="729"/>
      <c r="AG116" s="729"/>
      <c r="AH116" s="729"/>
    </row>
    <row r="117" spans="1:65" s="2" customFormat="1" ht="15.25" customHeight="1">
      <c r="A117" s="250"/>
      <c r="B117" s="26"/>
      <c r="C117" s="251" t="s">
        <v>24</v>
      </c>
      <c r="D117" s="250"/>
      <c r="E117" s="250"/>
      <c r="F117" s="243" t="str">
        <f>IF(E18="","",E18)</f>
        <v>Vyplň údaj</v>
      </c>
      <c r="G117" s="250"/>
      <c r="H117" s="250"/>
      <c r="I117" s="251" t="s">
        <v>29</v>
      </c>
      <c r="J117" s="245">
        <f>E24</f>
        <v>0</v>
      </c>
      <c r="K117" s="250"/>
      <c r="L117" s="34"/>
      <c r="M117" s="729"/>
      <c r="N117" s="729"/>
      <c r="O117" s="729"/>
      <c r="P117" s="729"/>
      <c r="Q117" s="729"/>
      <c r="R117" s="729"/>
      <c r="S117" s="734"/>
      <c r="T117" s="734"/>
      <c r="U117" s="734"/>
      <c r="V117" s="734"/>
      <c r="W117" s="734"/>
      <c r="X117" s="734"/>
      <c r="Y117" s="734"/>
      <c r="Z117" s="734"/>
      <c r="AA117" s="734"/>
      <c r="AB117" s="734"/>
      <c r="AC117" s="734"/>
      <c r="AD117" s="734"/>
      <c r="AE117" s="734"/>
      <c r="AF117" s="729"/>
      <c r="AG117" s="729"/>
      <c r="AH117" s="729"/>
    </row>
    <row r="118" spans="1:65" s="2" customFormat="1" ht="10.4" customHeight="1">
      <c r="A118" s="250"/>
      <c r="B118" s="26"/>
      <c r="C118" s="250"/>
      <c r="D118" s="250"/>
      <c r="E118" s="250"/>
      <c r="F118" s="250"/>
      <c r="G118" s="250"/>
      <c r="H118" s="250"/>
      <c r="I118" s="250"/>
      <c r="J118" s="250"/>
      <c r="K118" s="250"/>
      <c r="L118" s="34"/>
      <c r="M118" s="729"/>
      <c r="N118" s="729"/>
      <c r="O118" s="729"/>
      <c r="P118" s="729"/>
      <c r="Q118" s="729"/>
      <c r="R118" s="729"/>
      <c r="S118" s="734"/>
      <c r="T118" s="734"/>
      <c r="U118" s="734"/>
      <c r="V118" s="734"/>
      <c r="W118" s="734"/>
      <c r="X118" s="734"/>
      <c r="Y118" s="734"/>
      <c r="Z118" s="734"/>
      <c r="AA118" s="734"/>
      <c r="AB118" s="734"/>
      <c r="AC118" s="734"/>
      <c r="AD118" s="734"/>
      <c r="AE118" s="734"/>
      <c r="AF118" s="729"/>
      <c r="AG118" s="729"/>
      <c r="AH118" s="729"/>
    </row>
    <row r="119" spans="1:65" s="8" customFormat="1" ht="29.25" customHeight="1">
      <c r="A119" s="111"/>
      <c r="B119" s="112"/>
      <c r="C119" s="113" t="s">
        <v>118</v>
      </c>
      <c r="D119" s="114" t="s">
        <v>57</v>
      </c>
      <c r="E119" s="114" t="s">
        <v>53</v>
      </c>
      <c r="F119" s="114" t="s">
        <v>54</v>
      </c>
      <c r="G119" s="114" t="s">
        <v>119</v>
      </c>
      <c r="H119" s="114" t="s">
        <v>120</v>
      </c>
      <c r="I119" s="114" t="s">
        <v>121</v>
      </c>
      <c r="J119" s="114" t="s">
        <v>114</v>
      </c>
      <c r="K119" s="115" t="s">
        <v>122</v>
      </c>
      <c r="L119" s="116"/>
      <c r="M119" s="733"/>
      <c r="N119" s="733"/>
      <c r="O119" s="733"/>
      <c r="P119" s="733"/>
      <c r="Q119" s="733"/>
      <c r="R119" s="733"/>
      <c r="S119" s="733"/>
      <c r="T119" s="733"/>
      <c r="U119" s="763"/>
      <c r="V119" s="763"/>
      <c r="W119" s="763"/>
      <c r="X119" s="763"/>
      <c r="Y119" s="763"/>
      <c r="Z119" s="763"/>
      <c r="AA119" s="763"/>
      <c r="AB119" s="763"/>
      <c r="AC119" s="763"/>
      <c r="AD119" s="763"/>
      <c r="AE119" s="763"/>
      <c r="AF119" s="762"/>
      <c r="AG119" s="762"/>
      <c r="AH119" s="762"/>
    </row>
    <row r="120" spans="1:65" s="2" customFormat="1" ht="22.95" customHeight="1">
      <c r="A120" s="250"/>
      <c r="B120" s="26"/>
      <c r="C120" s="61" t="s">
        <v>129</v>
      </c>
      <c r="D120" s="250"/>
      <c r="E120" s="250"/>
      <c r="F120" s="250"/>
      <c r="G120" s="250"/>
      <c r="H120" s="250"/>
      <c r="I120" s="250"/>
      <c r="J120" s="117">
        <f>J121</f>
        <v>0</v>
      </c>
      <c r="K120" s="250"/>
      <c r="L120" s="26"/>
      <c r="M120" s="734"/>
      <c r="N120" s="729"/>
      <c r="O120" s="734"/>
      <c r="P120" s="764"/>
      <c r="Q120" s="734"/>
      <c r="R120" s="764"/>
      <c r="S120" s="734"/>
      <c r="T120" s="764"/>
      <c r="U120" s="734"/>
      <c r="V120" s="734"/>
      <c r="W120" s="734"/>
      <c r="X120" s="734"/>
      <c r="Y120" s="734"/>
      <c r="Z120" s="734"/>
      <c r="AA120" s="734"/>
      <c r="AB120" s="734"/>
      <c r="AC120" s="734"/>
      <c r="AD120" s="734"/>
      <c r="AE120" s="734"/>
      <c r="AF120" s="729"/>
      <c r="AG120" s="729"/>
      <c r="AH120" s="729"/>
      <c r="AT120" s="12"/>
      <c r="AU120" s="12"/>
      <c r="BK120" s="118"/>
    </row>
    <row r="121" spans="1:65" s="9" customFormat="1" ht="25.95" customHeight="1">
      <c r="B121" s="119"/>
      <c r="D121" s="120" t="s">
        <v>71</v>
      </c>
      <c r="E121" s="121" t="s">
        <v>167</v>
      </c>
      <c r="F121" s="121" t="s">
        <v>430</v>
      </c>
      <c r="I121" s="122"/>
      <c r="J121" s="123">
        <f>SUM(J98:J101)</f>
        <v>0</v>
      </c>
      <c r="L121" s="119"/>
      <c r="M121" s="735"/>
      <c r="N121" s="735"/>
      <c r="O121" s="735"/>
      <c r="P121" s="753"/>
      <c r="Q121" s="735"/>
      <c r="R121" s="753"/>
      <c r="S121" s="735"/>
      <c r="T121" s="753"/>
      <c r="U121" s="735"/>
      <c r="V121" s="735"/>
      <c r="W121" s="735"/>
      <c r="X121" s="735"/>
      <c r="Y121" s="735"/>
      <c r="Z121" s="735"/>
      <c r="AA121" s="735"/>
      <c r="AB121" s="735"/>
      <c r="AC121" s="735"/>
      <c r="AD121" s="735"/>
      <c r="AE121" s="735"/>
      <c r="AF121" s="735"/>
      <c r="AG121" s="735"/>
      <c r="AH121" s="735"/>
      <c r="AR121" s="120"/>
      <c r="AT121" s="127"/>
      <c r="AU121" s="127"/>
      <c r="AY121" s="120"/>
      <c r="BK121" s="128"/>
    </row>
    <row r="122" spans="1:65" s="9" customFormat="1" ht="32.25" customHeight="1">
      <c r="B122" s="119"/>
      <c r="D122" s="120" t="s">
        <v>71</v>
      </c>
      <c r="E122" s="129" t="s">
        <v>170</v>
      </c>
      <c r="F122" s="129" t="s">
        <v>431</v>
      </c>
      <c r="I122" s="122"/>
      <c r="J122" s="130">
        <f>SUM(J123:J147)</f>
        <v>0</v>
      </c>
      <c r="L122" s="119"/>
      <c r="M122" s="735"/>
      <c r="N122" s="735"/>
      <c r="O122" s="735"/>
      <c r="P122" s="753"/>
      <c r="Q122" s="735"/>
      <c r="R122" s="753"/>
      <c r="S122" s="735"/>
      <c r="T122" s="753"/>
      <c r="U122" s="735"/>
      <c r="V122" s="735"/>
      <c r="W122" s="735"/>
      <c r="X122" s="735"/>
      <c r="Y122" s="735"/>
      <c r="Z122" s="735"/>
      <c r="AA122" s="735"/>
      <c r="AB122" s="735"/>
      <c r="AC122" s="735"/>
      <c r="AD122" s="735"/>
      <c r="AE122" s="735"/>
      <c r="AF122" s="735"/>
      <c r="AG122" s="735"/>
      <c r="AH122" s="735"/>
      <c r="AR122" s="120"/>
      <c r="AT122" s="127"/>
      <c r="AU122" s="127"/>
      <c r="AY122" s="120"/>
      <c r="BK122" s="128"/>
    </row>
    <row r="123" spans="1:65" s="2" customFormat="1" ht="37.200000000000003" customHeight="1">
      <c r="A123" s="250"/>
      <c r="B123" s="131"/>
      <c r="C123" s="145" t="s">
        <v>8</v>
      </c>
      <c r="D123" s="145"/>
      <c r="E123" s="146"/>
      <c r="F123" s="616" t="s">
        <v>432</v>
      </c>
      <c r="G123" s="148" t="s">
        <v>270</v>
      </c>
      <c r="H123" s="149">
        <v>19.5</v>
      </c>
      <c r="I123" s="150"/>
      <c r="J123" s="151">
        <f>ROUND(I123*H123,0)</f>
        <v>0</v>
      </c>
      <c r="K123" s="147" t="s">
        <v>1</v>
      </c>
      <c r="L123" s="152"/>
      <c r="M123" s="736"/>
      <c r="N123" s="737"/>
      <c r="O123" s="734"/>
      <c r="P123" s="757"/>
      <c r="Q123" s="757"/>
      <c r="R123" s="757"/>
      <c r="S123" s="757"/>
      <c r="T123" s="757"/>
      <c r="U123" s="734"/>
      <c r="V123" s="734"/>
      <c r="W123" s="734"/>
      <c r="X123" s="734"/>
      <c r="Y123" s="734"/>
      <c r="Z123" s="734"/>
      <c r="AA123" s="734"/>
      <c r="AB123" s="734"/>
      <c r="AC123" s="734"/>
      <c r="AD123" s="734"/>
      <c r="AE123" s="734"/>
      <c r="AF123" s="729"/>
      <c r="AG123" s="729"/>
      <c r="AH123" s="729"/>
      <c r="AR123" s="134"/>
      <c r="AT123" s="134"/>
      <c r="AU123" s="134"/>
      <c r="AY123" s="12"/>
      <c r="BE123" s="135"/>
      <c r="BF123" s="135"/>
      <c r="BG123" s="135"/>
      <c r="BH123" s="135"/>
      <c r="BI123" s="135"/>
      <c r="BJ123" s="12"/>
      <c r="BK123" s="135"/>
      <c r="BL123" s="12"/>
      <c r="BM123" s="134"/>
    </row>
    <row r="124" spans="1:65" s="10" customFormat="1" ht="13.2" customHeight="1">
      <c r="B124" s="136"/>
      <c r="D124" s="137" t="s">
        <v>131</v>
      </c>
      <c r="E124" s="138" t="s">
        <v>1</v>
      </c>
      <c r="F124" s="140" t="s">
        <v>2095</v>
      </c>
      <c r="H124" s="140">
        <v>19.5</v>
      </c>
      <c r="I124" s="141"/>
      <c r="L124" s="136"/>
      <c r="M124" s="738"/>
      <c r="N124" s="738"/>
      <c r="O124" s="738"/>
      <c r="P124" s="738"/>
      <c r="Q124" s="738"/>
      <c r="R124" s="738"/>
      <c r="S124" s="738"/>
      <c r="T124" s="738"/>
      <c r="U124" s="738"/>
      <c r="V124" s="738"/>
      <c r="W124" s="738"/>
      <c r="X124" s="738"/>
      <c r="Y124" s="738"/>
      <c r="Z124" s="738"/>
      <c r="AA124" s="738"/>
      <c r="AB124" s="738"/>
      <c r="AC124" s="738"/>
      <c r="AD124" s="738"/>
      <c r="AE124" s="738"/>
      <c r="AF124" s="738"/>
      <c r="AG124" s="738"/>
      <c r="AH124" s="738"/>
      <c r="AT124" s="138"/>
      <c r="AU124" s="138"/>
      <c r="AY124" s="138"/>
    </row>
    <row r="125" spans="1:65" s="2" customFormat="1" ht="34.950000000000003" customHeight="1">
      <c r="A125" s="250"/>
      <c r="B125" s="131"/>
      <c r="C125" s="145" t="s">
        <v>78</v>
      </c>
      <c r="D125" s="145"/>
      <c r="E125" s="146"/>
      <c r="F125" s="156" t="s">
        <v>433</v>
      </c>
      <c r="G125" s="148" t="s">
        <v>270</v>
      </c>
      <c r="H125" s="149">
        <v>19.5</v>
      </c>
      <c r="I125" s="150"/>
      <c r="J125" s="151">
        <f>ROUND(I125*H125,0)</f>
        <v>0</v>
      </c>
      <c r="K125" s="147" t="s">
        <v>1</v>
      </c>
      <c r="L125" s="152"/>
      <c r="M125" s="736"/>
      <c r="N125" s="737"/>
      <c r="O125" s="734"/>
      <c r="P125" s="757"/>
      <c r="Q125" s="757"/>
      <c r="R125" s="757"/>
      <c r="S125" s="757"/>
      <c r="T125" s="757"/>
      <c r="U125" s="734"/>
      <c r="V125" s="734"/>
      <c r="W125" s="734"/>
      <c r="X125" s="734"/>
      <c r="Y125" s="734"/>
      <c r="Z125" s="734"/>
      <c r="AA125" s="734"/>
      <c r="AB125" s="734"/>
      <c r="AC125" s="734"/>
      <c r="AD125" s="734"/>
      <c r="AE125" s="734"/>
      <c r="AF125" s="729"/>
      <c r="AG125" s="729"/>
      <c r="AH125" s="729"/>
      <c r="AR125" s="134"/>
      <c r="AT125" s="134"/>
      <c r="AU125" s="134"/>
      <c r="AY125" s="12"/>
      <c r="BE125" s="135"/>
      <c r="BF125" s="135"/>
      <c r="BG125" s="135"/>
      <c r="BH125" s="135"/>
      <c r="BI125" s="135"/>
      <c r="BJ125" s="12"/>
      <c r="BK125" s="135"/>
      <c r="BL125" s="12"/>
      <c r="BM125" s="134"/>
    </row>
    <row r="126" spans="1:65" s="10" customFormat="1" ht="14.5" customHeight="1">
      <c r="B126" s="136"/>
      <c r="D126" s="137" t="s">
        <v>131</v>
      </c>
      <c r="E126" s="138" t="s">
        <v>1</v>
      </c>
      <c r="F126" s="140" t="s">
        <v>2095</v>
      </c>
      <c r="H126" s="140">
        <v>19.5</v>
      </c>
      <c r="I126" s="141"/>
      <c r="L126" s="136"/>
      <c r="M126" s="738"/>
      <c r="N126" s="738"/>
      <c r="O126" s="738"/>
      <c r="P126" s="738"/>
      <c r="Q126" s="738"/>
      <c r="R126" s="738"/>
      <c r="S126" s="738"/>
      <c r="T126" s="738"/>
      <c r="U126" s="738"/>
      <c r="V126" s="738"/>
      <c r="W126" s="738"/>
      <c r="X126" s="738"/>
      <c r="Y126" s="738"/>
      <c r="Z126" s="738"/>
      <c r="AA126" s="738"/>
      <c r="AB126" s="738"/>
      <c r="AC126" s="738"/>
      <c r="AD126" s="738"/>
      <c r="AE126" s="738"/>
      <c r="AF126" s="738"/>
      <c r="AG126" s="738"/>
      <c r="AH126" s="738"/>
      <c r="AT126" s="138"/>
      <c r="AU126" s="138"/>
      <c r="AY126" s="138"/>
    </row>
    <row r="127" spans="1:65" s="2" customFormat="1" ht="36" customHeight="1">
      <c r="A127" s="250"/>
      <c r="B127" s="131"/>
      <c r="C127" s="145" t="s">
        <v>132</v>
      </c>
      <c r="D127" s="145"/>
      <c r="E127" s="146"/>
      <c r="F127" s="156" t="s">
        <v>434</v>
      </c>
      <c r="G127" s="148" t="s">
        <v>270</v>
      </c>
      <c r="H127" s="149">
        <v>19.5</v>
      </c>
      <c r="I127" s="150"/>
      <c r="J127" s="151">
        <f>ROUND(I127*H127,0)</f>
        <v>0</v>
      </c>
      <c r="K127" s="147" t="s">
        <v>1</v>
      </c>
      <c r="L127" s="152"/>
      <c r="M127" s="736"/>
      <c r="N127" s="737"/>
      <c r="O127" s="734"/>
      <c r="P127" s="757"/>
      <c r="Q127" s="757"/>
      <c r="R127" s="757"/>
      <c r="S127" s="757"/>
      <c r="T127" s="757"/>
      <c r="U127" s="734"/>
      <c r="V127" s="734"/>
      <c r="W127" s="734"/>
      <c r="X127" s="734"/>
      <c r="Y127" s="734"/>
      <c r="Z127" s="734"/>
      <c r="AA127" s="734"/>
      <c r="AB127" s="734"/>
      <c r="AC127" s="734"/>
      <c r="AD127" s="734"/>
      <c r="AE127" s="734"/>
      <c r="AF127" s="729"/>
      <c r="AG127" s="729"/>
      <c r="AH127" s="729"/>
      <c r="AR127" s="134"/>
      <c r="AT127" s="134"/>
      <c r="AU127" s="134"/>
      <c r="AY127" s="12"/>
      <c r="BE127" s="135"/>
      <c r="BF127" s="135"/>
      <c r="BG127" s="135"/>
      <c r="BH127" s="135"/>
      <c r="BI127" s="135"/>
      <c r="BJ127" s="12"/>
      <c r="BK127" s="135"/>
      <c r="BL127" s="12"/>
      <c r="BM127" s="134"/>
    </row>
    <row r="128" spans="1:65" s="10" customFormat="1" ht="15" customHeight="1">
      <c r="B128" s="136"/>
      <c r="D128" s="137" t="s">
        <v>131</v>
      </c>
      <c r="E128" s="138" t="s">
        <v>1</v>
      </c>
      <c r="F128" s="140" t="s">
        <v>2095</v>
      </c>
      <c r="H128" s="140">
        <v>44</v>
      </c>
      <c r="I128" s="141"/>
      <c r="L128" s="136"/>
      <c r="M128" s="738"/>
      <c r="N128" s="738"/>
      <c r="O128" s="738"/>
      <c r="P128" s="738"/>
      <c r="Q128" s="738"/>
      <c r="R128" s="738"/>
      <c r="S128" s="738"/>
      <c r="T128" s="738"/>
      <c r="U128" s="738"/>
      <c r="V128" s="738"/>
      <c r="W128" s="738"/>
      <c r="X128" s="738"/>
      <c r="Y128" s="738"/>
      <c r="Z128" s="738"/>
      <c r="AA128" s="738"/>
      <c r="AB128" s="738"/>
      <c r="AC128" s="738"/>
      <c r="AD128" s="738"/>
      <c r="AE128" s="738"/>
      <c r="AF128" s="738"/>
      <c r="AG128" s="738"/>
      <c r="AH128" s="738"/>
      <c r="AT128" s="138"/>
      <c r="AU128" s="138"/>
      <c r="AY128" s="138"/>
    </row>
    <row r="129" spans="1:65" s="2" customFormat="1" ht="27.75" customHeight="1">
      <c r="A129" s="250"/>
      <c r="B129" s="131"/>
      <c r="C129" s="145">
        <v>4</v>
      </c>
      <c r="D129" s="145"/>
      <c r="E129" s="146"/>
      <c r="F129" s="156" t="s">
        <v>435</v>
      </c>
      <c r="G129" s="148" t="s">
        <v>158</v>
      </c>
      <c r="H129" s="149">
        <v>15</v>
      </c>
      <c r="I129" s="150"/>
      <c r="J129" s="151">
        <f>ROUND(I129*H129,0)</f>
        <v>0</v>
      </c>
      <c r="K129" s="147" t="s">
        <v>1</v>
      </c>
      <c r="L129" s="152"/>
      <c r="M129" s="736"/>
      <c r="N129" s="737"/>
      <c r="O129" s="734"/>
      <c r="P129" s="757"/>
      <c r="Q129" s="757"/>
      <c r="R129" s="757"/>
      <c r="S129" s="757"/>
      <c r="T129" s="757"/>
      <c r="U129" s="734"/>
      <c r="V129" s="734"/>
      <c r="W129" s="734"/>
      <c r="X129" s="734"/>
      <c r="Y129" s="734"/>
      <c r="Z129" s="734"/>
      <c r="AA129" s="734"/>
      <c r="AB129" s="734"/>
      <c r="AC129" s="734"/>
      <c r="AD129" s="734"/>
      <c r="AE129" s="734"/>
      <c r="AF129" s="729"/>
      <c r="AG129" s="729"/>
      <c r="AH129" s="729"/>
      <c r="AR129" s="134"/>
      <c r="AT129" s="134"/>
      <c r="AU129" s="134"/>
      <c r="AY129" s="12"/>
      <c r="BE129" s="135"/>
      <c r="BF129" s="135"/>
      <c r="BG129" s="135"/>
      <c r="BH129" s="135"/>
      <c r="BI129" s="135"/>
      <c r="BJ129" s="12"/>
      <c r="BK129" s="135"/>
      <c r="BL129" s="12"/>
      <c r="BM129" s="134"/>
    </row>
    <row r="130" spans="1:65" s="10" customFormat="1" ht="15" customHeight="1">
      <c r="B130" s="136"/>
      <c r="D130" s="137" t="s">
        <v>131</v>
      </c>
      <c r="E130" s="138" t="s">
        <v>1</v>
      </c>
      <c r="F130" s="155" t="s">
        <v>2096</v>
      </c>
      <c r="H130" s="140">
        <v>15</v>
      </c>
      <c r="I130" s="141"/>
      <c r="L130" s="136"/>
      <c r="M130" s="738"/>
      <c r="N130" s="738"/>
      <c r="O130" s="738"/>
      <c r="P130" s="738"/>
      <c r="Q130" s="738"/>
      <c r="R130" s="738"/>
      <c r="S130" s="738"/>
      <c r="T130" s="738"/>
      <c r="U130" s="738"/>
      <c r="V130" s="738"/>
      <c r="W130" s="738"/>
      <c r="X130" s="738"/>
      <c r="Y130" s="738"/>
      <c r="Z130" s="738"/>
      <c r="AA130" s="738"/>
      <c r="AB130" s="738"/>
      <c r="AC130" s="738"/>
      <c r="AD130" s="738"/>
      <c r="AE130" s="738"/>
      <c r="AF130" s="738"/>
      <c r="AG130" s="738"/>
      <c r="AH130" s="738"/>
      <c r="AT130" s="138"/>
      <c r="AU130" s="138"/>
      <c r="AY130" s="138"/>
    </row>
    <row r="131" spans="1:65" s="2" customFormat="1" ht="37.200000000000003" customHeight="1">
      <c r="A131" s="250"/>
      <c r="B131" s="131"/>
      <c r="C131" s="145">
        <v>5</v>
      </c>
      <c r="D131" s="145"/>
      <c r="E131" s="146"/>
      <c r="F131" s="156" t="s">
        <v>436</v>
      </c>
      <c r="G131" s="148" t="s">
        <v>212</v>
      </c>
      <c r="H131" s="149">
        <v>29.25</v>
      </c>
      <c r="I131" s="150"/>
      <c r="J131" s="151">
        <f>ROUND(I131*H131,0)</f>
        <v>0</v>
      </c>
      <c r="K131" s="147" t="s">
        <v>1</v>
      </c>
      <c r="L131" s="152"/>
      <c r="M131" s="736"/>
      <c r="N131" s="737"/>
      <c r="O131" s="734"/>
      <c r="P131" s="757"/>
      <c r="Q131" s="757"/>
      <c r="R131" s="757"/>
      <c r="S131" s="757"/>
      <c r="T131" s="757"/>
      <c r="U131" s="734"/>
      <c r="V131" s="734"/>
      <c r="W131" s="734"/>
      <c r="X131" s="734"/>
      <c r="Y131" s="734"/>
      <c r="Z131" s="734"/>
      <c r="AA131" s="734"/>
      <c r="AB131" s="734"/>
      <c r="AC131" s="734"/>
      <c r="AD131" s="734"/>
      <c r="AE131" s="734"/>
      <c r="AF131" s="729"/>
      <c r="AG131" s="729"/>
      <c r="AH131" s="729"/>
      <c r="AR131" s="134"/>
      <c r="AT131" s="134"/>
      <c r="AU131" s="134"/>
      <c r="AY131" s="12"/>
      <c r="BE131" s="135"/>
      <c r="BF131" s="135"/>
      <c r="BG131" s="135"/>
      <c r="BH131" s="135"/>
      <c r="BI131" s="135"/>
      <c r="BJ131" s="12"/>
      <c r="BK131" s="135"/>
      <c r="BL131" s="12"/>
      <c r="BM131" s="134"/>
    </row>
    <row r="132" spans="1:65" s="2" customFormat="1" ht="34.950000000000003" customHeight="1">
      <c r="A132" s="250"/>
      <c r="B132" s="131"/>
      <c r="C132" s="145">
        <v>6</v>
      </c>
      <c r="D132" s="145"/>
      <c r="E132" s="146"/>
      <c r="F132" s="156" t="s">
        <v>437</v>
      </c>
      <c r="G132" s="148" t="s">
        <v>212</v>
      </c>
      <c r="H132" s="149">
        <v>29.25</v>
      </c>
      <c r="I132" s="150"/>
      <c r="J132" s="151">
        <f>ROUND(I132*H132,0)</f>
        <v>0</v>
      </c>
      <c r="K132" s="147" t="s">
        <v>1</v>
      </c>
      <c r="L132" s="152"/>
      <c r="M132" s="736"/>
      <c r="N132" s="737"/>
      <c r="O132" s="734"/>
      <c r="P132" s="757"/>
      <c r="Q132" s="757"/>
      <c r="R132" s="757"/>
      <c r="S132" s="757"/>
      <c r="T132" s="757"/>
      <c r="U132" s="734"/>
      <c r="V132" s="734"/>
      <c r="W132" s="734"/>
      <c r="X132" s="734"/>
      <c r="Y132" s="734"/>
      <c r="Z132" s="734"/>
      <c r="AA132" s="734"/>
      <c r="AB132" s="734"/>
      <c r="AC132" s="734"/>
      <c r="AD132" s="734"/>
      <c r="AE132" s="734"/>
      <c r="AF132" s="729"/>
      <c r="AG132" s="729"/>
      <c r="AH132" s="729"/>
      <c r="AR132" s="134"/>
      <c r="AT132" s="134"/>
      <c r="AU132" s="134"/>
      <c r="AY132" s="12"/>
      <c r="BE132" s="135"/>
      <c r="BF132" s="135"/>
      <c r="BG132" s="135"/>
      <c r="BH132" s="135"/>
      <c r="BI132" s="135"/>
      <c r="BJ132" s="12"/>
      <c r="BK132" s="135"/>
      <c r="BL132" s="12"/>
      <c r="BM132" s="134"/>
    </row>
    <row r="133" spans="1:65" s="10" customFormat="1" ht="14.5" customHeight="1">
      <c r="B133" s="136"/>
      <c r="D133" s="137" t="s">
        <v>131</v>
      </c>
      <c r="E133" s="138" t="s">
        <v>1</v>
      </c>
      <c r="F133" s="155" t="s">
        <v>2097</v>
      </c>
      <c r="H133" s="140">
        <v>26.4</v>
      </c>
      <c r="I133" s="141"/>
      <c r="L133" s="136"/>
      <c r="M133" s="738"/>
      <c r="N133" s="738"/>
      <c r="O133" s="738"/>
      <c r="P133" s="738"/>
      <c r="Q133" s="738"/>
      <c r="R133" s="738"/>
      <c r="S133" s="738"/>
      <c r="T133" s="738"/>
      <c r="U133" s="738"/>
      <c r="V133" s="738"/>
      <c r="W133" s="738"/>
      <c r="X133" s="738"/>
      <c r="Y133" s="738"/>
      <c r="Z133" s="738"/>
      <c r="AA133" s="738"/>
      <c r="AB133" s="738"/>
      <c r="AC133" s="738"/>
      <c r="AD133" s="738"/>
      <c r="AE133" s="738"/>
      <c r="AF133" s="738"/>
      <c r="AG133" s="738"/>
      <c r="AH133" s="738"/>
      <c r="AT133" s="138"/>
      <c r="AU133" s="138"/>
      <c r="AY133" s="138"/>
    </row>
    <row r="134" spans="1:65" s="2" customFormat="1" ht="36" customHeight="1">
      <c r="A134" s="250"/>
      <c r="B134" s="131"/>
      <c r="C134" s="145">
        <v>7</v>
      </c>
      <c r="D134" s="145"/>
      <c r="E134" s="146"/>
      <c r="F134" s="156" t="s">
        <v>438</v>
      </c>
      <c r="G134" s="148" t="s">
        <v>212</v>
      </c>
      <c r="H134" s="149">
        <v>29.25</v>
      </c>
      <c r="I134" s="150"/>
      <c r="J134" s="151">
        <f>ROUND(I134*H134,0)</f>
        <v>0</v>
      </c>
      <c r="K134" s="147" t="s">
        <v>1</v>
      </c>
      <c r="L134" s="152"/>
      <c r="M134" s="736"/>
      <c r="N134" s="737"/>
      <c r="O134" s="734"/>
      <c r="P134" s="757"/>
      <c r="Q134" s="757"/>
      <c r="R134" s="757"/>
      <c r="S134" s="757"/>
      <c r="T134" s="757"/>
      <c r="U134" s="734"/>
      <c r="V134" s="734"/>
      <c r="W134" s="734"/>
      <c r="X134" s="734"/>
      <c r="Y134" s="734"/>
      <c r="Z134" s="734"/>
      <c r="AA134" s="734"/>
      <c r="AB134" s="734"/>
      <c r="AC134" s="734"/>
      <c r="AD134" s="734"/>
      <c r="AE134" s="734"/>
      <c r="AF134" s="729"/>
      <c r="AG134" s="729"/>
      <c r="AH134" s="729"/>
      <c r="AR134" s="134"/>
      <c r="AT134" s="134"/>
      <c r="AU134" s="134"/>
      <c r="AY134" s="12"/>
      <c r="BE134" s="135"/>
      <c r="BF134" s="135"/>
      <c r="BG134" s="135"/>
      <c r="BH134" s="135"/>
      <c r="BI134" s="135"/>
      <c r="BJ134" s="12"/>
      <c r="BK134" s="135"/>
      <c r="BL134" s="12"/>
      <c r="BM134" s="134"/>
    </row>
    <row r="135" spans="1:65" s="2" customFormat="1" ht="36" customHeight="1">
      <c r="A135" s="250"/>
      <c r="B135" s="131"/>
      <c r="C135" s="145">
        <v>8</v>
      </c>
      <c r="D135" s="145"/>
      <c r="E135" s="146"/>
      <c r="F135" s="156" t="s">
        <v>439</v>
      </c>
      <c r="G135" s="148" t="s">
        <v>270</v>
      </c>
      <c r="H135" s="149">
        <v>61.43</v>
      </c>
      <c r="I135" s="150"/>
      <c r="J135" s="151">
        <f>ROUND(I135*H135,0)</f>
        <v>0</v>
      </c>
      <c r="K135" s="147" t="s">
        <v>1</v>
      </c>
      <c r="L135" s="152"/>
      <c r="M135" s="736"/>
      <c r="N135" s="737"/>
      <c r="O135" s="734"/>
      <c r="P135" s="757"/>
      <c r="Q135" s="757"/>
      <c r="R135" s="757"/>
      <c r="S135" s="757"/>
      <c r="T135" s="757"/>
      <c r="U135" s="734"/>
      <c r="V135" s="734"/>
      <c r="W135" s="734"/>
      <c r="X135" s="734"/>
      <c r="Y135" s="734"/>
      <c r="Z135" s="734"/>
      <c r="AA135" s="734"/>
      <c r="AB135" s="734"/>
      <c r="AC135" s="734"/>
      <c r="AD135" s="734"/>
      <c r="AE135" s="734"/>
      <c r="AF135" s="729"/>
      <c r="AG135" s="729"/>
      <c r="AH135" s="729"/>
      <c r="AR135" s="134"/>
      <c r="AT135" s="134"/>
      <c r="AU135" s="134"/>
      <c r="AY135" s="12"/>
      <c r="BE135" s="135"/>
      <c r="BF135" s="135"/>
      <c r="BG135" s="135"/>
      <c r="BH135" s="135"/>
      <c r="BI135" s="135"/>
      <c r="BJ135" s="12"/>
      <c r="BK135" s="135"/>
      <c r="BL135" s="12"/>
      <c r="BM135" s="134"/>
    </row>
    <row r="136" spans="1:65" s="10" customFormat="1">
      <c r="B136" s="136"/>
      <c r="D136" s="137" t="s">
        <v>131</v>
      </c>
      <c r="E136" s="138" t="s">
        <v>1</v>
      </c>
      <c r="F136" s="155" t="s">
        <v>2098</v>
      </c>
      <c r="H136" s="140">
        <v>61.43</v>
      </c>
      <c r="I136" s="141"/>
      <c r="L136" s="136"/>
      <c r="M136" s="738"/>
      <c r="N136" s="738"/>
      <c r="O136" s="738"/>
      <c r="P136" s="738"/>
      <c r="Q136" s="738"/>
      <c r="R136" s="738"/>
      <c r="S136" s="738"/>
      <c r="T136" s="738"/>
      <c r="U136" s="738"/>
      <c r="V136" s="738"/>
      <c r="W136" s="738"/>
      <c r="X136" s="738"/>
      <c r="Y136" s="738"/>
      <c r="Z136" s="738"/>
      <c r="AA136" s="738"/>
      <c r="AB136" s="738"/>
      <c r="AC136" s="738"/>
      <c r="AD136" s="738"/>
      <c r="AE136" s="738"/>
      <c r="AF136" s="738"/>
      <c r="AG136" s="738"/>
      <c r="AH136" s="738"/>
      <c r="AT136" s="138"/>
      <c r="AU136" s="138"/>
      <c r="AY136" s="138"/>
    </row>
    <row r="137" spans="1:65" s="2" customFormat="1" ht="30" customHeight="1">
      <c r="A137" s="250"/>
      <c r="B137" s="131"/>
      <c r="C137" s="145">
        <v>9</v>
      </c>
      <c r="D137" s="145"/>
      <c r="E137" s="146"/>
      <c r="F137" s="156" t="s">
        <v>440</v>
      </c>
      <c r="G137" s="148" t="s">
        <v>270</v>
      </c>
      <c r="H137" s="149">
        <v>61.43</v>
      </c>
      <c r="I137" s="150"/>
      <c r="J137" s="151">
        <f t="shared" ref="J137:J143" si="0">ROUND(I137*H137,0)</f>
        <v>0</v>
      </c>
      <c r="K137" s="147" t="s">
        <v>1</v>
      </c>
      <c r="L137" s="152"/>
      <c r="M137" s="736"/>
      <c r="N137" s="737"/>
      <c r="O137" s="734"/>
      <c r="P137" s="757"/>
      <c r="Q137" s="757"/>
      <c r="R137" s="757"/>
      <c r="S137" s="757"/>
      <c r="T137" s="757"/>
      <c r="U137" s="734"/>
      <c r="V137" s="734"/>
      <c r="W137" s="734"/>
      <c r="X137" s="734"/>
      <c r="Y137" s="734"/>
      <c r="Z137" s="734"/>
      <c r="AA137" s="734"/>
      <c r="AB137" s="734"/>
      <c r="AC137" s="734"/>
      <c r="AD137" s="734"/>
      <c r="AE137" s="734"/>
      <c r="AF137" s="729"/>
      <c r="AG137" s="729"/>
      <c r="AH137" s="729"/>
      <c r="AR137" s="134"/>
      <c r="AT137" s="134"/>
      <c r="AU137" s="134"/>
      <c r="AY137" s="12"/>
      <c r="BE137" s="135"/>
      <c r="BF137" s="135"/>
      <c r="BG137" s="135"/>
      <c r="BH137" s="135"/>
      <c r="BI137" s="135"/>
      <c r="BJ137" s="12"/>
      <c r="BK137" s="135"/>
      <c r="BL137" s="12"/>
      <c r="BM137" s="134"/>
    </row>
    <row r="138" spans="1:65" s="2" customFormat="1" ht="25.5" customHeight="1">
      <c r="A138" s="250"/>
      <c r="B138" s="131"/>
      <c r="C138" s="145">
        <v>10</v>
      </c>
      <c r="D138" s="145"/>
      <c r="E138" s="146"/>
      <c r="F138" s="156" t="s">
        <v>441</v>
      </c>
      <c r="G138" s="148" t="s">
        <v>212</v>
      </c>
      <c r="H138" s="149">
        <v>29.25</v>
      </c>
      <c r="I138" s="150"/>
      <c r="J138" s="151">
        <f t="shared" si="0"/>
        <v>0</v>
      </c>
      <c r="K138" s="147" t="s">
        <v>1</v>
      </c>
      <c r="L138" s="152"/>
      <c r="M138" s="736"/>
      <c r="N138" s="737"/>
      <c r="O138" s="734"/>
      <c r="P138" s="757"/>
      <c r="Q138" s="757"/>
      <c r="R138" s="757"/>
      <c r="S138" s="757"/>
      <c r="T138" s="757"/>
      <c r="U138" s="734"/>
      <c r="V138" s="734"/>
      <c r="W138" s="734"/>
      <c r="X138" s="734"/>
      <c r="Y138" s="734"/>
      <c r="Z138" s="734"/>
      <c r="AA138" s="734"/>
      <c r="AB138" s="734"/>
      <c r="AC138" s="734"/>
      <c r="AD138" s="734"/>
      <c r="AE138" s="734"/>
      <c r="AF138" s="729"/>
      <c r="AG138" s="729"/>
      <c r="AH138" s="729"/>
      <c r="AR138" s="134"/>
      <c r="AT138" s="134"/>
      <c r="AU138" s="134"/>
      <c r="AY138" s="12"/>
      <c r="BE138" s="135"/>
      <c r="BF138" s="135"/>
      <c r="BG138" s="135"/>
      <c r="BH138" s="135"/>
      <c r="BI138" s="135"/>
      <c r="BJ138" s="12"/>
      <c r="BK138" s="135"/>
      <c r="BL138" s="12"/>
      <c r="BM138" s="134"/>
    </row>
    <row r="139" spans="1:65" s="2" customFormat="1" ht="27" customHeight="1">
      <c r="A139" s="250"/>
      <c r="B139" s="131"/>
      <c r="C139" s="145">
        <v>11</v>
      </c>
      <c r="D139" s="145"/>
      <c r="E139" s="146"/>
      <c r="F139" s="156" t="s">
        <v>214</v>
      </c>
      <c r="G139" s="148" t="s">
        <v>212</v>
      </c>
      <c r="H139" s="149">
        <v>29.25</v>
      </c>
      <c r="I139" s="150"/>
      <c r="J139" s="151">
        <f t="shared" si="0"/>
        <v>0</v>
      </c>
      <c r="K139" s="147" t="s">
        <v>1</v>
      </c>
      <c r="L139" s="152"/>
      <c r="M139" s="736"/>
      <c r="N139" s="737"/>
      <c r="O139" s="734"/>
      <c r="P139" s="757"/>
      <c r="Q139" s="757"/>
      <c r="R139" s="757"/>
      <c r="S139" s="757"/>
      <c r="T139" s="757"/>
      <c r="U139" s="734"/>
      <c r="V139" s="734"/>
      <c r="W139" s="734"/>
      <c r="X139" s="734"/>
      <c r="Y139" s="734"/>
      <c r="Z139" s="734"/>
      <c r="AA139" s="734"/>
      <c r="AB139" s="734"/>
      <c r="AC139" s="734"/>
      <c r="AD139" s="734"/>
      <c r="AE139" s="734"/>
      <c r="AF139" s="729"/>
      <c r="AG139" s="729"/>
      <c r="AH139" s="729"/>
      <c r="AR139" s="134"/>
      <c r="AT139" s="134"/>
      <c r="AU139" s="134"/>
      <c r="AY139" s="12"/>
      <c r="BE139" s="135"/>
      <c r="BF139" s="135"/>
      <c r="BG139" s="135"/>
      <c r="BH139" s="135"/>
      <c r="BI139" s="135"/>
      <c r="BJ139" s="12"/>
      <c r="BK139" s="135"/>
      <c r="BL139" s="12"/>
      <c r="BM139" s="134"/>
    </row>
    <row r="140" spans="1:65" s="2" customFormat="1" ht="25.5" customHeight="1">
      <c r="A140" s="250"/>
      <c r="B140" s="131"/>
      <c r="C140" s="145">
        <v>12</v>
      </c>
      <c r="D140" s="145"/>
      <c r="E140" s="146"/>
      <c r="F140" s="156" t="s">
        <v>442</v>
      </c>
      <c r="G140" s="148" t="s">
        <v>169</v>
      </c>
      <c r="H140" s="149">
        <v>2</v>
      </c>
      <c r="I140" s="150"/>
      <c r="J140" s="151">
        <f t="shared" si="0"/>
        <v>0</v>
      </c>
      <c r="K140" s="147" t="s">
        <v>1</v>
      </c>
      <c r="L140" s="152"/>
      <c r="M140" s="736"/>
      <c r="N140" s="737"/>
      <c r="O140" s="734"/>
      <c r="P140" s="757"/>
      <c r="Q140" s="757"/>
      <c r="R140" s="757"/>
      <c r="S140" s="757"/>
      <c r="T140" s="757"/>
      <c r="U140" s="734"/>
      <c r="V140" s="734"/>
      <c r="W140" s="734"/>
      <c r="X140" s="734"/>
      <c r="Y140" s="734"/>
      <c r="Z140" s="734"/>
      <c r="AA140" s="734"/>
      <c r="AB140" s="734"/>
      <c r="AC140" s="734"/>
      <c r="AD140" s="734"/>
      <c r="AE140" s="734"/>
      <c r="AF140" s="729"/>
      <c r="AG140" s="729"/>
      <c r="AH140" s="729"/>
      <c r="AR140" s="134"/>
      <c r="AT140" s="134"/>
      <c r="AU140" s="134"/>
      <c r="AY140" s="12"/>
      <c r="BE140" s="135"/>
      <c r="BF140" s="135"/>
      <c r="BG140" s="135"/>
      <c r="BH140" s="135"/>
      <c r="BI140" s="135"/>
      <c r="BJ140" s="12"/>
      <c r="BK140" s="135"/>
      <c r="BL140" s="12"/>
      <c r="BM140" s="134"/>
    </row>
    <row r="141" spans="1:65" s="2" customFormat="1" ht="27.75" customHeight="1">
      <c r="A141" s="250"/>
      <c r="B141" s="131"/>
      <c r="C141" s="145">
        <v>13</v>
      </c>
      <c r="D141" s="145"/>
      <c r="E141" s="146"/>
      <c r="F141" s="156" t="s">
        <v>443</v>
      </c>
      <c r="G141" s="148" t="s">
        <v>169</v>
      </c>
      <c r="H141" s="149">
        <v>2</v>
      </c>
      <c r="I141" s="150"/>
      <c r="J141" s="151">
        <f t="shared" si="0"/>
        <v>0</v>
      </c>
      <c r="K141" s="147" t="s">
        <v>1</v>
      </c>
      <c r="L141" s="152"/>
      <c r="M141" s="736"/>
      <c r="N141" s="737"/>
      <c r="O141" s="734"/>
      <c r="P141" s="757"/>
      <c r="Q141" s="757"/>
      <c r="R141" s="757"/>
      <c r="S141" s="757"/>
      <c r="T141" s="757"/>
      <c r="U141" s="734"/>
      <c r="V141" s="734"/>
      <c r="W141" s="734"/>
      <c r="X141" s="734"/>
      <c r="Y141" s="734"/>
      <c r="Z141" s="734"/>
      <c r="AA141" s="734"/>
      <c r="AB141" s="734"/>
      <c r="AC141" s="734"/>
      <c r="AD141" s="734"/>
      <c r="AE141" s="734"/>
      <c r="AF141" s="729"/>
      <c r="AG141" s="729"/>
      <c r="AH141" s="729"/>
      <c r="AR141" s="134"/>
      <c r="AT141" s="134"/>
      <c r="AU141" s="134"/>
      <c r="AY141" s="12"/>
      <c r="BE141" s="135"/>
      <c r="BF141" s="135"/>
      <c r="BG141" s="135"/>
      <c r="BH141" s="135"/>
      <c r="BI141" s="135"/>
      <c r="BJ141" s="12"/>
      <c r="BK141" s="135"/>
      <c r="BL141" s="12"/>
      <c r="BM141" s="134"/>
    </row>
    <row r="142" spans="1:65" s="2" customFormat="1" ht="33.65" customHeight="1">
      <c r="A142" s="250"/>
      <c r="B142" s="131"/>
      <c r="C142" s="145">
        <v>14</v>
      </c>
      <c r="D142" s="145"/>
      <c r="E142" s="146"/>
      <c r="F142" s="156" t="s">
        <v>444</v>
      </c>
      <c r="G142" s="148" t="s">
        <v>169</v>
      </c>
      <c r="H142" s="149">
        <v>2</v>
      </c>
      <c r="I142" s="150"/>
      <c r="J142" s="151">
        <f t="shared" si="0"/>
        <v>0</v>
      </c>
      <c r="K142" s="147" t="s">
        <v>1</v>
      </c>
      <c r="L142" s="152"/>
      <c r="M142" s="736"/>
      <c r="N142" s="737"/>
      <c r="O142" s="734"/>
      <c r="P142" s="757"/>
      <c r="Q142" s="757"/>
      <c r="R142" s="757"/>
      <c r="S142" s="757"/>
      <c r="T142" s="757"/>
      <c r="U142" s="734"/>
      <c r="V142" s="734"/>
      <c r="W142" s="734"/>
      <c r="X142" s="734"/>
      <c r="Y142" s="734"/>
      <c r="Z142" s="734"/>
      <c r="AA142" s="734"/>
      <c r="AB142" s="734"/>
      <c r="AC142" s="734"/>
      <c r="AD142" s="734"/>
      <c r="AE142" s="734"/>
      <c r="AF142" s="729"/>
      <c r="AG142" s="729"/>
      <c r="AH142" s="729"/>
      <c r="AR142" s="134"/>
      <c r="AT142" s="134"/>
      <c r="AU142" s="134"/>
      <c r="AY142" s="12"/>
      <c r="BE142" s="135"/>
      <c r="BF142" s="135"/>
      <c r="BG142" s="135"/>
      <c r="BH142" s="135"/>
      <c r="BI142" s="135"/>
      <c r="BJ142" s="12"/>
      <c r="BK142" s="135"/>
      <c r="BL142" s="12"/>
      <c r="BM142" s="134"/>
    </row>
    <row r="143" spans="1:65" s="10" customFormat="1" ht="21.75" customHeight="1">
      <c r="B143" s="136"/>
      <c r="C143" s="167">
        <v>15</v>
      </c>
      <c r="D143" s="167"/>
      <c r="E143" s="157"/>
      <c r="F143" s="156" t="s">
        <v>445</v>
      </c>
      <c r="G143" s="163" t="s">
        <v>171</v>
      </c>
      <c r="H143" s="164">
        <v>19.5</v>
      </c>
      <c r="I143" s="159"/>
      <c r="J143" s="172">
        <f t="shared" si="0"/>
        <v>0</v>
      </c>
      <c r="K143" s="158" t="s">
        <v>1</v>
      </c>
      <c r="L143" s="136"/>
      <c r="M143" s="738"/>
      <c r="N143" s="738"/>
      <c r="O143" s="738"/>
      <c r="P143" s="738"/>
      <c r="Q143" s="738"/>
      <c r="R143" s="738"/>
      <c r="S143" s="738"/>
      <c r="T143" s="738"/>
      <c r="U143" s="738"/>
      <c r="V143" s="738"/>
      <c r="W143" s="738"/>
      <c r="X143" s="738"/>
      <c r="Y143" s="738"/>
      <c r="Z143" s="738"/>
      <c r="AA143" s="738"/>
      <c r="AB143" s="738"/>
      <c r="AC143" s="738"/>
      <c r="AD143" s="738"/>
      <c r="AE143" s="738"/>
      <c r="AF143" s="738"/>
      <c r="AG143" s="738"/>
      <c r="AH143" s="738"/>
      <c r="AT143" s="138"/>
      <c r="AU143" s="138"/>
      <c r="AY143" s="138"/>
    </row>
    <row r="144" spans="1:65" s="10" customFormat="1" ht="16.5" customHeight="1">
      <c r="B144" s="136"/>
      <c r="D144" s="137" t="s">
        <v>131</v>
      </c>
      <c r="E144" s="138" t="s">
        <v>1</v>
      </c>
      <c r="F144" s="615" t="s">
        <v>2095</v>
      </c>
      <c r="H144" s="140">
        <v>19.5</v>
      </c>
      <c r="I144" s="618"/>
      <c r="J144" s="172"/>
      <c r="K144" s="158"/>
      <c r="L144" s="136"/>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T144" s="138"/>
      <c r="AU144" s="138"/>
      <c r="AY144" s="138"/>
    </row>
    <row r="145" spans="1:65" s="10" customFormat="1" ht="35.5" customHeight="1">
      <c r="B145" s="136"/>
      <c r="C145" s="167">
        <v>16</v>
      </c>
      <c r="D145" s="167"/>
      <c r="E145" s="157"/>
      <c r="F145" s="171" t="s">
        <v>446</v>
      </c>
      <c r="G145" s="163" t="s">
        <v>270</v>
      </c>
      <c r="H145" s="164">
        <v>19.5</v>
      </c>
      <c r="I145" s="159"/>
      <c r="J145" s="172">
        <f>ROUND(I145*H145,0)</f>
        <v>0</v>
      </c>
      <c r="K145" s="158" t="s">
        <v>1</v>
      </c>
      <c r="L145" s="136"/>
      <c r="M145" s="738"/>
      <c r="N145" s="738"/>
      <c r="O145" s="738"/>
      <c r="P145" s="738"/>
      <c r="Q145" s="738"/>
      <c r="R145" s="738"/>
      <c r="S145" s="738"/>
      <c r="T145" s="738"/>
      <c r="U145" s="738"/>
      <c r="V145" s="738"/>
      <c r="W145" s="738"/>
      <c r="X145" s="738"/>
      <c r="Y145" s="738"/>
      <c r="Z145" s="738"/>
      <c r="AA145" s="738"/>
      <c r="AB145" s="738"/>
      <c r="AC145" s="738"/>
      <c r="AD145" s="738"/>
      <c r="AE145" s="738"/>
      <c r="AF145" s="738"/>
      <c r="AG145" s="738"/>
      <c r="AH145" s="738"/>
      <c r="AT145" s="138"/>
      <c r="AU145" s="138"/>
      <c r="AY145" s="138"/>
    </row>
    <row r="146" spans="1:65" s="10" customFormat="1" ht="35.5" customHeight="1">
      <c r="B146" s="136"/>
      <c r="C146" s="167">
        <v>17</v>
      </c>
      <c r="D146" s="167"/>
      <c r="E146" s="157"/>
      <c r="F146" s="171" t="s">
        <v>447</v>
      </c>
      <c r="G146" s="163" t="s">
        <v>270</v>
      </c>
      <c r="H146" s="164">
        <v>19.5</v>
      </c>
      <c r="I146" s="159"/>
      <c r="J146" s="172">
        <f>ROUND(I146*H146,0)</f>
        <v>0</v>
      </c>
      <c r="K146" s="158"/>
      <c r="L146" s="136"/>
      <c r="M146" s="738"/>
      <c r="N146" s="738"/>
      <c r="O146" s="738"/>
      <c r="P146" s="738"/>
      <c r="Q146" s="738"/>
      <c r="R146" s="738"/>
      <c r="S146" s="738"/>
      <c r="T146" s="738"/>
      <c r="U146" s="738"/>
      <c r="V146" s="738"/>
      <c r="W146" s="738"/>
      <c r="X146" s="738"/>
      <c r="Y146" s="738"/>
      <c r="Z146" s="738"/>
      <c r="AA146" s="738"/>
      <c r="AB146" s="738"/>
      <c r="AC146" s="738"/>
      <c r="AD146" s="738"/>
      <c r="AE146" s="738"/>
      <c r="AF146" s="738"/>
      <c r="AG146" s="738"/>
      <c r="AH146" s="738"/>
      <c r="AT146" s="138"/>
      <c r="AU146" s="138"/>
      <c r="AY146" s="138"/>
    </row>
    <row r="147" spans="1:65" s="10" customFormat="1" ht="27.75" customHeight="1">
      <c r="B147" s="136"/>
      <c r="C147" s="167">
        <v>18</v>
      </c>
      <c r="D147" s="167"/>
      <c r="E147" s="157"/>
      <c r="F147" s="171" t="s">
        <v>448</v>
      </c>
      <c r="G147" s="163" t="s">
        <v>270</v>
      </c>
      <c r="H147" s="164">
        <v>19.5</v>
      </c>
      <c r="I147" s="159"/>
      <c r="J147" s="172">
        <f t="shared" ref="J147" si="1">ROUND(I147*H147,0)</f>
        <v>0</v>
      </c>
      <c r="K147" s="158" t="s">
        <v>1</v>
      </c>
      <c r="L147" s="136"/>
      <c r="M147" s="738"/>
      <c r="N147" s="738"/>
      <c r="O147" s="738"/>
      <c r="P147" s="738"/>
      <c r="Q147" s="738"/>
      <c r="R147" s="738"/>
      <c r="S147" s="738"/>
      <c r="T147" s="738"/>
      <c r="U147" s="738"/>
      <c r="V147" s="738"/>
      <c r="W147" s="738"/>
      <c r="X147" s="738"/>
      <c r="Y147" s="738"/>
      <c r="Z147" s="738"/>
      <c r="AA147" s="738"/>
      <c r="AB147" s="738"/>
      <c r="AC147" s="738"/>
      <c r="AD147" s="738"/>
      <c r="AE147" s="738"/>
      <c r="AF147" s="738"/>
      <c r="AG147" s="738"/>
      <c r="AH147" s="738"/>
      <c r="AT147" s="138"/>
      <c r="AU147" s="138"/>
      <c r="AY147" s="138"/>
    </row>
    <row r="148" spans="1:65" s="10" customFormat="1" ht="15" customHeight="1">
      <c r="B148" s="136"/>
      <c r="C148" s="205"/>
      <c r="D148" s="205"/>
      <c r="E148" s="206"/>
      <c r="F148" s="207"/>
      <c r="G148" s="208"/>
      <c r="H148" s="209"/>
      <c r="I148" s="617"/>
      <c r="J148" s="210"/>
      <c r="K148" s="211"/>
      <c r="L148" s="136"/>
      <c r="M148" s="738"/>
      <c r="N148" s="738"/>
      <c r="O148" s="738"/>
      <c r="P148" s="738"/>
      <c r="Q148" s="738"/>
      <c r="R148" s="738"/>
      <c r="S148" s="738"/>
      <c r="T148" s="738"/>
      <c r="U148" s="738"/>
      <c r="V148" s="738"/>
      <c r="W148" s="738"/>
      <c r="X148" s="738"/>
      <c r="Y148" s="738"/>
      <c r="Z148" s="738"/>
      <c r="AA148" s="738"/>
      <c r="AB148" s="738"/>
      <c r="AC148" s="738"/>
      <c r="AD148" s="738"/>
      <c r="AE148" s="738"/>
      <c r="AF148" s="738"/>
      <c r="AG148" s="738"/>
      <c r="AH148" s="738"/>
      <c r="AT148" s="138"/>
      <c r="AU148" s="138"/>
      <c r="AY148" s="138"/>
    </row>
    <row r="149" spans="1:65" s="9" customFormat="1" ht="17.5" customHeight="1">
      <c r="B149" s="119"/>
      <c r="D149" s="120" t="s">
        <v>71</v>
      </c>
      <c r="E149" s="129" t="s">
        <v>172</v>
      </c>
      <c r="F149" s="129" t="s">
        <v>2110</v>
      </c>
      <c r="I149" s="122"/>
      <c r="J149" s="130">
        <f>SUM(J150:J186)</f>
        <v>0</v>
      </c>
      <c r="L149" s="119"/>
      <c r="M149" s="735"/>
      <c r="N149" s="735"/>
      <c r="O149" s="735"/>
      <c r="P149" s="753"/>
      <c r="Q149" s="735"/>
      <c r="R149" s="753"/>
      <c r="S149" s="735"/>
      <c r="T149" s="753"/>
      <c r="U149" s="735"/>
      <c r="V149" s="735"/>
      <c r="W149" s="735"/>
      <c r="X149" s="735"/>
      <c r="Y149" s="735"/>
      <c r="Z149" s="735"/>
      <c r="AA149" s="735"/>
      <c r="AB149" s="735"/>
      <c r="AC149" s="735"/>
      <c r="AD149" s="735"/>
      <c r="AE149" s="735"/>
      <c r="AF149" s="735"/>
      <c r="AG149" s="735"/>
      <c r="AH149" s="735"/>
      <c r="AR149" s="120"/>
      <c r="AT149" s="127"/>
      <c r="AU149" s="127"/>
      <c r="AY149" s="120"/>
      <c r="BK149" s="128"/>
    </row>
    <row r="150" spans="1:65" s="10" customFormat="1" ht="29.25" customHeight="1">
      <c r="B150" s="136"/>
      <c r="C150" s="167">
        <v>19</v>
      </c>
      <c r="D150" s="167"/>
      <c r="E150" s="157"/>
      <c r="F150" s="171" t="s">
        <v>432</v>
      </c>
      <c r="G150" s="163" t="s">
        <v>270</v>
      </c>
      <c r="H150" s="164">
        <v>22</v>
      </c>
      <c r="I150" s="563"/>
      <c r="J150" s="172">
        <f>ROUND(I150*H150,0)</f>
        <v>0</v>
      </c>
      <c r="K150" s="158" t="s">
        <v>1</v>
      </c>
      <c r="L150" s="136"/>
      <c r="M150" s="738"/>
      <c r="N150" s="738"/>
      <c r="O150" s="738"/>
      <c r="P150" s="738"/>
      <c r="Q150" s="738"/>
      <c r="R150" s="738"/>
      <c r="S150" s="738"/>
      <c r="T150" s="738"/>
      <c r="U150" s="738"/>
      <c r="V150" s="738"/>
      <c r="W150" s="738"/>
      <c r="X150" s="738"/>
      <c r="Y150" s="738"/>
      <c r="Z150" s="738"/>
      <c r="AA150" s="738"/>
      <c r="AB150" s="738"/>
      <c r="AC150" s="738"/>
      <c r="AD150" s="738"/>
      <c r="AE150" s="738"/>
      <c r="AF150" s="738"/>
      <c r="AG150" s="738"/>
      <c r="AH150" s="738"/>
      <c r="AT150" s="138"/>
      <c r="AU150" s="138"/>
      <c r="AY150" s="138"/>
    </row>
    <row r="151" spans="1:65" s="10" customFormat="1" ht="15" customHeight="1">
      <c r="B151" s="136"/>
      <c r="C151" s="165"/>
      <c r="D151" s="168" t="s">
        <v>131</v>
      </c>
      <c r="E151" s="161" t="s">
        <v>1</v>
      </c>
      <c r="F151" s="615" t="s">
        <v>2099</v>
      </c>
      <c r="G151" s="165"/>
      <c r="H151" s="166">
        <v>22</v>
      </c>
      <c r="I151" s="162"/>
      <c r="J151" s="165"/>
      <c r="K151" s="160"/>
      <c r="L151" s="136"/>
      <c r="M151" s="738"/>
      <c r="N151" s="738"/>
      <c r="O151" s="738"/>
      <c r="P151" s="738"/>
      <c r="Q151" s="738"/>
      <c r="R151" s="738"/>
      <c r="S151" s="738"/>
      <c r="T151" s="738"/>
      <c r="U151" s="738"/>
      <c r="V151" s="738"/>
      <c r="W151" s="738"/>
      <c r="X151" s="738"/>
      <c r="Y151" s="738"/>
      <c r="Z151" s="738"/>
      <c r="AA151" s="738"/>
      <c r="AB151" s="738"/>
      <c r="AC151" s="738"/>
      <c r="AD151" s="738"/>
      <c r="AE151" s="738"/>
      <c r="AF151" s="738"/>
      <c r="AG151" s="738"/>
      <c r="AH151" s="738"/>
      <c r="AT151" s="138"/>
      <c r="AU151" s="138"/>
      <c r="AY151" s="138"/>
    </row>
    <row r="152" spans="1:65" s="2" customFormat="1" ht="33.75" customHeight="1">
      <c r="A152" s="250"/>
      <c r="B152" s="131"/>
      <c r="C152" s="145">
        <v>20</v>
      </c>
      <c r="D152" s="145"/>
      <c r="E152" s="146"/>
      <c r="F152" s="171" t="s">
        <v>433</v>
      </c>
      <c r="G152" s="148" t="s">
        <v>270</v>
      </c>
      <c r="H152" s="149">
        <v>22</v>
      </c>
      <c r="I152" s="150"/>
      <c r="J152" s="151">
        <f t="shared" ref="J152:J190" si="2">ROUND(I152*H152,0)</f>
        <v>0</v>
      </c>
      <c r="K152" s="147" t="s">
        <v>1</v>
      </c>
      <c r="L152" s="152"/>
      <c r="M152" s="736"/>
      <c r="N152" s="737"/>
      <c r="O152" s="734"/>
      <c r="P152" s="757"/>
      <c r="Q152" s="757"/>
      <c r="R152" s="757"/>
      <c r="S152" s="757"/>
      <c r="T152" s="757"/>
      <c r="U152" s="734"/>
      <c r="V152" s="734"/>
      <c r="W152" s="734"/>
      <c r="X152" s="734"/>
      <c r="Y152" s="734"/>
      <c r="Z152" s="734"/>
      <c r="AA152" s="734"/>
      <c r="AB152" s="734"/>
      <c r="AC152" s="734"/>
      <c r="AD152" s="734"/>
      <c r="AE152" s="734"/>
      <c r="AF152" s="729"/>
      <c r="AG152" s="729"/>
      <c r="AH152" s="729"/>
      <c r="AR152" s="134"/>
      <c r="AT152" s="134"/>
      <c r="AU152" s="134"/>
      <c r="AY152" s="12"/>
      <c r="BE152" s="135"/>
      <c r="BF152" s="135"/>
      <c r="BG152" s="135"/>
      <c r="BH152" s="135"/>
      <c r="BI152" s="135"/>
      <c r="BJ152" s="12"/>
      <c r="BK152" s="135"/>
      <c r="BL152" s="12"/>
      <c r="BM152" s="134"/>
    </row>
    <row r="153" spans="1:65" s="10" customFormat="1" ht="15" customHeight="1">
      <c r="B153" s="136"/>
      <c r="C153" s="165"/>
      <c r="D153" s="168" t="s">
        <v>131</v>
      </c>
      <c r="E153" s="161" t="s">
        <v>1</v>
      </c>
      <c r="F153" s="615" t="s">
        <v>2100</v>
      </c>
      <c r="G153" s="165"/>
      <c r="H153" s="166">
        <v>22</v>
      </c>
      <c r="I153" s="162"/>
      <c r="J153" s="165"/>
      <c r="K153" s="160"/>
      <c r="L153" s="136"/>
      <c r="M153" s="738"/>
      <c r="N153" s="738"/>
      <c r="O153" s="738"/>
      <c r="P153" s="738"/>
      <c r="Q153" s="738"/>
      <c r="R153" s="738"/>
      <c r="S153" s="738"/>
      <c r="T153" s="738"/>
      <c r="U153" s="738"/>
      <c r="V153" s="738"/>
      <c r="W153" s="738"/>
      <c r="X153" s="738"/>
      <c r="Y153" s="738"/>
      <c r="Z153" s="738"/>
      <c r="AA153" s="738"/>
      <c r="AB153" s="738"/>
      <c r="AC153" s="738"/>
      <c r="AD153" s="738"/>
      <c r="AE153" s="738"/>
      <c r="AF153" s="738"/>
      <c r="AG153" s="738"/>
      <c r="AH153" s="738"/>
      <c r="AT153" s="138"/>
      <c r="AU153" s="138"/>
      <c r="AY153" s="138"/>
    </row>
    <row r="154" spans="1:65" s="2" customFormat="1" ht="26.25" customHeight="1">
      <c r="A154" s="250"/>
      <c r="B154" s="131"/>
      <c r="C154" s="145">
        <v>21</v>
      </c>
      <c r="D154" s="145"/>
      <c r="E154" s="146"/>
      <c r="F154" s="171" t="s">
        <v>434</v>
      </c>
      <c r="G154" s="148" t="s">
        <v>270</v>
      </c>
      <c r="H154" s="149">
        <v>22</v>
      </c>
      <c r="I154" s="150"/>
      <c r="J154" s="151">
        <f t="shared" si="2"/>
        <v>0</v>
      </c>
      <c r="K154" s="147" t="s">
        <v>1</v>
      </c>
      <c r="L154" s="152"/>
      <c r="M154" s="736"/>
      <c r="N154" s="737"/>
      <c r="O154" s="734"/>
      <c r="P154" s="757"/>
      <c r="Q154" s="757"/>
      <c r="R154" s="757"/>
      <c r="S154" s="757"/>
      <c r="T154" s="757"/>
      <c r="U154" s="734"/>
      <c r="V154" s="734"/>
      <c r="W154" s="734"/>
      <c r="X154" s="734"/>
      <c r="Y154" s="734"/>
      <c r="Z154" s="734"/>
      <c r="AA154" s="734"/>
      <c r="AB154" s="734"/>
      <c r="AC154" s="734"/>
      <c r="AD154" s="734"/>
      <c r="AE154" s="734"/>
      <c r="AF154" s="729"/>
      <c r="AG154" s="729"/>
      <c r="AH154" s="729"/>
      <c r="AR154" s="134"/>
      <c r="AT154" s="134"/>
      <c r="AU154" s="134"/>
      <c r="AY154" s="12"/>
      <c r="BE154" s="135"/>
      <c r="BF154" s="135"/>
      <c r="BG154" s="135"/>
      <c r="BH154" s="135"/>
      <c r="BI154" s="135"/>
      <c r="BJ154" s="12"/>
      <c r="BK154" s="135"/>
      <c r="BL154" s="12"/>
      <c r="BM154" s="134"/>
    </row>
    <row r="155" spans="1:65" s="10" customFormat="1" ht="15" customHeight="1">
      <c r="B155" s="136"/>
      <c r="C155" s="165"/>
      <c r="D155" s="168" t="s">
        <v>131</v>
      </c>
      <c r="E155" s="161" t="s">
        <v>1</v>
      </c>
      <c r="F155" s="615" t="s">
        <v>2101</v>
      </c>
      <c r="G155" s="165"/>
      <c r="H155" s="166">
        <v>22</v>
      </c>
      <c r="I155" s="162"/>
      <c r="J155" s="165"/>
      <c r="K155" s="160"/>
      <c r="L155" s="136"/>
      <c r="M155" s="738"/>
      <c r="N155" s="738"/>
      <c r="O155" s="738"/>
      <c r="P155" s="738"/>
      <c r="Q155" s="738"/>
      <c r="R155" s="738"/>
      <c r="S155" s="738"/>
      <c r="T155" s="738"/>
      <c r="U155" s="738"/>
      <c r="V155" s="738"/>
      <c r="W155" s="738"/>
      <c r="X155" s="738"/>
      <c r="Y155" s="738"/>
      <c r="Z155" s="738"/>
      <c r="AA155" s="738"/>
      <c r="AB155" s="738"/>
      <c r="AC155" s="738"/>
      <c r="AD155" s="738"/>
      <c r="AE155" s="738"/>
      <c r="AF155" s="738"/>
      <c r="AG155" s="738"/>
      <c r="AH155" s="738"/>
      <c r="AT155" s="138"/>
      <c r="AU155" s="138"/>
      <c r="AY155" s="138"/>
    </row>
    <row r="156" spans="1:65" s="2" customFormat="1" ht="21.75" customHeight="1">
      <c r="A156" s="250"/>
      <c r="B156" s="131"/>
      <c r="C156" s="145">
        <v>22</v>
      </c>
      <c r="D156" s="145"/>
      <c r="E156" s="146"/>
      <c r="F156" s="171" t="s">
        <v>435</v>
      </c>
      <c r="G156" s="148" t="s">
        <v>158</v>
      </c>
      <c r="H156" s="149">
        <v>5</v>
      </c>
      <c r="I156" s="150"/>
      <c r="J156" s="151">
        <f t="shared" si="2"/>
        <v>0</v>
      </c>
      <c r="K156" s="147" t="s">
        <v>1</v>
      </c>
      <c r="L156" s="152"/>
      <c r="M156" s="736"/>
      <c r="N156" s="737"/>
      <c r="O156" s="734"/>
      <c r="P156" s="757"/>
      <c r="Q156" s="757"/>
      <c r="R156" s="757"/>
      <c r="S156" s="757"/>
      <c r="T156" s="757"/>
      <c r="U156" s="734"/>
      <c r="V156" s="734"/>
      <c r="W156" s="734"/>
      <c r="X156" s="734"/>
      <c r="Y156" s="734"/>
      <c r="Z156" s="734"/>
      <c r="AA156" s="734"/>
      <c r="AB156" s="734"/>
      <c r="AC156" s="734"/>
      <c r="AD156" s="734"/>
      <c r="AE156" s="734"/>
      <c r="AF156" s="729"/>
      <c r="AG156" s="729"/>
      <c r="AH156" s="729"/>
      <c r="AR156" s="134"/>
      <c r="AT156" s="134"/>
      <c r="AU156" s="134"/>
      <c r="AY156" s="12"/>
      <c r="BE156" s="135"/>
      <c r="BF156" s="135"/>
      <c r="BG156" s="135"/>
      <c r="BH156" s="135"/>
      <c r="BI156" s="135"/>
      <c r="BJ156" s="12"/>
      <c r="BK156" s="135"/>
      <c r="BL156" s="12"/>
      <c r="BM156" s="134"/>
    </row>
    <row r="157" spans="1:65" s="2" customFormat="1" ht="31.5" customHeight="1">
      <c r="A157" s="250"/>
      <c r="B157" s="131"/>
      <c r="C157" s="145">
        <v>23</v>
      </c>
      <c r="D157" s="145"/>
      <c r="E157" s="146"/>
      <c r="F157" s="171" t="s">
        <v>436</v>
      </c>
      <c r="G157" s="148" t="s">
        <v>212</v>
      </c>
      <c r="H157" s="149">
        <v>33</v>
      </c>
      <c r="I157" s="150"/>
      <c r="J157" s="151">
        <f t="shared" si="2"/>
        <v>0</v>
      </c>
      <c r="K157" s="147" t="s">
        <v>1</v>
      </c>
      <c r="L157" s="152"/>
      <c r="M157" s="736"/>
      <c r="N157" s="737"/>
      <c r="O157" s="734"/>
      <c r="P157" s="757"/>
      <c r="Q157" s="757"/>
      <c r="R157" s="757"/>
      <c r="S157" s="757"/>
      <c r="T157" s="757"/>
      <c r="U157" s="734"/>
      <c r="V157" s="734"/>
      <c r="W157" s="734"/>
      <c r="X157" s="734"/>
      <c r="Y157" s="734"/>
      <c r="Z157" s="734"/>
      <c r="AA157" s="734"/>
      <c r="AB157" s="734"/>
      <c r="AC157" s="734"/>
      <c r="AD157" s="734"/>
      <c r="AE157" s="734"/>
      <c r="AF157" s="729"/>
      <c r="AG157" s="729"/>
      <c r="AH157" s="729"/>
      <c r="AR157" s="134"/>
      <c r="AT157" s="134"/>
      <c r="AU157" s="134"/>
      <c r="AY157" s="12"/>
      <c r="BE157" s="135"/>
      <c r="BF157" s="135"/>
      <c r="BG157" s="135"/>
      <c r="BH157" s="135"/>
      <c r="BI157" s="135"/>
      <c r="BJ157" s="12"/>
      <c r="BK157" s="135"/>
      <c r="BL157" s="12"/>
      <c r="BM157" s="134"/>
    </row>
    <row r="158" spans="1:65" s="2" customFormat="1" ht="30.75" customHeight="1">
      <c r="A158" s="250"/>
      <c r="B158" s="131"/>
      <c r="C158" s="145">
        <v>24</v>
      </c>
      <c r="D158" s="145"/>
      <c r="E158" s="146"/>
      <c r="F158" s="171" t="s">
        <v>437</v>
      </c>
      <c r="G158" s="148" t="s">
        <v>212</v>
      </c>
      <c r="H158" s="149">
        <v>33</v>
      </c>
      <c r="I158" s="150"/>
      <c r="J158" s="151">
        <f t="shared" si="2"/>
        <v>0</v>
      </c>
      <c r="K158" s="147" t="s">
        <v>1</v>
      </c>
      <c r="L158" s="152"/>
      <c r="M158" s="736"/>
      <c r="N158" s="737"/>
      <c r="O158" s="734"/>
      <c r="P158" s="757"/>
      <c r="Q158" s="757"/>
      <c r="R158" s="757"/>
      <c r="S158" s="757"/>
      <c r="T158" s="757"/>
      <c r="U158" s="734"/>
      <c r="V158" s="734"/>
      <c r="W158" s="734"/>
      <c r="X158" s="734"/>
      <c r="Y158" s="734"/>
      <c r="Z158" s="734"/>
      <c r="AA158" s="734"/>
      <c r="AB158" s="734"/>
      <c r="AC158" s="734"/>
      <c r="AD158" s="734"/>
      <c r="AE158" s="734"/>
      <c r="AF158" s="729"/>
      <c r="AG158" s="729"/>
      <c r="AH158" s="729"/>
      <c r="AR158" s="134"/>
      <c r="AT158" s="134"/>
      <c r="AU158" s="134"/>
      <c r="AY158" s="12"/>
      <c r="BE158" s="135"/>
      <c r="BF158" s="135"/>
      <c r="BG158" s="135"/>
      <c r="BH158" s="135"/>
      <c r="BI158" s="135"/>
      <c r="BJ158" s="12"/>
      <c r="BK158" s="135"/>
      <c r="BL158" s="12"/>
      <c r="BM158" s="134"/>
    </row>
    <row r="159" spans="1:65" s="10" customFormat="1" ht="13.2" customHeight="1">
      <c r="B159" s="136"/>
      <c r="C159" s="165"/>
      <c r="D159" s="168" t="s">
        <v>131</v>
      </c>
      <c r="E159" s="161" t="s">
        <v>1</v>
      </c>
      <c r="F159" s="615" t="s">
        <v>2102</v>
      </c>
      <c r="G159" s="165"/>
      <c r="H159" s="166">
        <v>33</v>
      </c>
      <c r="I159" s="162"/>
      <c r="J159" s="165"/>
      <c r="K159" s="160"/>
      <c r="L159" s="136"/>
      <c r="M159" s="738"/>
      <c r="N159" s="738"/>
      <c r="O159" s="738"/>
      <c r="P159" s="738"/>
      <c r="Q159" s="738"/>
      <c r="R159" s="738"/>
      <c r="S159" s="738"/>
      <c r="T159" s="738"/>
      <c r="U159" s="738"/>
      <c r="V159" s="738"/>
      <c r="W159" s="738"/>
      <c r="X159" s="738"/>
      <c r="Y159" s="738"/>
      <c r="Z159" s="738"/>
      <c r="AA159" s="738"/>
      <c r="AB159" s="738"/>
      <c r="AC159" s="738"/>
      <c r="AD159" s="738"/>
      <c r="AE159" s="738"/>
      <c r="AF159" s="738"/>
      <c r="AG159" s="738"/>
      <c r="AH159" s="738"/>
      <c r="AT159" s="138"/>
      <c r="AU159" s="138"/>
      <c r="AY159" s="138"/>
    </row>
    <row r="160" spans="1:65" s="2" customFormat="1" ht="33" customHeight="1">
      <c r="A160" s="250"/>
      <c r="B160" s="131"/>
      <c r="C160" s="145">
        <v>25</v>
      </c>
      <c r="D160" s="145"/>
      <c r="E160" s="146"/>
      <c r="F160" s="171" t="s">
        <v>438</v>
      </c>
      <c r="G160" s="148" t="s">
        <v>212</v>
      </c>
      <c r="H160" s="149">
        <v>33</v>
      </c>
      <c r="I160" s="150"/>
      <c r="J160" s="151">
        <f t="shared" si="2"/>
        <v>0</v>
      </c>
      <c r="K160" s="147" t="s">
        <v>1</v>
      </c>
      <c r="L160" s="152"/>
      <c r="M160" s="736"/>
      <c r="N160" s="737"/>
      <c r="O160" s="734"/>
      <c r="P160" s="757"/>
      <c r="Q160" s="757"/>
      <c r="R160" s="757"/>
      <c r="S160" s="757"/>
      <c r="T160" s="757"/>
      <c r="U160" s="734"/>
      <c r="V160" s="734"/>
      <c r="W160" s="734"/>
      <c r="X160" s="734"/>
      <c r="Y160" s="734"/>
      <c r="Z160" s="734"/>
      <c r="AA160" s="734"/>
      <c r="AB160" s="734"/>
      <c r="AC160" s="734"/>
      <c r="AD160" s="734"/>
      <c r="AE160" s="734"/>
      <c r="AF160" s="729"/>
      <c r="AG160" s="729"/>
      <c r="AH160" s="729"/>
      <c r="AR160" s="134"/>
      <c r="AT160" s="134"/>
      <c r="AU160" s="134"/>
      <c r="AY160" s="12"/>
      <c r="BE160" s="135"/>
      <c r="BF160" s="135"/>
      <c r="BG160" s="135"/>
      <c r="BH160" s="135"/>
      <c r="BI160" s="135"/>
      <c r="BJ160" s="12"/>
      <c r="BK160" s="135"/>
      <c r="BL160" s="12"/>
      <c r="BM160" s="134"/>
    </row>
    <row r="161" spans="1:65" s="10" customFormat="1" ht="27" customHeight="1">
      <c r="B161" s="136"/>
      <c r="C161" s="145">
        <v>26</v>
      </c>
      <c r="D161" s="145"/>
      <c r="E161" s="146"/>
      <c r="F161" s="171" t="s">
        <v>439</v>
      </c>
      <c r="G161" s="148" t="s">
        <v>270</v>
      </c>
      <c r="H161" s="149">
        <v>69.3</v>
      </c>
      <c r="I161" s="150"/>
      <c r="J161" s="151">
        <f t="shared" si="2"/>
        <v>0</v>
      </c>
      <c r="K161" s="147" t="s">
        <v>1</v>
      </c>
      <c r="L161" s="136"/>
      <c r="M161" s="738"/>
      <c r="N161" s="738"/>
      <c r="O161" s="738"/>
      <c r="P161" s="738"/>
      <c r="Q161" s="738"/>
      <c r="R161" s="738"/>
      <c r="S161" s="738"/>
      <c r="T161" s="738"/>
      <c r="U161" s="738"/>
      <c r="V161" s="738"/>
      <c r="W161" s="738"/>
      <c r="X161" s="738"/>
      <c r="Y161" s="738"/>
      <c r="Z161" s="738"/>
      <c r="AA161" s="738"/>
      <c r="AB161" s="738"/>
      <c r="AC161" s="738"/>
      <c r="AD161" s="738"/>
      <c r="AE161" s="738"/>
      <c r="AF161" s="738"/>
      <c r="AG161" s="738"/>
      <c r="AH161" s="738"/>
      <c r="AT161" s="138"/>
      <c r="AU161" s="138"/>
      <c r="AY161" s="138"/>
    </row>
    <row r="162" spans="1:65" s="10" customFormat="1" ht="15" customHeight="1">
      <c r="B162" s="136"/>
      <c r="C162" s="165"/>
      <c r="D162" s="168" t="s">
        <v>131</v>
      </c>
      <c r="E162" s="161" t="s">
        <v>1</v>
      </c>
      <c r="F162" s="615" t="s">
        <v>2103</v>
      </c>
      <c r="G162" s="165"/>
      <c r="H162" s="166">
        <v>69.3</v>
      </c>
      <c r="I162" s="162"/>
      <c r="J162" s="151"/>
      <c r="K162" s="147"/>
      <c r="L162" s="136"/>
      <c r="M162" s="738"/>
      <c r="N162" s="738"/>
      <c r="O162" s="738"/>
      <c r="P162" s="738"/>
      <c r="Q162" s="738"/>
      <c r="R162" s="738"/>
      <c r="S162" s="738"/>
      <c r="T162" s="738"/>
      <c r="U162" s="738"/>
      <c r="V162" s="738"/>
      <c r="W162" s="738"/>
      <c r="X162" s="738"/>
      <c r="Y162" s="738"/>
      <c r="Z162" s="738"/>
      <c r="AA162" s="738"/>
      <c r="AB162" s="738"/>
      <c r="AC162" s="738"/>
      <c r="AD162" s="738"/>
      <c r="AE162" s="738"/>
      <c r="AF162" s="738"/>
      <c r="AG162" s="738"/>
      <c r="AH162" s="738"/>
      <c r="AT162" s="138"/>
      <c r="AU162" s="138"/>
      <c r="AY162" s="138"/>
    </row>
    <row r="163" spans="1:65" s="10" customFormat="1" ht="27.75" customHeight="1">
      <c r="B163" s="136"/>
      <c r="C163" s="145">
        <v>27</v>
      </c>
      <c r="D163" s="145"/>
      <c r="E163" s="146"/>
      <c r="F163" s="171" t="s">
        <v>440</v>
      </c>
      <c r="G163" s="148" t="s">
        <v>270</v>
      </c>
      <c r="H163" s="149">
        <v>69.3</v>
      </c>
      <c r="I163" s="150"/>
      <c r="J163" s="151">
        <f t="shared" si="2"/>
        <v>0</v>
      </c>
      <c r="K163" s="147" t="s">
        <v>1</v>
      </c>
      <c r="L163" s="136"/>
      <c r="M163" s="738"/>
      <c r="N163" s="738"/>
      <c r="O163" s="738"/>
      <c r="P163" s="738"/>
      <c r="Q163" s="738"/>
      <c r="R163" s="738"/>
      <c r="S163" s="738"/>
      <c r="T163" s="738"/>
      <c r="U163" s="738"/>
      <c r="V163" s="738"/>
      <c r="W163" s="738"/>
      <c r="X163" s="738"/>
      <c r="Y163" s="738"/>
      <c r="Z163" s="738"/>
      <c r="AA163" s="738"/>
      <c r="AB163" s="738"/>
      <c r="AC163" s="738"/>
      <c r="AD163" s="738"/>
      <c r="AE163" s="738"/>
      <c r="AF163" s="738"/>
      <c r="AG163" s="738"/>
      <c r="AH163" s="738"/>
      <c r="AT163" s="138"/>
      <c r="AU163" s="138"/>
      <c r="AY163" s="138"/>
    </row>
    <row r="164" spans="1:65" s="2" customFormat="1" ht="33" customHeight="1">
      <c r="A164" s="250"/>
      <c r="B164" s="131"/>
      <c r="C164" s="145">
        <v>28</v>
      </c>
      <c r="D164" s="145"/>
      <c r="E164" s="146"/>
      <c r="F164" s="171" t="s">
        <v>441</v>
      </c>
      <c r="G164" s="148" t="s">
        <v>212</v>
      </c>
      <c r="H164" s="149">
        <v>33</v>
      </c>
      <c r="I164" s="150"/>
      <c r="J164" s="151">
        <f t="shared" si="2"/>
        <v>0</v>
      </c>
      <c r="K164" s="147" t="s">
        <v>1</v>
      </c>
      <c r="L164" s="152"/>
      <c r="M164" s="736"/>
      <c r="N164" s="737"/>
      <c r="O164" s="734"/>
      <c r="P164" s="757"/>
      <c r="Q164" s="757"/>
      <c r="R164" s="757"/>
      <c r="S164" s="757"/>
      <c r="T164" s="757"/>
      <c r="U164" s="734"/>
      <c r="V164" s="734"/>
      <c r="W164" s="734"/>
      <c r="X164" s="734"/>
      <c r="Y164" s="734"/>
      <c r="Z164" s="734"/>
      <c r="AA164" s="734"/>
      <c r="AB164" s="734"/>
      <c r="AC164" s="734"/>
      <c r="AD164" s="734"/>
      <c r="AE164" s="734"/>
      <c r="AF164" s="729"/>
      <c r="AG164" s="729"/>
      <c r="AH164" s="729"/>
      <c r="AR164" s="134"/>
      <c r="AT164" s="134"/>
      <c r="AU164" s="134"/>
      <c r="AY164" s="12"/>
      <c r="BE164" s="135"/>
      <c r="BF164" s="135"/>
      <c r="BG164" s="135"/>
      <c r="BH164" s="135"/>
      <c r="BI164" s="135"/>
      <c r="BJ164" s="12"/>
      <c r="BK164" s="135"/>
      <c r="BL164" s="12"/>
      <c r="BM164" s="134"/>
    </row>
    <row r="165" spans="1:65" s="10" customFormat="1" ht="27" customHeight="1">
      <c r="B165" s="136"/>
      <c r="C165" s="145">
        <v>29</v>
      </c>
      <c r="D165" s="145"/>
      <c r="E165" s="146"/>
      <c r="F165" s="171" t="s">
        <v>217</v>
      </c>
      <c r="G165" s="148" t="s">
        <v>212</v>
      </c>
      <c r="H165" s="149">
        <v>11.22</v>
      </c>
      <c r="I165" s="150"/>
      <c r="J165" s="151">
        <f t="shared" si="2"/>
        <v>0</v>
      </c>
      <c r="K165" s="147" t="s">
        <v>1</v>
      </c>
      <c r="L165" s="136"/>
      <c r="M165" s="738"/>
      <c r="N165" s="738"/>
      <c r="O165" s="738"/>
      <c r="P165" s="738"/>
      <c r="Q165" s="738"/>
      <c r="R165" s="738"/>
      <c r="S165" s="738"/>
      <c r="T165" s="738"/>
      <c r="U165" s="738"/>
      <c r="V165" s="738"/>
      <c r="W165" s="738"/>
      <c r="X165" s="738"/>
      <c r="Y165" s="738"/>
      <c r="Z165" s="738"/>
      <c r="AA165" s="738"/>
      <c r="AB165" s="738"/>
      <c r="AC165" s="738"/>
      <c r="AD165" s="738"/>
      <c r="AE165" s="738"/>
      <c r="AF165" s="738"/>
      <c r="AG165" s="738"/>
      <c r="AH165" s="738"/>
      <c r="AT165" s="138"/>
      <c r="AU165" s="138"/>
      <c r="AY165" s="138"/>
    </row>
    <row r="166" spans="1:65" s="10" customFormat="1" ht="21.65" customHeight="1">
      <c r="B166" s="136"/>
      <c r="C166" s="145">
        <v>30</v>
      </c>
      <c r="D166" s="145"/>
      <c r="E166" s="146"/>
      <c r="F166" s="171" t="s">
        <v>449</v>
      </c>
      <c r="G166" s="148" t="s">
        <v>212</v>
      </c>
      <c r="H166" s="149">
        <v>11.22</v>
      </c>
      <c r="I166" s="150"/>
      <c r="J166" s="151">
        <f t="shared" si="2"/>
        <v>0</v>
      </c>
      <c r="K166" s="147" t="s">
        <v>1</v>
      </c>
      <c r="L166" s="136"/>
      <c r="M166" s="738"/>
      <c r="N166" s="738"/>
      <c r="O166" s="738"/>
      <c r="P166" s="738"/>
      <c r="Q166" s="738"/>
      <c r="R166" s="738"/>
      <c r="S166" s="738"/>
      <c r="T166" s="738"/>
      <c r="U166" s="738"/>
      <c r="V166" s="738"/>
      <c r="W166" s="738"/>
      <c r="X166" s="738"/>
      <c r="Y166" s="738"/>
      <c r="Z166" s="738"/>
      <c r="AA166" s="738"/>
      <c r="AB166" s="738"/>
      <c r="AC166" s="738"/>
      <c r="AD166" s="738"/>
      <c r="AE166" s="738"/>
      <c r="AF166" s="738"/>
      <c r="AG166" s="738"/>
      <c r="AH166" s="738"/>
      <c r="AT166" s="138"/>
      <c r="AU166" s="138"/>
      <c r="AY166" s="138"/>
    </row>
    <row r="167" spans="1:65" s="10" customFormat="1" ht="27.75" customHeight="1">
      <c r="B167" s="136"/>
      <c r="C167" s="145">
        <v>31</v>
      </c>
      <c r="D167" s="145"/>
      <c r="E167" s="146"/>
      <c r="F167" s="171" t="s">
        <v>214</v>
      </c>
      <c r="G167" s="148" t="s">
        <v>212</v>
      </c>
      <c r="H167" s="149">
        <v>21.78</v>
      </c>
      <c r="I167" s="150"/>
      <c r="J167" s="151">
        <f t="shared" si="2"/>
        <v>0</v>
      </c>
      <c r="K167" s="147" t="s">
        <v>1</v>
      </c>
      <c r="L167" s="136"/>
      <c r="M167" s="738"/>
      <c r="N167" s="738"/>
      <c r="O167" s="738"/>
      <c r="P167" s="738"/>
      <c r="Q167" s="738"/>
      <c r="R167" s="738"/>
      <c r="S167" s="738"/>
      <c r="T167" s="738"/>
      <c r="U167" s="738"/>
      <c r="V167" s="738"/>
      <c r="W167" s="738"/>
      <c r="X167" s="738"/>
      <c r="Y167" s="738"/>
      <c r="Z167" s="738"/>
      <c r="AA167" s="738"/>
      <c r="AB167" s="738"/>
      <c r="AC167" s="738"/>
      <c r="AD167" s="738"/>
      <c r="AE167" s="738"/>
      <c r="AF167" s="738"/>
      <c r="AG167" s="738"/>
      <c r="AH167" s="738"/>
      <c r="AT167" s="138"/>
      <c r="AU167" s="138"/>
      <c r="AY167" s="138"/>
    </row>
    <row r="168" spans="1:65" s="10" customFormat="1" ht="14.25" customHeight="1">
      <c r="B168" s="136"/>
      <c r="C168" s="165"/>
      <c r="D168" s="168" t="s">
        <v>131</v>
      </c>
      <c r="E168" s="161" t="s">
        <v>1</v>
      </c>
      <c r="F168" s="615" t="s">
        <v>2104</v>
      </c>
      <c r="G168" s="165"/>
      <c r="H168" s="166">
        <v>21.78</v>
      </c>
      <c r="I168" s="619"/>
      <c r="J168" s="151"/>
      <c r="K168" s="147"/>
      <c r="L168" s="136"/>
      <c r="M168" s="738"/>
      <c r="N168" s="738"/>
      <c r="O168" s="738"/>
      <c r="P168" s="738"/>
      <c r="Q168" s="738"/>
      <c r="R168" s="738"/>
      <c r="S168" s="738"/>
      <c r="T168" s="738"/>
      <c r="U168" s="738"/>
      <c r="V168" s="738"/>
      <c r="W168" s="738"/>
      <c r="X168" s="738"/>
      <c r="Y168" s="738"/>
      <c r="Z168" s="738"/>
      <c r="AA168" s="738"/>
      <c r="AB168" s="738"/>
      <c r="AC168" s="738"/>
      <c r="AD168" s="738"/>
      <c r="AE168" s="738"/>
      <c r="AF168" s="738"/>
      <c r="AG168" s="738"/>
      <c r="AH168" s="738"/>
      <c r="AT168" s="138"/>
      <c r="AU168" s="138"/>
      <c r="AY168" s="138"/>
    </row>
    <row r="169" spans="1:65" s="10" customFormat="1" ht="30" customHeight="1">
      <c r="B169" s="136"/>
      <c r="C169" s="145">
        <v>32</v>
      </c>
      <c r="D169" s="145"/>
      <c r="E169" s="146"/>
      <c r="F169" s="171" t="s">
        <v>213</v>
      </c>
      <c r="G169" s="148" t="s">
        <v>212</v>
      </c>
      <c r="H169" s="149">
        <v>8.82</v>
      </c>
      <c r="I169" s="150"/>
      <c r="J169" s="151">
        <f t="shared" si="2"/>
        <v>0</v>
      </c>
      <c r="K169" s="147" t="s">
        <v>1</v>
      </c>
      <c r="L169" s="136"/>
      <c r="M169" s="738"/>
      <c r="N169" s="738"/>
      <c r="O169" s="738"/>
      <c r="P169" s="738"/>
      <c r="Q169" s="738"/>
      <c r="R169" s="738"/>
      <c r="S169" s="738"/>
      <c r="T169" s="738"/>
      <c r="U169" s="738"/>
      <c r="V169" s="738"/>
      <c r="W169" s="738"/>
      <c r="X169" s="738"/>
      <c r="Y169" s="738"/>
      <c r="Z169" s="738"/>
      <c r="AA169" s="738"/>
      <c r="AB169" s="738"/>
      <c r="AC169" s="738"/>
      <c r="AD169" s="738"/>
      <c r="AE169" s="738"/>
      <c r="AF169" s="738"/>
      <c r="AG169" s="738"/>
      <c r="AH169" s="738"/>
      <c r="AT169" s="138"/>
      <c r="AU169" s="138"/>
      <c r="AY169" s="138"/>
    </row>
    <row r="170" spans="1:65" s="10" customFormat="1" ht="15" customHeight="1">
      <c r="B170" s="136"/>
      <c r="C170" s="165"/>
      <c r="D170" s="168" t="s">
        <v>131</v>
      </c>
      <c r="E170" s="161" t="s">
        <v>1</v>
      </c>
      <c r="F170" s="615" t="s">
        <v>2105</v>
      </c>
      <c r="G170" s="165"/>
      <c r="H170" s="166">
        <v>8.82</v>
      </c>
      <c r="I170" s="619"/>
      <c r="J170" s="151"/>
      <c r="K170" s="147"/>
      <c r="L170" s="136"/>
      <c r="M170" s="738"/>
      <c r="N170" s="738"/>
      <c r="O170" s="738"/>
      <c r="P170" s="738"/>
      <c r="Q170" s="738"/>
      <c r="R170" s="738"/>
      <c r="S170" s="738"/>
      <c r="T170" s="738"/>
      <c r="U170" s="738"/>
      <c r="V170" s="738"/>
      <c r="W170" s="738"/>
      <c r="X170" s="738"/>
      <c r="Y170" s="738"/>
      <c r="Z170" s="738"/>
      <c r="AA170" s="738"/>
      <c r="AB170" s="738"/>
      <c r="AC170" s="738"/>
      <c r="AD170" s="738"/>
      <c r="AE170" s="738"/>
      <c r="AF170" s="738"/>
      <c r="AG170" s="738"/>
      <c r="AH170" s="738"/>
      <c r="AT170" s="138"/>
      <c r="AU170" s="138"/>
      <c r="AY170" s="138"/>
    </row>
    <row r="171" spans="1:65" s="10" customFormat="1" ht="21.65" customHeight="1">
      <c r="B171" s="136"/>
      <c r="C171" s="145">
        <v>33</v>
      </c>
      <c r="D171" s="145"/>
      <c r="E171" s="146"/>
      <c r="F171" s="171" t="s">
        <v>446</v>
      </c>
      <c r="G171" s="148" t="s">
        <v>270</v>
      </c>
      <c r="H171" s="149">
        <v>22</v>
      </c>
      <c r="I171" s="150"/>
      <c r="J171" s="151">
        <f t="shared" si="2"/>
        <v>0</v>
      </c>
      <c r="K171" s="147" t="s">
        <v>1</v>
      </c>
      <c r="L171" s="136"/>
      <c r="M171" s="738"/>
      <c r="N171" s="738"/>
      <c r="O171" s="738"/>
      <c r="P171" s="738"/>
      <c r="Q171" s="738"/>
      <c r="R171" s="738"/>
      <c r="S171" s="738"/>
      <c r="T171" s="738"/>
      <c r="U171" s="738"/>
      <c r="V171" s="738"/>
      <c r="W171" s="738"/>
      <c r="X171" s="738"/>
      <c r="Y171" s="738"/>
      <c r="Z171" s="738"/>
      <c r="AA171" s="738"/>
      <c r="AB171" s="738"/>
      <c r="AC171" s="738"/>
      <c r="AD171" s="738"/>
      <c r="AE171" s="738"/>
      <c r="AF171" s="738"/>
      <c r="AG171" s="738"/>
      <c r="AH171" s="738"/>
      <c r="AT171" s="138"/>
      <c r="AU171" s="138"/>
      <c r="AY171" s="138"/>
    </row>
    <row r="172" spans="1:65" s="10" customFormat="1" ht="15" customHeight="1">
      <c r="B172" s="136"/>
      <c r="C172" s="165"/>
      <c r="D172" s="168" t="s">
        <v>131</v>
      </c>
      <c r="E172" s="161" t="s">
        <v>1</v>
      </c>
      <c r="F172" s="615" t="s">
        <v>2106</v>
      </c>
      <c r="G172" s="165"/>
      <c r="H172" s="166">
        <v>22</v>
      </c>
      <c r="I172" s="619"/>
      <c r="J172" s="151"/>
      <c r="K172" s="147"/>
      <c r="L172" s="136"/>
      <c r="M172" s="738"/>
      <c r="N172" s="738"/>
      <c r="O172" s="738"/>
      <c r="P172" s="738"/>
      <c r="Q172" s="738"/>
      <c r="R172" s="738"/>
      <c r="S172" s="738"/>
      <c r="T172" s="738"/>
      <c r="U172" s="738"/>
      <c r="V172" s="738"/>
      <c r="W172" s="738"/>
      <c r="X172" s="738"/>
      <c r="Y172" s="738"/>
      <c r="Z172" s="738"/>
      <c r="AA172" s="738"/>
      <c r="AB172" s="738"/>
      <c r="AC172" s="738"/>
      <c r="AD172" s="738"/>
      <c r="AE172" s="738"/>
      <c r="AF172" s="738"/>
      <c r="AG172" s="738"/>
      <c r="AH172" s="738"/>
      <c r="AT172" s="138"/>
      <c r="AU172" s="138"/>
      <c r="AY172" s="138"/>
    </row>
    <row r="173" spans="1:65" s="10" customFormat="1" ht="30" customHeight="1">
      <c r="B173" s="136"/>
      <c r="C173" s="145">
        <v>34</v>
      </c>
      <c r="D173" s="145"/>
      <c r="E173" s="146"/>
      <c r="F173" s="171" t="s">
        <v>447</v>
      </c>
      <c r="G173" s="148" t="s">
        <v>270</v>
      </c>
      <c r="H173" s="149">
        <v>22</v>
      </c>
      <c r="I173" s="150"/>
      <c r="J173" s="151">
        <f t="shared" si="2"/>
        <v>0</v>
      </c>
      <c r="K173" s="147" t="s">
        <v>1</v>
      </c>
      <c r="L173" s="136"/>
      <c r="M173" s="738"/>
      <c r="N173" s="738"/>
      <c r="O173" s="738"/>
      <c r="P173" s="738"/>
      <c r="Q173" s="738"/>
      <c r="R173" s="738"/>
      <c r="S173" s="738"/>
      <c r="T173" s="738"/>
      <c r="U173" s="738"/>
      <c r="V173" s="738"/>
      <c r="W173" s="738"/>
      <c r="X173" s="738"/>
      <c r="Y173" s="738"/>
      <c r="Z173" s="738"/>
      <c r="AA173" s="738"/>
      <c r="AB173" s="738"/>
      <c r="AC173" s="738"/>
      <c r="AD173" s="738"/>
      <c r="AE173" s="738"/>
      <c r="AF173" s="738"/>
      <c r="AG173" s="738"/>
      <c r="AH173" s="738"/>
      <c r="AT173" s="138"/>
      <c r="AU173" s="138"/>
      <c r="AY173" s="138"/>
    </row>
    <row r="174" spans="1:65" s="10" customFormat="1" ht="15" customHeight="1">
      <c r="B174" s="136"/>
      <c r="C174" s="165"/>
      <c r="D174" s="168" t="s">
        <v>131</v>
      </c>
      <c r="E174" s="161" t="s">
        <v>1</v>
      </c>
      <c r="F174" s="615" t="s">
        <v>2106</v>
      </c>
      <c r="G174" s="165"/>
      <c r="H174" s="166">
        <v>22</v>
      </c>
      <c r="I174" s="619"/>
      <c r="J174" s="151"/>
      <c r="K174" s="147"/>
      <c r="L174" s="136"/>
      <c r="M174" s="738"/>
      <c r="N174" s="738"/>
      <c r="O174" s="738"/>
      <c r="P174" s="738"/>
      <c r="Q174" s="738"/>
      <c r="R174" s="738"/>
      <c r="S174" s="738"/>
      <c r="T174" s="738"/>
      <c r="U174" s="738"/>
      <c r="V174" s="738"/>
      <c r="W174" s="738"/>
      <c r="X174" s="738"/>
      <c r="Y174" s="738"/>
      <c r="Z174" s="738"/>
      <c r="AA174" s="738"/>
      <c r="AB174" s="738"/>
      <c r="AC174" s="738"/>
      <c r="AD174" s="738"/>
      <c r="AE174" s="738"/>
      <c r="AF174" s="738"/>
      <c r="AG174" s="738"/>
      <c r="AH174" s="738"/>
      <c r="AT174" s="138"/>
      <c r="AU174" s="138"/>
      <c r="AY174" s="138"/>
    </row>
    <row r="175" spans="1:65" s="10" customFormat="1" ht="27.75" customHeight="1">
      <c r="B175" s="136"/>
      <c r="C175" s="145">
        <v>35</v>
      </c>
      <c r="D175" s="145"/>
      <c r="E175" s="146"/>
      <c r="F175" s="171" t="s">
        <v>448</v>
      </c>
      <c r="G175" s="148" t="s">
        <v>270</v>
      </c>
      <c r="H175" s="149">
        <v>22</v>
      </c>
      <c r="I175" s="150"/>
      <c r="J175" s="371">
        <f t="shared" si="2"/>
        <v>0</v>
      </c>
      <c r="K175" s="620" t="s">
        <v>1</v>
      </c>
      <c r="L175" s="136"/>
      <c r="M175" s="738"/>
      <c r="N175" s="738"/>
      <c r="O175" s="738"/>
      <c r="P175" s="738"/>
      <c r="Q175" s="738"/>
      <c r="R175" s="738"/>
      <c r="S175" s="738"/>
      <c r="T175" s="738"/>
      <c r="U175" s="738"/>
      <c r="V175" s="738"/>
      <c r="W175" s="738"/>
      <c r="X175" s="738"/>
      <c r="Y175" s="738"/>
      <c r="Z175" s="738"/>
      <c r="AA175" s="738"/>
      <c r="AB175" s="738"/>
      <c r="AC175" s="738"/>
      <c r="AD175" s="738"/>
      <c r="AE175" s="738"/>
      <c r="AF175" s="738"/>
      <c r="AG175" s="738"/>
      <c r="AH175" s="738"/>
      <c r="AT175" s="138"/>
      <c r="AU175" s="138"/>
      <c r="AY175" s="138"/>
    </row>
    <row r="176" spans="1:65" s="10" customFormat="1" ht="15" customHeight="1">
      <c r="B176" s="136"/>
      <c r="C176" s="165"/>
      <c r="D176" s="168" t="s">
        <v>131</v>
      </c>
      <c r="E176" s="161" t="s">
        <v>1</v>
      </c>
      <c r="F176" s="615" t="s">
        <v>2106</v>
      </c>
      <c r="G176" s="643"/>
      <c r="H176" s="644">
        <v>22</v>
      </c>
      <c r="I176" s="645"/>
      <c r="J176" s="646"/>
      <c r="K176" s="647"/>
      <c r="L176" s="143"/>
      <c r="M176" s="738"/>
      <c r="N176" s="738"/>
      <c r="O176" s="738"/>
      <c r="P176" s="738"/>
      <c r="Q176" s="738"/>
      <c r="R176" s="738"/>
      <c r="S176" s="738"/>
      <c r="T176" s="738"/>
      <c r="U176" s="738"/>
      <c r="V176" s="738"/>
      <c r="W176" s="738"/>
      <c r="X176" s="738"/>
      <c r="Y176" s="738"/>
      <c r="Z176" s="738"/>
      <c r="AA176" s="738"/>
      <c r="AB176" s="738"/>
      <c r="AC176" s="738"/>
      <c r="AD176" s="738"/>
      <c r="AE176" s="738"/>
      <c r="AF176" s="738"/>
      <c r="AG176" s="738"/>
      <c r="AH176" s="738"/>
      <c r="AT176" s="138"/>
      <c r="AU176" s="138"/>
      <c r="AY176" s="138"/>
    </row>
    <row r="177" spans="1:51" s="10" customFormat="1" ht="28.5" customHeight="1">
      <c r="B177" s="136"/>
      <c r="C177" s="145">
        <v>36</v>
      </c>
      <c r="D177" s="145"/>
      <c r="E177" s="146"/>
      <c r="F177" s="623" t="s">
        <v>224</v>
      </c>
      <c r="G177" s="568" t="s">
        <v>212</v>
      </c>
      <c r="H177" s="641">
        <v>2.2000000000000002</v>
      </c>
      <c r="I177" s="642"/>
      <c r="J177" s="621">
        <f t="shared" si="2"/>
        <v>0</v>
      </c>
      <c r="K177" s="622" t="s">
        <v>1</v>
      </c>
      <c r="L177" s="136"/>
      <c r="M177" s="738"/>
      <c r="N177" s="738"/>
      <c r="O177" s="738"/>
      <c r="P177" s="738"/>
      <c r="Q177" s="738"/>
      <c r="R177" s="738"/>
      <c r="S177" s="738"/>
      <c r="T177" s="738"/>
      <c r="U177" s="738"/>
      <c r="V177" s="738"/>
      <c r="W177" s="738"/>
      <c r="X177" s="738"/>
      <c r="Y177" s="738"/>
      <c r="Z177" s="738"/>
      <c r="AA177" s="738"/>
      <c r="AB177" s="738"/>
      <c r="AC177" s="738"/>
      <c r="AD177" s="738"/>
      <c r="AE177" s="738"/>
      <c r="AF177" s="738"/>
      <c r="AG177" s="738"/>
      <c r="AH177" s="738"/>
      <c r="AT177" s="138"/>
      <c r="AU177" s="138"/>
      <c r="AY177" s="138"/>
    </row>
    <row r="178" spans="1:51" s="10" customFormat="1" ht="15" customHeight="1">
      <c r="B178" s="136"/>
      <c r="C178" s="165"/>
      <c r="D178" s="168" t="s">
        <v>131</v>
      </c>
      <c r="E178" s="161" t="s">
        <v>1</v>
      </c>
      <c r="F178" s="615" t="s">
        <v>2107</v>
      </c>
      <c r="G178" s="165"/>
      <c r="H178" s="166">
        <v>2.2000000000000002</v>
      </c>
      <c r="I178" s="619"/>
      <c r="J178" s="621"/>
      <c r="K178" s="622"/>
      <c r="L178" s="136"/>
      <c r="M178" s="738"/>
      <c r="N178" s="738"/>
      <c r="O178" s="738"/>
      <c r="P178" s="738"/>
      <c r="Q178" s="738"/>
      <c r="R178" s="738"/>
      <c r="S178" s="738"/>
      <c r="T178" s="738"/>
      <c r="U178" s="738"/>
      <c r="V178" s="738"/>
      <c r="W178" s="738"/>
      <c r="X178" s="738"/>
      <c r="Y178" s="738"/>
      <c r="Z178" s="738"/>
      <c r="AA178" s="738"/>
      <c r="AB178" s="738"/>
      <c r="AC178" s="738"/>
      <c r="AD178" s="738"/>
      <c r="AE178" s="738"/>
      <c r="AF178" s="738"/>
      <c r="AG178" s="738"/>
      <c r="AH178" s="738"/>
      <c r="AT178" s="138"/>
      <c r="AU178" s="138"/>
      <c r="AY178" s="138"/>
    </row>
    <row r="179" spans="1:51" s="10" customFormat="1" ht="30.75" customHeight="1">
      <c r="B179" s="136"/>
      <c r="C179" s="145">
        <v>37</v>
      </c>
      <c r="D179" s="145"/>
      <c r="E179" s="146"/>
      <c r="F179" s="171" t="s">
        <v>450</v>
      </c>
      <c r="G179" s="148" t="s">
        <v>169</v>
      </c>
      <c r="H179" s="149">
        <v>1</v>
      </c>
      <c r="I179" s="150"/>
      <c r="J179" s="151">
        <f t="shared" si="2"/>
        <v>0</v>
      </c>
      <c r="K179" s="147" t="s">
        <v>1</v>
      </c>
      <c r="L179" s="136"/>
      <c r="M179" s="738"/>
      <c r="N179" s="738"/>
      <c r="O179" s="738"/>
      <c r="P179" s="738"/>
      <c r="Q179" s="738"/>
      <c r="R179" s="738"/>
      <c r="S179" s="738"/>
      <c r="T179" s="738"/>
      <c r="U179" s="738"/>
      <c r="V179" s="738"/>
      <c r="W179" s="738"/>
      <c r="X179" s="738"/>
      <c r="Y179" s="738"/>
      <c r="Z179" s="738"/>
      <c r="AA179" s="738"/>
      <c r="AB179" s="738"/>
      <c r="AC179" s="738"/>
      <c r="AD179" s="738"/>
      <c r="AE179" s="738"/>
      <c r="AF179" s="738"/>
      <c r="AG179" s="738"/>
      <c r="AH179" s="738"/>
      <c r="AT179" s="138"/>
      <c r="AU179" s="138"/>
      <c r="AY179" s="138"/>
    </row>
    <row r="180" spans="1:51" s="10" customFormat="1" ht="21.65" customHeight="1">
      <c r="B180" s="136"/>
      <c r="C180" s="145">
        <v>38</v>
      </c>
      <c r="D180" s="145"/>
      <c r="E180" s="146"/>
      <c r="F180" s="171" t="s">
        <v>451</v>
      </c>
      <c r="G180" s="148" t="s">
        <v>182</v>
      </c>
      <c r="H180" s="149">
        <v>2</v>
      </c>
      <c r="I180" s="150"/>
      <c r="J180" s="151">
        <f t="shared" si="2"/>
        <v>0</v>
      </c>
      <c r="K180" s="147" t="s">
        <v>1</v>
      </c>
      <c r="L180" s="136"/>
      <c r="M180" s="738"/>
      <c r="N180" s="738"/>
      <c r="O180" s="738"/>
      <c r="P180" s="738"/>
      <c r="Q180" s="738"/>
      <c r="R180" s="738"/>
      <c r="S180" s="738"/>
      <c r="T180" s="738"/>
      <c r="U180" s="738"/>
      <c r="V180" s="738"/>
      <c r="W180" s="738"/>
      <c r="X180" s="738"/>
      <c r="Y180" s="738"/>
      <c r="Z180" s="738"/>
      <c r="AA180" s="738"/>
      <c r="AB180" s="738"/>
      <c r="AC180" s="738"/>
      <c r="AD180" s="738"/>
      <c r="AE180" s="738"/>
      <c r="AF180" s="738"/>
      <c r="AG180" s="738"/>
      <c r="AH180" s="738"/>
      <c r="AT180" s="138"/>
      <c r="AU180" s="138"/>
      <c r="AY180" s="138"/>
    </row>
    <row r="181" spans="1:51" s="10" customFormat="1" ht="21.65" customHeight="1">
      <c r="B181" s="136"/>
      <c r="C181" s="145">
        <v>39</v>
      </c>
      <c r="D181" s="145"/>
      <c r="E181" s="146"/>
      <c r="F181" s="171" t="s">
        <v>452</v>
      </c>
      <c r="G181" s="148" t="s">
        <v>169</v>
      </c>
      <c r="H181" s="149">
        <v>1</v>
      </c>
      <c r="I181" s="150"/>
      <c r="J181" s="151">
        <f t="shared" si="2"/>
        <v>0</v>
      </c>
      <c r="K181" s="147" t="s">
        <v>1</v>
      </c>
      <c r="L181" s="136"/>
      <c r="M181" s="738"/>
      <c r="N181" s="738"/>
      <c r="O181" s="738"/>
      <c r="P181" s="738"/>
      <c r="Q181" s="738"/>
      <c r="R181" s="738"/>
      <c r="S181" s="738"/>
      <c r="T181" s="738"/>
      <c r="U181" s="738"/>
      <c r="V181" s="738"/>
      <c r="W181" s="738"/>
      <c r="X181" s="738"/>
      <c r="Y181" s="738"/>
      <c r="Z181" s="738"/>
      <c r="AA181" s="738"/>
      <c r="AB181" s="738"/>
      <c r="AC181" s="738"/>
      <c r="AD181" s="738"/>
      <c r="AE181" s="738"/>
      <c r="AF181" s="738"/>
      <c r="AG181" s="738"/>
      <c r="AH181" s="738"/>
      <c r="AT181" s="138"/>
      <c r="AU181" s="138"/>
      <c r="AY181" s="138"/>
    </row>
    <row r="182" spans="1:51" s="10" customFormat="1" ht="27" customHeight="1">
      <c r="B182" s="136"/>
      <c r="C182" s="145">
        <v>40</v>
      </c>
      <c r="D182" s="145"/>
      <c r="E182" s="146"/>
      <c r="F182" s="171" t="s">
        <v>453</v>
      </c>
      <c r="G182" s="148" t="s">
        <v>169</v>
      </c>
      <c r="H182" s="149">
        <v>1</v>
      </c>
      <c r="I182" s="150"/>
      <c r="J182" s="151">
        <f t="shared" si="2"/>
        <v>0</v>
      </c>
      <c r="K182" s="147" t="s">
        <v>1</v>
      </c>
      <c r="L182" s="136"/>
      <c r="M182" s="738"/>
      <c r="N182" s="738"/>
      <c r="O182" s="738"/>
      <c r="P182" s="738"/>
      <c r="Q182" s="738"/>
      <c r="R182" s="738"/>
      <c r="S182" s="738"/>
      <c r="T182" s="738"/>
      <c r="U182" s="738"/>
      <c r="V182" s="738"/>
      <c r="W182" s="738"/>
      <c r="X182" s="738"/>
      <c r="Y182" s="738"/>
      <c r="Z182" s="738"/>
      <c r="AA182" s="738"/>
      <c r="AB182" s="738"/>
      <c r="AC182" s="738"/>
      <c r="AD182" s="738"/>
      <c r="AE182" s="738"/>
      <c r="AF182" s="738"/>
      <c r="AG182" s="738"/>
      <c r="AH182" s="738"/>
      <c r="AT182" s="138"/>
      <c r="AU182" s="138"/>
      <c r="AY182" s="138"/>
    </row>
    <row r="183" spans="1:51" s="10" customFormat="1" ht="21.65" customHeight="1">
      <c r="B183" s="136"/>
      <c r="C183" s="145">
        <v>41</v>
      </c>
      <c r="D183" s="145"/>
      <c r="E183" s="146"/>
      <c r="F183" s="171" t="s">
        <v>454</v>
      </c>
      <c r="G183" s="148" t="s">
        <v>182</v>
      </c>
      <c r="H183" s="149">
        <v>1</v>
      </c>
      <c r="I183" s="150"/>
      <c r="J183" s="151">
        <f t="shared" si="2"/>
        <v>0</v>
      </c>
      <c r="K183" s="147" t="s">
        <v>1</v>
      </c>
      <c r="L183" s="136"/>
      <c r="M183" s="738"/>
      <c r="N183" s="738"/>
      <c r="O183" s="738"/>
      <c r="P183" s="738"/>
      <c r="Q183" s="738"/>
      <c r="R183" s="738"/>
      <c r="S183" s="738"/>
      <c r="T183" s="738"/>
      <c r="U183" s="738"/>
      <c r="V183" s="738"/>
      <c r="W183" s="738"/>
      <c r="X183" s="738"/>
      <c r="Y183" s="738"/>
      <c r="Z183" s="738"/>
      <c r="AA183" s="738"/>
      <c r="AB183" s="738"/>
      <c r="AC183" s="738"/>
      <c r="AD183" s="738"/>
      <c r="AE183" s="738"/>
      <c r="AF183" s="738"/>
      <c r="AG183" s="738"/>
      <c r="AH183" s="738"/>
      <c r="AT183" s="138"/>
      <c r="AU183" s="138"/>
      <c r="AY183" s="138"/>
    </row>
    <row r="184" spans="1:51" s="10" customFormat="1" ht="27" customHeight="1">
      <c r="B184" s="136"/>
      <c r="C184" s="145">
        <v>42</v>
      </c>
      <c r="D184" s="145"/>
      <c r="E184" s="146"/>
      <c r="F184" s="171" t="s">
        <v>455</v>
      </c>
      <c r="G184" s="148" t="s">
        <v>169</v>
      </c>
      <c r="H184" s="149">
        <v>1</v>
      </c>
      <c r="I184" s="150"/>
      <c r="J184" s="151">
        <f t="shared" si="2"/>
        <v>0</v>
      </c>
      <c r="K184" s="147" t="s">
        <v>1</v>
      </c>
      <c r="L184" s="136"/>
      <c r="M184" s="738"/>
      <c r="N184" s="738"/>
      <c r="O184" s="738"/>
      <c r="P184" s="738"/>
      <c r="Q184" s="738"/>
      <c r="R184" s="738"/>
      <c r="S184" s="738"/>
      <c r="T184" s="738"/>
      <c r="U184" s="738"/>
      <c r="V184" s="738"/>
      <c r="W184" s="738"/>
      <c r="X184" s="738"/>
      <c r="Y184" s="738"/>
      <c r="Z184" s="738"/>
      <c r="AA184" s="738"/>
      <c r="AB184" s="738"/>
      <c r="AC184" s="738"/>
      <c r="AD184" s="738"/>
      <c r="AE184" s="738"/>
      <c r="AF184" s="738"/>
      <c r="AG184" s="738"/>
      <c r="AH184" s="738"/>
      <c r="AT184" s="138"/>
      <c r="AU184" s="138"/>
      <c r="AY184" s="138"/>
    </row>
    <row r="185" spans="1:51" s="10" customFormat="1" ht="21.65" customHeight="1">
      <c r="B185" s="136"/>
      <c r="C185" s="145">
        <v>43</v>
      </c>
      <c r="D185" s="145"/>
      <c r="E185" s="146"/>
      <c r="F185" s="171" t="s">
        <v>456</v>
      </c>
      <c r="G185" s="148" t="s">
        <v>169</v>
      </c>
      <c r="H185" s="149">
        <v>3</v>
      </c>
      <c r="I185" s="150"/>
      <c r="J185" s="151">
        <f t="shared" si="2"/>
        <v>0</v>
      </c>
      <c r="K185" s="147" t="s">
        <v>1</v>
      </c>
      <c r="L185" s="136"/>
      <c r="M185" s="738"/>
      <c r="N185" s="738"/>
      <c r="O185" s="738"/>
      <c r="P185" s="738"/>
      <c r="Q185" s="738"/>
      <c r="R185" s="738"/>
      <c r="S185" s="738"/>
      <c r="T185" s="738"/>
      <c r="U185" s="738"/>
      <c r="V185" s="738"/>
      <c r="W185" s="738"/>
      <c r="X185" s="738"/>
      <c r="Y185" s="738"/>
      <c r="Z185" s="738"/>
      <c r="AA185" s="738"/>
      <c r="AB185" s="738"/>
      <c r="AC185" s="738"/>
      <c r="AD185" s="738"/>
      <c r="AE185" s="738"/>
      <c r="AF185" s="738"/>
      <c r="AG185" s="738"/>
      <c r="AH185" s="738"/>
      <c r="AT185" s="138"/>
      <c r="AU185" s="138"/>
      <c r="AY185" s="138"/>
    </row>
    <row r="186" spans="1:51" s="10" customFormat="1" ht="21.65" customHeight="1">
      <c r="B186" s="136"/>
      <c r="C186" s="145">
        <v>44</v>
      </c>
      <c r="D186" s="145"/>
      <c r="E186" s="146"/>
      <c r="F186" s="171" t="s">
        <v>457</v>
      </c>
      <c r="G186" s="148" t="s">
        <v>171</v>
      </c>
      <c r="H186" s="149">
        <v>28</v>
      </c>
      <c r="I186" s="150"/>
      <c r="J186" s="625">
        <f t="shared" si="2"/>
        <v>0</v>
      </c>
      <c r="K186" s="626" t="s">
        <v>1</v>
      </c>
      <c r="L186" s="136"/>
      <c r="M186" s="738"/>
      <c r="N186" s="738"/>
      <c r="O186" s="738"/>
      <c r="P186" s="738"/>
      <c r="Q186" s="738"/>
      <c r="R186" s="738"/>
      <c r="S186" s="738"/>
      <c r="T186" s="738"/>
      <c r="U186" s="738"/>
      <c r="V186" s="738"/>
      <c r="W186" s="738"/>
      <c r="X186" s="738"/>
      <c r="Y186" s="738"/>
      <c r="Z186" s="738"/>
      <c r="AA186" s="738"/>
      <c r="AB186" s="738"/>
      <c r="AC186" s="738"/>
      <c r="AD186" s="738"/>
      <c r="AE186" s="738"/>
      <c r="AF186" s="738"/>
      <c r="AG186" s="738"/>
      <c r="AH186" s="738"/>
      <c r="AT186" s="138"/>
      <c r="AU186" s="138"/>
      <c r="AY186" s="138"/>
    </row>
    <row r="187" spans="1:51" s="10" customFormat="1" ht="15" customHeight="1">
      <c r="B187" s="136"/>
      <c r="C187" s="165"/>
      <c r="D187" s="168" t="s">
        <v>131</v>
      </c>
      <c r="E187" s="161" t="s">
        <v>1</v>
      </c>
      <c r="F187" s="615" t="s">
        <v>2108</v>
      </c>
      <c r="G187" s="165"/>
      <c r="H187" s="166">
        <v>28</v>
      </c>
      <c r="I187" s="614"/>
      <c r="J187" s="178"/>
      <c r="K187" s="175"/>
      <c r="L187" s="143"/>
      <c r="M187" s="738"/>
      <c r="N187" s="738"/>
      <c r="O187" s="738"/>
      <c r="P187" s="738"/>
      <c r="Q187" s="738"/>
      <c r="R187" s="738"/>
      <c r="S187" s="738"/>
      <c r="T187" s="738"/>
      <c r="U187" s="738"/>
      <c r="V187" s="738"/>
      <c r="W187" s="738"/>
      <c r="X187" s="738"/>
      <c r="Y187" s="738"/>
      <c r="Z187" s="738"/>
      <c r="AA187" s="738"/>
      <c r="AB187" s="738"/>
      <c r="AC187" s="738"/>
      <c r="AD187" s="738"/>
      <c r="AE187" s="738"/>
      <c r="AF187" s="738"/>
      <c r="AG187" s="738"/>
      <c r="AH187" s="738"/>
      <c r="AT187" s="138"/>
      <c r="AU187" s="138"/>
      <c r="AY187" s="138"/>
    </row>
    <row r="188" spans="1:51" s="10" customFormat="1" ht="15" customHeight="1">
      <c r="B188" s="136"/>
      <c r="C188" s="173"/>
      <c r="D188" s="173"/>
      <c r="E188" s="174"/>
      <c r="F188" s="207"/>
      <c r="G188" s="176"/>
      <c r="H188" s="177"/>
      <c r="I188" s="614"/>
      <c r="J188" s="178"/>
      <c r="K188" s="175"/>
      <c r="L188" s="143"/>
      <c r="M188" s="738"/>
      <c r="N188" s="738"/>
      <c r="O188" s="738"/>
      <c r="P188" s="738"/>
      <c r="Q188" s="738"/>
      <c r="R188" s="738"/>
      <c r="S188" s="738"/>
      <c r="T188" s="738"/>
      <c r="U188" s="738"/>
      <c r="V188" s="738"/>
      <c r="W188" s="738"/>
      <c r="X188" s="738"/>
      <c r="Y188" s="738"/>
      <c r="Z188" s="738"/>
      <c r="AA188" s="738"/>
      <c r="AB188" s="738"/>
      <c r="AC188" s="738"/>
      <c r="AD188" s="738"/>
      <c r="AE188" s="738"/>
      <c r="AF188" s="738"/>
      <c r="AG188" s="738"/>
      <c r="AH188" s="738"/>
      <c r="AT188" s="138"/>
      <c r="AU188" s="138"/>
      <c r="AY188" s="138"/>
    </row>
    <row r="189" spans="1:51" s="10" customFormat="1" ht="21.65" customHeight="1">
      <c r="A189" s="9"/>
      <c r="B189" s="119"/>
      <c r="C189" s="9"/>
      <c r="D189" s="120" t="s">
        <v>71</v>
      </c>
      <c r="E189" s="129" t="s">
        <v>173</v>
      </c>
      <c r="F189" s="129" t="s">
        <v>2111</v>
      </c>
      <c r="G189" s="9"/>
      <c r="H189" s="9"/>
      <c r="I189" s="627"/>
      <c r="J189" s="624">
        <f>SUM(J190:J210)</f>
        <v>0</v>
      </c>
      <c r="K189" s="175" t="s">
        <v>1</v>
      </c>
      <c r="L189" s="143"/>
      <c r="M189" s="738"/>
      <c r="N189" s="738"/>
      <c r="O189" s="738"/>
      <c r="P189" s="738"/>
      <c r="Q189" s="738"/>
      <c r="R189" s="738"/>
      <c r="S189" s="738"/>
      <c r="T189" s="738"/>
      <c r="U189" s="738"/>
      <c r="V189" s="738"/>
      <c r="W189" s="738"/>
      <c r="X189" s="738"/>
      <c r="Y189" s="738"/>
      <c r="Z189" s="738"/>
      <c r="AA189" s="738"/>
      <c r="AB189" s="738"/>
      <c r="AC189" s="738"/>
      <c r="AD189" s="738"/>
      <c r="AE189" s="738"/>
      <c r="AF189" s="738"/>
      <c r="AG189" s="738"/>
      <c r="AH189" s="738"/>
      <c r="AT189" s="138"/>
      <c r="AU189" s="138"/>
      <c r="AY189" s="138"/>
    </row>
    <row r="190" spans="1:51" s="10" customFormat="1" ht="21.65" customHeight="1">
      <c r="B190" s="136"/>
      <c r="C190" s="145">
        <v>45</v>
      </c>
      <c r="D190" s="145"/>
      <c r="E190" s="146"/>
      <c r="F190" s="622" t="s">
        <v>458</v>
      </c>
      <c r="G190" s="148" t="s">
        <v>169</v>
      </c>
      <c r="H190" s="149">
        <v>1</v>
      </c>
      <c r="I190" s="150"/>
      <c r="J190" s="151">
        <f t="shared" si="2"/>
        <v>0</v>
      </c>
      <c r="K190" s="147" t="s">
        <v>1</v>
      </c>
      <c r="L190" s="136"/>
      <c r="M190" s="738"/>
      <c r="N190" s="738"/>
      <c r="O190" s="738"/>
      <c r="P190" s="738"/>
      <c r="Q190" s="738"/>
      <c r="R190" s="738"/>
      <c r="S190" s="738"/>
      <c r="T190" s="738"/>
      <c r="U190" s="738"/>
      <c r="V190" s="738"/>
      <c r="W190" s="738"/>
      <c r="X190" s="738"/>
      <c r="Y190" s="738"/>
      <c r="Z190" s="738"/>
      <c r="AA190" s="738"/>
      <c r="AB190" s="738"/>
      <c r="AC190" s="738"/>
      <c r="AD190" s="738"/>
      <c r="AE190" s="738"/>
      <c r="AF190" s="738"/>
      <c r="AG190" s="738"/>
      <c r="AH190" s="738"/>
      <c r="AT190" s="138"/>
      <c r="AU190" s="138"/>
      <c r="AY190" s="138"/>
    </row>
    <row r="191" spans="1:51" s="10" customFormat="1" ht="21.65" customHeight="1">
      <c r="B191" s="136"/>
      <c r="C191" s="145">
        <v>46</v>
      </c>
      <c r="D191" s="145"/>
      <c r="E191" s="146"/>
      <c r="F191" s="147" t="s">
        <v>459</v>
      </c>
      <c r="G191" s="148" t="s">
        <v>169</v>
      </c>
      <c r="H191" s="149">
        <v>1</v>
      </c>
      <c r="I191" s="150"/>
      <c r="J191" s="151">
        <f t="shared" ref="J191:J220" si="3">ROUND(I191*H191,0)</f>
        <v>0</v>
      </c>
      <c r="K191" s="147" t="s">
        <v>1</v>
      </c>
      <c r="L191" s="136"/>
      <c r="M191" s="738"/>
      <c r="N191" s="738"/>
      <c r="O191" s="738"/>
      <c r="P191" s="738"/>
      <c r="Q191" s="738"/>
      <c r="R191" s="738"/>
      <c r="S191" s="738"/>
      <c r="T191" s="738"/>
      <c r="U191" s="738"/>
      <c r="V191" s="738"/>
      <c r="W191" s="738"/>
      <c r="X191" s="738"/>
      <c r="Y191" s="738"/>
      <c r="Z191" s="738"/>
      <c r="AA191" s="738"/>
      <c r="AB191" s="738"/>
      <c r="AC191" s="738"/>
      <c r="AD191" s="738"/>
      <c r="AE191" s="738"/>
      <c r="AF191" s="738"/>
      <c r="AG191" s="738"/>
      <c r="AH191" s="738"/>
      <c r="AT191" s="138"/>
      <c r="AU191" s="138"/>
      <c r="AY191" s="138"/>
    </row>
    <row r="192" spans="1:51" s="10" customFormat="1" ht="27" customHeight="1">
      <c r="B192" s="136"/>
      <c r="C192" s="145">
        <v>47</v>
      </c>
      <c r="D192" s="145"/>
      <c r="E192" s="146"/>
      <c r="F192" s="147" t="s">
        <v>460</v>
      </c>
      <c r="G192" s="148" t="s">
        <v>169</v>
      </c>
      <c r="H192" s="149">
        <v>1</v>
      </c>
      <c r="I192" s="150"/>
      <c r="J192" s="151">
        <f t="shared" si="3"/>
        <v>0</v>
      </c>
      <c r="K192" s="147"/>
      <c r="L192" s="136"/>
      <c r="M192" s="738"/>
      <c r="N192" s="738"/>
      <c r="O192" s="738"/>
      <c r="P192" s="738"/>
      <c r="Q192" s="738"/>
      <c r="R192" s="738"/>
      <c r="S192" s="738"/>
      <c r="T192" s="738"/>
      <c r="U192" s="738"/>
      <c r="V192" s="738"/>
      <c r="W192" s="738"/>
      <c r="X192" s="738"/>
      <c r="Y192" s="738"/>
      <c r="Z192" s="738"/>
      <c r="AA192" s="738"/>
      <c r="AB192" s="738"/>
      <c r="AC192" s="738"/>
      <c r="AD192" s="738"/>
      <c r="AE192" s="738"/>
      <c r="AF192" s="738"/>
      <c r="AG192" s="738"/>
      <c r="AH192" s="738"/>
      <c r="AT192" s="138"/>
      <c r="AU192" s="138"/>
      <c r="AY192" s="138"/>
    </row>
    <row r="193" spans="2:51" s="10" customFormat="1" ht="21.75" customHeight="1">
      <c r="B193" s="136"/>
      <c r="C193" s="145">
        <v>48</v>
      </c>
      <c r="D193" s="145"/>
      <c r="E193" s="146"/>
      <c r="F193" s="147" t="s">
        <v>461</v>
      </c>
      <c r="G193" s="148" t="s">
        <v>169</v>
      </c>
      <c r="H193" s="149">
        <v>1</v>
      </c>
      <c r="I193" s="150"/>
      <c r="J193" s="151">
        <f t="shared" si="3"/>
        <v>0</v>
      </c>
      <c r="K193" s="147"/>
      <c r="L193" s="136"/>
      <c r="M193" s="738"/>
      <c r="N193" s="738"/>
      <c r="O193" s="738"/>
      <c r="P193" s="738"/>
      <c r="Q193" s="738"/>
      <c r="R193" s="738"/>
      <c r="S193" s="738"/>
      <c r="T193" s="738"/>
      <c r="U193" s="738"/>
      <c r="V193" s="738"/>
      <c r="W193" s="738"/>
      <c r="X193" s="738"/>
      <c r="Y193" s="738"/>
      <c r="Z193" s="738"/>
      <c r="AA193" s="738"/>
      <c r="AB193" s="738"/>
      <c r="AC193" s="738"/>
      <c r="AD193" s="738"/>
      <c r="AE193" s="738"/>
      <c r="AF193" s="738"/>
      <c r="AG193" s="738"/>
      <c r="AH193" s="738"/>
      <c r="AT193" s="138"/>
      <c r="AU193" s="138"/>
      <c r="AY193" s="138"/>
    </row>
    <row r="194" spans="2:51" s="10" customFormat="1" ht="25.5" customHeight="1">
      <c r="B194" s="136"/>
      <c r="C194" s="145">
        <v>49</v>
      </c>
      <c r="D194" s="145"/>
      <c r="E194" s="146"/>
      <c r="F194" s="147" t="s">
        <v>462</v>
      </c>
      <c r="G194" s="148" t="s">
        <v>169</v>
      </c>
      <c r="H194" s="149">
        <v>1</v>
      </c>
      <c r="I194" s="150"/>
      <c r="J194" s="151">
        <f t="shared" si="3"/>
        <v>0</v>
      </c>
      <c r="K194" s="147"/>
      <c r="L194" s="136"/>
      <c r="M194" s="738"/>
      <c r="N194" s="738"/>
      <c r="O194" s="738"/>
      <c r="P194" s="738"/>
      <c r="Q194" s="738"/>
      <c r="R194" s="738"/>
      <c r="S194" s="738"/>
      <c r="T194" s="738"/>
      <c r="U194" s="738"/>
      <c r="V194" s="738"/>
      <c r="W194" s="738"/>
      <c r="X194" s="738"/>
      <c r="Y194" s="738"/>
      <c r="Z194" s="738"/>
      <c r="AA194" s="738"/>
      <c r="AB194" s="738"/>
      <c r="AC194" s="738"/>
      <c r="AD194" s="738"/>
      <c r="AE194" s="738"/>
      <c r="AF194" s="738"/>
      <c r="AG194" s="738"/>
      <c r="AH194" s="738"/>
      <c r="AT194" s="138"/>
      <c r="AU194" s="138"/>
      <c r="AY194" s="138"/>
    </row>
    <row r="195" spans="2:51" s="10" customFormat="1" ht="27" customHeight="1">
      <c r="B195" s="136"/>
      <c r="C195" s="145">
        <v>50</v>
      </c>
      <c r="D195" s="145"/>
      <c r="E195" s="146"/>
      <c r="F195" s="147" t="s">
        <v>463</v>
      </c>
      <c r="G195" s="148" t="s">
        <v>169</v>
      </c>
      <c r="H195" s="149">
        <v>1</v>
      </c>
      <c r="I195" s="150"/>
      <c r="J195" s="151">
        <f t="shared" si="3"/>
        <v>0</v>
      </c>
      <c r="K195" s="147"/>
      <c r="L195" s="136"/>
      <c r="M195" s="738"/>
      <c r="N195" s="738"/>
      <c r="O195" s="738"/>
      <c r="P195" s="738"/>
      <c r="Q195" s="738"/>
      <c r="R195" s="738"/>
      <c r="S195" s="738"/>
      <c r="T195" s="738"/>
      <c r="U195" s="738"/>
      <c r="V195" s="738"/>
      <c r="W195" s="738"/>
      <c r="X195" s="738"/>
      <c r="Y195" s="738"/>
      <c r="Z195" s="738"/>
      <c r="AA195" s="738"/>
      <c r="AB195" s="738"/>
      <c r="AC195" s="738"/>
      <c r="AD195" s="738"/>
      <c r="AE195" s="738"/>
      <c r="AF195" s="738"/>
      <c r="AG195" s="738"/>
      <c r="AH195" s="738"/>
      <c r="AT195" s="138"/>
      <c r="AU195" s="138"/>
      <c r="AY195" s="138"/>
    </row>
    <row r="196" spans="2:51" s="10" customFormat="1" ht="22.5" customHeight="1">
      <c r="B196" s="136"/>
      <c r="C196" s="145">
        <v>51</v>
      </c>
      <c r="D196" s="145"/>
      <c r="E196" s="146"/>
      <c r="F196" s="147" t="s">
        <v>464</v>
      </c>
      <c r="G196" s="148" t="s">
        <v>169</v>
      </c>
      <c r="H196" s="149">
        <v>1</v>
      </c>
      <c r="I196" s="150"/>
      <c r="J196" s="151">
        <f t="shared" si="3"/>
        <v>0</v>
      </c>
      <c r="K196" s="147"/>
      <c r="L196" s="136"/>
      <c r="M196" s="738"/>
      <c r="N196" s="738"/>
      <c r="O196" s="738"/>
      <c r="P196" s="738"/>
      <c r="Q196" s="738"/>
      <c r="R196" s="738"/>
      <c r="S196" s="738"/>
      <c r="T196" s="738"/>
      <c r="U196" s="738"/>
      <c r="V196" s="738"/>
      <c r="W196" s="738"/>
      <c r="X196" s="738"/>
      <c r="Y196" s="738"/>
      <c r="Z196" s="738"/>
      <c r="AA196" s="738"/>
      <c r="AB196" s="738"/>
      <c r="AC196" s="738"/>
      <c r="AD196" s="738"/>
      <c r="AE196" s="738"/>
      <c r="AF196" s="738"/>
      <c r="AG196" s="738"/>
      <c r="AH196" s="738"/>
      <c r="AT196" s="138"/>
      <c r="AU196" s="138"/>
      <c r="AY196" s="138"/>
    </row>
    <row r="197" spans="2:51" s="10" customFormat="1" ht="23.25" customHeight="1">
      <c r="B197" s="136"/>
      <c r="C197" s="145">
        <v>52</v>
      </c>
      <c r="D197" s="145"/>
      <c r="E197" s="146"/>
      <c r="F197" s="147" t="s">
        <v>465</v>
      </c>
      <c r="G197" s="148" t="s">
        <v>169</v>
      </c>
      <c r="H197" s="149">
        <v>1</v>
      </c>
      <c r="I197" s="150"/>
      <c r="J197" s="151">
        <f t="shared" si="3"/>
        <v>0</v>
      </c>
      <c r="K197" s="147"/>
      <c r="L197" s="136"/>
      <c r="M197" s="738"/>
      <c r="N197" s="738"/>
      <c r="O197" s="738"/>
      <c r="P197" s="738"/>
      <c r="Q197" s="738"/>
      <c r="R197" s="738"/>
      <c r="S197" s="738"/>
      <c r="T197" s="738"/>
      <c r="U197" s="738"/>
      <c r="V197" s="738"/>
      <c r="W197" s="738"/>
      <c r="X197" s="738"/>
      <c r="Y197" s="738"/>
      <c r="Z197" s="738"/>
      <c r="AA197" s="738"/>
      <c r="AB197" s="738"/>
      <c r="AC197" s="738"/>
      <c r="AD197" s="738"/>
      <c r="AE197" s="738"/>
      <c r="AF197" s="738"/>
      <c r="AG197" s="738"/>
      <c r="AH197" s="738"/>
      <c r="AT197" s="138"/>
      <c r="AU197" s="138"/>
      <c r="AY197" s="138"/>
    </row>
    <row r="198" spans="2:51" s="10" customFormat="1" ht="23.25" customHeight="1">
      <c r="B198" s="136"/>
      <c r="C198" s="145">
        <v>53</v>
      </c>
      <c r="D198" s="145"/>
      <c r="E198" s="146"/>
      <c r="F198" s="147" t="s">
        <v>466</v>
      </c>
      <c r="G198" s="148" t="s">
        <v>169</v>
      </c>
      <c r="H198" s="149">
        <v>1</v>
      </c>
      <c r="I198" s="150"/>
      <c r="J198" s="151">
        <f t="shared" si="3"/>
        <v>0</v>
      </c>
      <c r="K198" s="147"/>
      <c r="L198" s="136"/>
      <c r="M198" s="738"/>
      <c r="N198" s="738"/>
      <c r="O198" s="738"/>
      <c r="P198" s="738"/>
      <c r="Q198" s="738"/>
      <c r="R198" s="738"/>
      <c r="S198" s="738"/>
      <c r="T198" s="738"/>
      <c r="U198" s="738"/>
      <c r="V198" s="738"/>
      <c r="W198" s="738"/>
      <c r="X198" s="738"/>
      <c r="Y198" s="738"/>
      <c r="Z198" s="738"/>
      <c r="AA198" s="738"/>
      <c r="AB198" s="738"/>
      <c r="AC198" s="738"/>
      <c r="AD198" s="738"/>
      <c r="AE198" s="738"/>
      <c r="AF198" s="738"/>
      <c r="AG198" s="738"/>
      <c r="AH198" s="738"/>
      <c r="AT198" s="138"/>
      <c r="AU198" s="138"/>
      <c r="AY198" s="138"/>
    </row>
    <row r="199" spans="2:51" s="10" customFormat="1" ht="23.25" customHeight="1">
      <c r="B199" s="136"/>
      <c r="C199" s="145">
        <v>54</v>
      </c>
      <c r="D199" s="145"/>
      <c r="E199" s="146"/>
      <c r="F199" s="147" t="s">
        <v>467</v>
      </c>
      <c r="G199" s="148" t="s">
        <v>169</v>
      </c>
      <c r="H199" s="149">
        <v>1</v>
      </c>
      <c r="I199" s="150"/>
      <c r="J199" s="151">
        <f t="shared" si="3"/>
        <v>0</v>
      </c>
      <c r="K199" s="147"/>
      <c r="L199" s="136"/>
      <c r="M199" s="738"/>
      <c r="N199" s="738"/>
      <c r="O199" s="738"/>
      <c r="P199" s="738"/>
      <c r="Q199" s="738"/>
      <c r="R199" s="738"/>
      <c r="S199" s="738"/>
      <c r="T199" s="738"/>
      <c r="U199" s="738"/>
      <c r="V199" s="738"/>
      <c r="W199" s="738"/>
      <c r="X199" s="738"/>
      <c r="Y199" s="738"/>
      <c r="Z199" s="738"/>
      <c r="AA199" s="738"/>
      <c r="AB199" s="738"/>
      <c r="AC199" s="738"/>
      <c r="AD199" s="738"/>
      <c r="AE199" s="738"/>
      <c r="AF199" s="738"/>
      <c r="AG199" s="738"/>
      <c r="AH199" s="738"/>
      <c r="AT199" s="138"/>
      <c r="AU199" s="138"/>
      <c r="AY199" s="138"/>
    </row>
    <row r="200" spans="2:51" s="10" customFormat="1" ht="23.25" customHeight="1">
      <c r="B200" s="136"/>
      <c r="C200" s="145">
        <v>55</v>
      </c>
      <c r="D200" s="145"/>
      <c r="E200" s="146"/>
      <c r="F200" s="147" t="s">
        <v>468</v>
      </c>
      <c r="G200" s="148" t="s">
        <v>169</v>
      </c>
      <c r="H200" s="149">
        <v>1</v>
      </c>
      <c r="I200" s="150"/>
      <c r="J200" s="151">
        <f t="shared" si="3"/>
        <v>0</v>
      </c>
      <c r="K200" s="147"/>
      <c r="L200" s="136"/>
      <c r="M200" s="738"/>
      <c r="N200" s="738"/>
      <c r="O200" s="738"/>
      <c r="P200" s="738"/>
      <c r="Q200" s="738"/>
      <c r="R200" s="738"/>
      <c r="S200" s="738"/>
      <c r="T200" s="738"/>
      <c r="U200" s="738"/>
      <c r="V200" s="738"/>
      <c r="W200" s="738"/>
      <c r="X200" s="738"/>
      <c r="Y200" s="738"/>
      <c r="Z200" s="738"/>
      <c r="AA200" s="738"/>
      <c r="AB200" s="738"/>
      <c r="AC200" s="738"/>
      <c r="AD200" s="738"/>
      <c r="AE200" s="738"/>
      <c r="AF200" s="738"/>
      <c r="AG200" s="738"/>
      <c r="AH200" s="738"/>
      <c r="AT200" s="138"/>
      <c r="AU200" s="138"/>
      <c r="AY200" s="138"/>
    </row>
    <row r="201" spans="2:51" s="10" customFormat="1" ht="23.25" customHeight="1">
      <c r="B201" s="136"/>
      <c r="C201" s="145">
        <v>56</v>
      </c>
      <c r="D201" s="145"/>
      <c r="E201" s="146"/>
      <c r="F201" s="147" t="s">
        <v>469</v>
      </c>
      <c r="G201" s="148" t="s">
        <v>169</v>
      </c>
      <c r="H201" s="149">
        <v>1</v>
      </c>
      <c r="I201" s="150"/>
      <c r="J201" s="151">
        <f t="shared" si="3"/>
        <v>0</v>
      </c>
      <c r="K201" s="147"/>
      <c r="L201" s="136"/>
      <c r="M201" s="738"/>
      <c r="N201" s="738"/>
      <c r="O201" s="738"/>
      <c r="P201" s="738"/>
      <c r="Q201" s="738"/>
      <c r="R201" s="738"/>
      <c r="S201" s="738"/>
      <c r="T201" s="738"/>
      <c r="U201" s="738"/>
      <c r="V201" s="738"/>
      <c r="W201" s="738"/>
      <c r="X201" s="738"/>
      <c r="Y201" s="738"/>
      <c r="Z201" s="738"/>
      <c r="AA201" s="738"/>
      <c r="AB201" s="738"/>
      <c r="AC201" s="738"/>
      <c r="AD201" s="738"/>
      <c r="AE201" s="738"/>
      <c r="AF201" s="738"/>
      <c r="AG201" s="738"/>
      <c r="AH201" s="738"/>
      <c r="AT201" s="138"/>
      <c r="AU201" s="138"/>
      <c r="AY201" s="138"/>
    </row>
    <row r="202" spans="2:51" s="10" customFormat="1" ht="23.25" customHeight="1">
      <c r="B202" s="136"/>
      <c r="C202" s="145">
        <v>57</v>
      </c>
      <c r="D202" s="145"/>
      <c r="E202" s="146"/>
      <c r="F202" s="147" t="s">
        <v>470</v>
      </c>
      <c r="G202" s="148" t="s">
        <v>169</v>
      </c>
      <c r="H202" s="149">
        <v>1</v>
      </c>
      <c r="I202" s="150"/>
      <c r="J202" s="151">
        <f t="shared" si="3"/>
        <v>0</v>
      </c>
      <c r="K202" s="147"/>
      <c r="L202" s="136"/>
      <c r="M202" s="738"/>
      <c r="N202" s="738"/>
      <c r="O202" s="738"/>
      <c r="P202" s="738"/>
      <c r="Q202" s="738"/>
      <c r="R202" s="738"/>
      <c r="S202" s="738"/>
      <c r="T202" s="738"/>
      <c r="U202" s="738"/>
      <c r="V202" s="738"/>
      <c r="W202" s="738"/>
      <c r="X202" s="738"/>
      <c r="Y202" s="738"/>
      <c r="Z202" s="738"/>
      <c r="AA202" s="738"/>
      <c r="AB202" s="738"/>
      <c r="AC202" s="738"/>
      <c r="AD202" s="738"/>
      <c r="AE202" s="738"/>
      <c r="AF202" s="738"/>
      <c r="AG202" s="738"/>
      <c r="AH202" s="738"/>
      <c r="AT202" s="138"/>
      <c r="AU202" s="138"/>
      <c r="AY202" s="138"/>
    </row>
    <row r="203" spans="2:51" s="10" customFormat="1" ht="23.25" customHeight="1">
      <c r="B203" s="136"/>
      <c r="C203" s="145">
        <v>58</v>
      </c>
      <c r="D203" s="145"/>
      <c r="E203" s="146"/>
      <c r="F203" s="147" t="s">
        <v>463</v>
      </c>
      <c r="G203" s="148" t="s">
        <v>169</v>
      </c>
      <c r="H203" s="149">
        <v>1</v>
      </c>
      <c r="I203" s="150"/>
      <c r="J203" s="151">
        <f t="shared" si="3"/>
        <v>0</v>
      </c>
      <c r="K203" s="147"/>
      <c r="L203" s="136"/>
      <c r="M203" s="738"/>
      <c r="N203" s="738"/>
      <c r="O203" s="738"/>
      <c r="P203" s="738"/>
      <c r="Q203" s="738"/>
      <c r="R203" s="738"/>
      <c r="S203" s="738"/>
      <c r="T203" s="738"/>
      <c r="U203" s="738"/>
      <c r="V203" s="738"/>
      <c r="W203" s="738"/>
      <c r="X203" s="738"/>
      <c r="Y203" s="738"/>
      <c r="Z203" s="738"/>
      <c r="AA203" s="738"/>
      <c r="AB203" s="738"/>
      <c r="AC203" s="738"/>
      <c r="AD203" s="738"/>
      <c r="AE203" s="738"/>
      <c r="AF203" s="738"/>
      <c r="AG203" s="738"/>
      <c r="AH203" s="738"/>
      <c r="AT203" s="138"/>
      <c r="AU203" s="138"/>
      <c r="AY203" s="138"/>
    </row>
    <row r="204" spans="2:51" s="10" customFormat="1" ht="27.75" customHeight="1">
      <c r="B204" s="136"/>
      <c r="C204" s="145">
        <v>59</v>
      </c>
      <c r="D204" s="145"/>
      <c r="E204" s="146"/>
      <c r="F204" s="147" t="s">
        <v>471</v>
      </c>
      <c r="G204" s="148" t="s">
        <v>169</v>
      </c>
      <c r="H204" s="149">
        <v>1</v>
      </c>
      <c r="I204" s="150"/>
      <c r="J204" s="151">
        <f t="shared" si="3"/>
        <v>0</v>
      </c>
      <c r="K204" s="147"/>
      <c r="L204" s="136"/>
      <c r="M204" s="738"/>
      <c r="N204" s="738"/>
      <c r="O204" s="738"/>
      <c r="P204" s="738"/>
      <c r="Q204" s="738"/>
      <c r="R204" s="738"/>
      <c r="S204" s="738"/>
      <c r="T204" s="738"/>
      <c r="U204" s="738"/>
      <c r="V204" s="738"/>
      <c r="W204" s="738"/>
      <c r="X204" s="738"/>
      <c r="Y204" s="738"/>
      <c r="Z204" s="738"/>
      <c r="AA204" s="738"/>
      <c r="AB204" s="738"/>
      <c r="AC204" s="738"/>
      <c r="AD204" s="738"/>
      <c r="AE204" s="738"/>
      <c r="AF204" s="738"/>
      <c r="AG204" s="738"/>
      <c r="AH204" s="738"/>
      <c r="AT204" s="138"/>
      <c r="AU204" s="138"/>
      <c r="AY204" s="138"/>
    </row>
    <row r="205" spans="2:51" s="10" customFormat="1" ht="23.25" customHeight="1">
      <c r="B205" s="136"/>
      <c r="C205" s="145">
        <v>60</v>
      </c>
      <c r="D205" s="145"/>
      <c r="E205" s="146"/>
      <c r="F205" s="147" t="s">
        <v>472</v>
      </c>
      <c r="G205" s="148" t="s">
        <v>169</v>
      </c>
      <c r="H205" s="149">
        <v>1</v>
      </c>
      <c r="I205" s="150"/>
      <c r="J205" s="151">
        <f t="shared" si="3"/>
        <v>0</v>
      </c>
      <c r="K205" s="147"/>
      <c r="L205" s="136"/>
      <c r="M205" s="738"/>
      <c r="N205" s="738"/>
      <c r="O205" s="738"/>
      <c r="P205" s="738"/>
      <c r="Q205" s="738"/>
      <c r="R205" s="738"/>
      <c r="S205" s="738"/>
      <c r="T205" s="738"/>
      <c r="U205" s="738"/>
      <c r="V205" s="738"/>
      <c r="W205" s="738"/>
      <c r="X205" s="738"/>
      <c r="Y205" s="738"/>
      <c r="Z205" s="738"/>
      <c r="AA205" s="738"/>
      <c r="AB205" s="738"/>
      <c r="AC205" s="738"/>
      <c r="AD205" s="738"/>
      <c r="AE205" s="738"/>
      <c r="AF205" s="738"/>
      <c r="AG205" s="738"/>
      <c r="AH205" s="738"/>
      <c r="AT205" s="138"/>
      <c r="AU205" s="138"/>
      <c r="AY205" s="138"/>
    </row>
    <row r="206" spans="2:51" s="10" customFormat="1" ht="24.75" customHeight="1">
      <c r="B206" s="136"/>
      <c r="C206" s="145">
        <v>61</v>
      </c>
      <c r="D206" s="145"/>
      <c r="E206" s="146"/>
      <c r="F206" s="147" t="s">
        <v>473</v>
      </c>
      <c r="G206" s="148" t="s">
        <v>169</v>
      </c>
      <c r="H206" s="149">
        <v>1</v>
      </c>
      <c r="I206" s="150"/>
      <c r="J206" s="151">
        <f t="shared" si="3"/>
        <v>0</v>
      </c>
      <c r="K206" s="147"/>
      <c r="L206" s="136"/>
      <c r="M206" s="738"/>
      <c r="N206" s="738"/>
      <c r="O206" s="738"/>
      <c r="P206" s="738"/>
      <c r="Q206" s="738"/>
      <c r="R206" s="738"/>
      <c r="S206" s="738"/>
      <c r="T206" s="738"/>
      <c r="U206" s="738"/>
      <c r="V206" s="738"/>
      <c r="W206" s="738"/>
      <c r="X206" s="738"/>
      <c r="Y206" s="738"/>
      <c r="Z206" s="738"/>
      <c r="AA206" s="738"/>
      <c r="AB206" s="738"/>
      <c r="AC206" s="738"/>
      <c r="AD206" s="738"/>
      <c r="AE206" s="738"/>
      <c r="AF206" s="738"/>
      <c r="AG206" s="738"/>
      <c r="AH206" s="738"/>
      <c r="AT206" s="138"/>
      <c r="AU206" s="138"/>
      <c r="AY206" s="138"/>
    </row>
    <row r="207" spans="2:51" s="10" customFormat="1" ht="26.25" customHeight="1">
      <c r="B207" s="136"/>
      <c r="C207" s="145">
        <v>62</v>
      </c>
      <c r="D207" s="145"/>
      <c r="E207" s="146"/>
      <c r="F207" s="147" t="s">
        <v>474</v>
      </c>
      <c r="G207" s="148" t="s">
        <v>169</v>
      </c>
      <c r="H207" s="149">
        <v>1</v>
      </c>
      <c r="I207" s="150"/>
      <c r="J207" s="151">
        <f t="shared" si="3"/>
        <v>0</v>
      </c>
      <c r="K207" s="147"/>
      <c r="L207" s="136"/>
      <c r="M207" s="738"/>
      <c r="N207" s="738"/>
      <c r="O207" s="738"/>
      <c r="P207" s="738"/>
      <c r="Q207" s="738"/>
      <c r="R207" s="738"/>
      <c r="S207" s="738"/>
      <c r="T207" s="738"/>
      <c r="U207" s="738"/>
      <c r="V207" s="738"/>
      <c r="W207" s="738"/>
      <c r="X207" s="738"/>
      <c r="Y207" s="738"/>
      <c r="Z207" s="738"/>
      <c r="AA207" s="738"/>
      <c r="AB207" s="738"/>
      <c r="AC207" s="738"/>
      <c r="AD207" s="738"/>
      <c r="AE207" s="738"/>
      <c r="AF207" s="738"/>
      <c r="AG207" s="738"/>
      <c r="AH207" s="738"/>
      <c r="AT207" s="138"/>
      <c r="AU207" s="138"/>
      <c r="AY207" s="138"/>
    </row>
    <row r="208" spans="2:51" s="10" customFormat="1" ht="23.25" customHeight="1">
      <c r="B208" s="136"/>
      <c r="C208" s="145">
        <v>63</v>
      </c>
      <c r="D208" s="145"/>
      <c r="E208" s="146"/>
      <c r="F208" s="147" t="s">
        <v>475</v>
      </c>
      <c r="G208" s="148" t="s">
        <v>169</v>
      </c>
      <c r="H208" s="149">
        <v>1</v>
      </c>
      <c r="I208" s="150"/>
      <c r="J208" s="151">
        <f t="shared" si="3"/>
        <v>0</v>
      </c>
      <c r="K208" s="147"/>
      <c r="L208" s="136"/>
      <c r="M208" s="738"/>
      <c r="N208" s="738"/>
      <c r="O208" s="738"/>
      <c r="P208" s="738"/>
      <c r="Q208" s="738"/>
      <c r="R208" s="738"/>
      <c r="S208" s="738"/>
      <c r="T208" s="738"/>
      <c r="U208" s="738"/>
      <c r="V208" s="738"/>
      <c r="W208" s="738"/>
      <c r="X208" s="738"/>
      <c r="Y208" s="738"/>
      <c r="Z208" s="738"/>
      <c r="AA208" s="738"/>
      <c r="AB208" s="738"/>
      <c r="AC208" s="738"/>
      <c r="AD208" s="738"/>
      <c r="AE208" s="738"/>
      <c r="AF208" s="738"/>
      <c r="AG208" s="738"/>
      <c r="AH208" s="738"/>
      <c r="AT208" s="138"/>
      <c r="AU208" s="138"/>
      <c r="AY208" s="138"/>
    </row>
    <row r="209" spans="1:51" s="10" customFormat="1" ht="23.25" customHeight="1">
      <c r="B209" s="136"/>
      <c r="C209" s="145">
        <v>64</v>
      </c>
      <c r="D209" s="145"/>
      <c r="E209" s="146"/>
      <c r="F209" s="147" t="s">
        <v>476</v>
      </c>
      <c r="G209" s="148" t="s">
        <v>169</v>
      </c>
      <c r="H209" s="149">
        <v>1</v>
      </c>
      <c r="I209" s="150"/>
      <c r="J209" s="151">
        <f t="shared" si="3"/>
        <v>0</v>
      </c>
      <c r="K209" s="147"/>
      <c r="L209" s="136"/>
      <c r="M209" s="738"/>
      <c r="N209" s="738"/>
      <c r="O209" s="738"/>
      <c r="P209" s="738"/>
      <c r="Q209" s="738"/>
      <c r="R209" s="738"/>
      <c r="S209" s="738"/>
      <c r="T209" s="738"/>
      <c r="U209" s="738"/>
      <c r="V209" s="738"/>
      <c r="W209" s="738"/>
      <c r="X209" s="738"/>
      <c r="Y209" s="738"/>
      <c r="Z209" s="738"/>
      <c r="AA209" s="738"/>
      <c r="AB209" s="738"/>
      <c r="AC209" s="738"/>
      <c r="AD209" s="738"/>
      <c r="AE209" s="738"/>
      <c r="AF209" s="738"/>
      <c r="AG209" s="738"/>
      <c r="AH209" s="738"/>
      <c r="AT209" s="138"/>
      <c r="AU209" s="138"/>
      <c r="AY209" s="138"/>
    </row>
    <row r="210" spans="1:51" s="10" customFormat="1" ht="23.25" customHeight="1">
      <c r="B210" s="136"/>
      <c r="C210" s="145">
        <v>65</v>
      </c>
      <c r="D210" s="145"/>
      <c r="E210" s="146"/>
      <c r="F210" s="147" t="s">
        <v>477</v>
      </c>
      <c r="G210" s="148" t="s">
        <v>169</v>
      </c>
      <c r="H210" s="149">
        <v>1</v>
      </c>
      <c r="I210" s="150"/>
      <c r="J210" s="625">
        <f t="shared" si="3"/>
        <v>0</v>
      </c>
      <c r="K210" s="626"/>
      <c r="L210" s="136"/>
      <c r="M210" s="738"/>
      <c r="N210" s="738"/>
      <c r="O210" s="738"/>
      <c r="P210" s="738"/>
      <c r="Q210" s="738"/>
      <c r="R210" s="738"/>
      <c r="S210" s="738"/>
      <c r="T210" s="738"/>
      <c r="U210" s="738"/>
      <c r="V210" s="738"/>
      <c r="W210" s="738"/>
      <c r="X210" s="738"/>
      <c r="Y210" s="738"/>
      <c r="Z210" s="738"/>
      <c r="AA210" s="738"/>
      <c r="AB210" s="738"/>
      <c r="AC210" s="738"/>
      <c r="AD210" s="738"/>
      <c r="AE210" s="738"/>
      <c r="AF210" s="738"/>
      <c r="AG210" s="738"/>
      <c r="AH210" s="738"/>
      <c r="AT210" s="138"/>
      <c r="AU210" s="138"/>
      <c r="AY210" s="138"/>
    </row>
    <row r="211" spans="1:51" s="10" customFormat="1" ht="15" customHeight="1">
      <c r="B211" s="136"/>
      <c r="C211" s="173"/>
      <c r="D211" s="173"/>
      <c r="E211" s="174"/>
      <c r="F211" s="175"/>
      <c r="G211" s="176"/>
      <c r="H211" s="177"/>
      <c r="I211" s="614"/>
      <c r="J211" s="178"/>
      <c r="K211" s="723"/>
      <c r="L211" s="143"/>
      <c r="M211" s="738"/>
      <c r="N211" s="738"/>
      <c r="O211" s="738"/>
      <c r="P211" s="738"/>
      <c r="Q211" s="738"/>
      <c r="R211" s="738"/>
      <c r="S211" s="738"/>
      <c r="T211" s="738"/>
      <c r="U211" s="738"/>
      <c r="V211" s="738"/>
      <c r="W211" s="738"/>
      <c r="X211" s="738"/>
      <c r="Y211" s="738"/>
      <c r="Z211" s="738"/>
      <c r="AA211" s="738"/>
      <c r="AB211" s="738"/>
      <c r="AC211" s="738"/>
      <c r="AD211" s="738"/>
      <c r="AE211" s="738"/>
      <c r="AF211" s="738"/>
      <c r="AG211" s="738"/>
      <c r="AH211" s="738"/>
      <c r="AT211" s="138"/>
      <c r="AU211" s="138"/>
      <c r="AY211" s="138"/>
    </row>
    <row r="212" spans="1:51" s="10" customFormat="1" ht="21.65" customHeight="1">
      <c r="A212" s="9"/>
      <c r="B212" s="119"/>
      <c r="C212" s="9"/>
      <c r="D212" s="120" t="s">
        <v>71</v>
      </c>
      <c r="E212" s="129" t="s">
        <v>174</v>
      </c>
      <c r="F212" s="129" t="s">
        <v>425</v>
      </c>
      <c r="G212" s="9"/>
      <c r="H212" s="9"/>
      <c r="I212" s="122"/>
      <c r="J212" s="628">
        <f>SUM(J213:J220)</f>
        <v>0</v>
      </c>
      <c r="K212" s="724" t="s">
        <v>1</v>
      </c>
      <c r="L212" s="143"/>
      <c r="M212" s="738"/>
      <c r="N212" s="738"/>
      <c r="O212" s="738"/>
      <c r="P212" s="738"/>
      <c r="Q212" s="738"/>
      <c r="R212" s="738"/>
      <c r="S212" s="738"/>
      <c r="T212" s="738"/>
      <c r="U212" s="738"/>
      <c r="V212" s="738"/>
      <c r="W212" s="738"/>
      <c r="X212" s="738"/>
      <c r="Y212" s="738"/>
      <c r="Z212" s="738"/>
      <c r="AA212" s="738"/>
      <c r="AB212" s="738"/>
      <c r="AC212" s="738"/>
      <c r="AD212" s="738"/>
      <c r="AE212" s="738"/>
      <c r="AF212" s="738"/>
      <c r="AG212" s="738"/>
      <c r="AH212" s="738"/>
      <c r="AT212" s="138"/>
      <c r="AU212" s="138"/>
      <c r="AY212" s="138"/>
    </row>
    <row r="213" spans="1:51" s="10" customFormat="1" ht="22.5" customHeight="1">
      <c r="B213" s="136"/>
      <c r="C213" s="145">
        <v>66</v>
      </c>
      <c r="D213" s="145"/>
      <c r="E213" s="146"/>
      <c r="F213" s="622" t="s">
        <v>478</v>
      </c>
      <c r="G213" s="148" t="s">
        <v>270</v>
      </c>
      <c r="H213" s="149">
        <v>42</v>
      </c>
      <c r="I213" s="629"/>
      <c r="J213" s="630">
        <f t="shared" si="3"/>
        <v>0</v>
      </c>
      <c r="K213" s="714"/>
      <c r="L213" s="143"/>
      <c r="M213" s="738"/>
      <c r="N213" s="738"/>
      <c r="O213" s="738"/>
      <c r="P213" s="738"/>
      <c r="Q213" s="738"/>
      <c r="R213" s="738"/>
      <c r="S213" s="738"/>
      <c r="T213" s="738"/>
      <c r="U213" s="738"/>
      <c r="V213" s="738"/>
      <c r="W213" s="738"/>
      <c r="X213" s="738"/>
      <c r="Y213" s="738"/>
      <c r="Z213" s="738"/>
      <c r="AA213" s="738"/>
      <c r="AB213" s="738"/>
      <c r="AC213" s="738"/>
      <c r="AD213" s="738"/>
      <c r="AE213" s="738"/>
      <c r="AF213" s="738"/>
      <c r="AG213" s="738"/>
      <c r="AH213" s="738"/>
      <c r="AT213" s="138"/>
      <c r="AU213" s="138"/>
      <c r="AY213" s="138"/>
    </row>
    <row r="214" spans="1:51" s="10" customFormat="1" ht="23.25" customHeight="1">
      <c r="B214" s="136"/>
      <c r="C214" s="145">
        <v>67</v>
      </c>
      <c r="D214" s="145"/>
      <c r="E214" s="146"/>
      <c r="F214" s="147" t="s">
        <v>479</v>
      </c>
      <c r="G214" s="148" t="s">
        <v>158</v>
      </c>
      <c r="H214" s="149">
        <v>22</v>
      </c>
      <c r="I214" s="150"/>
      <c r="J214" s="621">
        <f t="shared" si="3"/>
        <v>0</v>
      </c>
      <c r="K214" s="622"/>
      <c r="L214" s="136"/>
      <c r="M214" s="738"/>
      <c r="N214" s="738"/>
      <c r="O214" s="738"/>
      <c r="P214" s="738"/>
      <c r="Q214" s="738"/>
      <c r="R214" s="738"/>
      <c r="S214" s="738"/>
      <c r="T214" s="738"/>
      <c r="U214" s="738"/>
      <c r="V214" s="738"/>
      <c r="W214" s="738"/>
      <c r="X214" s="738"/>
      <c r="Y214" s="738"/>
      <c r="Z214" s="738"/>
      <c r="AA214" s="738"/>
      <c r="AB214" s="738"/>
      <c r="AC214" s="738"/>
      <c r="AD214" s="738"/>
      <c r="AE214" s="738"/>
      <c r="AF214" s="738"/>
      <c r="AG214" s="738"/>
      <c r="AH214" s="738"/>
      <c r="AT214" s="138"/>
      <c r="AU214" s="138"/>
      <c r="AY214" s="138"/>
    </row>
    <row r="215" spans="1:51" s="10" customFormat="1" ht="23.25" customHeight="1">
      <c r="B215" s="136"/>
      <c r="C215" s="145">
        <v>68</v>
      </c>
      <c r="D215" s="145"/>
      <c r="E215" s="146"/>
      <c r="F215" s="147" t="s">
        <v>480</v>
      </c>
      <c r="G215" s="148" t="s">
        <v>158</v>
      </c>
      <c r="H215" s="149">
        <v>22</v>
      </c>
      <c r="I215" s="150"/>
      <c r="J215" s="151">
        <f t="shared" si="3"/>
        <v>0</v>
      </c>
      <c r="K215" s="147"/>
      <c r="L215" s="136"/>
      <c r="M215" s="738"/>
      <c r="N215" s="738"/>
      <c r="O215" s="738"/>
      <c r="P215" s="738"/>
      <c r="Q215" s="738"/>
      <c r="R215" s="738"/>
      <c r="S215" s="738"/>
      <c r="T215" s="738"/>
      <c r="U215" s="738"/>
      <c r="V215" s="738"/>
      <c r="W215" s="738"/>
      <c r="X215" s="738"/>
      <c r="Y215" s="738"/>
      <c r="Z215" s="738"/>
      <c r="AA215" s="738"/>
      <c r="AB215" s="738"/>
      <c r="AC215" s="738"/>
      <c r="AD215" s="738"/>
      <c r="AE215" s="738"/>
      <c r="AF215" s="738"/>
      <c r="AG215" s="738"/>
      <c r="AH215" s="738"/>
      <c r="AT215" s="138"/>
      <c r="AU215" s="138"/>
      <c r="AY215" s="138"/>
    </row>
    <row r="216" spans="1:51" s="10" customFormat="1" ht="23.25" customHeight="1">
      <c r="B216" s="136"/>
      <c r="C216" s="145">
        <v>69</v>
      </c>
      <c r="D216" s="145"/>
      <c r="E216" s="146"/>
      <c r="F216" s="147" t="s">
        <v>481</v>
      </c>
      <c r="G216" s="148" t="s">
        <v>158</v>
      </c>
      <c r="H216" s="149">
        <v>22</v>
      </c>
      <c r="I216" s="150"/>
      <c r="J216" s="151">
        <f t="shared" si="3"/>
        <v>0</v>
      </c>
      <c r="K216" s="147"/>
      <c r="L216" s="136"/>
      <c r="M216" s="738"/>
      <c r="N216" s="738"/>
      <c r="O216" s="738"/>
      <c r="P216" s="738"/>
      <c r="Q216" s="738"/>
      <c r="R216" s="738"/>
      <c r="S216" s="738"/>
      <c r="T216" s="738"/>
      <c r="U216" s="738"/>
      <c r="V216" s="738"/>
      <c r="W216" s="738"/>
      <c r="X216" s="738"/>
      <c r="Y216" s="738"/>
      <c r="Z216" s="738"/>
      <c r="AA216" s="738"/>
      <c r="AB216" s="738"/>
      <c r="AC216" s="738"/>
      <c r="AD216" s="738"/>
      <c r="AE216" s="738"/>
      <c r="AF216" s="738"/>
      <c r="AG216" s="738"/>
      <c r="AH216" s="738"/>
      <c r="AT216" s="138"/>
      <c r="AU216" s="138"/>
      <c r="AY216" s="138"/>
    </row>
    <row r="217" spans="1:51" s="10" customFormat="1" ht="23.25" customHeight="1">
      <c r="B217" s="136"/>
      <c r="C217" s="145">
        <v>70</v>
      </c>
      <c r="D217" s="145"/>
      <c r="E217" s="146"/>
      <c r="F217" s="147" t="s">
        <v>482</v>
      </c>
      <c r="G217" s="148" t="s">
        <v>158</v>
      </c>
      <c r="H217" s="149">
        <v>22</v>
      </c>
      <c r="I217" s="150"/>
      <c r="J217" s="151">
        <f t="shared" si="3"/>
        <v>0</v>
      </c>
      <c r="K217" s="147"/>
      <c r="L217" s="136"/>
      <c r="M217" s="738"/>
      <c r="N217" s="738"/>
      <c r="O217" s="738"/>
      <c r="P217" s="738"/>
      <c r="Q217" s="738"/>
      <c r="R217" s="738"/>
      <c r="S217" s="738"/>
      <c r="T217" s="738"/>
      <c r="U217" s="738"/>
      <c r="V217" s="738"/>
      <c r="W217" s="738"/>
      <c r="X217" s="738"/>
      <c r="Y217" s="738"/>
      <c r="Z217" s="738"/>
      <c r="AA217" s="738"/>
      <c r="AB217" s="738"/>
      <c r="AC217" s="738"/>
      <c r="AD217" s="738"/>
      <c r="AE217" s="738"/>
      <c r="AF217" s="738"/>
      <c r="AG217" s="738"/>
      <c r="AH217" s="738"/>
      <c r="AT217" s="138"/>
      <c r="AU217" s="138"/>
      <c r="AY217" s="138"/>
    </row>
    <row r="218" spans="1:51" s="10" customFormat="1" ht="23.25" customHeight="1">
      <c r="B218" s="136"/>
      <c r="C218" s="145">
        <v>71</v>
      </c>
      <c r="D218" s="145"/>
      <c r="E218" s="146"/>
      <c r="F218" s="147" t="s">
        <v>483</v>
      </c>
      <c r="G218" s="148" t="s">
        <v>158</v>
      </c>
      <c r="H218" s="149">
        <v>28</v>
      </c>
      <c r="I218" s="150"/>
      <c r="J218" s="151">
        <f t="shared" si="3"/>
        <v>0</v>
      </c>
      <c r="K218" s="147"/>
      <c r="L218" s="136"/>
      <c r="M218" s="738"/>
      <c r="N218" s="738"/>
      <c r="O218" s="738"/>
      <c r="P218" s="738"/>
      <c r="Q218" s="738"/>
      <c r="R218" s="738"/>
      <c r="S218" s="738"/>
      <c r="T218" s="738"/>
      <c r="U218" s="738"/>
      <c r="V218" s="738"/>
      <c r="W218" s="738"/>
      <c r="X218" s="738"/>
      <c r="Y218" s="738"/>
      <c r="Z218" s="738"/>
      <c r="AA218" s="738"/>
      <c r="AB218" s="738"/>
      <c r="AC218" s="738"/>
      <c r="AD218" s="738"/>
      <c r="AE218" s="738"/>
      <c r="AF218" s="738"/>
      <c r="AG218" s="738"/>
      <c r="AH218" s="738"/>
      <c r="AT218" s="138"/>
      <c r="AU218" s="138"/>
      <c r="AY218" s="138"/>
    </row>
    <row r="219" spans="1:51" s="10" customFormat="1" ht="23.25" customHeight="1">
      <c r="B219" s="136"/>
      <c r="C219" s="632">
        <v>72</v>
      </c>
      <c r="D219" s="632"/>
      <c r="E219" s="343"/>
      <c r="F219" s="620" t="s">
        <v>484</v>
      </c>
      <c r="G219" s="633" t="s">
        <v>228</v>
      </c>
      <c r="H219" s="634">
        <v>1</v>
      </c>
      <c r="I219" s="635"/>
      <c r="J219" s="371">
        <f t="shared" si="3"/>
        <v>0</v>
      </c>
      <c r="K219" s="620"/>
      <c r="L219" s="136"/>
      <c r="M219" s="738"/>
      <c r="N219" s="738"/>
      <c r="O219" s="738"/>
      <c r="P219" s="738"/>
      <c r="Q219" s="738"/>
      <c r="R219" s="738"/>
      <c r="S219" s="738"/>
      <c r="T219" s="738"/>
      <c r="U219" s="738"/>
      <c r="V219" s="738"/>
      <c r="W219" s="738"/>
      <c r="X219" s="738"/>
      <c r="Y219" s="738"/>
      <c r="Z219" s="738"/>
      <c r="AA219" s="738"/>
      <c r="AB219" s="738"/>
      <c r="AC219" s="738"/>
      <c r="AD219" s="738"/>
      <c r="AE219" s="738"/>
      <c r="AF219" s="738"/>
      <c r="AG219" s="738"/>
      <c r="AH219" s="738"/>
      <c r="AT219" s="138"/>
      <c r="AU219" s="138"/>
      <c r="AY219" s="138"/>
    </row>
    <row r="220" spans="1:51" s="2" customFormat="1" ht="19.5" customHeight="1">
      <c r="A220" s="250"/>
      <c r="B220" s="39"/>
      <c r="C220" s="636">
        <v>73</v>
      </c>
      <c r="D220" s="636"/>
      <c r="E220" s="637"/>
      <c r="F220" s="631" t="s">
        <v>485</v>
      </c>
      <c r="G220" s="638" t="s">
        <v>138</v>
      </c>
      <c r="H220" s="639">
        <v>1</v>
      </c>
      <c r="I220" s="640"/>
      <c r="J220" s="630">
        <f t="shared" si="3"/>
        <v>0</v>
      </c>
      <c r="K220" s="714"/>
      <c r="L220" s="50"/>
      <c r="M220" s="734"/>
      <c r="N220" s="729"/>
      <c r="O220" s="734"/>
      <c r="P220" s="734"/>
      <c r="Q220" s="734"/>
      <c r="R220" s="734"/>
      <c r="S220" s="734"/>
      <c r="T220" s="734"/>
      <c r="U220" s="734"/>
      <c r="V220" s="734"/>
      <c r="W220" s="734"/>
      <c r="X220" s="734"/>
      <c r="Y220" s="734"/>
      <c r="Z220" s="734"/>
      <c r="AA220" s="734"/>
      <c r="AB220" s="734"/>
      <c r="AC220" s="734"/>
      <c r="AD220" s="734"/>
      <c r="AE220" s="734"/>
      <c r="AF220" s="729"/>
      <c r="AG220" s="729"/>
      <c r="AH220" s="729"/>
    </row>
    <row r="221" spans="1:51" s="10" customFormat="1" ht="18.75" customHeight="1">
      <c r="A221" s="143"/>
      <c r="B221" s="722"/>
      <c r="C221" s="715"/>
      <c r="D221" s="715"/>
      <c r="E221" s="716"/>
      <c r="F221" s="708"/>
      <c r="G221" s="709"/>
      <c r="H221" s="710"/>
      <c r="I221" s="718"/>
      <c r="J221" s="719"/>
      <c r="K221" s="721"/>
      <c r="L221" s="143"/>
      <c r="M221" s="738"/>
      <c r="N221" s="738"/>
      <c r="O221" s="738"/>
      <c r="P221" s="738"/>
      <c r="Q221" s="738"/>
      <c r="R221" s="738"/>
      <c r="S221" s="738"/>
      <c r="T221" s="738"/>
      <c r="U221" s="738"/>
      <c r="V221" s="738"/>
      <c r="W221" s="738"/>
      <c r="X221" s="738"/>
      <c r="Y221" s="738"/>
      <c r="Z221" s="738"/>
      <c r="AA221" s="738"/>
      <c r="AB221" s="738"/>
      <c r="AC221" s="738"/>
      <c r="AD221" s="738"/>
      <c r="AE221" s="738"/>
      <c r="AF221" s="738"/>
      <c r="AG221" s="738"/>
      <c r="AH221" s="738"/>
      <c r="AT221" s="138"/>
      <c r="AU221" s="138"/>
      <c r="AY221" s="138"/>
    </row>
    <row r="222" spans="1:51" s="10" customFormat="1" ht="18.75" customHeight="1">
      <c r="B222" s="143"/>
      <c r="C222" s="173"/>
      <c r="D222" s="173"/>
      <c r="E222" s="174"/>
      <c r="F222" s="175"/>
      <c r="G222" s="176"/>
      <c r="H222" s="177"/>
      <c r="I222" s="614"/>
      <c r="J222" s="178"/>
      <c r="K222" s="175"/>
      <c r="L222" s="143"/>
      <c r="M222" s="738"/>
      <c r="N222" s="738"/>
      <c r="O222" s="738"/>
      <c r="P222" s="738"/>
      <c r="Q222" s="738"/>
      <c r="R222" s="738"/>
      <c r="S222" s="738"/>
      <c r="T222" s="738"/>
      <c r="U222" s="738"/>
      <c r="V222" s="738"/>
      <c r="W222" s="738"/>
      <c r="X222" s="738"/>
      <c r="Y222" s="738"/>
      <c r="Z222" s="738"/>
      <c r="AA222" s="738"/>
      <c r="AB222" s="738"/>
      <c r="AC222" s="738"/>
      <c r="AD222" s="738"/>
      <c r="AE222" s="738"/>
      <c r="AF222" s="738"/>
      <c r="AG222" s="738"/>
      <c r="AH222" s="738"/>
      <c r="AT222" s="138"/>
      <c r="AU222" s="138"/>
      <c r="AY222" s="138"/>
    </row>
    <row r="223" spans="1:51" s="10" customFormat="1" ht="18.75" customHeight="1">
      <c r="B223" s="143"/>
      <c r="C223" s="173"/>
      <c r="D223" s="173"/>
      <c r="E223" s="174"/>
      <c r="F223" s="175"/>
      <c r="G223" s="176"/>
      <c r="H223" s="177"/>
      <c r="I223" s="614"/>
      <c r="J223" s="178"/>
      <c r="K223" s="175"/>
      <c r="L223" s="143"/>
      <c r="M223" s="738"/>
      <c r="N223" s="738"/>
      <c r="O223" s="738"/>
      <c r="P223" s="738"/>
      <c r="Q223" s="738"/>
      <c r="R223" s="738"/>
      <c r="S223" s="738"/>
      <c r="T223" s="738"/>
      <c r="U223" s="738"/>
      <c r="V223" s="738"/>
      <c r="W223" s="738"/>
      <c r="X223" s="738"/>
      <c r="Y223" s="738"/>
      <c r="Z223" s="738"/>
      <c r="AA223" s="738"/>
      <c r="AB223" s="738"/>
      <c r="AC223" s="738"/>
      <c r="AD223" s="738"/>
      <c r="AE223" s="738"/>
      <c r="AF223" s="738"/>
      <c r="AG223" s="738"/>
      <c r="AH223" s="738"/>
      <c r="AT223" s="138"/>
      <c r="AU223" s="138"/>
      <c r="AY223" s="138"/>
    </row>
    <row r="224" spans="1:51" ht="11.6">
      <c r="C224" s="173"/>
      <c r="D224" s="173"/>
      <c r="E224" s="174"/>
      <c r="F224" s="175"/>
      <c r="G224" s="176"/>
      <c r="H224" s="177"/>
      <c r="I224" s="614"/>
      <c r="J224" s="178"/>
      <c r="K224" s="175"/>
    </row>
  </sheetData>
  <sheetProtection algorithmName="SHA-512" hashValue="MzOvtSOkHYBMh0rL5zzBGPoCWsKjzBZ8bB/OGw9IxiJQ06n2iljChKVHoZInfXB7I4DwOwQPqQj+1FuOw7Ctaw==" saltValue="OPkmCDjxng5Q+1omimJIZA==" spinCount="100000" sheet="1" objects="1" scenarios="1"/>
  <autoFilter ref="C119:K160" xr:uid="{00000000-0009-0000-0000-000009000000}"/>
  <mergeCells count="9">
    <mergeCell ref="E87:H87"/>
    <mergeCell ref="E110:H110"/>
    <mergeCell ref="E112:H112"/>
    <mergeCell ref="L2:V2"/>
    <mergeCell ref="E7:H7"/>
    <mergeCell ref="E9:H9"/>
    <mergeCell ref="E18:H18"/>
    <mergeCell ref="E27:H27"/>
    <mergeCell ref="E85:H85"/>
  </mergeCells>
  <pageMargins left="0.39374999999999999" right="0.39374999999999999" top="0.39374999999999999" bottom="0.39374999999999999" header="0" footer="0"/>
  <pageSetup paperSize="9" scale="76" fitToHeight="100" orientation="portrait" blackAndWhite="1" r:id="rId1"/>
  <headerFooter>
    <oddFooter>&amp;CStrana &amp;P z &amp;N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C33-3C88-4422-865E-8874D8678DBF}">
  <sheetPr>
    <pageSetUpPr fitToPage="1"/>
  </sheetPr>
  <dimension ref="B2:BM164"/>
  <sheetViews>
    <sheetView showGridLines="0" zoomScale="160" zoomScaleNormal="160" workbookViewId="0">
      <selection activeCell="F129" sqref="F129"/>
    </sheetView>
  </sheetViews>
  <sheetFormatPr defaultColWidth="9.36328125" defaultRowHeight="10.3"/>
  <cols>
    <col min="1" max="1" width="8.36328125" style="681" customWidth="1"/>
    <col min="2" max="2" width="1.1796875" style="681" customWidth="1"/>
    <col min="3" max="3" width="4.1796875" style="681" customWidth="1"/>
    <col min="4" max="4" width="4.36328125" style="681" customWidth="1"/>
    <col min="5" max="5" width="17.1796875" style="681" customWidth="1"/>
    <col min="6" max="6" width="50.81640625" style="681" customWidth="1"/>
    <col min="7" max="7" width="7.453125" style="681" customWidth="1"/>
    <col min="8" max="8" width="14" style="681" customWidth="1"/>
    <col min="9" max="9" width="15.81640625" style="681" customWidth="1"/>
    <col min="10" max="11" width="22.36328125" style="681" customWidth="1"/>
    <col min="12" max="12" width="9.36328125" style="681" customWidth="1"/>
    <col min="13" max="13" width="10.81640625" style="681" hidden="1" customWidth="1"/>
    <col min="14" max="14" width="9.36328125" style="681"/>
    <col min="15" max="20" width="14.1796875" style="681" hidden="1" customWidth="1"/>
    <col min="21" max="21" width="16.36328125" style="681" hidden="1" customWidth="1"/>
    <col min="22" max="22" width="12.36328125" style="681" customWidth="1"/>
    <col min="23" max="23" width="16.36328125" style="681" customWidth="1"/>
    <col min="24" max="24" width="12.36328125" style="681" customWidth="1"/>
    <col min="25" max="25" width="15" style="681" customWidth="1"/>
    <col min="26" max="26" width="11" style="681" customWidth="1"/>
    <col min="27" max="27" width="15" style="681" customWidth="1"/>
    <col min="28" max="28" width="16.36328125" style="681" customWidth="1"/>
    <col min="29" max="29" width="11" style="681" customWidth="1"/>
    <col min="30" max="30" width="15" style="681" customWidth="1"/>
    <col min="31" max="31" width="16.36328125" style="681" customWidth="1"/>
    <col min="32" max="16384" width="9.36328125" style="681"/>
  </cols>
  <sheetData>
    <row r="2" spans="2:46" ht="37" customHeight="1">
      <c r="L2" s="894" t="s">
        <v>5</v>
      </c>
      <c r="M2" s="895"/>
      <c r="N2" s="895"/>
      <c r="O2" s="895"/>
      <c r="P2" s="895"/>
      <c r="Q2" s="895"/>
      <c r="R2" s="895"/>
      <c r="S2" s="895"/>
      <c r="T2" s="895"/>
      <c r="U2" s="895"/>
      <c r="V2" s="895"/>
      <c r="AT2" s="277" t="s">
        <v>2934</v>
      </c>
    </row>
    <row r="3" spans="2:46" ht="7" customHeight="1">
      <c r="B3" s="13"/>
      <c r="C3" s="14"/>
      <c r="D3" s="14"/>
      <c r="E3" s="14"/>
      <c r="F3" s="14"/>
      <c r="G3" s="14"/>
      <c r="H3" s="14"/>
      <c r="I3" s="14"/>
      <c r="J3" s="14"/>
      <c r="K3" s="14"/>
      <c r="L3" s="15"/>
      <c r="AT3" s="277" t="s">
        <v>78</v>
      </c>
    </row>
    <row r="4" spans="2:46" ht="25" customHeight="1">
      <c r="B4" s="15"/>
      <c r="D4" s="16" t="s">
        <v>110</v>
      </c>
      <c r="L4" s="15"/>
      <c r="M4" s="84" t="s">
        <v>11</v>
      </c>
      <c r="AT4" s="277" t="s">
        <v>3</v>
      </c>
    </row>
    <row r="5" spans="2:46" ht="7" customHeight="1">
      <c r="B5" s="15"/>
      <c r="L5" s="15"/>
    </row>
    <row r="6" spans="2:46" ht="12" customHeight="1">
      <c r="B6" s="15"/>
      <c r="D6" s="687" t="s">
        <v>16</v>
      </c>
      <c r="L6" s="15"/>
    </row>
    <row r="7" spans="2:46" ht="16.5" customHeight="1">
      <c r="B7" s="15"/>
      <c r="E7" s="940" t="s">
        <v>4078</v>
      </c>
      <c r="F7" s="941"/>
      <c r="G7" s="941"/>
      <c r="H7" s="941"/>
      <c r="L7" s="15"/>
    </row>
    <row r="8" spans="2:46" s="686" customFormat="1" ht="12" customHeight="1">
      <c r="B8" s="34"/>
      <c r="D8" s="687" t="s">
        <v>111</v>
      </c>
      <c r="L8" s="34"/>
    </row>
    <row r="9" spans="2:46" s="686" customFormat="1" ht="16.5" customHeight="1">
      <c r="B9" s="34"/>
      <c r="E9" s="911" t="s">
        <v>7017</v>
      </c>
      <c r="F9" s="939"/>
      <c r="G9" s="939"/>
      <c r="H9" s="939"/>
      <c r="L9" s="34"/>
    </row>
    <row r="10" spans="2:46" s="686" customFormat="1">
      <c r="B10" s="34"/>
      <c r="L10" s="34"/>
    </row>
    <row r="11" spans="2:46" s="686" customFormat="1" ht="12" customHeight="1">
      <c r="B11" s="34"/>
      <c r="D11" s="687" t="s">
        <v>17</v>
      </c>
      <c r="F11" s="680" t="s">
        <v>1</v>
      </c>
      <c r="I11" s="687" t="s">
        <v>18</v>
      </c>
      <c r="J11" s="680" t="s">
        <v>1</v>
      </c>
      <c r="L11" s="34"/>
    </row>
    <row r="12" spans="2:46" s="686" customFormat="1" ht="12" customHeight="1">
      <c r="B12" s="34"/>
      <c r="D12" s="687" t="s">
        <v>19</v>
      </c>
      <c r="F12" s="680" t="s">
        <v>2933</v>
      </c>
      <c r="I12" s="687" t="s">
        <v>20</v>
      </c>
      <c r="J12" s="789">
        <f>'Rekapitulace stavby'!AN8</f>
        <v>44757</v>
      </c>
      <c r="L12" s="34"/>
    </row>
    <row r="13" spans="2:46" s="686" customFormat="1" ht="10.95" customHeight="1">
      <c r="B13" s="34"/>
      <c r="L13" s="34"/>
    </row>
    <row r="14" spans="2:46" s="686" customFormat="1" ht="12" customHeight="1">
      <c r="B14" s="34"/>
      <c r="D14" s="687" t="s">
        <v>21</v>
      </c>
      <c r="I14" s="687" t="s">
        <v>22</v>
      </c>
      <c r="J14" s="680" t="s">
        <v>1</v>
      </c>
      <c r="L14" s="34"/>
    </row>
    <row r="15" spans="2:46" s="686" customFormat="1" ht="18" customHeight="1">
      <c r="B15" s="34"/>
      <c r="E15" s="680" t="s">
        <v>2932</v>
      </c>
      <c r="I15" s="687" t="s">
        <v>23</v>
      </c>
      <c r="J15" s="680" t="s">
        <v>1</v>
      </c>
      <c r="L15" s="34"/>
    </row>
    <row r="16" spans="2:46" s="686" customFormat="1" ht="7" customHeight="1">
      <c r="B16" s="34"/>
      <c r="L16" s="34"/>
    </row>
    <row r="17" spans="2:12" s="686" customFormat="1" ht="12" customHeight="1">
      <c r="B17" s="34"/>
      <c r="D17" s="687" t="s">
        <v>24</v>
      </c>
      <c r="I17" s="687" t="s">
        <v>22</v>
      </c>
      <c r="J17" s="792" t="str">
        <f>'Rekapitulace stavby'!AN13</f>
        <v>Vyplň údaj</v>
      </c>
      <c r="L17" s="34"/>
    </row>
    <row r="18" spans="2:12" s="686" customFormat="1" ht="18" customHeight="1">
      <c r="B18" s="34"/>
      <c r="E18" s="901" t="str">
        <f>'Rekapitulace stavby'!E14</f>
        <v>Vyplň údaj</v>
      </c>
      <c r="F18" s="896"/>
      <c r="G18" s="896"/>
      <c r="H18" s="896"/>
      <c r="I18" s="687" t="s">
        <v>23</v>
      </c>
      <c r="J18" s="792" t="str">
        <f>'Rekapitulace stavby'!AN14</f>
        <v>Vyplň údaj</v>
      </c>
      <c r="L18" s="34"/>
    </row>
    <row r="19" spans="2:12" s="686" customFormat="1" ht="7" customHeight="1">
      <c r="B19" s="34"/>
      <c r="L19" s="34"/>
    </row>
    <row r="20" spans="2:12" s="686" customFormat="1" ht="12" customHeight="1">
      <c r="B20" s="34"/>
      <c r="D20" s="687" t="s">
        <v>26</v>
      </c>
      <c r="I20" s="687" t="s">
        <v>22</v>
      </c>
      <c r="J20" s="680" t="s">
        <v>1</v>
      </c>
      <c r="L20" s="34"/>
    </row>
    <row r="21" spans="2:12" s="686" customFormat="1" ht="18" customHeight="1">
      <c r="B21" s="34"/>
      <c r="E21" s="680" t="s">
        <v>27</v>
      </c>
      <c r="I21" s="687" t="s">
        <v>23</v>
      </c>
      <c r="J21" s="680" t="s">
        <v>1</v>
      </c>
      <c r="L21" s="34"/>
    </row>
    <row r="22" spans="2:12" s="686" customFormat="1" ht="7" customHeight="1">
      <c r="B22" s="34"/>
      <c r="L22" s="34"/>
    </row>
    <row r="23" spans="2:12" s="686" customFormat="1" ht="12" customHeight="1">
      <c r="B23" s="34"/>
      <c r="D23" s="687" t="s">
        <v>29</v>
      </c>
      <c r="I23" s="687" t="s">
        <v>22</v>
      </c>
      <c r="J23" s="680" t="s">
        <v>1</v>
      </c>
      <c r="L23" s="34"/>
    </row>
    <row r="24" spans="2:12" s="686" customFormat="1" ht="18" customHeight="1">
      <c r="B24" s="34"/>
      <c r="E24" s="680" t="s">
        <v>30</v>
      </c>
      <c r="I24" s="687" t="s">
        <v>23</v>
      </c>
      <c r="J24" s="680" t="s">
        <v>1</v>
      </c>
      <c r="L24" s="34"/>
    </row>
    <row r="25" spans="2:12" s="686" customFormat="1" ht="7" customHeight="1">
      <c r="B25" s="34"/>
      <c r="L25" s="34"/>
    </row>
    <row r="26" spans="2:12" s="686" customFormat="1" ht="12" customHeight="1">
      <c r="B26" s="34"/>
      <c r="D26" s="687" t="s">
        <v>31</v>
      </c>
      <c r="L26" s="34"/>
    </row>
    <row r="27" spans="2:12" s="5" customFormat="1" ht="16.5" customHeight="1">
      <c r="B27" s="87"/>
      <c r="E27" s="903" t="s">
        <v>1</v>
      </c>
      <c r="F27" s="903"/>
      <c r="G27" s="903"/>
      <c r="H27" s="903"/>
      <c r="L27" s="87"/>
    </row>
    <row r="28" spans="2:12" s="686" customFormat="1" ht="7" customHeight="1">
      <c r="B28" s="34"/>
      <c r="L28" s="34"/>
    </row>
    <row r="29" spans="2:12" s="686" customFormat="1" ht="7" customHeight="1">
      <c r="B29" s="34"/>
      <c r="D29" s="48"/>
      <c r="E29" s="48"/>
      <c r="F29" s="48"/>
      <c r="G29" s="48"/>
      <c r="H29" s="48"/>
      <c r="I29" s="48"/>
      <c r="J29" s="48"/>
      <c r="K29" s="48"/>
      <c r="L29" s="34"/>
    </row>
    <row r="30" spans="2:12" s="686" customFormat="1" ht="25.4" customHeight="1">
      <c r="B30" s="34"/>
      <c r="D30" s="88" t="s">
        <v>32</v>
      </c>
      <c r="J30" s="685">
        <f>ROUND(J123, 0)</f>
        <v>0</v>
      </c>
      <c r="L30" s="34"/>
    </row>
    <row r="31" spans="2:12" s="686" customFormat="1" ht="7" customHeight="1">
      <c r="B31" s="34"/>
      <c r="D31" s="48"/>
      <c r="E31" s="48"/>
      <c r="F31" s="48"/>
      <c r="G31" s="48"/>
      <c r="H31" s="48"/>
      <c r="I31" s="48"/>
      <c r="J31" s="48"/>
      <c r="K31" s="48"/>
      <c r="L31" s="34"/>
    </row>
    <row r="32" spans="2:12" s="686" customFormat="1" ht="14.5" customHeight="1">
      <c r="B32" s="34"/>
      <c r="F32" s="683" t="s">
        <v>34</v>
      </c>
      <c r="I32" s="683" t="s">
        <v>33</v>
      </c>
      <c r="J32" s="683" t="s">
        <v>35</v>
      </c>
      <c r="L32" s="34"/>
    </row>
    <row r="33" spans="2:12" s="686" customFormat="1" ht="14.5" customHeight="1">
      <c r="B33" s="34"/>
      <c r="D33" s="89" t="s">
        <v>36</v>
      </c>
      <c r="E33" s="687" t="s">
        <v>37</v>
      </c>
      <c r="F33" s="90">
        <f>ROUND((SUM(BE123:BE163)),  0)</f>
        <v>0</v>
      </c>
      <c r="I33" s="91">
        <v>0.21</v>
      </c>
      <c r="J33" s="90">
        <f>ROUND(((SUM(BE123:BE163))*I33),  0)</f>
        <v>0</v>
      </c>
      <c r="L33" s="34"/>
    </row>
    <row r="34" spans="2:12" s="686" customFormat="1" ht="14.5" customHeight="1">
      <c r="B34" s="34"/>
      <c r="E34" s="687" t="s">
        <v>38</v>
      </c>
      <c r="F34" s="90">
        <f>ROUND((SUM(BF123:BF163)),  0)</f>
        <v>0</v>
      </c>
      <c r="I34" s="91">
        <v>0.15</v>
      </c>
      <c r="J34" s="90">
        <f>ROUND(((SUM(BF123:BF163))*I34),  0)</f>
        <v>0</v>
      </c>
      <c r="L34" s="34"/>
    </row>
    <row r="35" spans="2:12" s="686" customFormat="1" ht="14.5" hidden="1" customHeight="1">
      <c r="B35" s="34"/>
      <c r="E35" s="687" t="s">
        <v>39</v>
      </c>
      <c r="F35" s="90">
        <f>ROUND((SUM(BG123:BG163)),  0)</f>
        <v>0</v>
      </c>
      <c r="I35" s="91">
        <v>0.21</v>
      </c>
      <c r="J35" s="90">
        <f>0</f>
        <v>0</v>
      </c>
      <c r="L35" s="34"/>
    </row>
    <row r="36" spans="2:12" s="686" customFormat="1" ht="14.5" hidden="1" customHeight="1">
      <c r="B36" s="34"/>
      <c r="E36" s="687" t="s">
        <v>40</v>
      </c>
      <c r="F36" s="90">
        <f>ROUND((SUM(BH123:BH163)),  0)</f>
        <v>0</v>
      </c>
      <c r="I36" s="91">
        <v>0.15</v>
      </c>
      <c r="J36" s="90">
        <f>0</f>
        <v>0</v>
      </c>
      <c r="L36" s="34"/>
    </row>
    <row r="37" spans="2:12" s="686" customFormat="1" ht="14.5" hidden="1" customHeight="1">
      <c r="B37" s="34"/>
      <c r="E37" s="687" t="s">
        <v>41</v>
      </c>
      <c r="F37" s="90">
        <f>ROUND((SUM(BI123:BI163)),  0)</f>
        <v>0</v>
      </c>
      <c r="I37" s="91">
        <v>0</v>
      </c>
      <c r="J37" s="90">
        <f>0</f>
        <v>0</v>
      </c>
      <c r="L37" s="34"/>
    </row>
    <row r="38" spans="2:12" s="686" customFormat="1" ht="7" customHeight="1">
      <c r="B38" s="34"/>
      <c r="L38" s="34"/>
    </row>
    <row r="39" spans="2:12" s="686" customFormat="1" ht="25.4" customHeight="1">
      <c r="B39" s="34"/>
      <c r="C39" s="279"/>
      <c r="D39" s="93" t="s">
        <v>42</v>
      </c>
      <c r="E39" s="280"/>
      <c r="F39" s="280"/>
      <c r="G39" s="94" t="s">
        <v>43</v>
      </c>
      <c r="H39" s="95" t="s">
        <v>44</v>
      </c>
      <c r="I39" s="280"/>
      <c r="J39" s="96">
        <f>SUM(J30:J37)</f>
        <v>0</v>
      </c>
      <c r="K39" s="281"/>
      <c r="L39" s="34"/>
    </row>
    <row r="40" spans="2:12" s="686" customFormat="1" ht="14.5" customHeight="1">
      <c r="B40" s="34"/>
      <c r="L40" s="34"/>
    </row>
    <row r="41" spans="2:12" ht="14.5" customHeight="1">
      <c r="B41" s="15"/>
      <c r="L41" s="15"/>
    </row>
    <row r="42" spans="2:12" ht="14.5" customHeight="1">
      <c r="B42" s="15"/>
      <c r="L42" s="15"/>
    </row>
    <row r="43" spans="2:12" ht="14.5" customHeight="1">
      <c r="B43" s="15"/>
      <c r="L43" s="15"/>
    </row>
    <row r="44" spans="2:12" ht="14.5" customHeight="1">
      <c r="B44" s="15"/>
      <c r="L44" s="15"/>
    </row>
    <row r="45" spans="2:12" ht="14.5" customHeight="1">
      <c r="B45" s="15"/>
      <c r="L45" s="15"/>
    </row>
    <row r="46" spans="2:12" ht="14.5" customHeight="1">
      <c r="B46" s="15"/>
      <c r="L46" s="15"/>
    </row>
    <row r="47" spans="2:12" ht="14.5" customHeight="1">
      <c r="B47" s="15"/>
      <c r="L47" s="15"/>
    </row>
    <row r="48" spans="2:12" ht="14.5" customHeight="1">
      <c r="B48" s="15"/>
      <c r="L48" s="15"/>
    </row>
    <row r="49" spans="2:12" ht="14.5" customHeight="1">
      <c r="B49" s="15"/>
      <c r="L49" s="15"/>
    </row>
    <row r="50" spans="2:12" s="686" customFormat="1" ht="14.5" customHeight="1">
      <c r="B50" s="34"/>
      <c r="D50" s="35" t="s">
        <v>45</v>
      </c>
      <c r="E50" s="36"/>
      <c r="F50" s="36"/>
      <c r="G50" s="35" t="s">
        <v>46</v>
      </c>
      <c r="H50" s="36"/>
      <c r="I50" s="36"/>
      <c r="J50" s="36"/>
      <c r="K50" s="36"/>
      <c r="L50" s="34"/>
    </row>
    <row r="51" spans="2:12">
      <c r="B51" s="15"/>
      <c r="L51" s="15"/>
    </row>
    <row r="52" spans="2:12">
      <c r="B52" s="15"/>
      <c r="L52" s="15"/>
    </row>
    <row r="53" spans="2:12">
      <c r="B53" s="15"/>
      <c r="L53" s="15"/>
    </row>
    <row r="54" spans="2:12">
      <c r="B54" s="15"/>
      <c r="L54" s="15"/>
    </row>
    <row r="55" spans="2:12">
      <c r="B55" s="15"/>
      <c r="L55" s="15"/>
    </row>
    <row r="56" spans="2:12">
      <c r="B56" s="15"/>
      <c r="L56" s="15"/>
    </row>
    <row r="57" spans="2:12">
      <c r="B57" s="15"/>
      <c r="L57" s="15"/>
    </row>
    <row r="58" spans="2:12">
      <c r="B58" s="15"/>
      <c r="L58" s="15"/>
    </row>
    <row r="59" spans="2:12">
      <c r="B59" s="15"/>
      <c r="L59" s="15"/>
    </row>
    <row r="60" spans="2:12">
      <c r="B60" s="15"/>
      <c r="L60" s="15"/>
    </row>
    <row r="61" spans="2:12" s="686" customFormat="1" ht="12.45">
      <c r="B61" s="34"/>
      <c r="D61" s="37" t="s">
        <v>47</v>
      </c>
      <c r="E61" s="282"/>
      <c r="F61" s="98" t="s">
        <v>48</v>
      </c>
      <c r="G61" s="37" t="s">
        <v>47</v>
      </c>
      <c r="H61" s="282"/>
      <c r="I61" s="282"/>
      <c r="J61" s="99" t="s">
        <v>48</v>
      </c>
      <c r="K61" s="282"/>
      <c r="L61" s="34"/>
    </row>
    <row r="62" spans="2:12">
      <c r="B62" s="15"/>
      <c r="L62" s="15"/>
    </row>
    <row r="63" spans="2:12">
      <c r="B63" s="15"/>
      <c r="L63" s="15"/>
    </row>
    <row r="64" spans="2:12">
      <c r="B64" s="15"/>
      <c r="L64" s="15"/>
    </row>
    <row r="65" spans="2:12" s="686" customFormat="1" ht="12.45">
      <c r="B65" s="34"/>
      <c r="D65" s="35" t="s">
        <v>49</v>
      </c>
      <c r="E65" s="36"/>
      <c r="F65" s="36"/>
      <c r="G65" s="35" t="s">
        <v>2931</v>
      </c>
      <c r="H65" s="36"/>
      <c r="I65" s="36"/>
      <c r="J65" s="36"/>
      <c r="K65" s="36"/>
      <c r="L65" s="34"/>
    </row>
    <row r="66" spans="2:12">
      <c r="B66" s="15"/>
      <c r="L66" s="15"/>
    </row>
    <row r="67" spans="2:12">
      <c r="B67" s="15"/>
      <c r="L67" s="15"/>
    </row>
    <row r="68" spans="2:12">
      <c r="B68" s="15"/>
      <c r="L68" s="15"/>
    </row>
    <row r="69" spans="2:12">
      <c r="B69" s="15"/>
      <c r="L69" s="15"/>
    </row>
    <row r="70" spans="2:12">
      <c r="B70" s="15"/>
      <c r="L70" s="15"/>
    </row>
    <row r="71" spans="2:12">
      <c r="B71" s="15"/>
      <c r="L71" s="15"/>
    </row>
    <row r="72" spans="2:12">
      <c r="B72" s="15"/>
      <c r="L72" s="15"/>
    </row>
    <row r="73" spans="2:12">
      <c r="B73" s="15"/>
      <c r="L73" s="15"/>
    </row>
    <row r="74" spans="2:12">
      <c r="B74" s="15"/>
      <c r="L74" s="15"/>
    </row>
    <row r="75" spans="2:12">
      <c r="B75" s="15"/>
      <c r="L75" s="15"/>
    </row>
    <row r="76" spans="2:12" s="686" customFormat="1" ht="12.45">
      <c r="B76" s="34"/>
      <c r="D76" s="37" t="s">
        <v>47</v>
      </c>
      <c r="E76" s="282"/>
      <c r="F76" s="98" t="s">
        <v>48</v>
      </c>
      <c r="G76" s="37" t="s">
        <v>47</v>
      </c>
      <c r="H76" s="282"/>
      <c r="I76" s="282"/>
      <c r="J76" s="99" t="s">
        <v>48</v>
      </c>
      <c r="K76" s="282"/>
      <c r="L76" s="34"/>
    </row>
    <row r="77" spans="2:12" s="686" customFormat="1" ht="14.5" customHeight="1">
      <c r="B77" s="283"/>
      <c r="C77" s="284"/>
      <c r="D77" s="284"/>
      <c r="E77" s="284"/>
      <c r="F77" s="284"/>
      <c r="G77" s="284"/>
      <c r="H77" s="284"/>
      <c r="I77" s="284"/>
      <c r="J77" s="284"/>
      <c r="K77" s="284"/>
      <c r="L77" s="34"/>
    </row>
    <row r="81" spans="2:47" s="686" customFormat="1" ht="7" customHeight="1">
      <c r="B81" s="285"/>
      <c r="C81" s="286"/>
      <c r="D81" s="286"/>
      <c r="E81" s="286"/>
      <c r="F81" s="286"/>
      <c r="G81" s="286"/>
      <c r="H81" s="286"/>
      <c r="I81" s="286"/>
      <c r="J81" s="286"/>
      <c r="K81" s="286"/>
      <c r="L81" s="34"/>
    </row>
    <row r="82" spans="2:47" s="686" customFormat="1" ht="25" customHeight="1">
      <c r="B82" s="34"/>
      <c r="C82" s="16" t="s">
        <v>112</v>
      </c>
      <c r="L82" s="34"/>
    </row>
    <row r="83" spans="2:47" s="686" customFormat="1" ht="7" customHeight="1">
      <c r="B83" s="34"/>
      <c r="L83" s="34"/>
    </row>
    <row r="84" spans="2:47" s="686" customFormat="1" ht="12" customHeight="1">
      <c r="B84" s="34"/>
      <c r="C84" s="687" t="s">
        <v>16</v>
      </c>
      <c r="L84" s="34"/>
    </row>
    <row r="85" spans="2:47" s="686" customFormat="1" ht="16.5" customHeight="1">
      <c r="B85" s="34"/>
      <c r="E85" s="940" t="str">
        <f>E7</f>
        <v>Přístavba a rekonstrukce sportovní haly Chrudim, I.etapa</v>
      </c>
      <c r="F85" s="941"/>
      <c r="G85" s="941"/>
      <c r="H85" s="941"/>
      <c r="L85" s="34"/>
    </row>
    <row r="86" spans="2:47" s="686" customFormat="1" ht="12" customHeight="1">
      <c r="B86" s="34"/>
      <c r="C86" s="687" t="s">
        <v>111</v>
      </c>
      <c r="L86" s="34"/>
    </row>
    <row r="87" spans="2:47" s="686" customFormat="1" ht="16.5" customHeight="1">
      <c r="B87" s="34"/>
      <c r="E87" s="911" t="str">
        <f>E9</f>
        <v>8 - Vedlejší náklady</v>
      </c>
      <c r="F87" s="939"/>
      <c r="G87" s="939"/>
      <c r="H87" s="939"/>
      <c r="L87" s="34"/>
    </row>
    <row r="88" spans="2:47" s="686" customFormat="1" ht="7" customHeight="1">
      <c r="B88" s="34"/>
      <c r="L88" s="34"/>
    </row>
    <row r="89" spans="2:47" s="686" customFormat="1" ht="12" customHeight="1">
      <c r="B89" s="34"/>
      <c r="C89" s="687" t="s">
        <v>19</v>
      </c>
      <c r="F89" s="680" t="str">
        <f>F12</f>
        <v>Chrudim</v>
      </c>
      <c r="I89" s="687" t="s">
        <v>20</v>
      </c>
      <c r="J89" s="684">
        <f>IF(J12="","",J12)</f>
        <v>44757</v>
      </c>
      <c r="L89" s="34"/>
    </row>
    <row r="90" spans="2:47" s="686" customFormat="1" ht="7" customHeight="1">
      <c r="B90" s="34"/>
      <c r="L90" s="34"/>
    </row>
    <row r="91" spans="2:47" s="686" customFormat="1" ht="25.75" customHeight="1">
      <c r="B91" s="34"/>
      <c r="C91" s="687" t="s">
        <v>21</v>
      </c>
      <c r="F91" s="680" t="str">
        <f>E15</f>
        <v xml:space="preserve">Město Chrudim, Resselovo nám.77, Chrudim </v>
      </c>
      <c r="I91" s="687" t="s">
        <v>26</v>
      </c>
      <c r="J91" s="682" t="str">
        <f>E21</f>
        <v>Projekce CZ s.r.o., Tovární 290, Chrudim</v>
      </c>
      <c r="L91" s="34"/>
    </row>
    <row r="92" spans="2:47" s="686" customFormat="1" ht="15.25" customHeight="1">
      <c r="B92" s="34"/>
      <c r="C92" s="687" t="s">
        <v>2923</v>
      </c>
      <c r="F92" s="680" t="str">
        <f>IF(E18="","",E18)</f>
        <v>Vyplň údaj</v>
      </c>
      <c r="I92" s="687" t="s">
        <v>29</v>
      </c>
      <c r="J92" s="682" t="str">
        <f>E24</f>
        <v>ing. V. Švehla</v>
      </c>
      <c r="L92" s="34"/>
    </row>
    <row r="93" spans="2:47" s="686" customFormat="1" ht="10.4" customHeight="1">
      <c r="B93" s="34"/>
      <c r="L93" s="34"/>
    </row>
    <row r="94" spans="2:47" s="686" customFormat="1" ht="29.25" customHeight="1">
      <c r="B94" s="34"/>
      <c r="C94" s="100" t="s">
        <v>113</v>
      </c>
      <c r="D94" s="279"/>
      <c r="E94" s="279"/>
      <c r="F94" s="279"/>
      <c r="G94" s="279"/>
      <c r="H94" s="279"/>
      <c r="I94" s="279"/>
      <c r="J94" s="101" t="s">
        <v>114</v>
      </c>
      <c r="K94" s="279"/>
      <c r="L94" s="34"/>
    </row>
    <row r="95" spans="2:47" s="686" customFormat="1" ht="10.4" customHeight="1">
      <c r="B95" s="34"/>
      <c r="L95" s="34"/>
    </row>
    <row r="96" spans="2:47" s="686" customFormat="1" ht="22.95" customHeight="1">
      <c r="B96" s="34"/>
      <c r="C96" s="102" t="s">
        <v>115</v>
      </c>
      <c r="J96" s="685">
        <f>J123</f>
        <v>0</v>
      </c>
      <c r="L96" s="34"/>
      <c r="AU96" s="277" t="s">
        <v>116</v>
      </c>
    </row>
    <row r="97" spans="2:12" s="6" customFormat="1" ht="25" customHeight="1">
      <c r="B97" s="103"/>
      <c r="D97" s="104" t="s">
        <v>2930</v>
      </c>
      <c r="E97" s="105"/>
      <c r="F97" s="105"/>
      <c r="G97" s="105"/>
      <c r="H97" s="105"/>
      <c r="I97" s="105"/>
      <c r="J97" s="106">
        <f>J124</f>
        <v>0</v>
      </c>
      <c r="L97" s="103"/>
    </row>
    <row r="98" spans="2:12" s="679" customFormat="1" ht="19.95" customHeight="1">
      <c r="B98" s="107"/>
      <c r="D98" s="108" t="s">
        <v>2929</v>
      </c>
      <c r="E98" s="109"/>
      <c r="F98" s="109"/>
      <c r="G98" s="109"/>
      <c r="H98" s="109"/>
      <c r="I98" s="109"/>
      <c r="J98" s="110">
        <f>J125</f>
        <v>0</v>
      </c>
      <c r="L98" s="107"/>
    </row>
    <row r="99" spans="2:12" s="679" customFormat="1" ht="19.95" customHeight="1">
      <c r="B99" s="107"/>
      <c r="D99" s="108" t="s">
        <v>2928</v>
      </c>
      <c r="E99" s="109"/>
      <c r="F99" s="109"/>
      <c r="G99" s="109"/>
      <c r="H99" s="109"/>
      <c r="I99" s="109"/>
      <c r="J99" s="110">
        <f>J136</f>
        <v>0</v>
      </c>
      <c r="L99" s="107"/>
    </row>
    <row r="100" spans="2:12" s="679" customFormat="1" ht="19.95" customHeight="1">
      <c r="B100" s="107"/>
      <c r="D100" s="108" t="s">
        <v>2927</v>
      </c>
      <c r="E100" s="109"/>
      <c r="F100" s="109"/>
      <c r="G100" s="109"/>
      <c r="H100" s="109"/>
      <c r="I100" s="109"/>
      <c r="J100" s="110">
        <f>J138</f>
        <v>0</v>
      </c>
      <c r="L100" s="107"/>
    </row>
    <row r="101" spans="2:12" s="679" customFormat="1" ht="19.95" customHeight="1">
      <c r="B101" s="107"/>
      <c r="D101" s="108" t="s">
        <v>2926</v>
      </c>
      <c r="E101" s="109"/>
      <c r="F101" s="109"/>
      <c r="G101" s="109"/>
      <c r="H101" s="109"/>
      <c r="I101" s="109"/>
      <c r="J101" s="110">
        <f>J144</f>
        <v>0</v>
      </c>
      <c r="L101" s="107"/>
    </row>
    <row r="102" spans="2:12" s="679" customFormat="1" ht="19.95" customHeight="1">
      <c r="B102" s="107"/>
      <c r="D102" s="108" t="s">
        <v>2925</v>
      </c>
      <c r="E102" s="109"/>
      <c r="F102" s="109"/>
      <c r="G102" s="109"/>
      <c r="H102" s="109"/>
      <c r="I102" s="109"/>
      <c r="J102" s="110">
        <f>J156</f>
        <v>0</v>
      </c>
      <c r="L102" s="107"/>
    </row>
    <row r="103" spans="2:12" s="679" customFormat="1" ht="19.95" customHeight="1">
      <c r="B103" s="107"/>
      <c r="D103" s="108" t="s">
        <v>2924</v>
      </c>
      <c r="E103" s="109"/>
      <c r="F103" s="109"/>
      <c r="G103" s="109"/>
      <c r="H103" s="109"/>
      <c r="I103" s="109"/>
      <c r="J103" s="110">
        <f>J161</f>
        <v>0</v>
      </c>
      <c r="L103" s="107"/>
    </row>
    <row r="104" spans="2:12" s="686" customFormat="1" ht="21.75" customHeight="1">
      <c r="B104" s="34"/>
      <c r="L104" s="34"/>
    </row>
    <row r="105" spans="2:12" s="686" customFormat="1" ht="7" customHeight="1">
      <c r="B105" s="283"/>
      <c r="C105" s="284"/>
      <c r="D105" s="284"/>
      <c r="E105" s="284"/>
      <c r="F105" s="284"/>
      <c r="G105" s="284"/>
      <c r="H105" s="284"/>
      <c r="I105" s="284"/>
      <c r="J105" s="284"/>
      <c r="K105" s="284"/>
      <c r="L105" s="34"/>
    </row>
    <row r="109" spans="2:12" s="686" customFormat="1" ht="7" customHeight="1">
      <c r="B109" s="285"/>
      <c r="C109" s="286"/>
      <c r="D109" s="286"/>
      <c r="E109" s="286"/>
      <c r="F109" s="286"/>
      <c r="G109" s="286"/>
      <c r="H109" s="286"/>
      <c r="I109" s="286"/>
      <c r="J109" s="286"/>
      <c r="K109" s="286"/>
      <c r="L109" s="34"/>
    </row>
    <row r="110" spans="2:12" s="686" customFormat="1" ht="25" customHeight="1">
      <c r="B110" s="34"/>
      <c r="C110" s="16" t="s">
        <v>117</v>
      </c>
      <c r="L110" s="34"/>
    </row>
    <row r="111" spans="2:12" s="686" customFormat="1" ht="7" customHeight="1">
      <c r="B111" s="34"/>
      <c r="L111" s="34"/>
    </row>
    <row r="112" spans="2:12" s="686" customFormat="1" ht="12" customHeight="1">
      <c r="B112" s="34"/>
      <c r="C112" s="687" t="s">
        <v>16</v>
      </c>
      <c r="L112" s="34"/>
    </row>
    <row r="113" spans="2:65" s="686" customFormat="1" ht="16.5" customHeight="1">
      <c r="B113" s="34"/>
      <c r="E113" s="940" t="str">
        <f>E7</f>
        <v>Přístavba a rekonstrukce sportovní haly Chrudim, I.etapa</v>
      </c>
      <c r="F113" s="941"/>
      <c r="G113" s="941"/>
      <c r="H113" s="941"/>
      <c r="L113" s="34"/>
    </row>
    <row r="114" spans="2:65" s="686" customFormat="1" ht="12" customHeight="1">
      <c r="B114" s="34"/>
      <c r="C114" s="687" t="s">
        <v>111</v>
      </c>
      <c r="L114" s="34"/>
    </row>
    <row r="115" spans="2:65" s="686" customFormat="1" ht="16.5" customHeight="1">
      <c r="B115" s="34"/>
      <c r="E115" s="911" t="str">
        <f>E9</f>
        <v>8 - Vedlejší náklady</v>
      </c>
      <c r="F115" s="939"/>
      <c r="G115" s="939"/>
      <c r="H115" s="939"/>
      <c r="L115" s="34"/>
    </row>
    <row r="116" spans="2:65" s="686" customFormat="1" ht="7" customHeight="1">
      <c r="B116" s="34"/>
      <c r="L116" s="34"/>
    </row>
    <row r="117" spans="2:65" s="686" customFormat="1" ht="12" customHeight="1">
      <c r="B117" s="34"/>
      <c r="C117" s="687" t="s">
        <v>19</v>
      </c>
      <c r="F117" s="680" t="str">
        <f>F12</f>
        <v>Chrudim</v>
      </c>
      <c r="I117" s="687" t="s">
        <v>20</v>
      </c>
      <c r="J117" s="684">
        <f>IF(J12="","",J12)</f>
        <v>44757</v>
      </c>
      <c r="L117" s="34"/>
    </row>
    <row r="118" spans="2:65" s="686" customFormat="1" ht="7" customHeight="1">
      <c r="B118" s="34"/>
      <c r="L118" s="34"/>
    </row>
    <row r="119" spans="2:65" s="686" customFormat="1" ht="25.75" customHeight="1">
      <c r="B119" s="34"/>
      <c r="C119" s="687" t="s">
        <v>21</v>
      </c>
      <c r="F119" s="680" t="str">
        <f>E15</f>
        <v xml:space="preserve">Město Chrudim, Resselovo nám.77, Chrudim </v>
      </c>
      <c r="I119" s="687" t="s">
        <v>26</v>
      </c>
      <c r="J119" s="682" t="str">
        <f>E21</f>
        <v>Projekce CZ s.r.o., Tovární 290, Chrudim</v>
      </c>
      <c r="L119" s="34"/>
    </row>
    <row r="120" spans="2:65" s="686" customFormat="1" ht="15.25" customHeight="1">
      <c r="B120" s="34"/>
      <c r="C120" s="687" t="s">
        <v>2923</v>
      </c>
      <c r="F120" s="680" t="str">
        <f>IF(E18="","",E18)</f>
        <v>Vyplň údaj</v>
      </c>
      <c r="I120" s="687" t="s">
        <v>29</v>
      </c>
      <c r="J120" s="682" t="str">
        <f>E24</f>
        <v>ing. V. Švehla</v>
      </c>
      <c r="L120" s="34"/>
    </row>
    <row r="121" spans="2:65" s="686" customFormat="1" ht="10.4" customHeight="1">
      <c r="B121" s="34"/>
      <c r="L121" s="34"/>
    </row>
    <row r="122" spans="2:65" s="8" customFormat="1" ht="29.25" customHeight="1">
      <c r="B122" s="116"/>
      <c r="C122" s="113" t="s">
        <v>118</v>
      </c>
      <c r="D122" s="114" t="s">
        <v>57</v>
      </c>
      <c r="E122" s="114" t="s">
        <v>53</v>
      </c>
      <c r="F122" s="114" t="s">
        <v>54</v>
      </c>
      <c r="G122" s="114" t="s">
        <v>119</v>
      </c>
      <c r="H122" s="114" t="s">
        <v>120</v>
      </c>
      <c r="I122" s="114" t="s">
        <v>121</v>
      </c>
      <c r="J122" s="114" t="s">
        <v>114</v>
      </c>
      <c r="K122" s="115" t="s">
        <v>122</v>
      </c>
      <c r="L122" s="116"/>
      <c r="M122" s="54" t="s">
        <v>1</v>
      </c>
      <c r="N122" s="55" t="s">
        <v>36</v>
      </c>
      <c r="O122" s="55" t="s">
        <v>123</v>
      </c>
      <c r="P122" s="55" t="s">
        <v>124</v>
      </c>
      <c r="Q122" s="55" t="s">
        <v>125</v>
      </c>
      <c r="R122" s="55" t="s">
        <v>126</v>
      </c>
      <c r="S122" s="55" t="s">
        <v>127</v>
      </c>
      <c r="T122" s="56" t="s">
        <v>128</v>
      </c>
    </row>
    <row r="123" spans="2:65" s="686" customFormat="1" ht="22.95" customHeight="1">
      <c r="B123" s="34"/>
      <c r="C123" s="61" t="s">
        <v>129</v>
      </c>
      <c r="J123" s="288">
        <f>BK123</f>
        <v>0</v>
      </c>
      <c r="L123" s="34"/>
      <c r="M123" s="289"/>
      <c r="N123" s="48"/>
      <c r="O123" s="48"/>
      <c r="P123" s="290">
        <f>P124</f>
        <v>0</v>
      </c>
      <c r="Q123" s="48"/>
      <c r="R123" s="290">
        <f>R124</f>
        <v>0</v>
      </c>
      <c r="S123" s="48"/>
      <c r="T123" s="291">
        <f>T124</f>
        <v>0</v>
      </c>
      <c r="AT123" s="277" t="s">
        <v>71</v>
      </c>
      <c r="AU123" s="277" t="s">
        <v>116</v>
      </c>
      <c r="BK123" s="118">
        <f>BK124</f>
        <v>0</v>
      </c>
    </row>
    <row r="124" spans="2:65" s="292" customFormat="1" ht="25.95" customHeight="1">
      <c r="B124" s="293"/>
      <c r="D124" s="120" t="s">
        <v>71</v>
      </c>
      <c r="E124" s="121" t="s">
        <v>2922</v>
      </c>
      <c r="F124" s="121" t="s">
        <v>2921</v>
      </c>
      <c r="J124" s="295">
        <f>BK124</f>
        <v>0</v>
      </c>
      <c r="L124" s="293"/>
      <c r="M124" s="296"/>
      <c r="P124" s="297">
        <f>P125+P136+P138+P144+P156+P161</f>
        <v>0</v>
      </c>
      <c r="R124" s="297">
        <f>R125+R136+R138+R144+R156+R161</f>
        <v>0</v>
      </c>
      <c r="T124" s="298">
        <f>T125+T136+T138+T144+T156+T161</f>
        <v>0</v>
      </c>
      <c r="AR124" s="120" t="s">
        <v>133</v>
      </c>
      <c r="AT124" s="127" t="s">
        <v>71</v>
      </c>
      <c r="AU124" s="127" t="s">
        <v>72</v>
      </c>
      <c r="AY124" s="120" t="s">
        <v>130</v>
      </c>
      <c r="BK124" s="128">
        <f>BK125+BK136+BK138+BK144+BK156+BK161</f>
        <v>0</v>
      </c>
    </row>
    <row r="125" spans="2:65" s="292" customFormat="1" ht="22.95" customHeight="1">
      <c r="B125" s="293"/>
      <c r="D125" s="120" t="s">
        <v>71</v>
      </c>
      <c r="E125" s="129" t="s">
        <v>2920</v>
      </c>
      <c r="F125" s="129" t="s">
        <v>2919</v>
      </c>
      <c r="J125" s="300">
        <f>SUM(J126:J135)</f>
        <v>0</v>
      </c>
      <c r="L125" s="293"/>
      <c r="M125" s="296"/>
      <c r="P125" s="297">
        <f>SUM(P126:P135)</f>
        <v>0</v>
      </c>
      <c r="R125" s="297">
        <f>SUM(R126:R135)</f>
        <v>0</v>
      </c>
      <c r="T125" s="298">
        <f>SUM(T126:T135)</f>
        <v>0</v>
      </c>
      <c r="AR125" s="120" t="s">
        <v>133</v>
      </c>
      <c r="AT125" s="127" t="s">
        <v>71</v>
      </c>
      <c r="AU125" s="127" t="s">
        <v>8</v>
      </c>
      <c r="AY125" s="120" t="s">
        <v>130</v>
      </c>
      <c r="BK125" s="128">
        <f>SUM(BK126:BK135)</f>
        <v>0</v>
      </c>
    </row>
    <row r="126" spans="2:65" s="686" customFormat="1" ht="16.5" customHeight="1">
      <c r="B126" s="301"/>
      <c r="C126" s="551" t="s">
        <v>8</v>
      </c>
      <c r="D126" s="551" t="s">
        <v>1008</v>
      </c>
      <c r="E126" s="801" t="s">
        <v>2918</v>
      </c>
      <c r="F126" s="552" t="s">
        <v>2917</v>
      </c>
      <c r="G126" s="800" t="s">
        <v>165</v>
      </c>
      <c r="H126" s="799">
        <v>1</v>
      </c>
      <c r="I126" s="150"/>
      <c r="J126" s="798">
        <f t="shared" ref="J126:J135" si="0">ROUND(I126*H126,0)</f>
        <v>0</v>
      </c>
      <c r="K126" s="552" t="s">
        <v>1</v>
      </c>
      <c r="L126" s="34"/>
      <c r="M126" s="802" t="s">
        <v>1</v>
      </c>
      <c r="N126" s="555" t="s">
        <v>37</v>
      </c>
      <c r="O126" s="307">
        <v>0</v>
      </c>
      <c r="P126" s="307">
        <f t="shared" ref="P126:P135" si="1">O126*H126</f>
        <v>0</v>
      </c>
      <c r="Q126" s="307">
        <v>0</v>
      </c>
      <c r="R126" s="307">
        <f t="shared" ref="R126:R135" si="2">Q126*H126</f>
        <v>0</v>
      </c>
      <c r="S126" s="307">
        <v>0</v>
      </c>
      <c r="T126" s="133">
        <f t="shared" ref="T126:T135" si="3">S126*H126</f>
        <v>0</v>
      </c>
      <c r="AR126" s="134" t="s">
        <v>2817</v>
      </c>
      <c r="AT126" s="134" t="s">
        <v>1008</v>
      </c>
      <c r="AU126" s="134" t="s">
        <v>78</v>
      </c>
      <c r="AY126" s="277" t="s">
        <v>130</v>
      </c>
      <c r="BE126" s="308">
        <f t="shared" ref="BE126:BE135" si="4">IF(N126="základní",J126,0)</f>
        <v>0</v>
      </c>
      <c r="BF126" s="308">
        <f t="shared" ref="BF126:BF135" si="5">IF(N126="snížená",J126,0)</f>
        <v>0</v>
      </c>
      <c r="BG126" s="308">
        <f t="shared" ref="BG126:BG135" si="6">IF(N126="zákl. přenesená",J126,0)</f>
        <v>0</v>
      </c>
      <c r="BH126" s="308">
        <f t="shared" ref="BH126:BH135" si="7">IF(N126="sníž. přenesená",J126,0)</f>
        <v>0</v>
      </c>
      <c r="BI126" s="308">
        <f t="shared" ref="BI126:BI135" si="8">IF(N126="nulová",J126,0)</f>
        <v>0</v>
      </c>
      <c r="BJ126" s="277" t="s">
        <v>8</v>
      </c>
      <c r="BK126" s="308">
        <f t="shared" ref="BK126:BK135" si="9">ROUND(I126*H126,0)</f>
        <v>0</v>
      </c>
      <c r="BL126" s="277" t="s">
        <v>2817</v>
      </c>
      <c r="BM126" s="134" t="s">
        <v>2916</v>
      </c>
    </row>
    <row r="127" spans="2:65" s="686" customFormat="1" ht="16.5" customHeight="1">
      <c r="B127" s="301"/>
      <c r="C127" s="551" t="s">
        <v>78</v>
      </c>
      <c r="D127" s="551" t="s">
        <v>1008</v>
      </c>
      <c r="E127" s="801" t="s">
        <v>2915</v>
      </c>
      <c r="F127" s="552" t="s">
        <v>2914</v>
      </c>
      <c r="G127" s="800" t="s">
        <v>165</v>
      </c>
      <c r="H127" s="799">
        <v>1</v>
      </c>
      <c r="I127" s="150"/>
      <c r="J127" s="798">
        <f t="shared" si="0"/>
        <v>0</v>
      </c>
      <c r="K127" s="552" t="s">
        <v>1</v>
      </c>
      <c r="L127" s="34"/>
      <c r="M127" s="802" t="s">
        <v>1</v>
      </c>
      <c r="N127" s="555" t="s">
        <v>37</v>
      </c>
      <c r="O127" s="307">
        <v>0</v>
      </c>
      <c r="P127" s="307">
        <f t="shared" si="1"/>
        <v>0</v>
      </c>
      <c r="Q127" s="307">
        <v>0</v>
      </c>
      <c r="R127" s="307">
        <f t="shared" si="2"/>
        <v>0</v>
      </c>
      <c r="S127" s="307">
        <v>0</v>
      </c>
      <c r="T127" s="133">
        <f t="shared" si="3"/>
        <v>0</v>
      </c>
      <c r="AR127" s="134" t="s">
        <v>2817</v>
      </c>
      <c r="AT127" s="134" t="s">
        <v>1008</v>
      </c>
      <c r="AU127" s="134" t="s">
        <v>78</v>
      </c>
      <c r="AY127" s="277" t="s">
        <v>130</v>
      </c>
      <c r="BE127" s="308">
        <f t="shared" si="4"/>
        <v>0</v>
      </c>
      <c r="BF127" s="308">
        <f t="shared" si="5"/>
        <v>0</v>
      </c>
      <c r="BG127" s="308">
        <f t="shared" si="6"/>
        <v>0</v>
      </c>
      <c r="BH127" s="308">
        <f t="shared" si="7"/>
        <v>0</v>
      </c>
      <c r="BI127" s="308">
        <f t="shared" si="8"/>
        <v>0</v>
      </c>
      <c r="BJ127" s="277" t="s">
        <v>8</v>
      </c>
      <c r="BK127" s="308">
        <f t="shared" si="9"/>
        <v>0</v>
      </c>
      <c r="BL127" s="277" t="s">
        <v>2817</v>
      </c>
      <c r="BM127" s="134" t="s">
        <v>2913</v>
      </c>
    </row>
    <row r="128" spans="2:65" s="686" customFormat="1" ht="16.5" customHeight="1">
      <c r="B128" s="301"/>
      <c r="C128" s="551" t="s">
        <v>132</v>
      </c>
      <c r="D128" s="551" t="s">
        <v>1008</v>
      </c>
      <c r="E128" s="801" t="s">
        <v>2912</v>
      </c>
      <c r="F128" s="552" t="s">
        <v>2911</v>
      </c>
      <c r="G128" s="800" t="s">
        <v>165</v>
      </c>
      <c r="H128" s="799">
        <v>1</v>
      </c>
      <c r="I128" s="150"/>
      <c r="J128" s="798">
        <f t="shared" si="0"/>
        <v>0</v>
      </c>
      <c r="K128" s="552" t="s">
        <v>1</v>
      </c>
      <c r="L128" s="34"/>
      <c r="M128" s="802" t="s">
        <v>1</v>
      </c>
      <c r="N128" s="555" t="s">
        <v>37</v>
      </c>
      <c r="O128" s="307">
        <v>0</v>
      </c>
      <c r="P128" s="307">
        <f t="shared" si="1"/>
        <v>0</v>
      </c>
      <c r="Q128" s="307">
        <v>0</v>
      </c>
      <c r="R128" s="307">
        <f t="shared" si="2"/>
        <v>0</v>
      </c>
      <c r="S128" s="307">
        <v>0</v>
      </c>
      <c r="T128" s="133">
        <f t="shared" si="3"/>
        <v>0</v>
      </c>
      <c r="AR128" s="134" t="s">
        <v>2817</v>
      </c>
      <c r="AT128" s="134" t="s">
        <v>1008</v>
      </c>
      <c r="AU128" s="134" t="s">
        <v>78</v>
      </c>
      <c r="AY128" s="277" t="s">
        <v>130</v>
      </c>
      <c r="BE128" s="308">
        <f t="shared" si="4"/>
        <v>0</v>
      </c>
      <c r="BF128" s="308">
        <f t="shared" si="5"/>
        <v>0</v>
      </c>
      <c r="BG128" s="308">
        <f t="shared" si="6"/>
        <v>0</v>
      </c>
      <c r="BH128" s="308">
        <f t="shared" si="7"/>
        <v>0</v>
      </c>
      <c r="BI128" s="308">
        <f t="shared" si="8"/>
        <v>0</v>
      </c>
      <c r="BJ128" s="277" t="s">
        <v>8</v>
      </c>
      <c r="BK128" s="308">
        <f t="shared" si="9"/>
        <v>0</v>
      </c>
      <c r="BL128" s="277" t="s">
        <v>2817</v>
      </c>
      <c r="BM128" s="134" t="s">
        <v>2910</v>
      </c>
    </row>
    <row r="129" spans="2:65" s="686" customFormat="1" ht="24.25" customHeight="1">
      <c r="B129" s="301"/>
      <c r="C129" s="551" t="s">
        <v>103</v>
      </c>
      <c r="D129" s="551" t="s">
        <v>1008</v>
      </c>
      <c r="E129" s="801" t="s">
        <v>2909</v>
      </c>
      <c r="F129" s="552" t="s">
        <v>2908</v>
      </c>
      <c r="G129" s="800" t="s">
        <v>165</v>
      </c>
      <c r="H129" s="799">
        <v>1</v>
      </c>
      <c r="I129" s="150"/>
      <c r="J129" s="798">
        <f t="shared" si="0"/>
        <v>0</v>
      </c>
      <c r="K129" s="552" t="s">
        <v>1</v>
      </c>
      <c r="L129" s="34"/>
      <c r="M129" s="802" t="s">
        <v>1</v>
      </c>
      <c r="N129" s="555" t="s">
        <v>37</v>
      </c>
      <c r="O129" s="307">
        <v>0</v>
      </c>
      <c r="P129" s="307">
        <f t="shared" si="1"/>
        <v>0</v>
      </c>
      <c r="Q129" s="307">
        <v>0</v>
      </c>
      <c r="R129" s="307">
        <f t="shared" si="2"/>
        <v>0</v>
      </c>
      <c r="S129" s="307">
        <v>0</v>
      </c>
      <c r="T129" s="133">
        <f t="shared" si="3"/>
        <v>0</v>
      </c>
      <c r="AR129" s="134" t="s">
        <v>2817</v>
      </c>
      <c r="AT129" s="134" t="s">
        <v>1008</v>
      </c>
      <c r="AU129" s="134" t="s">
        <v>78</v>
      </c>
      <c r="AY129" s="277" t="s">
        <v>130</v>
      </c>
      <c r="BE129" s="308">
        <f t="shared" si="4"/>
        <v>0</v>
      </c>
      <c r="BF129" s="308">
        <f t="shared" si="5"/>
        <v>0</v>
      </c>
      <c r="BG129" s="308">
        <f t="shared" si="6"/>
        <v>0</v>
      </c>
      <c r="BH129" s="308">
        <f t="shared" si="7"/>
        <v>0</v>
      </c>
      <c r="BI129" s="308">
        <f t="shared" si="8"/>
        <v>0</v>
      </c>
      <c r="BJ129" s="277" t="s">
        <v>8</v>
      </c>
      <c r="BK129" s="308">
        <f t="shared" si="9"/>
        <v>0</v>
      </c>
      <c r="BL129" s="277" t="s">
        <v>2817</v>
      </c>
      <c r="BM129" s="134" t="s">
        <v>2907</v>
      </c>
    </row>
    <row r="130" spans="2:65" s="686" customFormat="1" ht="16.5" customHeight="1">
      <c r="B130" s="301"/>
      <c r="C130" s="551" t="s">
        <v>133</v>
      </c>
      <c r="D130" s="551" t="s">
        <v>1008</v>
      </c>
      <c r="E130" s="801" t="s">
        <v>2906</v>
      </c>
      <c r="F130" s="552" t="s">
        <v>2905</v>
      </c>
      <c r="G130" s="800" t="s">
        <v>165</v>
      </c>
      <c r="H130" s="799">
        <v>1</v>
      </c>
      <c r="I130" s="150"/>
      <c r="J130" s="798">
        <f t="shared" si="0"/>
        <v>0</v>
      </c>
      <c r="K130" s="552" t="s">
        <v>1</v>
      </c>
      <c r="L130" s="34"/>
      <c r="M130" s="802" t="s">
        <v>1</v>
      </c>
      <c r="N130" s="555" t="s">
        <v>37</v>
      </c>
      <c r="O130" s="307">
        <v>0</v>
      </c>
      <c r="P130" s="307">
        <f t="shared" si="1"/>
        <v>0</v>
      </c>
      <c r="Q130" s="307">
        <v>0</v>
      </c>
      <c r="R130" s="307">
        <f t="shared" si="2"/>
        <v>0</v>
      </c>
      <c r="S130" s="307">
        <v>0</v>
      </c>
      <c r="T130" s="133">
        <f t="shared" si="3"/>
        <v>0</v>
      </c>
      <c r="AR130" s="134" t="s">
        <v>2817</v>
      </c>
      <c r="AT130" s="134" t="s">
        <v>1008</v>
      </c>
      <c r="AU130" s="134" t="s">
        <v>78</v>
      </c>
      <c r="AY130" s="277" t="s">
        <v>130</v>
      </c>
      <c r="BE130" s="308">
        <f t="shared" si="4"/>
        <v>0</v>
      </c>
      <c r="BF130" s="308">
        <f t="shared" si="5"/>
        <v>0</v>
      </c>
      <c r="BG130" s="308">
        <f t="shared" si="6"/>
        <v>0</v>
      </c>
      <c r="BH130" s="308">
        <f t="shared" si="7"/>
        <v>0</v>
      </c>
      <c r="BI130" s="308">
        <f t="shared" si="8"/>
        <v>0</v>
      </c>
      <c r="BJ130" s="277" t="s">
        <v>8</v>
      </c>
      <c r="BK130" s="308">
        <f t="shared" si="9"/>
        <v>0</v>
      </c>
      <c r="BL130" s="277" t="s">
        <v>2817</v>
      </c>
      <c r="BM130" s="134" t="s">
        <v>2904</v>
      </c>
    </row>
    <row r="131" spans="2:65" s="686" customFormat="1" ht="16.5" customHeight="1">
      <c r="B131" s="301"/>
      <c r="C131" s="551" t="s">
        <v>107</v>
      </c>
      <c r="D131" s="551" t="s">
        <v>1008</v>
      </c>
      <c r="E131" s="801" t="s">
        <v>2900</v>
      </c>
      <c r="F131" s="552" t="s">
        <v>2899</v>
      </c>
      <c r="G131" s="800" t="s">
        <v>165</v>
      </c>
      <c r="H131" s="799">
        <v>1</v>
      </c>
      <c r="I131" s="150"/>
      <c r="J131" s="798">
        <f t="shared" si="0"/>
        <v>0</v>
      </c>
      <c r="K131" s="552" t="s">
        <v>1</v>
      </c>
      <c r="L131" s="34"/>
      <c r="M131" s="802" t="s">
        <v>1</v>
      </c>
      <c r="N131" s="555" t="s">
        <v>37</v>
      </c>
      <c r="O131" s="307">
        <v>0</v>
      </c>
      <c r="P131" s="307">
        <f t="shared" si="1"/>
        <v>0</v>
      </c>
      <c r="Q131" s="307">
        <v>0</v>
      </c>
      <c r="R131" s="307">
        <f t="shared" si="2"/>
        <v>0</v>
      </c>
      <c r="S131" s="307">
        <v>0</v>
      </c>
      <c r="T131" s="133">
        <f t="shared" si="3"/>
        <v>0</v>
      </c>
      <c r="AR131" s="134" t="s">
        <v>2817</v>
      </c>
      <c r="AT131" s="134" t="s">
        <v>1008</v>
      </c>
      <c r="AU131" s="134" t="s">
        <v>78</v>
      </c>
      <c r="AY131" s="277" t="s">
        <v>130</v>
      </c>
      <c r="BE131" s="308">
        <f t="shared" si="4"/>
        <v>0</v>
      </c>
      <c r="BF131" s="308">
        <f t="shared" si="5"/>
        <v>0</v>
      </c>
      <c r="BG131" s="308">
        <f t="shared" si="6"/>
        <v>0</v>
      </c>
      <c r="BH131" s="308">
        <f t="shared" si="7"/>
        <v>0</v>
      </c>
      <c r="BI131" s="308">
        <f t="shared" si="8"/>
        <v>0</v>
      </c>
      <c r="BJ131" s="277" t="s">
        <v>8</v>
      </c>
      <c r="BK131" s="308">
        <f t="shared" si="9"/>
        <v>0</v>
      </c>
      <c r="BL131" s="277" t="s">
        <v>2817</v>
      </c>
      <c r="BM131" s="134" t="s">
        <v>2898</v>
      </c>
    </row>
    <row r="132" spans="2:65" s="686" customFormat="1" ht="16.5" customHeight="1">
      <c r="B132" s="301"/>
      <c r="C132" s="551" t="s">
        <v>134</v>
      </c>
      <c r="D132" s="551" t="s">
        <v>1008</v>
      </c>
      <c r="E132" s="801" t="s">
        <v>2897</v>
      </c>
      <c r="F132" s="552" t="s">
        <v>2896</v>
      </c>
      <c r="G132" s="800" t="s">
        <v>165</v>
      </c>
      <c r="H132" s="799">
        <v>1</v>
      </c>
      <c r="I132" s="150"/>
      <c r="J132" s="798">
        <f t="shared" si="0"/>
        <v>0</v>
      </c>
      <c r="K132" s="552" t="s">
        <v>1</v>
      </c>
      <c r="L132" s="34"/>
      <c r="M132" s="802" t="s">
        <v>1</v>
      </c>
      <c r="N132" s="555" t="s">
        <v>37</v>
      </c>
      <c r="O132" s="307">
        <v>0</v>
      </c>
      <c r="P132" s="307">
        <f t="shared" si="1"/>
        <v>0</v>
      </c>
      <c r="Q132" s="307">
        <v>0</v>
      </c>
      <c r="R132" s="307">
        <f t="shared" si="2"/>
        <v>0</v>
      </c>
      <c r="S132" s="307">
        <v>0</v>
      </c>
      <c r="T132" s="133">
        <f t="shared" si="3"/>
        <v>0</v>
      </c>
      <c r="AR132" s="134" t="s">
        <v>2817</v>
      </c>
      <c r="AT132" s="134" t="s">
        <v>1008</v>
      </c>
      <c r="AU132" s="134" t="s">
        <v>78</v>
      </c>
      <c r="AY132" s="277" t="s">
        <v>130</v>
      </c>
      <c r="BE132" s="308">
        <f t="shared" si="4"/>
        <v>0</v>
      </c>
      <c r="BF132" s="308">
        <f t="shared" si="5"/>
        <v>0</v>
      </c>
      <c r="BG132" s="308">
        <f t="shared" si="6"/>
        <v>0</v>
      </c>
      <c r="BH132" s="308">
        <f t="shared" si="7"/>
        <v>0</v>
      </c>
      <c r="BI132" s="308">
        <f t="shared" si="8"/>
        <v>0</v>
      </c>
      <c r="BJ132" s="277" t="s">
        <v>8</v>
      </c>
      <c r="BK132" s="308">
        <f t="shared" si="9"/>
        <v>0</v>
      </c>
      <c r="BL132" s="277" t="s">
        <v>2817</v>
      </c>
      <c r="BM132" s="134" t="s">
        <v>2895</v>
      </c>
    </row>
    <row r="133" spans="2:65" s="686" customFormat="1" ht="24.25" customHeight="1">
      <c r="B133" s="301"/>
      <c r="C133" s="551" t="s">
        <v>135</v>
      </c>
      <c r="D133" s="551" t="s">
        <v>1008</v>
      </c>
      <c r="E133" s="801" t="s">
        <v>2894</v>
      </c>
      <c r="F133" s="552" t="s">
        <v>2893</v>
      </c>
      <c r="G133" s="800" t="s">
        <v>165</v>
      </c>
      <c r="H133" s="799">
        <v>1</v>
      </c>
      <c r="I133" s="150"/>
      <c r="J133" s="798">
        <f t="shared" si="0"/>
        <v>0</v>
      </c>
      <c r="K133" s="552" t="s">
        <v>1</v>
      </c>
      <c r="L133" s="34"/>
      <c r="M133" s="802" t="s">
        <v>1</v>
      </c>
      <c r="N133" s="555" t="s">
        <v>37</v>
      </c>
      <c r="O133" s="307">
        <v>0</v>
      </c>
      <c r="P133" s="307">
        <f t="shared" si="1"/>
        <v>0</v>
      </c>
      <c r="Q133" s="307">
        <v>0</v>
      </c>
      <c r="R133" s="307">
        <f t="shared" si="2"/>
        <v>0</v>
      </c>
      <c r="S133" s="307">
        <v>0</v>
      </c>
      <c r="T133" s="133">
        <f t="shared" si="3"/>
        <v>0</v>
      </c>
      <c r="AR133" s="134" t="s">
        <v>2817</v>
      </c>
      <c r="AT133" s="134" t="s">
        <v>1008</v>
      </c>
      <c r="AU133" s="134" t="s">
        <v>78</v>
      </c>
      <c r="AY133" s="277" t="s">
        <v>130</v>
      </c>
      <c r="BE133" s="308">
        <f t="shared" si="4"/>
        <v>0</v>
      </c>
      <c r="BF133" s="308">
        <f t="shared" si="5"/>
        <v>0</v>
      </c>
      <c r="BG133" s="308">
        <f t="shared" si="6"/>
        <v>0</v>
      </c>
      <c r="BH133" s="308">
        <f t="shared" si="7"/>
        <v>0</v>
      </c>
      <c r="BI133" s="308">
        <f t="shared" si="8"/>
        <v>0</v>
      </c>
      <c r="BJ133" s="277" t="s">
        <v>8</v>
      </c>
      <c r="BK133" s="308">
        <f t="shared" si="9"/>
        <v>0</v>
      </c>
      <c r="BL133" s="277" t="s">
        <v>2817</v>
      </c>
      <c r="BM133" s="134" t="s">
        <v>2892</v>
      </c>
    </row>
    <row r="134" spans="2:65" s="686" customFormat="1" ht="16.5" customHeight="1">
      <c r="B134" s="301"/>
      <c r="C134" s="551" t="s">
        <v>136</v>
      </c>
      <c r="D134" s="551" t="s">
        <v>1008</v>
      </c>
      <c r="E134" s="801" t="s">
        <v>2891</v>
      </c>
      <c r="F134" s="552" t="s">
        <v>2890</v>
      </c>
      <c r="G134" s="800" t="s">
        <v>165</v>
      </c>
      <c r="H134" s="799">
        <v>1</v>
      </c>
      <c r="I134" s="150"/>
      <c r="J134" s="798">
        <f t="shared" si="0"/>
        <v>0</v>
      </c>
      <c r="K134" s="552" t="s">
        <v>1</v>
      </c>
      <c r="L134" s="34"/>
      <c r="M134" s="802" t="s">
        <v>1</v>
      </c>
      <c r="N134" s="555" t="s">
        <v>37</v>
      </c>
      <c r="O134" s="307">
        <v>0</v>
      </c>
      <c r="P134" s="307">
        <f t="shared" si="1"/>
        <v>0</v>
      </c>
      <c r="Q134" s="307">
        <v>0</v>
      </c>
      <c r="R134" s="307">
        <f t="shared" si="2"/>
        <v>0</v>
      </c>
      <c r="S134" s="307">
        <v>0</v>
      </c>
      <c r="T134" s="133">
        <f t="shared" si="3"/>
        <v>0</v>
      </c>
      <c r="AR134" s="134" t="s">
        <v>2817</v>
      </c>
      <c r="AT134" s="134" t="s">
        <v>1008</v>
      </c>
      <c r="AU134" s="134" t="s">
        <v>78</v>
      </c>
      <c r="AY134" s="277" t="s">
        <v>130</v>
      </c>
      <c r="BE134" s="308">
        <f t="shared" si="4"/>
        <v>0</v>
      </c>
      <c r="BF134" s="308">
        <f t="shared" si="5"/>
        <v>0</v>
      </c>
      <c r="BG134" s="308">
        <f t="shared" si="6"/>
        <v>0</v>
      </c>
      <c r="BH134" s="308">
        <f t="shared" si="7"/>
        <v>0</v>
      </c>
      <c r="BI134" s="308">
        <f t="shared" si="8"/>
        <v>0</v>
      </c>
      <c r="BJ134" s="277" t="s">
        <v>8</v>
      </c>
      <c r="BK134" s="308">
        <f t="shared" si="9"/>
        <v>0</v>
      </c>
      <c r="BL134" s="277" t="s">
        <v>2817</v>
      </c>
      <c r="BM134" s="134" t="s">
        <v>2889</v>
      </c>
    </row>
    <row r="135" spans="2:65" s="686" customFormat="1" ht="33" customHeight="1">
      <c r="B135" s="301"/>
      <c r="C135" s="551" t="s">
        <v>137</v>
      </c>
      <c r="D135" s="551" t="s">
        <v>1008</v>
      </c>
      <c r="E135" s="801" t="s">
        <v>2888</v>
      </c>
      <c r="F135" s="552" t="s">
        <v>2887</v>
      </c>
      <c r="G135" s="800" t="s">
        <v>165</v>
      </c>
      <c r="H135" s="799">
        <v>1</v>
      </c>
      <c r="I135" s="150"/>
      <c r="J135" s="798">
        <f t="shared" si="0"/>
        <v>0</v>
      </c>
      <c r="K135" s="552" t="s">
        <v>1</v>
      </c>
      <c r="L135" s="34"/>
      <c r="M135" s="802" t="s">
        <v>1</v>
      </c>
      <c r="N135" s="555" t="s">
        <v>37</v>
      </c>
      <c r="O135" s="307">
        <v>0</v>
      </c>
      <c r="P135" s="307">
        <f t="shared" si="1"/>
        <v>0</v>
      </c>
      <c r="Q135" s="307">
        <v>0</v>
      </c>
      <c r="R135" s="307">
        <f t="shared" si="2"/>
        <v>0</v>
      </c>
      <c r="S135" s="307">
        <v>0</v>
      </c>
      <c r="T135" s="133">
        <f t="shared" si="3"/>
        <v>0</v>
      </c>
      <c r="AR135" s="134" t="s">
        <v>2817</v>
      </c>
      <c r="AT135" s="134" t="s">
        <v>1008</v>
      </c>
      <c r="AU135" s="134" t="s">
        <v>78</v>
      </c>
      <c r="AY135" s="277" t="s">
        <v>130</v>
      </c>
      <c r="BE135" s="308">
        <f t="shared" si="4"/>
        <v>0</v>
      </c>
      <c r="BF135" s="308">
        <f t="shared" si="5"/>
        <v>0</v>
      </c>
      <c r="BG135" s="308">
        <f t="shared" si="6"/>
        <v>0</v>
      </c>
      <c r="BH135" s="308">
        <f t="shared" si="7"/>
        <v>0</v>
      </c>
      <c r="BI135" s="308">
        <f t="shared" si="8"/>
        <v>0</v>
      </c>
      <c r="BJ135" s="277" t="s">
        <v>8</v>
      </c>
      <c r="BK135" s="308">
        <f t="shared" si="9"/>
        <v>0</v>
      </c>
      <c r="BL135" s="277" t="s">
        <v>2817</v>
      </c>
      <c r="BM135" s="134" t="s">
        <v>2886</v>
      </c>
    </row>
    <row r="136" spans="2:65" s="292" customFormat="1" ht="22.95" customHeight="1">
      <c r="B136" s="293"/>
      <c r="D136" s="120" t="s">
        <v>71</v>
      </c>
      <c r="E136" s="129" t="s">
        <v>2885</v>
      </c>
      <c r="F136" s="129" t="s">
        <v>2884</v>
      </c>
      <c r="J136" s="300">
        <f>J137</f>
        <v>0</v>
      </c>
      <c r="L136" s="293"/>
      <c r="M136" s="296"/>
      <c r="P136" s="297">
        <f>P137</f>
        <v>0</v>
      </c>
      <c r="R136" s="297">
        <f>R137</f>
        <v>0</v>
      </c>
      <c r="T136" s="298">
        <f>T137</f>
        <v>0</v>
      </c>
      <c r="AR136" s="120" t="s">
        <v>133</v>
      </c>
      <c r="AT136" s="127" t="s">
        <v>71</v>
      </c>
      <c r="AU136" s="127" t="s">
        <v>8</v>
      </c>
      <c r="AY136" s="120" t="s">
        <v>130</v>
      </c>
      <c r="BK136" s="128">
        <f>BK137</f>
        <v>0</v>
      </c>
    </row>
    <row r="137" spans="2:65" s="686" customFormat="1" ht="21.75" customHeight="1">
      <c r="B137" s="301"/>
      <c r="C137" s="551">
        <v>11</v>
      </c>
      <c r="D137" s="551" t="s">
        <v>1008</v>
      </c>
      <c r="E137" s="801" t="s">
        <v>2883</v>
      </c>
      <c r="F137" s="552" t="s">
        <v>2882</v>
      </c>
      <c r="G137" s="800" t="s">
        <v>165</v>
      </c>
      <c r="H137" s="799">
        <v>1</v>
      </c>
      <c r="I137" s="150"/>
      <c r="J137" s="798">
        <f>ROUND(I137*H137,0)</f>
        <v>0</v>
      </c>
      <c r="K137" s="552" t="s">
        <v>1</v>
      </c>
      <c r="L137" s="34"/>
      <c r="M137" s="802" t="s">
        <v>1</v>
      </c>
      <c r="N137" s="555" t="s">
        <v>37</v>
      </c>
      <c r="O137" s="307">
        <v>0</v>
      </c>
      <c r="P137" s="307">
        <f>O137*H137</f>
        <v>0</v>
      </c>
      <c r="Q137" s="307">
        <v>0</v>
      </c>
      <c r="R137" s="307">
        <f>Q137*H137</f>
        <v>0</v>
      </c>
      <c r="S137" s="307">
        <v>0</v>
      </c>
      <c r="T137" s="133">
        <f>S137*H137</f>
        <v>0</v>
      </c>
      <c r="AR137" s="134" t="s">
        <v>2817</v>
      </c>
      <c r="AT137" s="134" t="s">
        <v>1008</v>
      </c>
      <c r="AU137" s="134" t="s">
        <v>78</v>
      </c>
      <c r="AY137" s="277" t="s">
        <v>130</v>
      </c>
      <c r="BE137" s="308">
        <f>IF(N137="základní",J137,0)</f>
        <v>0</v>
      </c>
      <c r="BF137" s="308">
        <f>IF(N137="snížená",J137,0)</f>
        <v>0</v>
      </c>
      <c r="BG137" s="308">
        <f>IF(N137="zákl. přenesená",J137,0)</f>
        <v>0</v>
      </c>
      <c r="BH137" s="308">
        <f>IF(N137="sníž. přenesená",J137,0)</f>
        <v>0</v>
      </c>
      <c r="BI137" s="308">
        <f>IF(N137="nulová",J137,0)</f>
        <v>0</v>
      </c>
      <c r="BJ137" s="277" t="s">
        <v>8</v>
      </c>
      <c r="BK137" s="308">
        <f>ROUND(I137*H137,0)</f>
        <v>0</v>
      </c>
      <c r="BL137" s="277" t="s">
        <v>2817</v>
      </c>
      <c r="BM137" s="134" t="s">
        <v>2881</v>
      </c>
    </row>
    <row r="138" spans="2:65" s="292" customFormat="1" ht="22.95" customHeight="1">
      <c r="B138" s="293"/>
      <c r="D138" s="120" t="s">
        <v>71</v>
      </c>
      <c r="E138" s="129" t="s">
        <v>2880</v>
      </c>
      <c r="F138" s="129" t="s">
        <v>2879</v>
      </c>
      <c r="J138" s="300">
        <f>SUM(J139:J143)</f>
        <v>0</v>
      </c>
      <c r="L138" s="293"/>
      <c r="M138" s="296"/>
      <c r="P138" s="297">
        <f>SUM(P139:P143)</f>
        <v>0</v>
      </c>
      <c r="R138" s="297">
        <f>SUM(R139:R143)</f>
        <v>0</v>
      </c>
      <c r="T138" s="298">
        <f>SUM(T139:T143)</f>
        <v>0</v>
      </c>
      <c r="AR138" s="120" t="s">
        <v>133</v>
      </c>
      <c r="AT138" s="127" t="s">
        <v>71</v>
      </c>
      <c r="AU138" s="127" t="s">
        <v>8</v>
      </c>
      <c r="AY138" s="120" t="s">
        <v>130</v>
      </c>
      <c r="BK138" s="128">
        <f>SUM(BK139:BK143)</f>
        <v>0</v>
      </c>
    </row>
    <row r="139" spans="2:65" s="686" customFormat="1" ht="24.25" customHeight="1">
      <c r="B139" s="301"/>
      <c r="C139" s="551">
        <v>12</v>
      </c>
      <c r="D139" s="551" t="s">
        <v>1008</v>
      </c>
      <c r="E139" s="801" t="s">
        <v>2878</v>
      </c>
      <c r="F139" s="552" t="s">
        <v>2877</v>
      </c>
      <c r="G139" s="800" t="s">
        <v>165</v>
      </c>
      <c r="H139" s="799">
        <v>1</v>
      </c>
      <c r="I139" s="150"/>
      <c r="J139" s="798">
        <f>ROUND(I139*H139,0)</f>
        <v>0</v>
      </c>
      <c r="K139" s="552" t="s">
        <v>1</v>
      </c>
      <c r="L139" s="34"/>
      <c r="M139" s="802" t="s">
        <v>1</v>
      </c>
      <c r="N139" s="555" t="s">
        <v>37</v>
      </c>
      <c r="O139" s="307">
        <v>0</v>
      </c>
      <c r="P139" s="307">
        <f>O139*H139</f>
        <v>0</v>
      </c>
      <c r="Q139" s="307">
        <v>0</v>
      </c>
      <c r="R139" s="307">
        <f>Q139*H139</f>
        <v>0</v>
      </c>
      <c r="S139" s="307">
        <v>0</v>
      </c>
      <c r="T139" s="133">
        <f>S139*H139</f>
        <v>0</v>
      </c>
      <c r="AR139" s="134" t="s">
        <v>2817</v>
      </c>
      <c r="AT139" s="134" t="s">
        <v>1008</v>
      </c>
      <c r="AU139" s="134" t="s">
        <v>78</v>
      </c>
      <c r="AY139" s="277" t="s">
        <v>130</v>
      </c>
      <c r="BE139" s="308">
        <f>IF(N139="základní",J139,0)</f>
        <v>0</v>
      </c>
      <c r="BF139" s="308">
        <f>IF(N139="snížená",J139,0)</f>
        <v>0</v>
      </c>
      <c r="BG139" s="308">
        <f>IF(N139="zákl. přenesená",J139,0)</f>
        <v>0</v>
      </c>
      <c r="BH139" s="308">
        <f>IF(N139="sníž. přenesená",J139,0)</f>
        <v>0</v>
      </c>
      <c r="BI139" s="308">
        <f>IF(N139="nulová",J139,0)</f>
        <v>0</v>
      </c>
      <c r="BJ139" s="277" t="s">
        <v>8</v>
      </c>
      <c r="BK139" s="308">
        <f>ROUND(I139*H139,0)</f>
        <v>0</v>
      </c>
      <c r="BL139" s="277" t="s">
        <v>2817</v>
      </c>
      <c r="BM139" s="134" t="s">
        <v>2876</v>
      </c>
    </row>
    <row r="140" spans="2:65" s="686" customFormat="1" ht="24.25" customHeight="1">
      <c r="B140" s="301"/>
      <c r="C140" s="551">
        <v>13</v>
      </c>
      <c r="D140" s="551" t="s">
        <v>1008</v>
      </c>
      <c r="E140" s="801" t="s">
        <v>2875</v>
      </c>
      <c r="F140" s="552" t="s">
        <v>2874</v>
      </c>
      <c r="G140" s="800" t="s">
        <v>165</v>
      </c>
      <c r="H140" s="799">
        <v>1</v>
      </c>
      <c r="I140" s="150"/>
      <c r="J140" s="798">
        <f>ROUND(I140*H140,0)</f>
        <v>0</v>
      </c>
      <c r="K140" s="552" t="s">
        <v>1</v>
      </c>
      <c r="L140" s="34"/>
      <c r="M140" s="802" t="s">
        <v>1</v>
      </c>
      <c r="N140" s="555" t="s">
        <v>37</v>
      </c>
      <c r="O140" s="307">
        <v>0</v>
      </c>
      <c r="P140" s="307">
        <f>O140*H140</f>
        <v>0</v>
      </c>
      <c r="Q140" s="307">
        <v>0</v>
      </c>
      <c r="R140" s="307">
        <f>Q140*H140</f>
        <v>0</v>
      </c>
      <c r="S140" s="307">
        <v>0</v>
      </c>
      <c r="T140" s="133">
        <f>S140*H140</f>
        <v>0</v>
      </c>
      <c r="AR140" s="134" t="s">
        <v>2817</v>
      </c>
      <c r="AT140" s="134" t="s">
        <v>1008</v>
      </c>
      <c r="AU140" s="134" t="s">
        <v>78</v>
      </c>
      <c r="AY140" s="277" t="s">
        <v>130</v>
      </c>
      <c r="BE140" s="308">
        <f>IF(N140="základní",J140,0)</f>
        <v>0</v>
      </c>
      <c r="BF140" s="308">
        <f>IF(N140="snížená",J140,0)</f>
        <v>0</v>
      </c>
      <c r="BG140" s="308">
        <f>IF(N140="zákl. přenesená",J140,0)</f>
        <v>0</v>
      </c>
      <c r="BH140" s="308">
        <f>IF(N140="sníž. přenesená",J140,0)</f>
        <v>0</v>
      </c>
      <c r="BI140" s="308">
        <f>IF(N140="nulová",J140,0)</f>
        <v>0</v>
      </c>
      <c r="BJ140" s="277" t="s">
        <v>8</v>
      </c>
      <c r="BK140" s="308">
        <f>ROUND(I140*H140,0)</f>
        <v>0</v>
      </c>
      <c r="BL140" s="277" t="s">
        <v>2817</v>
      </c>
      <c r="BM140" s="134" t="s">
        <v>2873</v>
      </c>
    </row>
    <row r="141" spans="2:65" s="686" customFormat="1" ht="16.5" customHeight="1">
      <c r="B141" s="301"/>
      <c r="C141" s="551">
        <v>14</v>
      </c>
      <c r="D141" s="551" t="s">
        <v>1008</v>
      </c>
      <c r="E141" s="801" t="s">
        <v>2872</v>
      </c>
      <c r="F141" s="552" t="s">
        <v>2871</v>
      </c>
      <c r="G141" s="800" t="s">
        <v>165</v>
      </c>
      <c r="H141" s="799">
        <v>1</v>
      </c>
      <c r="I141" s="150"/>
      <c r="J141" s="798">
        <f>ROUND(I141*H141,0)</f>
        <v>0</v>
      </c>
      <c r="K141" s="552" t="s">
        <v>1</v>
      </c>
      <c r="L141" s="34"/>
      <c r="M141" s="802" t="s">
        <v>1</v>
      </c>
      <c r="N141" s="555" t="s">
        <v>37</v>
      </c>
      <c r="O141" s="307">
        <v>0</v>
      </c>
      <c r="P141" s="307">
        <f>O141*H141</f>
        <v>0</v>
      </c>
      <c r="Q141" s="307">
        <v>0</v>
      </c>
      <c r="R141" s="307">
        <f>Q141*H141</f>
        <v>0</v>
      </c>
      <c r="S141" s="307">
        <v>0</v>
      </c>
      <c r="T141" s="133">
        <f>S141*H141</f>
        <v>0</v>
      </c>
      <c r="AR141" s="134" t="s">
        <v>2817</v>
      </c>
      <c r="AT141" s="134" t="s">
        <v>1008</v>
      </c>
      <c r="AU141" s="134" t="s">
        <v>78</v>
      </c>
      <c r="AY141" s="277" t="s">
        <v>130</v>
      </c>
      <c r="BE141" s="308">
        <f>IF(N141="základní",J141,0)</f>
        <v>0</v>
      </c>
      <c r="BF141" s="308">
        <f>IF(N141="snížená",J141,0)</f>
        <v>0</v>
      </c>
      <c r="BG141" s="308">
        <f>IF(N141="zákl. přenesená",J141,0)</f>
        <v>0</v>
      </c>
      <c r="BH141" s="308">
        <f>IF(N141="sníž. přenesená",J141,0)</f>
        <v>0</v>
      </c>
      <c r="BI141" s="308">
        <f>IF(N141="nulová",J141,0)</f>
        <v>0</v>
      </c>
      <c r="BJ141" s="277" t="s">
        <v>8</v>
      </c>
      <c r="BK141" s="308">
        <f>ROUND(I141*H141,0)</f>
        <v>0</v>
      </c>
      <c r="BL141" s="277" t="s">
        <v>2817</v>
      </c>
      <c r="BM141" s="134" t="s">
        <v>2870</v>
      </c>
    </row>
    <row r="142" spans="2:65" s="686" customFormat="1" ht="16.5" customHeight="1">
      <c r="B142" s="301"/>
      <c r="C142" s="551">
        <v>15</v>
      </c>
      <c r="D142" s="551" t="s">
        <v>1008</v>
      </c>
      <c r="E142" s="801" t="s">
        <v>2869</v>
      </c>
      <c r="F142" s="552" t="s">
        <v>2868</v>
      </c>
      <c r="G142" s="800" t="s">
        <v>165</v>
      </c>
      <c r="H142" s="799">
        <v>1</v>
      </c>
      <c r="I142" s="150"/>
      <c r="J142" s="798">
        <f>ROUND(I142*H142,0)</f>
        <v>0</v>
      </c>
      <c r="K142" s="552" t="s">
        <v>1</v>
      </c>
      <c r="L142" s="34"/>
      <c r="M142" s="802" t="s">
        <v>1</v>
      </c>
      <c r="N142" s="555" t="s">
        <v>37</v>
      </c>
      <c r="O142" s="307">
        <v>0</v>
      </c>
      <c r="P142" s="307">
        <f>O142*H142</f>
        <v>0</v>
      </c>
      <c r="Q142" s="307">
        <v>0</v>
      </c>
      <c r="R142" s="307">
        <f>Q142*H142</f>
        <v>0</v>
      </c>
      <c r="S142" s="307">
        <v>0</v>
      </c>
      <c r="T142" s="133">
        <f>S142*H142</f>
        <v>0</v>
      </c>
      <c r="AR142" s="134" t="s">
        <v>2817</v>
      </c>
      <c r="AT142" s="134" t="s">
        <v>1008</v>
      </c>
      <c r="AU142" s="134" t="s">
        <v>78</v>
      </c>
      <c r="AY142" s="277" t="s">
        <v>130</v>
      </c>
      <c r="BE142" s="308">
        <f>IF(N142="základní",J142,0)</f>
        <v>0</v>
      </c>
      <c r="BF142" s="308">
        <f>IF(N142="snížená",J142,0)</f>
        <v>0</v>
      </c>
      <c r="BG142" s="308">
        <f>IF(N142="zákl. přenesená",J142,0)</f>
        <v>0</v>
      </c>
      <c r="BH142" s="308">
        <f>IF(N142="sníž. přenesená",J142,0)</f>
        <v>0</v>
      </c>
      <c r="BI142" s="308">
        <f>IF(N142="nulová",J142,0)</f>
        <v>0</v>
      </c>
      <c r="BJ142" s="277" t="s">
        <v>8</v>
      </c>
      <c r="BK142" s="308">
        <f>ROUND(I142*H142,0)</f>
        <v>0</v>
      </c>
      <c r="BL142" s="277" t="s">
        <v>2817</v>
      </c>
      <c r="BM142" s="134" t="s">
        <v>2867</v>
      </c>
    </row>
    <row r="143" spans="2:65" s="686" customFormat="1" ht="24.25" customHeight="1">
      <c r="B143" s="301"/>
      <c r="C143" s="551">
        <v>16</v>
      </c>
      <c r="D143" s="551" t="s">
        <v>1008</v>
      </c>
      <c r="E143" s="801" t="s">
        <v>2866</v>
      </c>
      <c r="F143" s="552" t="s">
        <v>2865</v>
      </c>
      <c r="G143" s="800" t="s">
        <v>165</v>
      </c>
      <c r="H143" s="799">
        <v>1</v>
      </c>
      <c r="I143" s="150"/>
      <c r="J143" s="798">
        <f>ROUND(I143*H143,0)</f>
        <v>0</v>
      </c>
      <c r="K143" s="552" t="s">
        <v>1</v>
      </c>
      <c r="L143" s="34"/>
      <c r="M143" s="802" t="s">
        <v>1</v>
      </c>
      <c r="N143" s="555" t="s">
        <v>37</v>
      </c>
      <c r="O143" s="307">
        <v>0</v>
      </c>
      <c r="P143" s="307">
        <f>O143*H143</f>
        <v>0</v>
      </c>
      <c r="Q143" s="307">
        <v>0</v>
      </c>
      <c r="R143" s="307">
        <f>Q143*H143</f>
        <v>0</v>
      </c>
      <c r="S143" s="307">
        <v>0</v>
      </c>
      <c r="T143" s="133">
        <f>S143*H143</f>
        <v>0</v>
      </c>
      <c r="AR143" s="134" t="s">
        <v>2817</v>
      </c>
      <c r="AT143" s="134" t="s">
        <v>1008</v>
      </c>
      <c r="AU143" s="134" t="s">
        <v>78</v>
      </c>
      <c r="AY143" s="277" t="s">
        <v>130</v>
      </c>
      <c r="BE143" s="308">
        <f>IF(N143="základní",J143,0)</f>
        <v>0</v>
      </c>
      <c r="BF143" s="308">
        <f>IF(N143="snížená",J143,0)</f>
        <v>0</v>
      </c>
      <c r="BG143" s="308">
        <f>IF(N143="zákl. přenesená",J143,0)</f>
        <v>0</v>
      </c>
      <c r="BH143" s="308">
        <f>IF(N143="sníž. přenesená",J143,0)</f>
        <v>0</v>
      </c>
      <c r="BI143" s="308">
        <f>IF(N143="nulová",J143,0)</f>
        <v>0</v>
      </c>
      <c r="BJ143" s="277" t="s">
        <v>8</v>
      </c>
      <c r="BK143" s="308">
        <f>ROUND(I143*H143,0)</f>
        <v>0</v>
      </c>
      <c r="BL143" s="277" t="s">
        <v>2817</v>
      </c>
      <c r="BM143" s="134" t="s">
        <v>2864</v>
      </c>
    </row>
    <row r="144" spans="2:65" s="292" customFormat="1" ht="22.95" customHeight="1">
      <c r="B144" s="293"/>
      <c r="D144" s="120" t="s">
        <v>71</v>
      </c>
      <c r="E144" s="129" t="s">
        <v>2863</v>
      </c>
      <c r="F144" s="129" t="s">
        <v>2862</v>
      </c>
      <c r="J144" s="300">
        <f>SUM(J145:J155)</f>
        <v>0</v>
      </c>
      <c r="L144" s="293"/>
      <c r="M144" s="296"/>
      <c r="P144" s="297">
        <f>SUM(P145:P155)</f>
        <v>0</v>
      </c>
      <c r="R144" s="297">
        <f>SUM(R145:R155)</f>
        <v>0</v>
      </c>
      <c r="T144" s="298">
        <f>SUM(T145:T155)</f>
        <v>0</v>
      </c>
      <c r="AR144" s="120" t="s">
        <v>133</v>
      </c>
      <c r="AT144" s="127" t="s">
        <v>71</v>
      </c>
      <c r="AU144" s="127" t="s">
        <v>8</v>
      </c>
      <c r="AY144" s="120" t="s">
        <v>130</v>
      </c>
      <c r="BK144" s="128">
        <f>SUM(BK145:BK155)</f>
        <v>0</v>
      </c>
    </row>
    <row r="145" spans="2:65" s="686" customFormat="1" ht="16.5" customHeight="1">
      <c r="B145" s="301"/>
      <c r="C145" s="551">
        <v>17</v>
      </c>
      <c r="D145" s="551" t="s">
        <v>1008</v>
      </c>
      <c r="E145" s="801" t="s">
        <v>2861</v>
      </c>
      <c r="F145" s="552" t="s">
        <v>2860</v>
      </c>
      <c r="G145" s="800" t="s">
        <v>165</v>
      </c>
      <c r="H145" s="799">
        <v>1</v>
      </c>
      <c r="I145" s="150"/>
      <c r="J145" s="798">
        <f t="shared" ref="J145:J155" si="10">ROUND(I145*H145,0)</f>
        <v>0</v>
      </c>
      <c r="K145" s="552" t="s">
        <v>1</v>
      </c>
      <c r="L145" s="34"/>
      <c r="M145" s="802" t="s">
        <v>1</v>
      </c>
      <c r="N145" s="555" t="s">
        <v>37</v>
      </c>
      <c r="O145" s="307">
        <v>0</v>
      </c>
      <c r="P145" s="307">
        <f t="shared" ref="P145:P155" si="11">O145*H145</f>
        <v>0</v>
      </c>
      <c r="Q145" s="307">
        <v>0</v>
      </c>
      <c r="R145" s="307">
        <f t="shared" ref="R145:R155" si="12">Q145*H145</f>
        <v>0</v>
      </c>
      <c r="S145" s="307">
        <v>0</v>
      </c>
      <c r="T145" s="133">
        <f t="shared" ref="T145:T155" si="13">S145*H145</f>
        <v>0</v>
      </c>
      <c r="AR145" s="134" t="s">
        <v>2817</v>
      </c>
      <c r="AT145" s="134" t="s">
        <v>1008</v>
      </c>
      <c r="AU145" s="134" t="s">
        <v>78</v>
      </c>
      <c r="AY145" s="277" t="s">
        <v>130</v>
      </c>
      <c r="BE145" s="308">
        <f t="shared" ref="BE145:BE155" si="14">IF(N145="základní",J145,0)</f>
        <v>0</v>
      </c>
      <c r="BF145" s="308">
        <f t="shared" ref="BF145:BF155" si="15">IF(N145="snížená",J145,0)</f>
        <v>0</v>
      </c>
      <c r="BG145" s="308">
        <f t="shared" ref="BG145:BG155" si="16">IF(N145="zákl. přenesená",J145,0)</f>
        <v>0</v>
      </c>
      <c r="BH145" s="308">
        <f t="shared" ref="BH145:BH155" si="17">IF(N145="sníž. přenesená",J145,0)</f>
        <v>0</v>
      </c>
      <c r="BI145" s="308">
        <f t="shared" ref="BI145:BI155" si="18">IF(N145="nulová",J145,0)</f>
        <v>0</v>
      </c>
      <c r="BJ145" s="277" t="s">
        <v>8</v>
      </c>
      <c r="BK145" s="308">
        <f t="shared" ref="BK145:BK155" si="19">ROUND(I145*H145,0)</f>
        <v>0</v>
      </c>
      <c r="BL145" s="277" t="s">
        <v>2817</v>
      </c>
      <c r="BM145" s="134" t="s">
        <v>2859</v>
      </c>
    </row>
    <row r="146" spans="2:65" s="889" customFormat="1" ht="24.25" customHeight="1">
      <c r="B146" s="301"/>
      <c r="C146" s="551">
        <v>18</v>
      </c>
      <c r="D146" s="551" t="s">
        <v>1008</v>
      </c>
      <c r="E146" s="801" t="s">
        <v>7034</v>
      </c>
      <c r="F146" s="552" t="s">
        <v>7028</v>
      </c>
      <c r="G146" s="800" t="s">
        <v>165</v>
      </c>
      <c r="H146" s="799">
        <v>1</v>
      </c>
      <c r="I146" s="150"/>
      <c r="J146" s="798">
        <f t="shared" si="10"/>
        <v>0</v>
      </c>
      <c r="K146" s="552" t="s">
        <v>1</v>
      </c>
      <c r="L146" s="34"/>
      <c r="M146" s="802" t="s">
        <v>1</v>
      </c>
      <c r="N146" s="555" t="s">
        <v>37</v>
      </c>
      <c r="O146" s="307">
        <v>0</v>
      </c>
      <c r="P146" s="307">
        <f t="shared" si="11"/>
        <v>0</v>
      </c>
      <c r="Q146" s="307">
        <v>0</v>
      </c>
      <c r="R146" s="307">
        <f t="shared" si="12"/>
        <v>0</v>
      </c>
      <c r="S146" s="307">
        <v>0</v>
      </c>
      <c r="T146" s="133">
        <f t="shared" si="13"/>
        <v>0</v>
      </c>
      <c r="AR146" s="134" t="s">
        <v>2817</v>
      </c>
      <c r="AT146" s="134" t="s">
        <v>1008</v>
      </c>
      <c r="AU146" s="134" t="s">
        <v>78</v>
      </c>
      <c r="AY146" s="277" t="s">
        <v>130</v>
      </c>
      <c r="BE146" s="308">
        <f t="shared" si="14"/>
        <v>0</v>
      </c>
      <c r="BF146" s="308">
        <f t="shared" si="15"/>
        <v>0</v>
      </c>
      <c r="BG146" s="308">
        <f t="shared" si="16"/>
        <v>0</v>
      </c>
      <c r="BH146" s="308">
        <f t="shared" si="17"/>
        <v>0</v>
      </c>
      <c r="BI146" s="308">
        <f t="shared" si="18"/>
        <v>0</v>
      </c>
      <c r="BJ146" s="277" t="s">
        <v>8</v>
      </c>
      <c r="BK146" s="308">
        <f t="shared" si="19"/>
        <v>0</v>
      </c>
      <c r="BL146" s="277" t="s">
        <v>2817</v>
      </c>
      <c r="BM146" s="134" t="s">
        <v>2903</v>
      </c>
    </row>
    <row r="147" spans="2:65" s="889" customFormat="1" ht="24.25" customHeight="1">
      <c r="B147" s="301"/>
      <c r="C147" s="551">
        <v>19</v>
      </c>
      <c r="D147" s="551" t="s">
        <v>1008</v>
      </c>
      <c r="E147" s="801" t="s">
        <v>7034</v>
      </c>
      <c r="F147" s="552" t="s">
        <v>7029</v>
      </c>
      <c r="G147" s="800" t="s">
        <v>165</v>
      </c>
      <c r="H147" s="799">
        <v>1</v>
      </c>
      <c r="I147" s="150"/>
      <c r="J147" s="798">
        <f t="shared" si="10"/>
        <v>0</v>
      </c>
      <c r="K147" s="552" t="s">
        <v>1</v>
      </c>
      <c r="L147" s="34"/>
      <c r="M147" s="802" t="s">
        <v>1</v>
      </c>
      <c r="N147" s="555" t="s">
        <v>37</v>
      </c>
      <c r="O147" s="307">
        <v>0</v>
      </c>
      <c r="P147" s="307">
        <f t="shared" si="11"/>
        <v>0</v>
      </c>
      <c r="Q147" s="307">
        <v>0</v>
      </c>
      <c r="R147" s="307">
        <f t="shared" si="12"/>
        <v>0</v>
      </c>
      <c r="S147" s="307">
        <v>0</v>
      </c>
      <c r="T147" s="133">
        <f t="shared" si="13"/>
        <v>0</v>
      </c>
      <c r="AR147" s="134" t="s">
        <v>2817</v>
      </c>
      <c r="AT147" s="134" t="s">
        <v>1008</v>
      </c>
      <c r="AU147" s="134" t="s">
        <v>78</v>
      </c>
      <c r="AY147" s="277" t="s">
        <v>130</v>
      </c>
      <c r="BE147" s="308">
        <f t="shared" si="14"/>
        <v>0</v>
      </c>
      <c r="BF147" s="308">
        <f t="shared" si="15"/>
        <v>0</v>
      </c>
      <c r="BG147" s="308">
        <f t="shared" si="16"/>
        <v>0</v>
      </c>
      <c r="BH147" s="308">
        <f t="shared" si="17"/>
        <v>0</v>
      </c>
      <c r="BI147" s="308">
        <f t="shared" si="18"/>
        <v>0</v>
      </c>
      <c r="BJ147" s="277" t="s">
        <v>8</v>
      </c>
      <c r="BK147" s="308">
        <f t="shared" si="19"/>
        <v>0</v>
      </c>
      <c r="BL147" s="277" t="s">
        <v>2817</v>
      </c>
      <c r="BM147" s="134" t="s">
        <v>2902</v>
      </c>
    </row>
    <row r="148" spans="2:65" s="889" customFormat="1" ht="24.25" customHeight="1">
      <c r="B148" s="301"/>
      <c r="C148" s="551">
        <v>20</v>
      </c>
      <c r="D148" s="551" t="s">
        <v>1008</v>
      </c>
      <c r="E148" s="801" t="s">
        <v>7034</v>
      </c>
      <c r="F148" s="552" t="s">
        <v>7030</v>
      </c>
      <c r="G148" s="800" t="s">
        <v>165</v>
      </c>
      <c r="H148" s="799">
        <v>1</v>
      </c>
      <c r="I148" s="150"/>
      <c r="J148" s="798">
        <f t="shared" si="10"/>
        <v>0</v>
      </c>
      <c r="K148" s="552" t="s">
        <v>1</v>
      </c>
      <c r="L148" s="34"/>
      <c r="M148" s="802" t="s">
        <v>1</v>
      </c>
      <c r="N148" s="555" t="s">
        <v>37</v>
      </c>
      <c r="O148" s="307">
        <v>0</v>
      </c>
      <c r="P148" s="307">
        <f t="shared" si="11"/>
        <v>0</v>
      </c>
      <c r="Q148" s="307">
        <v>0</v>
      </c>
      <c r="R148" s="307">
        <f t="shared" si="12"/>
        <v>0</v>
      </c>
      <c r="S148" s="307">
        <v>0</v>
      </c>
      <c r="T148" s="133">
        <f t="shared" si="13"/>
        <v>0</v>
      </c>
      <c r="AR148" s="134" t="s">
        <v>2817</v>
      </c>
      <c r="AT148" s="134" t="s">
        <v>1008</v>
      </c>
      <c r="AU148" s="134" t="s">
        <v>78</v>
      </c>
      <c r="AY148" s="277" t="s">
        <v>130</v>
      </c>
      <c r="BE148" s="308">
        <f t="shared" si="14"/>
        <v>0</v>
      </c>
      <c r="BF148" s="308">
        <f t="shared" si="15"/>
        <v>0</v>
      </c>
      <c r="BG148" s="308">
        <f t="shared" si="16"/>
        <v>0</v>
      </c>
      <c r="BH148" s="308">
        <f t="shared" si="17"/>
        <v>0</v>
      </c>
      <c r="BI148" s="308">
        <f t="shared" si="18"/>
        <v>0</v>
      </c>
      <c r="BJ148" s="277" t="s">
        <v>8</v>
      </c>
      <c r="BK148" s="308">
        <f t="shared" si="19"/>
        <v>0</v>
      </c>
      <c r="BL148" s="277" t="s">
        <v>2817</v>
      </c>
      <c r="BM148" s="134" t="s">
        <v>2901</v>
      </c>
    </row>
    <row r="149" spans="2:65" s="686" customFormat="1" ht="24.25" customHeight="1">
      <c r="B149" s="301"/>
      <c r="C149" s="551">
        <v>21</v>
      </c>
      <c r="D149" s="551" t="s">
        <v>1008</v>
      </c>
      <c r="E149" s="801" t="s">
        <v>2858</v>
      </c>
      <c r="F149" s="552" t="s">
        <v>2857</v>
      </c>
      <c r="G149" s="800" t="s">
        <v>165</v>
      </c>
      <c r="H149" s="799">
        <v>1</v>
      </c>
      <c r="I149" s="150"/>
      <c r="J149" s="798">
        <f t="shared" si="10"/>
        <v>0</v>
      </c>
      <c r="K149" s="552" t="s">
        <v>1</v>
      </c>
      <c r="L149" s="34"/>
      <c r="M149" s="802" t="s">
        <v>1</v>
      </c>
      <c r="N149" s="555" t="s">
        <v>37</v>
      </c>
      <c r="O149" s="307">
        <v>0</v>
      </c>
      <c r="P149" s="307">
        <f t="shared" si="11"/>
        <v>0</v>
      </c>
      <c r="Q149" s="307">
        <v>0</v>
      </c>
      <c r="R149" s="307">
        <f t="shared" si="12"/>
        <v>0</v>
      </c>
      <c r="S149" s="307">
        <v>0</v>
      </c>
      <c r="T149" s="133">
        <f t="shared" si="13"/>
        <v>0</v>
      </c>
      <c r="AR149" s="134" t="s">
        <v>2817</v>
      </c>
      <c r="AT149" s="134" t="s">
        <v>1008</v>
      </c>
      <c r="AU149" s="134" t="s">
        <v>78</v>
      </c>
      <c r="AY149" s="277" t="s">
        <v>130</v>
      </c>
      <c r="BE149" s="308">
        <f t="shared" si="14"/>
        <v>0</v>
      </c>
      <c r="BF149" s="308">
        <f t="shared" si="15"/>
        <v>0</v>
      </c>
      <c r="BG149" s="308">
        <f t="shared" si="16"/>
        <v>0</v>
      </c>
      <c r="BH149" s="308">
        <f t="shared" si="17"/>
        <v>0</v>
      </c>
      <c r="BI149" s="308">
        <f t="shared" si="18"/>
        <v>0</v>
      </c>
      <c r="BJ149" s="277" t="s">
        <v>8</v>
      </c>
      <c r="BK149" s="308">
        <f t="shared" si="19"/>
        <v>0</v>
      </c>
      <c r="BL149" s="277" t="s">
        <v>2817</v>
      </c>
      <c r="BM149" s="134" t="s">
        <v>2856</v>
      </c>
    </row>
    <row r="150" spans="2:65" s="686" customFormat="1" ht="24.25" customHeight="1">
      <c r="B150" s="301"/>
      <c r="C150" s="551">
        <v>22</v>
      </c>
      <c r="D150" s="551" t="s">
        <v>1008</v>
      </c>
      <c r="E150" s="801" t="s">
        <v>2855</v>
      </c>
      <c r="F150" s="552" t="s">
        <v>2854</v>
      </c>
      <c r="G150" s="800" t="s">
        <v>165</v>
      </c>
      <c r="H150" s="799">
        <v>1</v>
      </c>
      <c r="I150" s="150"/>
      <c r="J150" s="798">
        <f t="shared" si="10"/>
        <v>0</v>
      </c>
      <c r="K150" s="552" t="s">
        <v>1</v>
      </c>
      <c r="L150" s="34"/>
      <c r="M150" s="802" t="s">
        <v>1</v>
      </c>
      <c r="N150" s="555" t="s">
        <v>37</v>
      </c>
      <c r="O150" s="307">
        <v>0</v>
      </c>
      <c r="P150" s="307">
        <f t="shared" si="11"/>
        <v>0</v>
      </c>
      <c r="Q150" s="307">
        <v>0</v>
      </c>
      <c r="R150" s="307">
        <f t="shared" si="12"/>
        <v>0</v>
      </c>
      <c r="S150" s="307">
        <v>0</v>
      </c>
      <c r="T150" s="133">
        <f t="shared" si="13"/>
        <v>0</v>
      </c>
      <c r="AR150" s="134" t="s">
        <v>2817</v>
      </c>
      <c r="AT150" s="134" t="s">
        <v>1008</v>
      </c>
      <c r="AU150" s="134" t="s">
        <v>78</v>
      </c>
      <c r="AY150" s="277" t="s">
        <v>130</v>
      </c>
      <c r="BE150" s="308">
        <f t="shared" si="14"/>
        <v>0</v>
      </c>
      <c r="BF150" s="308">
        <f t="shared" si="15"/>
        <v>0</v>
      </c>
      <c r="BG150" s="308">
        <f t="shared" si="16"/>
        <v>0</v>
      </c>
      <c r="BH150" s="308">
        <f t="shared" si="17"/>
        <v>0</v>
      </c>
      <c r="BI150" s="308">
        <f t="shared" si="18"/>
        <v>0</v>
      </c>
      <c r="BJ150" s="277" t="s">
        <v>8</v>
      </c>
      <c r="BK150" s="308">
        <f t="shared" si="19"/>
        <v>0</v>
      </c>
      <c r="BL150" s="277" t="s">
        <v>2817</v>
      </c>
      <c r="BM150" s="134" t="s">
        <v>2853</v>
      </c>
    </row>
    <row r="151" spans="2:65" s="686" customFormat="1" ht="21.75" customHeight="1">
      <c r="B151" s="301"/>
      <c r="C151" s="551">
        <v>23</v>
      </c>
      <c r="D151" s="551" t="s">
        <v>1008</v>
      </c>
      <c r="E151" s="801" t="s">
        <v>2852</v>
      </c>
      <c r="F151" s="552" t="s">
        <v>2851</v>
      </c>
      <c r="G151" s="800" t="s">
        <v>165</v>
      </c>
      <c r="H151" s="799">
        <v>1</v>
      </c>
      <c r="I151" s="150"/>
      <c r="J151" s="798">
        <f t="shared" si="10"/>
        <v>0</v>
      </c>
      <c r="K151" s="552" t="s">
        <v>1</v>
      </c>
      <c r="L151" s="34"/>
      <c r="M151" s="802" t="s">
        <v>1</v>
      </c>
      <c r="N151" s="555" t="s">
        <v>37</v>
      </c>
      <c r="O151" s="307">
        <v>0</v>
      </c>
      <c r="P151" s="307">
        <f t="shared" si="11"/>
        <v>0</v>
      </c>
      <c r="Q151" s="307">
        <v>0</v>
      </c>
      <c r="R151" s="307">
        <f t="shared" si="12"/>
        <v>0</v>
      </c>
      <c r="S151" s="307">
        <v>0</v>
      </c>
      <c r="T151" s="133">
        <f t="shared" si="13"/>
        <v>0</v>
      </c>
      <c r="AR151" s="134" t="s">
        <v>2817</v>
      </c>
      <c r="AT151" s="134" t="s">
        <v>1008</v>
      </c>
      <c r="AU151" s="134" t="s">
        <v>78</v>
      </c>
      <c r="AY151" s="277" t="s">
        <v>130</v>
      </c>
      <c r="BE151" s="308">
        <f t="shared" si="14"/>
        <v>0</v>
      </c>
      <c r="BF151" s="308">
        <f t="shared" si="15"/>
        <v>0</v>
      </c>
      <c r="BG151" s="308">
        <f t="shared" si="16"/>
        <v>0</v>
      </c>
      <c r="BH151" s="308">
        <f t="shared" si="17"/>
        <v>0</v>
      </c>
      <c r="BI151" s="308">
        <f t="shared" si="18"/>
        <v>0</v>
      </c>
      <c r="BJ151" s="277" t="s">
        <v>8</v>
      </c>
      <c r="BK151" s="308">
        <f t="shared" si="19"/>
        <v>0</v>
      </c>
      <c r="BL151" s="277" t="s">
        <v>2817</v>
      </c>
      <c r="BM151" s="134" t="s">
        <v>2850</v>
      </c>
    </row>
    <row r="152" spans="2:65" s="686" customFormat="1" ht="24.25" customHeight="1">
      <c r="B152" s="301"/>
      <c r="C152" s="551">
        <v>24</v>
      </c>
      <c r="D152" s="551" t="s">
        <v>1008</v>
      </c>
      <c r="E152" s="801" t="s">
        <v>2849</v>
      </c>
      <c r="F152" s="552" t="s">
        <v>2848</v>
      </c>
      <c r="G152" s="800" t="s">
        <v>165</v>
      </c>
      <c r="H152" s="799">
        <v>1</v>
      </c>
      <c r="I152" s="150"/>
      <c r="J152" s="798">
        <f t="shared" si="10"/>
        <v>0</v>
      </c>
      <c r="K152" s="552" t="s">
        <v>1</v>
      </c>
      <c r="L152" s="34"/>
      <c r="M152" s="802" t="s">
        <v>1</v>
      </c>
      <c r="N152" s="555" t="s">
        <v>37</v>
      </c>
      <c r="O152" s="307">
        <v>0</v>
      </c>
      <c r="P152" s="307">
        <f t="shared" si="11"/>
        <v>0</v>
      </c>
      <c r="Q152" s="307">
        <v>0</v>
      </c>
      <c r="R152" s="307">
        <f t="shared" si="12"/>
        <v>0</v>
      </c>
      <c r="S152" s="307">
        <v>0</v>
      </c>
      <c r="T152" s="133">
        <f t="shared" si="13"/>
        <v>0</v>
      </c>
      <c r="AR152" s="134" t="s">
        <v>2817</v>
      </c>
      <c r="AT152" s="134" t="s">
        <v>1008</v>
      </c>
      <c r="AU152" s="134" t="s">
        <v>78</v>
      </c>
      <c r="AY152" s="277" t="s">
        <v>130</v>
      </c>
      <c r="BE152" s="308">
        <f t="shared" si="14"/>
        <v>0</v>
      </c>
      <c r="BF152" s="308">
        <f t="shared" si="15"/>
        <v>0</v>
      </c>
      <c r="BG152" s="308">
        <f t="shared" si="16"/>
        <v>0</v>
      </c>
      <c r="BH152" s="308">
        <f t="shared" si="17"/>
        <v>0</v>
      </c>
      <c r="BI152" s="308">
        <f t="shared" si="18"/>
        <v>0</v>
      </c>
      <c r="BJ152" s="277" t="s">
        <v>8</v>
      </c>
      <c r="BK152" s="308">
        <f t="shared" si="19"/>
        <v>0</v>
      </c>
      <c r="BL152" s="277" t="s">
        <v>2817</v>
      </c>
      <c r="BM152" s="134" t="s">
        <v>2847</v>
      </c>
    </row>
    <row r="153" spans="2:65" s="686" customFormat="1" ht="24.25" customHeight="1">
      <c r="B153" s="301"/>
      <c r="C153" s="551">
        <v>25</v>
      </c>
      <c r="D153" s="551" t="s">
        <v>1008</v>
      </c>
      <c r="E153" s="801" t="s">
        <v>2846</v>
      </c>
      <c r="F153" s="552" t="s">
        <v>2845</v>
      </c>
      <c r="G153" s="800" t="s">
        <v>165</v>
      </c>
      <c r="H153" s="799">
        <v>1</v>
      </c>
      <c r="I153" s="150"/>
      <c r="J153" s="798">
        <f t="shared" si="10"/>
        <v>0</v>
      </c>
      <c r="K153" s="552" t="s">
        <v>1</v>
      </c>
      <c r="L153" s="34"/>
      <c r="M153" s="802" t="s">
        <v>1</v>
      </c>
      <c r="N153" s="555" t="s">
        <v>37</v>
      </c>
      <c r="O153" s="307">
        <v>0</v>
      </c>
      <c r="P153" s="307">
        <f t="shared" si="11"/>
        <v>0</v>
      </c>
      <c r="Q153" s="307">
        <v>0</v>
      </c>
      <c r="R153" s="307">
        <f t="shared" si="12"/>
        <v>0</v>
      </c>
      <c r="S153" s="307">
        <v>0</v>
      </c>
      <c r="T153" s="133">
        <f t="shared" si="13"/>
        <v>0</v>
      </c>
      <c r="AR153" s="134" t="s">
        <v>2817</v>
      </c>
      <c r="AT153" s="134" t="s">
        <v>1008</v>
      </c>
      <c r="AU153" s="134" t="s">
        <v>78</v>
      </c>
      <c r="AY153" s="277" t="s">
        <v>130</v>
      </c>
      <c r="BE153" s="308">
        <f t="shared" si="14"/>
        <v>0</v>
      </c>
      <c r="BF153" s="308">
        <f t="shared" si="15"/>
        <v>0</v>
      </c>
      <c r="BG153" s="308">
        <f t="shared" si="16"/>
        <v>0</v>
      </c>
      <c r="BH153" s="308">
        <f t="shared" si="17"/>
        <v>0</v>
      </c>
      <c r="BI153" s="308">
        <f t="shared" si="18"/>
        <v>0</v>
      </c>
      <c r="BJ153" s="277" t="s">
        <v>8</v>
      </c>
      <c r="BK153" s="308">
        <f t="shared" si="19"/>
        <v>0</v>
      </c>
      <c r="BL153" s="277" t="s">
        <v>2817</v>
      </c>
      <c r="BM153" s="134" t="s">
        <v>2844</v>
      </c>
    </row>
    <row r="154" spans="2:65" s="686" customFormat="1" ht="24.25" customHeight="1">
      <c r="B154" s="301"/>
      <c r="C154" s="551">
        <v>26</v>
      </c>
      <c r="D154" s="551" t="s">
        <v>1008</v>
      </c>
      <c r="E154" s="801" t="s">
        <v>2843</v>
      </c>
      <c r="F154" s="552" t="s">
        <v>2842</v>
      </c>
      <c r="G154" s="800" t="s">
        <v>165</v>
      </c>
      <c r="H154" s="799">
        <v>1</v>
      </c>
      <c r="I154" s="150"/>
      <c r="J154" s="798">
        <f t="shared" si="10"/>
        <v>0</v>
      </c>
      <c r="K154" s="552" t="s">
        <v>1</v>
      </c>
      <c r="L154" s="34"/>
      <c r="M154" s="802" t="s">
        <v>1</v>
      </c>
      <c r="N154" s="555" t="s">
        <v>37</v>
      </c>
      <c r="O154" s="307">
        <v>0</v>
      </c>
      <c r="P154" s="307">
        <f t="shared" si="11"/>
        <v>0</v>
      </c>
      <c r="Q154" s="307">
        <v>0</v>
      </c>
      <c r="R154" s="307">
        <f t="shared" si="12"/>
        <v>0</v>
      </c>
      <c r="S154" s="307">
        <v>0</v>
      </c>
      <c r="T154" s="133">
        <f t="shared" si="13"/>
        <v>0</v>
      </c>
      <c r="AR154" s="134" t="s">
        <v>2817</v>
      </c>
      <c r="AT154" s="134" t="s">
        <v>1008</v>
      </c>
      <c r="AU154" s="134" t="s">
        <v>78</v>
      </c>
      <c r="AY154" s="277" t="s">
        <v>130</v>
      </c>
      <c r="BE154" s="308">
        <f t="shared" si="14"/>
        <v>0</v>
      </c>
      <c r="BF154" s="308">
        <f t="shared" si="15"/>
        <v>0</v>
      </c>
      <c r="BG154" s="308">
        <f t="shared" si="16"/>
        <v>0</v>
      </c>
      <c r="BH154" s="308">
        <f t="shared" si="17"/>
        <v>0</v>
      </c>
      <c r="BI154" s="308">
        <f t="shared" si="18"/>
        <v>0</v>
      </c>
      <c r="BJ154" s="277" t="s">
        <v>8</v>
      </c>
      <c r="BK154" s="308">
        <f t="shared" si="19"/>
        <v>0</v>
      </c>
      <c r="BL154" s="277" t="s">
        <v>2817</v>
      </c>
      <c r="BM154" s="134" t="s">
        <v>2841</v>
      </c>
    </row>
    <row r="155" spans="2:65" s="686" customFormat="1" ht="24.25" customHeight="1">
      <c r="B155" s="301"/>
      <c r="C155" s="551">
        <v>27</v>
      </c>
      <c r="D155" s="551" t="s">
        <v>1008</v>
      </c>
      <c r="E155" s="801" t="s">
        <v>2840</v>
      </c>
      <c r="F155" s="552" t="s">
        <v>2839</v>
      </c>
      <c r="G155" s="800" t="s">
        <v>165</v>
      </c>
      <c r="H155" s="799">
        <v>1</v>
      </c>
      <c r="I155" s="150"/>
      <c r="J155" s="798">
        <f t="shared" si="10"/>
        <v>0</v>
      </c>
      <c r="K155" s="552" t="s">
        <v>1</v>
      </c>
      <c r="L155" s="34"/>
      <c r="M155" s="802" t="s">
        <v>1</v>
      </c>
      <c r="N155" s="555" t="s">
        <v>37</v>
      </c>
      <c r="O155" s="307">
        <v>0</v>
      </c>
      <c r="P155" s="307">
        <f t="shared" si="11"/>
        <v>0</v>
      </c>
      <c r="Q155" s="307">
        <v>0</v>
      </c>
      <c r="R155" s="307">
        <f t="shared" si="12"/>
        <v>0</v>
      </c>
      <c r="S155" s="307">
        <v>0</v>
      </c>
      <c r="T155" s="133">
        <f t="shared" si="13"/>
        <v>0</v>
      </c>
      <c r="AR155" s="134" t="s">
        <v>2817</v>
      </c>
      <c r="AT155" s="134" t="s">
        <v>1008</v>
      </c>
      <c r="AU155" s="134" t="s">
        <v>78</v>
      </c>
      <c r="AY155" s="277" t="s">
        <v>130</v>
      </c>
      <c r="BE155" s="308">
        <f t="shared" si="14"/>
        <v>0</v>
      </c>
      <c r="BF155" s="308">
        <f t="shared" si="15"/>
        <v>0</v>
      </c>
      <c r="BG155" s="308">
        <f t="shared" si="16"/>
        <v>0</v>
      </c>
      <c r="BH155" s="308">
        <f t="shared" si="17"/>
        <v>0</v>
      </c>
      <c r="BI155" s="308">
        <f t="shared" si="18"/>
        <v>0</v>
      </c>
      <c r="BJ155" s="277" t="s">
        <v>8</v>
      </c>
      <c r="BK155" s="308">
        <f t="shared" si="19"/>
        <v>0</v>
      </c>
      <c r="BL155" s="277" t="s">
        <v>2817</v>
      </c>
      <c r="BM155" s="134" t="s">
        <v>2838</v>
      </c>
    </row>
    <row r="156" spans="2:65" s="292" customFormat="1" ht="22.95" customHeight="1">
      <c r="B156" s="293"/>
      <c r="D156" s="120" t="s">
        <v>71</v>
      </c>
      <c r="E156" s="129" t="s">
        <v>2837</v>
      </c>
      <c r="F156" s="129" t="s">
        <v>2836</v>
      </c>
      <c r="J156" s="300">
        <f>SUM(J157:J160)</f>
        <v>0</v>
      </c>
      <c r="L156" s="293"/>
      <c r="M156" s="296"/>
      <c r="P156" s="297">
        <f>SUM(P157:P160)</f>
        <v>0</v>
      </c>
      <c r="R156" s="297">
        <f>SUM(R157:R160)</f>
        <v>0</v>
      </c>
      <c r="T156" s="298">
        <f>SUM(T157:T160)</f>
        <v>0</v>
      </c>
      <c r="AR156" s="120" t="s">
        <v>133</v>
      </c>
      <c r="AT156" s="127" t="s">
        <v>71</v>
      </c>
      <c r="AU156" s="127" t="s">
        <v>8</v>
      </c>
      <c r="AY156" s="120" t="s">
        <v>130</v>
      </c>
      <c r="BK156" s="128">
        <f>SUM(BK157:BK160)</f>
        <v>0</v>
      </c>
    </row>
    <row r="157" spans="2:65" s="686" customFormat="1" ht="16.5" customHeight="1">
      <c r="B157" s="301"/>
      <c r="C157" s="551" t="s">
        <v>152</v>
      </c>
      <c r="D157" s="551" t="s">
        <v>1008</v>
      </c>
      <c r="E157" s="801" t="s">
        <v>2835</v>
      </c>
      <c r="F157" s="552" t="s">
        <v>2834</v>
      </c>
      <c r="G157" s="800" t="s">
        <v>165</v>
      </c>
      <c r="H157" s="799">
        <v>1</v>
      </c>
      <c r="I157" s="150"/>
      <c r="J157" s="798">
        <f>ROUND(I157*H157,0)</f>
        <v>0</v>
      </c>
      <c r="K157" s="552" t="s">
        <v>1</v>
      </c>
      <c r="L157" s="34"/>
      <c r="M157" s="802" t="s">
        <v>1</v>
      </c>
      <c r="N157" s="555" t="s">
        <v>37</v>
      </c>
      <c r="O157" s="307">
        <v>0</v>
      </c>
      <c r="P157" s="307">
        <f>O157*H157</f>
        <v>0</v>
      </c>
      <c r="Q157" s="307">
        <v>0</v>
      </c>
      <c r="R157" s="307">
        <f>Q157*H157</f>
        <v>0</v>
      </c>
      <c r="S157" s="307">
        <v>0</v>
      </c>
      <c r="T157" s="133">
        <f>S157*H157</f>
        <v>0</v>
      </c>
      <c r="AR157" s="134" t="s">
        <v>2817</v>
      </c>
      <c r="AT157" s="134" t="s">
        <v>1008</v>
      </c>
      <c r="AU157" s="134" t="s">
        <v>78</v>
      </c>
      <c r="AY157" s="277" t="s">
        <v>130</v>
      </c>
      <c r="BE157" s="308">
        <f>IF(N157="základní",J157,0)</f>
        <v>0</v>
      </c>
      <c r="BF157" s="308">
        <f>IF(N157="snížená",J157,0)</f>
        <v>0</v>
      </c>
      <c r="BG157" s="308">
        <f>IF(N157="zákl. přenesená",J157,0)</f>
        <v>0</v>
      </c>
      <c r="BH157" s="308">
        <f>IF(N157="sníž. přenesená",J157,0)</f>
        <v>0</v>
      </c>
      <c r="BI157" s="308">
        <f>IF(N157="nulová",J157,0)</f>
        <v>0</v>
      </c>
      <c r="BJ157" s="277" t="s">
        <v>8</v>
      </c>
      <c r="BK157" s="308">
        <f>ROUND(I157*H157,0)</f>
        <v>0</v>
      </c>
      <c r="BL157" s="277" t="s">
        <v>2817</v>
      </c>
      <c r="BM157" s="134" t="s">
        <v>2833</v>
      </c>
    </row>
    <row r="158" spans="2:65" s="686" customFormat="1" ht="37.950000000000003" customHeight="1">
      <c r="B158" s="301"/>
      <c r="C158" s="551" t="s">
        <v>1018</v>
      </c>
      <c r="D158" s="551" t="s">
        <v>1008</v>
      </c>
      <c r="E158" s="801" t="s">
        <v>2832</v>
      </c>
      <c r="F158" s="552" t="s">
        <v>2831</v>
      </c>
      <c r="G158" s="800" t="s">
        <v>165</v>
      </c>
      <c r="H158" s="799">
        <v>1</v>
      </c>
      <c r="I158" s="150"/>
      <c r="J158" s="798">
        <f>ROUND(I158*H158,0)</f>
        <v>0</v>
      </c>
      <c r="K158" s="552" t="s">
        <v>1</v>
      </c>
      <c r="L158" s="34"/>
      <c r="M158" s="802" t="s">
        <v>1</v>
      </c>
      <c r="N158" s="555" t="s">
        <v>37</v>
      </c>
      <c r="O158" s="307">
        <v>0</v>
      </c>
      <c r="P158" s="307">
        <f>O158*H158</f>
        <v>0</v>
      </c>
      <c r="Q158" s="307">
        <v>0</v>
      </c>
      <c r="R158" s="307">
        <f>Q158*H158</f>
        <v>0</v>
      </c>
      <c r="S158" s="307">
        <v>0</v>
      </c>
      <c r="T158" s="133">
        <f>S158*H158</f>
        <v>0</v>
      </c>
      <c r="AR158" s="134" t="s">
        <v>2817</v>
      </c>
      <c r="AT158" s="134" t="s">
        <v>1008</v>
      </c>
      <c r="AU158" s="134" t="s">
        <v>78</v>
      </c>
      <c r="AY158" s="277" t="s">
        <v>130</v>
      </c>
      <c r="BE158" s="308">
        <f>IF(N158="základní",J158,0)</f>
        <v>0</v>
      </c>
      <c r="BF158" s="308">
        <f>IF(N158="snížená",J158,0)</f>
        <v>0</v>
      </c>
      <c r="BG158" s="308">
        <f>IF(N158="zákl. přenesená",J158,0)</f>
        <v>0</v>
      </c>
      <c r="BH158" s="308">
        <f>IF(N158="sníž. přenesená",J158,0)</f>
        <v>0</v>
      </c>
      <c r="BI158" s="308">
        <f>IF(N158="nulová",J158,0)</f>
        <v>0</v>
      </c>
      <c r="BJ158" s="277" t="s">
        <v>8</v>
      </c>
      <c r="BK158" s="308">
        <f>ROUND(I158*H158,0)</f>
        <v>0</v>
      </c>
      <c r="BL158" s="277" t="s">
        <v>2817</v>
      </c>
      <c r="BM158" s="134" t="s">
        <v>2830</v>
      </c>
    </row>
    <row r="159" spans="2:65" s="686" customFormat="1" ht="24.25" customHeight="1">
      <c r="B159" s="301"/>
      <c r="C159" s="551" t="s">
        <v>153</v>
      </c>
      <c r="D159" s="551" t="s">
        <v>1008</v>
      </c>
      <c r="E159" s="801" t="s">
        <v>2829</v>
      </c>
      <c r="F159" s="552" t="s">
        <v>2828</v>
      </c>
      <c r="G159" s="800" t="s">
        <v>165</v>
      </c>
      <c r="H159" s="799">
        <v>1</v>
      </c>
      <c r="I159" s="150"/>
      <c r="J159" s="798">
        <f>ROUND(I159*H159,0)</f>
        <v>0</v>
      </c>
      <c r="K159" s="552" t="s">
        <v>1</v>
      </c>
      <c r="L159" s="34"/>
      <c r="M159" s="802" t="s">
        <v>1</v>
      </c>
      <c r="N159" s="555" t="s">
        <v>37</v>
      </c>
      <c r="O159" s="307">
        <v>0</v>
      </c>
      <c r="P159" s="307">
        <f>O159*H159</f>
        <v>0</v>
      </c>
      <c r="Q159" s="307">
        <v>0</v>
      </c>
      <c r="R159" s="307">
        <f>Q159*H159</f>
        <v>0</v>
      </c>
      <c r="S159" s="307">
        <v>0</v>
      </c>
      <c r="T159" s="133">
        <f>S159*H159</f>
        <v>0</v>
      </c>
      <c r="AR159" s="134" t="s">
        <v>2817</v>
      </c>
      <c r="AT159" s="134" t="s">
        <v>1008</v>
      </c>
      <c r="AU159" s="134" t="s">
        <v>78</v>
      </c>
      <c r="AY159" s="277" t="s">
        <v>130</v>
      </c>
      <c r="BE159" s="308">
        <f>IF(N159="základní",J159,0)</f>
        <v>0</v>
      </c>
      <c r="BF159" s="308">
        <f>IF(N159="snížená",J159,0)</f>
        <v>0</v>
      </c>
      <c r="BG159" s="308">
        <f>IF(N159="zákl. přenesená",J159,0)</f>
        <v>0</v>
      </c>
      <c r="BH159" s="308">
        <f>IF(N159="sníž. přenesená",J159,0)</f>
        <v>0</v>
      </c>
      <c r="BI159" s="308">
        <f>IF(N159="nulová",J159,0)</f>
        <v>0</v>
      </c>
      <c r="BJ159" s="277" t="s">
        <v>8</v>
      </c>
      <c r="BK159" s="308">
        <f>ROUND(I159*H159,0)</f>
        <v>0</v>
      </c>
      <c r="BL159" s="277" t="s">
        <v>2817</v>
      </c>
      <c r="BM159" s="134" t="s">
        <v>2827</v>
      </c>
    </row>
    <row r="160" spans="2:65" s="686" customFormat="1" ht="16.5" customHeight="1">
      <c r="B160" s="301"/>
      <c r="C160" s="551" t="s">
        <v>1025</v>
      </c>
      <c r="D160" s="551" t="s">
        <v>1008</v>
      </c>
      <c r="E160" s="801" t="s">
        <v>2826</v>
      </c>
      <c r="F160" s="552" t="s">
        <v>2825</v>
      </c>
      <c r="G160" s="800" t="s">
        <v>165</v>
      </c>
      <c r="H160" s="799">
        <v>1</v>
      </c>
      <c r="I160" s="150"/>
      <c r="J160" s="798">
        <f>ROUND(I160*H160,0)</f>
        <v>0</v>
      </c>
      <c r="K160" s="552" t="s">
        <v>1</v>
      </c>
      <c r="L160" s="34"/>
      <c r="M160" s="802" t="s">
        <v>1</v>
      </c>
      <c r="N160" s="555" t="s">
        <v>37</v>
      </c>
      <c r="O160" s="307">
        <v>0</v>
      </c>
      <c r="P160" s="307">
        <f>O160*H160</f>
        <v>0</v>
      </c>
      <c r="Q160" s="307">
        <v>0</v>
      </c>
      <c r="R160" s="307">
        <f>Q160*H160</f>
        <v>0</v>
      </c>
      <c r="S160" s="307">
        <v>0</v>
      </c>
      <c r="T160" s="133">
        <f>S160*H160</f>
        <v>0</v>
      </c>
      <c r="AR160" s="134" t="s">
        <v>2817</v>
      </c>
      <c r="AT160" s="134" t="s">
        <v>1008</v>
      </c>
      <c r="AU160" s="134" t="s">
        <v>78</v>
      </c>
      <c r="AY160" s="277" t="s">
        <v>130</v>
      </c>
      <c r="BE160" s="308">
        <f>IF(N160="základní",J160,0)</f>
        <v>0</v>
      </c>
      <c r="BF160" s="308">
        <f>IF(N160="snížená",J160,0)</f>
        <v>0</v>
      </c>
      <c r="BG160" s="308">
        <f>IF(N160="zákl. přenesená",J160,0)</f>
        <v>0</v>
      </c>
      <c r="BH160" s="308">
        <f>IF(N160="sníž. přenesená",J160,0)</f>
        <v>0</v>
      </c>
      <c r="BI160" s="308">
        <f>IF(N160="nulová",J160,0)</f>
        <v>0</v>
      </c>
      <c r="BJ160" s="277" t="s">
        <v>8</v>
      </c>
      <c r="BK160" s="308">
        <f>ROUND(I160*H160,0)</f>
        <v>0</v>
      </c>
      <c r="BL160" s="277" t="s">
        <v>2817</v>
      </c>
      <c r="BM160" s="134" t="s">
        <v>2824</v>
      </c>
    </row>
    <row r="161" spans="2:65" s="292" customFormat="1" ht="22.95" customHeight="1">
      <c r="B161" s="293"/>
      <c r="D161" s="120" t="s">
        <v>71</v>
      </c>
      <c r="E161" s="129" t="s">
        <v>2823</v>
      </c>
      <c r="F161" s="129" t="s">
        <v>1344</v>
      </c>
      <c r="J161" s="300">
        <f>SUM(J162:J163)</f>
        <v>0</v>
      </c>
      <c r="L161" s="293"/>
      <c r="M161" s="296"/>
      <c r="P161" s="297">
        <f>SUM(P162:P163)</f>
        <v>0</v>
      </c>
      <c r="R161" s="297">
        <f>SUM(R162:R163)</f>
        <v>0</v>
      </c>
      <c r="T161" s="298">
        <f>SUM(T162:T163)</f>
        <v>0</v>
      </c>
      <c r="AR161" s="120" t="s">
        <v>133</v>
      </c>
      <c r="AT161" s="127" t="s">
        <v>71</v>
      </c>
      <c r="AU161" s="127" t="s">
        <v>8</v>
      </c>
      <c r="AY161" s="120" t="s">
        <v>130</v>
      </c>
      <c r="BK161" s="128">
        <f>SUM(BK162:BK163)</f>
        <v>0</v>
      </c>
    </row>
    <row r="162" spans="2:65" s="686" customFormat="1" ht="16.5" customHeight="1">
      <c r="B162" s="301"/>
      <c r="C162" s="551" t="s">
        <v>154</v>
      </c>
      <c r="D162" s="551" t="s">
        <v>1008</v>
      </c>
      <c r="E162" s="801" t="s">
        <v>2822</v>
      </c>
      <c r="F162" s="552" t="s">
        <v>2821</v>
      </c>
      <c r="G162" s="800" t="s">
        <v>165</v>
      </c>
      <c r="H162" s="799">
        <v>1</v>
      </c>
      <c r="I162" s="150"/>
      <c r="J162" s="798">
        <f>ROUND(I162*H162,0)</f>
        <v>0</v>
      </c>
      <c r="K162" s="552" t="s">
        <v>1</v>
      </c>
      <c r="L162" s="34"/>
      <c r="M162" s="802" t="s">
        <v>1</v>
      </c>
      <c r="N162" s="555" t="s">
        <v>37</v>
      </c>
      <c r="O162" s="307">
        <v>0</v>
      </c>
      <c r="P162" s="307">
        <f>O162*H162</f>
        <v>0</v>
      </c>
      <c r="Q162" s="307">
        <v>0</v>
      </c>
      <c r="R162" s="307">
        <f>Q162*H162</f>
        <v>0</v>
      </c>
      <c r="S162" s="307">
        <v>0</v>
      </c>
      <c r="T162" s="133">
        <f>S162*H162</f>
        <v>0</v>
      </c>
      <c r="AR162" s="134" t="s">
        <v>2817</v>
      </c>
      <c r="AT162" s="134" t="s">
        <v>1008</v>
      </c>
      <c r="AU162" s="134" t="s">
        <v>78</v>
      </c>
      <c r="AY162" s="277" t="s">
        <v>130</v>
      </c>
      <c r="BE162" s="308">
        <f>IF(N162="základní",J162,0)</f>
        <v>0</v>
      </c>
      <c r="BF162" s="308">
        <f>IF(N162="snížená",J162,0)</f>
        <v>0</v>
      </c>
      <c r="BG162" s="308">
        <f>IF(N162="zákl. přenesená",J162,0)</f>
        <v>0</v>
      </c>
      <c r="BH162" s="308">
        <f>IF(N162="sníž. přenesená",J162,0)</f>
        <v>0</v>
      </c>
      <c r="BI162" s="308">
        <f>IF(N162="nulová",J162,0)</f>
        <v>0</v>
      </c>
      <c r="BJ162" s="277" t="s">
        <v>8</v>
      </c>
      <c r="BK162" s="308">
        <f>ROUND(I162*H162,0)</f>
        <v>0</v>
      </c>
      <c r="BL162" s="277" t="s">
        <v>2817</v>
      </c>
      <c r="BM162" s="134" t="s">
        <v>2820</v>
      </c>
    </row>
    <row r="163" spans="2:65" s="686" customFormat="1" ht="24.25" customHeight="1">
      <c r="B163" s="301"/>
      <c r="C163" s="551" t="s">
        <v>1030</v>
      </c>
      <c r="D163" s="551" t="s">
        <v>1008</v>
      </c>
      <c r="E163" s="801" t="s">
        <v>2819</v>
      </c>
      <c r="F163" s="552" t="s">
        <v>2818</v>
      </c>
      <c r="G163" s="800" t="s">
        <v>165</v>
      </c>
      <c r="H163" s="799">
        <v>1</v>
      </c>
      <c r="I163" s="150"/>
      <c r="J163" s="798">
        <f>ROUND(I163*H163,0)</f>
        <v>0</v>
      </c>
      <c r="K163" s="552" t="s">
        <v>1</v>
      </c>
      <c r="L163" s="34"/>
      <c r="M163" s="797" t="s">
        <v>1</v>
      </c>
      <c r="N163" s="796" t="s">
        <v>37</v>
      </c>
      <c r="O163" s="795">
        <v>0</v>
      </c>
      <c r="P163" s="795">
        <f>O163*H163</f>
        <v>0</v>
      </c>
      <c r="Q163" s="795">
        <v>0</v>
      </c>
      <c r="R163" s="795">
        <f>Q163*H163</f>
        <v>0</v>
      </c>
      <c r="S163" s="795">
        <v>0</v>
      </c>
      <c r="T163" s="794">
        <f>S163*H163</f>
        <v>0</v>
      </c>
      <c r="AR163" s="134" t="s">
        <v>2817</v>
      </c>
      <c r="AT163" s="134" t="s">
        <v>1008</v>
      </c>
      <c r="AU163" s="134" t="s">
        <v>78</v>
      </c>
      <c r="AY163" s="277" t="s">
        <v>130</v>
      </c>
      <c r="BE163" s="308">
        <f>IF(N163="základní",J163,0)</f>
        <v>0</v>
      </c>
      <c r="BF163" s="308">
        <f>IF(N163="snížená",J163,0)</f>
        <v>0</v>
      </c>
      <c r="BG163" s="308">
        <f>IF(N163="zákl. přenesená",J163,0)</f>
        <v>0</v>
      </c>
      <c r="BH163" s="308">
        <f>IF(N163="sníž. přenesená",J163,0)</f>
        <v>0</v>
      </c>
      <c r="BI163" s="308">
        <f>IF(N163="nulová",J163,0)</f>
        <v>0</v>
      </c>
      <c r="BJ163" s="277" t="s">
        <v>8</v>
      </c>
      <c r="BK163" s="308">
        <f>ROUND(I163*H163,0)</f>
        <v>0</v>
      </c>
      <c r="BL163" s="277" t="s">
        <v>2817</v>
      </c>
      <c r="BM163" s="134" t="s">
        <v>2816</v>
      </c>
    </row>
    <row r="164" spans="2:65" s="686" customFormat="1" ht="7" customHeight="1">
      <c r="B164" s="283"/>
      <c r="C164" s="284"/>
      <c r="D164" s="284"/>
      <c r="E164" s="284"/>
      <c r="F164" s="284"/>
      <c r="G164" s="284"/>
      <c r="H164" s="284"/>
      <c r="I164" s="284"/>
      <c r="J164" s="284"/>
      <c r="K164" s="284"/>
      <c r="L164" s="34"/>
    </row>
  </sheetData>
  <sheetProtection algorithmName="SHA-512" hashValue="qQ39NZhZcBcDDzrW4XbNTssO5Mro0ZZQOsqaTV8xMugVBGoveup9U4QNqi1tNhE9LxoGBEzRbHZFnTKmNA8FYQ==" saltValue="liFgAGyTq1J4J/aa83lU9w==" spinCount="100000" sheet="1" objects="1" scenarios="1" selectLockedCells="1"/>
  <autoFilter ref="C122:K163" xr:uid="{00000000-0009-0000-0000-000001000000}"/>
  <mergeCells count="9">
    <mergeCell ref="E87:H87"/>
    <mergeCell ref="E113:H113"/>
    <mergeCell ref="E115:H115"/>
    <mergeCell ref="L2:V2"/>
    <mergeCell ref="E7:H7"/>
    <mergeCell ref="E9:H9"/>
    <mergeCell ref="E18:H18"/>
    <mergeCell ref="E27:H27"/>
    <mergeCell ref="E85:H85"/>
  </mergeCells>
  <phoneticPr fontId="0" type="noConversion"/>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B9E19-9E8B-4432-9021-A39B7966E476}">
  <sheetPr>
    <pageSetUpPr fitToPage="1"/>
  </sheetPr>
  <dimension ref="B2:BM2637"/>
  <sheetViews>
    <sheetView showGridLines="0" topLeftCell="A109" workbookViewId="0">
      <selection activeCell="I150" sqref="I150"/>
    </sheetView>
  </sheetViews>
  <sheetFormatPr defaultColWidth="9.36328125" defaultRowHeight="10.3"/>
  <cols>
    <col min="1" max="1" width="8.36328125" style="681" customWidth="1"/>
    <col min="2" max="2" width="1.1796875" style="681" customWidth="1"/>
    <col min="3" max="3" width="4.1796875" style="681" customWidth="1"/>
    <col min="4" max="4" width="4.36328125" style="681" customWidth="1"/>
    <col min="5" max="5" width="17.1796875" style="681" customWidth="1"/>
    <col min="6" max="6" width="50.81640625" style="681" customWidth="1"/>
    <col min="7" max="7" width="7.453125" style="681" customWidth="1"/>
    <col min="8" max="8" width="14" style="681" customWidth="1"/>
    <col min="9" max="9" width="15.81640625" style="681" customWidth="1"/>
    <col min="10" max="11" width="22.36328125" style="681" customWidth="1"/>
    <col min="12" max="12" width="9.36328125" style="681" customWidth="1"/>
    <col min="13" max="13" width="10.81640625" style="681" hidden="1" customWidth="1"/>
    <col min="14" max="14" width="9.36328125" style="681"/>
    <col min="15" max="20" width="14.1796875" style="681" hidden="1" customWidth="1"/>
    <col min="21" max="21" width="16.36328125" style="681" hidden="1" customWidth="1"/>
    <col min="22" max="22" width="12.36328125" style="681" customWidth="1"/>
    <col min="23" max="23" width="16.36328125" style="681" customWidth="1"/>
    <col min="24" max="24" width="12.36328125" style="681" customWidth="1"/>
    <col min="25" max="25" width="15" style="681" customWidth="1"/>
    <col min="26" max="26" width="11" style="681" customWidth="1"/>
    <col min="27" max="27" width="15" style="681" customWidth="1"/>
    <col min="28" max="28" width="16.36328125" style="681" customWidth="1"/>
    <col min="29" max="29" width="11" style="681" customWidth="1"/>
    <col min="30" max="30" width="15" style="681" customWidth="1"/>
    <col min="31" max="31" width="16.36328125" style="681" customWidth="1"/>
    <col min="32" max="16384" width="9.36328125" style="681"/>
  </cols>
  <sheetData>
    <row r="2" spans="2:56" ht="37" customHeight="1">
      <c r="L2" s="894" t="s">
        <v>5</v>
      </c>
      <c r="M2" s="895"/>
      <c r="N2" s="895"/>
      <c r="O2" s="895"/>
      <c r="P2" s="895"/>
      <c r="Q2" s="895"/>
      <c r="R2" s="895"/>
      <c r="S2" s="895"/>
      <c r="T2" s="895"/>
      <c r="U2" s="895"/>
      <c r="V2" s="895"/>
      <c r="AT2" s="277" t="s">
        <v>6409</v>
      </c>
      <c r="AZ2" s="829" t="s">
        <v>3998</v>
      </c>
      <c r="BA2" s="829" t="s">
        <v>4003</v>
      </c>
      <c r="BB2" s="829" t="s">
        <v>1</v>
      </c>
      <c r="BC2" s="829" t="s">
        <v>6408</v>
      </c>
      <c r="BD2" s="829" t="s">
        <v>78</v>
      </c>
    </row>
    <row r="3" spans="2:56" ht="7" customHeight="1">
      <c r="B3" s="13"/>
      <c r="C3" s="14"/>
      <c r="D3" s="14"/>
      <c r="E3" s="14"/>
      <c r="F3" s="14"/>
      <c r="G3" s="14"/>
      <c r="H3" s="14"/>
      <c r="I3" s="14"/>
      <c r="J3" s="14"/>
      <c r="K3" s="14"/>
      <c r="L3" s="15"/>
      <c r="AT3" s="277" t="s">
        <v>78</v>
      </c>
      <c r="AZ3" s="829" t="s">
        <v>3990</v>
      </c>
      <c r="BA3" s="829" t="s">
        <v>3992</v>
      </c>
      <c r="BB3" s="829" t="s">
        <v>1</v>
      </c>
      <c r="BC3" s="829" t="s">
        <v>6407</v>
      </c>
      <c r="BD3" s="829" t="s">
        <v>78</v>
      </c>
    </row>
    <row r="4" spans="2:56" ht="25" customHeight="1">
      <c r="B4" s="15"/>
      <c r="D4" s="16" t="s">
        <v>110</v>
      </c>
      <c r="L4" s="15"/>
      <c r="M4" s="84" t="s">
        <v>11</v>
      </c>
      <c r="AT4" s="277" t="s">
        <v>3</v>
      </c>
      <c r="AZ4" s="829" t="s">
        <v>3983</v>
      </c>
      <c r="BA4" s="829" t="s">
        <v>3986</v>
      </c>
      <c r="BB4" s="829" t="s">
        <v>1</v>
      </c>
      <c r="BC4" s="829" t="s">
        <v>6406</v>
      </c>
      <c r="BD4" s="829" t="s">
        <v>78</v>
      </c>
    </row>
    <row r="5" spans="2:56" ht="7" customHeight="1">
      <c r="B5" s="15"/>
      <c r="L5" s="15"/>
      <c r="AZ5" s="829" t="s">
        <v>3972</v>
      </c>
      <c r="BA5" s="829" t="s">
        <v>3977</v>
      </c>
      <c r="BB5" s="829" t="s">
        <v>1</v>
      </c>
      <c r="BC5" s="829" t="s">
        <v>6405</v>
      </c>
      <c r="BD5" s="829" t="s">
        <v>78</v>
      </c>
    </row>
    <row r="6" spans="2:56" ht="12" customHeight="1">
      <c r="B6" s="15"/>
      <c r="D6" s="687" t="s">
        <v>16</v>
      </c>
      <c r="L6" s="15"/>
      <c r="AZ6" s="829" t="s">
        <v>3967</v>
      </c>
      <c r="BA6" s="829" t="s">
        <v>3970</v>
      </c>
      <c r="BB6" s="829" t="s">
        <v>1</v>
      </c>
      <c r="BC6" s="829" t="s">
        <v>6404</v>
      </c>
      <c r="BD6" s="829" t="s">
        <v>78</v>
      </c>
    </row>
    <row r="7" spans="2:56" ht="16.5" customHeight="1">
      <c r="B7" s="15"/>
      <c r="E7" s="940" t="s">
        <v>4078</v>
      </c>
      <c r="F7" s="941"/>
      <c r="G7" s="941"/>
      <c r="H7" s="941"/>
      <c r="L7" s="15"/>
      <c r="AZ7" s="829" t="s">
        <v>3962</v>
      </c>
      <c r="BA7" s="829" t="s">
        <v>3965</v>
      </c>
      <c r="BB7" s="829" t="s">
        <v>1</v>
      </c>
      <c r="BC7" s="829" t="s">
        <v>6403</v>
      </c>
      <c r="BD7" s="829" t="s">
        <v>78</v>
      </c>
    </row>
    <row r="8" spans="2:56" s="686" customFormat="1" ht="12" customHeight="1">
      <c r="B8" s="34"/>
      <c r="D8" s="687" t="s">
        <v>111</v>
      </c>
      <c r="L8" s="34"/>
      <c r="AZ8" s="829" t="s">
        <v>3955</v>
      </c>
      <c r="BA8" s="829" t="s">
        <v>3958</v>
      </c>
      <c r="BB8" s="829" t="s">
        <v>1</v>
      </c>
      <c r="BC8" s="829" t="s">
        <v>6402</v>
      </c>
      <c r="BD8" s="829" t="s">
        <v>78</v>
      </c>
    </row>
    <row r="9" spans="2:56" s="686" customFormat="1" ht="16.5" customHeight="1">
      <c r="B9" s="34"/>
      <c r="E9" s="911" t="s">
        <v>6401</v>
      </c>
      <c r="F9" s="939"/>
      <c r="G9" s="939"/>
      <c r="H9" s="939"/>
      <c r="L9" s="34"/>
      <c r="AZ9" s="829" t="s">
        <v>3941</v>
      </c>
      <c r="BA9" s="829" t="s">
        <v>3949</v>
      </c>
      <c r="BB9" s="829" t="s">
        <v>1</v>
      </c>
      <c r="BC9" s="829" t="s">
        <v>6400</v>
      </c>
      <c r="BD9" s="829" t="s">
        <v>78</v>
      </c>
    </row>
    <row r="10" spans="2:56" s="686" customFormat="1">
      <c r="B10" s="34"/>
      <c r="L10" s="34"/>
      <c r="AZ10" s="829" t="s">
        <v>3935</v>
      </c>
      <c r="BA10" s="829" t="s">
        <v>3937</v>
      </c>
      <c r="BB10" s="829" t="s">
        <v>1</v>
      </c>
      <c r="BC10" s="829" t="s">
        <v>6399</v>
      </c>
      <c r="BD10" s="829" t="s">
        <v>78</v>
      </c>
    </row>
    <row r="11" spans="2:56" s="686" customFormat="1" ht="12" customHeight="1">
      <c r="B11" s="34"/>
      <c r="D11" s="687" t="s">
        <v>17</v>
      </c>
      <c r="F11" s="680" t="s">
        <v>1</v>
      </c>
      <c r="I11" s="687" t="s">
        <v>18</v>
      </c>
      <c r="J11" s="680" t="s">
        <v>1</v>
      </c>
      <c r="L11" s="34"/>
      <c r="AZ11" s="829" t="s">
        <v>3928</v>
      </c>
      <c r="BA11" s="829" t="s">
        <v>3931</v>
      </c>
      <c r="BB11" s="829" t="s">
        <v>1</v>
      </c>
      <c r="BC11" s="829" t="s">
        <v>6398</v>
      </c>
      <c r="BD11" s="829" t="s">
        <v>78</v>
      </c>
    </row>
    <row r="12" spans="2:56" s="686" customFormat="1" ht="12" customHeight="1">
      <c r="B12" s="34"/>
      <c r="D12" s="687" t="s">
        <v>19</v>
      </c>
      <c r="F12" s="680" t="s">
        <v>2933</v>
      </c>
      <c r="I12" s="687" t="s">
        <v>20</v>
      </c>
      <c r="J12" s="684">
        <f>'Rekapitulace stavby'!AN8</f>
        <v>44757</v>
      </c>
      <c r="L12" s="34"/>
      <c r="AZ12" s="829" t="s">
        <v>3919</v>
      </c>
      <c r="BA12" s="829" t="s">
        <v>3922</v>
      </c>
      <c r="BB12" s="829" t="s">
        <v>1</v>
      </c>
      <c r="BC12" s="829" t="s">
        <v>6397</v>
      </c>
      <c r="BD12" s="829" t="s">
        <v>78</v>
      </c>
    </row>
    <row r="13" spans="2:56" s="686" customFormat="1" ht="10.95" customHeight="1">
      <c r="B13" s="34"/>
      <c r="L13" s="34"/>
      <c r="AZ13" s="829" t="s">
        <v>3908</v>
      </c>
      <c r="BA13" s="829" t="s">
        <v>3910</v>
      </c>
      <c r="BB13" s="829" t="s">
        <v>1</v>
      </c>
      <c r="BC13" s="829" t="s">
        <v>6396</v>
      </c>
      <c r="BD13" s="829" t="s">
        <v>78</v>
      </c>
    </row>
    <row r="14" spans="2:56" s="686" customFormat="1" ht="12" customHeight="1">
      <c r="B14" s="34"/>
      <c r="D14" s="687" t="s">
        <v>21</v>
      </c>
      <c r="I14" s="687" t="s">
        <v>22</v>
      </c>
      <c r="J14" s="680" t="s">
        <v>1</v>
      </c>
      <c r="L14" s="34"/>
      <c r="AZ14" s="829" t="s">
        <v>3851</v>
      </c>
      <c r="BA14" s="829" t="s">
        <v>3901</v>
      </c>
      <c r="BB14" s="829" t="s">
        <v>1</v>
      </c>
      <c r="BC14" s="829" t="s">
        <v>6395</v>
      </c>
      <c r="BD14" s="829" t="s">
        <v>78</v>
      </c>
    </row>
    <row r="15" spans="2:56" s="686" customFormat="1" ht="18" customHeight="1">
      <c r="B15" s="34"/>
      <c r="E15" s="680" t="s">
        <v>2932</v>
      </c>
      <c r="I15" s="687" t="s">
        <v>23</v>
      </c>
      <c r="J15" s="680" t="s">
        <v>1</v>
      </c>
      <c r="L15" s="34"/>
      <c r="AZ15" s="829" t="s">
        <v>3839</v>
      </c>
      <c r="BA15" s="829" t="s">
        <v>3846</v>
      </c>
      <c r="BB15" s="829" t="s">
        <v>1</v>
      </c>
      <c r="BC15" s="829" t="s">
        <v>6394</v>
      </c>
      <c r="BD15" s="829" t="s">
        <v>78</v>
      </c>
    </row>
    <row r="16" spans="2:56" s="686" customFormat="1" ht="7" customHeight="1">
      <c r="B16" s="34"/>
      <c r="L16" s="34"/>
      <c r="AZ16" s="829" t="s">
        <v>2990</v>
      </c>
      <c r="BA16" s="829" t="s">
        <v>3827</v>
      </c>
      <c r="BB16" s="829" t="s">
        <v>1</v>
      </c>
      <c r="BC16" s="829" t="s">
        <v>6393</v>
      </c>
      <c r="BD16" s="829" t="s">
        <v>78</v>
      </c>
    </row>
    <row r="17" spans="2:56" s="686" customFormat="1" ht="12" customHeight="1">
      <c r="B17" s="34"/>
      <c r="D17" s="687" t="s">
        <v>24</v>
      </c>
      <c r="I17" s="687" t="s">
        <v>22</v>
      </c>
      <c r="J17" s="792" t="str">
        <f>'Rekapitulace stavby'!AN13</f>
        <v>Vyplň údaj</v>
      </c>
      <c r="L17" s="34"/>
      <c r="AZ17" s="829" t="s">
        <v>3805</v>
      </c>
      <c r="BA17" s="829" t="s">
        <v>3814</v>
      </c>
      <c r="BB17" s="829" t="s">
        <v>1</v>
      </c>
      <c r="BC17" s="829" t="s">
        <v>6392</v>
      </c>
      <c r="BD17" s="829" t="s">
        <v>78</v>
      </c>
    </row>
    <row r="18" spans="2:56" s="686" customFormat="1" ht="18" customHeight="1">
      <c r="B18" s="34"/>
      <c r="E18" s="901" t="str">
        <f>'Rekapitulace stavby'!E14</f>
        <v>Vyplň údaj</v>
      </c>
      <c r="F18" s="896"/>
      <c r="G18" s="896"/>
      <c r="H18" s="896"/>
      <c r="I18" s="687" t="s">
        <v>23</v>
      </c>
      <c r="J18" s="792" t="str">
        <f>'Rekapitulace stavby'!AN14</f>
        <v>Vyplň údaj</v>
      </c>
      <c r="L18" s="34"/>
      <c r="AZ18" s="829" t="s">
        <v>3794</v>
      </c>
      <c r="BA18" s="829" t="s">
        <v>3803</v>
      </c>
      <c r="BB18" s="829" t="s">
        <v>1</v>
      </c>
      <c r="BC18" s="829" t="s">
        <v>6391</v>
      </c>
      <c r="BD18" s="829" t="s">
        <v>78</v>
      </c>
    </row>
    <row r="19" spans="2:56" s="686" customFormat="1" ht="7" customHeight="1">
      <c r="B19" s="34"/>
      <c r="L19" s="34"/>
      <c r="AZ19" s="829" t="s">
        <v>3749</v>
      </c>
      <c r="BA19" s="829" t="s">
        <v>3782</v>
      </c>
      <c r="BB19" s="829" t="s">
        <v>1</v>
      </c>
      <c r="BC19" s="829" t="s">
        <v>6390</v>
      </c>
      <c r="BD19" s="829" t="s">
        <v>78</v>
      </c>
    </row>
    <row r="20" spans="2:56" s="686" customFormat="1" ht="12" customHeight="1">
      <c r="B20" s="34"/>
      <c r="D20" s="687" t="s">
        <v>26</v>
      </c>
      <c r="I20" s="687" t="s">
        <v>22</v>
      </c>
      <c r="J20" s="680" t="s">
        <v>1</v>
      </c>
      <c r="L20" s="34"/>
      <c r="AZ20" s="829" t="s">
        <v>3730</v>
      </c>
      <c r="BA20" s="829" t="s">
        <v>3741</v>
      </c>
      <c r="BB20" s="829" t="s">
        <v>1</v>
      </c>
      <c r="BC20" s="829" t="s">
        <v>6389</v>
      </c>
      <c r="BD20" s="829" t="s">
        <v>78</v>
      </c>
    </row>
    <row r="21" spans="2:56" s="686" customFormat="1" ht="18" customHeight="1">
      <c r="B21" s="34"/>
      <c r="E21" s="680" t="s">
        <v>27</v>
      </c>
      <c r="I21" s="687" t="s">
        <v>23</v>
      </c>
      <c r="J21" s="680" t="s">
        <v>1</v>
      </c>
      <c r="L21" s="34"/>
      <c r="AZ21" s="829" t="s">
        <v>3703</v>
      </c>
      <c r="BA21" s="829" t="s">
        <v>3718</v>
      </c>
      <c r="BB21" s="829" t="s">
        <v>1</v>
      </c>
      <c r="BC21" s="829" t="s">
        <v>6388</v>
      </c>
      <c r="BD21" s="829" t="s">
        <v>78</v>
      </c>
    </row>
    <row r="22" spans="2:56" s="686" customFormat="1" ht="7" customHeight="1">
      <c r="B22" s="34"/>
      <c r="L22" s="34"/>
      <c r="AZ22" s="829" t="s">
        <v>3692</v>
      </c>
      <c r="BA22" s="829" t="s">
        <v>3697</v>
      </c>
      <c r="BB22" s="829" t="s">
        <v>1</v>
      </c>
      <c r="BC22" s="829" t="s">
        <v>6387</v>
      </c>
      <c r="BD22" s="829" t="s">
        <v>78</v>
      </c>
    </row>
    <row r="23" spans="2:56" s="686" customFormat="1" ht="12" customHeight="1">
      <c r="B23" s="34"/>
      <c r="D23" s="687" t="s">
        <v>29</v>
      </c>
      <c r="I23" s="687" t="s">
        <v>22</v>
      </c>
      <c r="J23" s="680" t="s">
        <v>1</v>
      </c>
      <c r="L23" s="34"/>
      <c r="AZ23" s="829" t="s">
        <v>3684</v>
      </c>
      <c r="BA23" s="829" t="s">
        <v>3686</v>
      </c>
      <c r="BB23" s="829" t="s">
        <v>1</v>
      </c>
      <c r="BC23" s="829" t="s">
        <v>6386</v>
      </c>
      <c r="BD23" s="829" t="s">
        <v>78</v>
      </c>
    </row>
    <row r="24" spans="2:56" s="686" customFormat="1" ht="18" customHeight="1">
      <c r="B24" s="34"/>
      <c r="E24" s="680" t="s">
        <v>30</v>
      </c>
      <c r="I24" s="687" t="s">
        <v>23</v>
      </c>
      <c r="J24" s="680" t="s">
        <v>1</v>
      </c>
      <c r="L24" s="34"/>
      <c r="AZ24" s="829" t="s">
        <v>3672</v>
      </c>
      <c r="BA24" s="829" t="s">
        <v>3678</v>
      </c>
      <c r="BB24" s="829" t="s">
        <v>1</v>
      </c>
      <c r="BC24" s="829" t="s">
        <v>6385</v>
      </c>
      <c r="BD24" s="829" t="s">
        <v>78</v>
      </c>
    </row>
    <row r="25" spans="2:56" s="686" customFormat="1" ht="7" customHeight="1">
      <c r="B25" s="34"/>
      <c r="L25" s="34"/>
      <c r="AZ25" s="829" t="s">
        <v>3664</v>
      </c>
      <c r="BA25" s="829" t="s">
        <v>3667</v>
      </c>
      <c r="BB25" s="829" t="s">
        <v>1</v>
      </c>
      <c r="BC25" s="829" t="s">
        <v>6384</v>
      </c>
      <c r="BD25" s="829" t="s">
        <v>78</v>
      </c>
    </row>
    <row r="26" spans="2:56" s="686" customFormat="1" ht="12" customHeight="1">
      <c r="B26" s="34"/>
      <c r="D26" s="687" t="s">
        <v>31</v>
      </c>
      <c r="L26" s="34"/>
      <c r="AZ26" s="829" t="s">
        <v>3657</v>
      </c>
      <c r="BA26" s="829" t="s">
        <v>3659</v>
      </c>
      <c r="BB26" s="829" t="s">
        <v>1</v>
      </c>
      <c r="BC26" s="829" t="s">
        <v>6383</v>
      </c>
      <c r="BD26" s="829" t="s">
        <v>78</v>
      </c>
    </row>
    <row r="27" spans="2:56" s="5" customFormat="1" ht="16.5" customHeight="1">
      <c r="B27" s="87"/>
      <c r="E27" s="903" t="s">
        <v>1</v>
      </c>
      <c r="F27" s="903"/>
      <c r="G27" s="903"/>
      <c r="H27" s="903"/>
      <c r="L27" s="87"/>
      <c r="AZ27" s="833" t="s">
        <v>3648</v>
      </c>
      <c r="BA27" s="833" t="s">
        <v>3652</v>
      </c>
      <c r="BB27" s="833" t="s">
        <v>1</v>
      </c>
      <c r="BC27" s="833" t="s">
        <v>6382</v>
      </c>
      <c r="BD27" s="833" t="s">
        <v>78</v>
      </c>
    </row>
    <row r="28" spans="2:56" s="686" customFormat="1" ht="7" customHeight="1">
      <c r="B28" s="34"/>
      <c r="L28" s="34"/>
      <c r="AZ28" s="829" t="s">
        <v>3638</v>
      </c>
      <c r="BA28" s="829" t="s">
        <v>3642</v>
      </c>
      <c r="BB28" s="829" t="s">
        <v>1</v>
      </c>
      <c r="BC28" s="829" t="s">
        <v>6381</v>
      </c>
      <c r="BD28" s="829" t="s">
        <v>78</v>
      </c>
    </row>
    <row r="29" spans="2:56" s="686" customFormat="1" ht="7" customHeight="1">
      <c r="B29" s="34"/>
      <c r="D29" s="48"/>
      <c r="E29" s="48"/>
      <c r="F29" s="48"/>
      <c r="G29" s="48"/>
      <c r="H29" s="48"/>
      <c r="I29" s="48"/>
      <c r="J29" s="48"/>
      <c r="K29" s="48"/>
      <c r="L29" s="34"/>
      <c r="AZ29" s="829" t="s">
        <v>3631</v>
      </c>
      <c r="BA29" s="829" t="s">
        <v>3633</v>
      </c>
      <c r="BB29" s="829" t="s">
        <v>1</v>
      </c>
      <c r="BC29" s="829" t="s">
        <v>6380</v>
      </c>
      <c r="BD29" s="829" t="s">
        <v>78</v>
      </c>
    </row>
    <row r="30" spans="2:56" s="686" customFormat="1" ht="25.4" customHeight="1">
      <c r="B30" s="34"/>
      <c r="D30" s="88" t="s">
        <v>32</v>
      </c>
      <c r="J30" s="685">
        <f>ROUND(J147, 0)</f>
        <v>0</v>
      </c>
      <c r="L30" s="34"/>
      <c r="AZ30" s="829" t="s">
        <v>3619</v>
      </c>
      <c r="BA30" s="829" t="s">
        <v>3626</v>
      </c>
      <c r="BB30" s="829" t="s">
        <v>1</v>
      </c>
      <c r="BC30" s="829" t="s">
        <v>6379</v>
      </c>
      <c r="BD30" s="829" t="s">
        <v>78</v>
      </c>
    </row>
    <row r="31" spans="2:56" s="686" customFormat="1" ht="7" customHeight="1">
      <c r="B31" s="34"/>
      <c r="D31" s="48"/>
      <c r="E31" s="48"/>
      <c r="F31" s="48"/>
      <c r="G31" s="48"/>
      <c r="H31" s="48"/>
      <c r="I31" s="48"/>
      <c r="J31" s="48"/>
      <c r="K31" s="48"/>
      <c r="L31" s="34"/>
      <c r="AZ31" s="829" t="s">
        <v>3608</v>
      </c>
      <c r="BA31" s="829" t="s">
        <v>3610</v>
      </c>
      <c r="BB31" s="829" t="s">
        <v>1</v>
      </c>
      <c r="BC31" s="829" t="s">
        <v>6378</v>
      </c>
      <c r="BD31" s="829" t="s">
        <v>78</v>
      </c>
    </row>
    <row r="32" spans="2:56" s="686" customFormat="1" ht="14.5" customHeight="1">
      <c r="B32" s="34"/>
      <c r="F32" s="683" t="s">
        <v>34</v>
      </c>
      <c r="I32" s="683" t="s">
        <v>33</v>
      </c>
      <c r="J32" s="683" t="s">
        <v>35</v>
      </c>
      <c r="L32" s="34"/>
      <c r="AZ32" s="829" t="s">
        <v>3600</v>
      </c>
      <c r="BA32" s="829" t="s">
        <v>3602</v>
      </c>
      <c r="BB32" s="829" t="s">
        <v>1</v>
      </c>
      <c r="BC32" s="829" t="s">
        <v>6377</v>
      </c>
      <c r="BD32" s="829" t="s">
        <v>78</v>
      </c>
    </row>
    <row r="33" spans="2:56" s="686" customFormat="1" ht="14.5" customHeight="1">
      <c r="B33" s="34"/>
      <c r="D33" s="89" t="s">
        <v>36</v>
      </c>
      <c r="E33" s="687" t="s">
        <v>37</v>
      </c>
      <c r="F33" s="90">
        <f>ROUND((SUM(BE147:BE2636)),  0)</f>
        <v>0</v>
      </c>
      <c r="I33" s="91">
        <v>0.21</v>
      </c>
      <c r="J33" s="90">
        <f>ROUND(((SUM(BE147:BE2636))*I33),  0)</f>
        <v>0</v>
      </c>
      <c r="L33" s="34"/>
      <c r="AZ33" s="829" t="s">
        <v>3596</v>
      </c>
      <c r="BA33" s="829" t="s">
        <v>3598</v>
      </c>
      <c r="BB33" s="829" t="s">
        <v>1</v>
      </c>
      <c r="BC33" s="829" t="s">
        <v>6376</v>
      </c>
      <c r="BD33" s="829" t="s">
        <v>78</v>
      </c>
    </row>
    <row r="34" spans="2:56" s="686" customFormat="1" ht="14.5" customHeight="1">
      <c r="B34" s="34"/>
      <c r="E34" s="687" t="s">
        <v>38</v>
      </c>
      <c r="F34" s="90">
        <f>ROUND((SUM(BF147:BF2636)),  0)</f>
        <v>0</v>
      </c>
      <c r="I34" s="91">
        <v>0.15</v>
      </c>
      <c r="J34" s="90">
        <f>ROUND(((SUM(BF147:BF2636))*I34),  0)</f>
        <v>0</v>
      </c>
      <c r="L34" s="34"/>
      <c r="AZ34" s="829" t="s">
        <v>3588</v>
      </c>
      <c r="BA34" s="829" t="s">
        <v>3590</v>
      </c>
      <c r="BB34" s="829" t="s">
        <v>1</v>
      </c>
      <c r="BC34" s="829" t="s">
        <v>6375</v>
      </c>
      <c r="BD34" s="829" t="s">
        <v>78</v>
      </c>
    </row>
    <row r="35" spans="2:56" s="686" customFormat="1" ht="14.5" hidden="1" customHeight="1">
      <c r="B35" s="34"/>
      <c r="E35" s="687" t="s">
        <v>39</v>
      </c>
      <c r="F35" s="90">
        <f>ROUND((SUM(BG147:BG2636)),  0)</f>
        <v>0</v>
      </c>
      <c r="I35" s="91">
        <v>0.21</v>
      </c>
      <c r="J35" s="90">
        <f>0</f>
        <v>0</v>
      </c>
      <c r="L35" s="34"/>
      <c r="AZ35" s="829" t="s">
        <v>3584</v>
      </c>
      <c r="BA35" s="829" t="s">
        <v>3586</v>
      </c>
      <c r="BB35" s="829" t="s">
        <v>1</v>
      </c>
      <c r="BC35" s="829" t="s">
        <v>6374</v>
      </c>
      <c r="BD35" s="829" t="s">
        <v>78</v>
      </c>
    </row>
    <row r="36" spans="2:56" s="686" customFormat="1" ht="14.5" hidden="1" customHeight="1">
      <c r="B36" s="34"/>
      <c r="E36" s="687" t="s">
        <v>40</v>
      </c>
      <c r="F36" s="90">
        <f>ROUND((SUM(BH147:BH2636)),  0)</f>
        <v>0</v>
      </c>
      <c r="I36" s="91">
        <v>0.15</v>
      </c>
      <c r="J36" s="90">
        <f>0</f>
        <v>0</v>
      </c>
      <c r="L36" s="34"/>
      <c r="AZ36" s="829" t="s">
        <v>3572</v>
      </c>
      <c r="BA36" s="829" t="s">
        <v>3574</v>
      </c>
      <c r="BB36" s="829" t="s">
        <v>1</v>
      </c>
      <c r="BC36" s="829" t="s">
        <v>6373</v>
      </c>
      <c r="BD36" s="829" t="s">
        <v>78</v>
      </c>
    </row>
    <row r="37" spans="2:56" s="686" customFormat="1" ht="14.5" hidden="1" customHeight="1">
      <c r="B37" s="34"/>
      <c r="E37" s="687" t="s">
        <v>41</v>
      </c>
      <c r="F37" s="90">
        <f>ROUND((SUM(BI147:BI2636)),  0)</f>
        <v>0</v>
      </c>
      <c r="I37" s="91">
        <v>0</v>
      </c>
      <c r="J37" s="90">
        <f>0</f>
        <v>0</v>
      </c>
      <c r="L37" s="34"/>
      <c r="AZ37" s="829" t="s">
        <v>3568</v>
      </c>
      <c r="BA37" s="829" t="s">
        <v>3570</v>
      </c>
      <c r="BB37" s="829" t="s">
        <v>1</v>
      </c>
      <c r="BC37" s="829" t="s">
        <v>6372</v>
      </c>
      <c r="BD37" s="829" t="s">
        <v>78</v>
      </c>
    </row>
    <row r="38" spans="2:56" s="686" customFormat="1" ht="7" customHeight="1">
      <c r="B38" s="34"/>
      <c r="L38" s="34"/>
      <c r="AZ38" s="829" t="s">
        <v>3552</v>
      </c>
      <c r="BA38" s="829" t="s">
        <v>3560</v>
      </c>
      <c r="BB38" s="829" t="s">
        <v>1</v>
      </c>
      <c r="BC38" s="829" t="s">
        <v>6371</v>
      </c>
      <c r="BD38" s="829" t="s">
        <v>78</v>
      </c>
    </row>
    <row r="39" spans="2:56" s="686" customFormat="1" ht="25.4" customHeight="1">
      <c r="B39" s="34"/>
      <c r="C39" s="279"/>
      <c r="D39" s="93" t="s">
        <v>42</v>
      </c>
      <c r="E39" s="280"/>
      <c r="F39" s="280"/>
      <c r="G39" s="94" t="s">
        <v>43</v>
      </c>
      <c r="H39" s="95" t="s">
        <v>44</v>
      </c>
      <c r="I39" s="280"/>
      <c r="J39" s="96">
        <f>SUM(J30:J37)</f>
        <v>0</v>
      </c>
      <c r="K39" s="281"/>
      <c r="L39" s="34"/>
      <c r="AZ39" s="829" t="s">
        <v>3539</v>
      </c>
      <c r="BA39" s="829" t="s">
        <v>3547</v>
      </c>
      <c r="BB39" s="829" t="s">
        <v>1</v>
      </c>
      <c r="BC39" s="829" t="s">
        <v>6370</v>
      </c>
      <c r="BD39" s="829" t="s">
        <v>78</v>
      </c>
    </row>
    <row r="40" spans="2:56" s="686" customFormat="1" ht="14.5" customHeight="1">
      <c r="B40" s="34"/>
      <c r="L40" s="34"/>
      <c r="AZ40" s="829" t="s">
        <v>3527</v>
      </c>
      <c r="BA40" s="829" t="s">
        <v>3534</v>
      </c>
      <c r="BB40" s="829" t="s">
        <v>1</v>
      </c>
      <c r="BC40" s="829" t="s">
        <v>6369</v>
      </c>
      <c r="BD40" s="829" t="s">
        <v>78</v>
      </c>
    </row>
    <row r="41" spans="2:56" ht="14.5" customHeight="1">
      <c r="B41" s="15"/>
      <c r="L41" s="15"/>
      <c r="AZ41" s="829" t="s">
        <v>3504</v>
      </c>
      <c r="BA41" s="829" t="s">
        <v>3524</v>
      </c>
      <c r="BB41" s="829" t="s">
        <v>1</v>
      </c>
      <c r="BC41" s="829" t="s">
        <v>6368</v>
      </c>
      <c r="BD41" s="829" t="s">
        <v>78</v>
      </c>
    </row>
    <row r="42" spans="2:56" ht="14.5" customHeight="1">
      <c r="B42" s="15"/>
      <c r="L42" s="15"/>
      <c r="AZ42" s="829" t="s">
        <v>3491</v>
      </c>
      <c r="BA42" s="829" t="s">
        <v>3499</v>
      </c>
      <c r="BB42" s="829" t="s">
        <v>1</v>
      </c>
      <c r="BC42" s="829" t="s">
        <v>6367</v>
      </c>
      <c r="BD42" s="829" t="s">
        <v>78</v>
      </c>
    </row>
    <row r="43" spans="2:56" ht="14.5" customHeight="1">
      <c r="B43" s="15"/>
      <c r="L43" s="15"/>
      <c r="AZ43" s="829" t="s">
        <v>3462</v>
      </c>
      <c r="BA43" s="829" t="s">
        <v>3482</v>
      </c>
      <c r="BB43" s="829" t="s">
        <v>1</v>
      </c>
      <c r="BC43" s="829" t="s">
        <v>6366</v>
      </c>
      <c r="BD43" s="829" t="s">
        <v>78</v>
      </c>
    </row>
    <row r="44" spans="2:56" ht="14.5" customHeight="1">
      <c r="B44" s="15"/>
      <c r="L44" s="15"/>
      <c r="AZ44" s="829" t="s">
        <v>3357</v>
      </c>
      <c r="BA44" s="829" t="s">
        <v>3425</v>
      </c>
      <c r="BB44" s="829" t="s">
        <v>1</v>
      </c>
      <c r="BC44" s="829" t="s">
        <v>6365</v>
      </c>
      <c r="BD44" s="829" t="s">
        <v>78</v>
      </c>
    </row>
    <row r="45" spans="2:56" ht="14.5" customHeight="1">
      <c r="B45" s="15"/>
      <c r="L45" s="15"/>
      <c r="AZ45" s="829" t="s">
        <v>3345</v>
      </c>
      <c r="BA45" s="829" t="s">
        <v>3352</v>
      </c>
      <c r="BB45" s="829" t="s">
        <v>1</v>
      </c>
      <c r="BC45" s="829" t="s">
        <v>6364</v>
      </c>
      <c r="BD45" s="829" t="s">
        <v>78</v>
      </c>
    </row>
    <row r="46" spans="2:56" ht="14.5" customHeight="1">
      <c r="B46" s="15"/>
      <c r="L46" s="15"/>
      <c r="AZ46" s="829" t="s">
        <v>3337</v>
      </c>
      <c r="BA46" s="829" t="s">
        <v>3340</v>
      </c>
      <c r="BB46" s="829" t="s">
        <v>1</v>
      </c>
      <c r="BC46" s="829" t="s">
        <v>6363</v>
      </c>
      <c r="BD46" s="829" t="s">
        <v>78</v>
      </c>
    </row>
    <row r="47" spans="2:56" ht="14.5" customHeight="1">
      <c r="B47" s="15"/>
      <c r="L47" s="15"/>
      <c r="AZ47" s="829" t="s">
        <v>3329</v>
      </c>
      <c r="BA47" s="829" t="s">
        <v>3332</v>
      </c>
      <c r="BB47" s="829" t="s">
        <v>1</v>
      </c>
      <c r="BC47" s="829" t="s">
        <v>6362</v>
      </c>
      <c r="BD47" s="829" t="s">
        <v>78</v>
      </c>
    </row>
    <row r="48" spans="2:56" ht="14.5" customHeight="1">
      <c r="B48" s="15"/>
      <c r="L48" s="15"/>
      <c r="AZ48" s="829" t="s">
        <v>3321</v>
      </c>
      <c r="BA48" s="829" t="s">
        <v>3323</v>
      </c>
      <c r="BB48" s="829" t="s">
        <v>1</v>
      </c>
      <c r="BC48" s="829" t="s">
        <v>6361</v>
      </c>
      <c r="BD48" s="829" t="s">
        <v>78</v>
      </c>
    </row>
    <row r="49" spans="2:56" ht="14.5" customHeight="1">
      <c r="B49" s="15"/>
      <c r="L49" s="15"/>
      <c r="AZ49" s="829" t="s">
        <v>3284</v>
      </c>
      <c r="BA49" s="829" t="s">
        <v>3291</v>
      </c>
      <c r="BB49" s="829" t="s">
        <v>1</v>
      </c>
      <c r="BC49" s="829" t="s">
        <v>6360</v>
      </c>
      <c r="BD49" s="829" t="s">
        <v>78</v>
      </c>
    </row>
    <row r="50" spans="2:56" s="686" customFormat="1" ht="14.5" customHeight="1">
      <c r="B50" s="34"/>
      <c r="D50" s="35" t="s">
        <v>45</v>
      </c>
      <c r="E50" s="36"/>
      <c r="F50" s="36"/>
      <c r="G50" s="35" t="s">
        <v>46</v>
      </c>
      <c r="H50" s="36"/>
      <c r="I50" s="36"/>
      <c r="J50" s="36"/>
      <c r="K50" s="36"/>
      <c r="L50" s="34"/>
      <c r="AZ50" s="829" t="s">
        <v>3272</v>
      </c>
      <c r="BA50" s="829" t="s">
        <v>3280</v>
      </c>
      <c r="BB50" s="829" t="s">
        <v>1</v>
      </c>
      <c r="BC50" s="829" t="s">
        <v>6359</v>
      </c>
      <c r="BD50" s="829" t="s">
        <v>78</v>
      </c>
    </row>
    <row r="51" spans="2:56">
      <c r="B51" s="15"/>
      <c r="L51" s="15"/>
      <c r="AZ51" s="829" t="s">
        <v>3267</v>
      </c>
      <c r="BA51" s="829" t="s">
        <v>3269</v>
      </c>
      <c r="BB51" s="829" t="s">
        <v>1</v>
      </c>
      <c r="BC51" s="829" t="s">
        <v>6358</v>
      </c>
      <c r="BD51" s="829" t="s">
        <v>78</v>
      </c>
    </row>
    <row r="52" spans="2:56">
      <c r="B52" s="15"/>
      <c r="L52" s="15"/>
      <c r="AZ52" s="829" t="s">
        <v>3259</v>
      </c>
      <c r="BA52" s="829" t="s">
        <v>3262</v>
      </c>
      <c r="BB52" s="829" t="s">
        <v>1</v>
      </c>
      <c r="BC52" s="829" t="s">
        <v>6357</v>
      </c>
      <c r="BD52" s="829" t="s">
        <v>78</v>
      </c>
    </row>
    <row r="53" spans="2:56">
      <c r="B53" s="15"/>
      <c r="L53" s="15"/>
      <c r="AZ53" s="829" t="s">
        <v>3236</v>
      </c>
      <c r="BA53" s="829" t="s">
        <v>3254</v>
      </c>
      <c r="BB53" s="829" t="s">
        <v>1</v>
      </c>
      <c r="BC53" s="829" t="s">
        <v>6356</v>
      </c>
      <c r="BD53" s="829" t="s">
        <v>78</v>
      </c>
    </row>
    <row r="54" spans="2:56">
      <c r="B54" s="15"/>
      <c r="L54" s="15"/>
      <c r="AZ54" s="829" t="s">
        <v>3221</v>
      </c>
      <c r="BA54" s="829" t="s">
        <v>3229</v>
      </c>
      <c r="BB54" s="829" t="s">
        <v>1</v>
      </c>
      <c r="BC54" s="829" t="s">
        <v>6355</v>
      </c>
      <c r="BD54" s="829" t="s">
        <v>78</v>
      </c>
    </row>
    <row r="55" spans="2:56">
      <c r="B55" s="15"/>
      <c r="L55" s="15"/>
      <c r="AZ55" s="829" t="s">
        <v>3211</v>
      </c>
      <c r="BA55" s="829" t="s">
        <v>3215</v>
      </c>
      <c r="BB55" s="829" t="s">
        <v>1</v>
      </c>
      <c r="BC55" s="829" t="s">
        <v>6354</v>
      </c>
      <c r="BD55" s="829" t="s">
        <v>78</v>
      </c>
    </row>
    <row r="56" spans="2:56">
      <c r="B56" s="15"/>
      <c r="L56" s="15"/>
      <c r="AZ56" s="829" t="s">
        <v>3196</v>
      </c>
      <c r="BA56" s="829" t="s">
        <v>3204</v>
      </c>
      <c r="BB56" s="829" t="s">
        <v>1</v>
      </c>
      <c r="BC56" s="829" t="s">
        <v>6353</v>
      </c>
      <c r="BD56" s="829" t="s">
        <v>78</v>
      </c>
    </row>
    <row r="57" spans="2:56">
      <c r="B57" s="15"/>
      <c r="L57" s="15"/>
      <c r="AZ57" s="829" t="s">
        <v>3186</v>
      </c>
      <c r="BA57" s="829" t="s">
        <v>3188</v>
      </c>
      <c r="BB57" s="829" t="s">
        <v>1</v>
      </c>
      <c r="BC57" s="829" t="s">
        <v>6352</v>
      </c>
      <c r="BD57" s="829" t="s">
        <v>78</v>
      </c>
    </row>
    <row r="58" spans="2:56">
      <c r="B58" s="15"/>
      <c r="L58" s="15"/>
      <c r="AZ58" s="829" t="s">
        <v>3173</v>
      </c>
      <c r="BA58" s="829" t="s">
        <v>3179</v>
      </c>
      <c r="BB58" s="829" t="s">
        <v>1</v>
      </c>
      <c r="BC58" s="829" t="s">
        <v>6351</v>
      </c>
      <c r="BD58" s="829" t="s">
        <v>78</v>
      </c>
    </row>
    <row r="59" spans="2:56">
      <c r="B59" s="15"/>
      <c r="L59" s="15"/>
      <c r="AZ59" s="829" t="s">
        <v>3165</v>
      </c>
      <c r="BA59" s="829" t="s">
        <v>3165</v>
      </c>
      <c r="BB59" s="829" t="s">
        <v>1</v>
      </c>
      <c r="BC59" s="829" t="s">
        <v>72</v>
      </c>
      <c r="BD59" s="829" t="s">
        <v>78</v>
      </c>
    </row>
    <row r="60" spans="2:56">
      <c r="B60" s="15"/>
      <c r="L60" s="15"/>
      <c r="AZ60" s="829" t="s">
        <v>3162</v>
      </c>
      <c r="BA60" s="829" t="s">
        <v>3162</v>
      </c>
      <c r="BB60" s="829" t="s">
        <v>1</v>
      </c>
      <c r="BC60" s="829" t="s">
        <v>3163</v>
      </c>
      <c r="BD60" s="829" t="s">
        <v>78</v>
      </c>
    </row>
    <row r="61" spans="2:56" s="686" customFormat="1" ht="12.45">
      <c r="B61" s="34"/>
      <c r="D61" s="37" t="s">
        <v>47</v>
      </c>
      <c r="E61" s="282"/>
      <c r="F61" s="98" t="s">
        <v>48</v>
      </c>
      <c r="G61" s="37" t="s">
        <v>47</v>
      </c>
      <c r="H61" s="282"/>
      <c r="I61" s="282"/>
      <c r="J61" s="99" t="s">
        <v>48</v>
      </c>
      <c r="K61" s="282"/>
      <c r="L61" s="34"/>
      <c r="AZ61" s="829" t="s">
        <v>3159</v>
      </c>
      <c r="BA61" s="829" t="s">
        <v>3159</v>
      </c>
      <c r="BB61" s="829" t="s">
        <v>1</v>
      </c>
      <c r="BC61" s="829" t="s">
        <v>6350</v>
      </c>
      <c r="BD61" s="829" t="s">
        <v>78</v>
      </c>
    </row>
    <row r="62" spans="2:56">
      <c r="B62" s="15"/>
      <c r="L62" s="15"/>
      <c r="AZ62" s="829" t="s">
        <v>3154</v>
      </c>
      <c r="BA62" s="829" t="s">
        <v>3154</v>
      </c>
      <c r="BB62" s="829" t="s">
        <v>1</v>
      </c>
      <c r="BC62" s="829" t="s">
        <v>6349</v>
      </c>
      <c r="BD62" s="829" t="s">
        <v>78</v>
      </c>
    </row>
    <row r="63" spans="2:56">
      <c r="B63" s="15"/>
      <c r="L63" s="15"/>
      <c r="AZ63" s="829" t="s">
        <v>3127</v>
      </c>
      <c r="BA63" s="829" t="s">
        <v>3127</v>
      </c>
      <c r="BB63" s="829" t="s">
        <v>1</v>
      </c>
      <c r="BC63" s="829" t="s">
        <v>6348</v>
      </c>
      <c r="BD63" s="829" t="s">
        <v>78</v>
      </c>
    </row>
    <row r="64" spans="2:56">
      <c r="B64" s="15"/>
      <c r="L64" s="15"/>
      <c r="AZ64" s="829" t="s">
        <v>3124</v>
      </c>
      <c r="BA64" s="829" t="s">
        <v>3124</v>
      </c>
      <c r="BB64" s="829" t="s">
        <v>1</v>
      </c>
      <c r="BC64" s="829" t="s">
        <v>3125</v>
      </c>
      <c r="BD64" s="829" t="s">
        <v>78</v>
      </c>
    </row>
    <row r="65" spans="2:56" s="686" customFormat="1" ht="12.45">
      <c r="B65" s="34"/>
      <c r="D65" s="35" t="s">
        <v>49</v>
      </c>
      <c r="E65" s="36"/>
      <c r="F65" s="36"/>
      <c r="G65" s="35" t="s">
        <v>50</v>
      </c>
      <c r="H65" s="36"/>
      <c r="I65" s="36"/>
      <c r="J65" s="36"/>
      <c r="K65" s="36"/>
      <c r="L65" s="34"/>
      <c r="AZ65" s="829" t="s">
        <v>3121</v>
      </c>
      <c r="BA65" s="829" t="s">
        <v>3121</v>
      </c>
      <c r="BB65" s="829" t="s">
        <v>1</v>
      </c>
      <c r="BC65" s="829" t="s">
        <v>6347</v>
      </c>
      <c r="BD65" s="829" t="s">
        <v>78</v>
      </c>
    </row>
    <row r="66" spans="2:56">
      <c r="B66" s="15"/>
      <c r="L66" s="15"/>
      <c r="AZ66" s="829" t="s">
        <v>3118</v>
      </c>
      <c r="BA66" s="829" t="s">
        <v>3118</v>
      </c>
      <c r="BB66" s="829" t="s">
        <v>1</v>
      </c>
      <c r="BC66" s="829" t="s">
        <v>6346</v>
      </c>
      <c r="BD66" s="829" t="s">
        <v>78</v>
      </c>
    </row>
    <row r="67" spans="2:56">
      <c r="B67" s="15"/>
      <c r="L67" s="15"/>
      <c r="AZ67" s="829" t="s">
        <v>3113</v>
      </c>
      <c r="BA67" s="829" t="s">
        <v>3113</v>
      </c>
      <c r="BB67" s="829" t="s">
        <v>1</v>
      </c>
      <c r="BC67" s="829" t="s">
        <v>6345</v>
      </c>
      <c r="BD67" s="829" t="s">
        <v>78</v>
      </c>
    </row>
    <row r="68" spans="2:56">
      <c r="B68" s="15"/>
      <c r="L68" s="15"/>
      <c r="AZ68" s="829" t="s">
        <v>3109</v>
      </c>
      <c r="BA68" s="829" t="s">
        <v>3109</v>
      </c>
      <c r="BB68" s="829" t="s">
        <v>1</v>
      </c>
      <c r="BC68" s="829" t="s">
        <v>6344</v>
      </c>
      <c r="BD68" s="829" t="s">
        <v>78</v>
      </c>
    </row>
    <row r="69" spans="2:56">
      <c r="B69" s="15"/>
      <c r="L69" s="15"/>
      <c r="AZ69" s="829" t="s">
        <v>3106</v>
      </c>
      <c r="BA69" s="829" t="s">
        <v>3106</v>
      </c>
      <c r="BB69" s="829" t="s">
        <v>1</v>
      </c>
      <c r="BC69" s="829" t="s">
        <v>6343</v>
      </c>
      <c r="BD69" s="829" t="s">
        <v>78</v>
      </c>
    </row>
    <row r="70" spans="2:56">
      <c r="B70" s="15"/>
      <c r="L70" s="15"/>
      <c r="AZ70" s="829" t="s">
        <v>3103</v>
      </c>
      <c r="BA70" s="829" t="s">
        <v>3103</v>
      </c>
      <c r="BB70" s="829" t="s">
        <v>1</v>
      </c>
      <c r="BC70" s="829" t="s">
        <v>6342</v>
      </c>
      <c r="BD70" s="829" t="s">
        <v>78</v>
      </c>
    </row>
    <row r="71" spans="2:56">
      <c r="B71" s="15"/>
      <c r="L71" s="15"/>
      <c r="AZ71" s="829" t="s">
        <v>3098</v>
      </c>
      <c r="BA71" s="829" t="s">
        <v>3098</v>
      </c>
      <c r="BB71" s="829" t="s">
        <v>1</v>
      </c>
      <c r="BC71" s="829" t="s">
        <v>3099</v>
      </c>
      <c r="BD71" s="829" t="s">
        <v>78</v>
      </c>
    </row>
    <row r="72" spans="2:56">
      <c r="B72" s="15"/>
      <c r="L72" s="15"/>
      <c r="AZ72" s="829" t="s">
        <v>3091</v>
      </c>
      <c r="BA72" s="829" t="s">
        <v>3091</v>
      </c>
      <c r="BB72" s="829" t="s">
        <v>1</v>
      </c>
      <c r="BC72" s="829" t="s">
        <v>3092</v>
      </c>
      <c r="BD72" s="829" t="s">
        <v>78</v>
      </c>
    </row>
    <row r="73" spans="2:56">
      <c r="B73" s="15"/>
      <c r="L73" s="15"/>
      <c r="AZ73" s="829" t="s">
        <v>3072</v>
      </c>
      <c r="BA73" s="829" t="s">
        <v>3072</v>
      </c>
      <c r="BB73" s="829" t="s">
        <v>1</v>
      </c>
      <c r="BC73" s="829" t="s">
        <v>3073</v>
      </c>
      <c r="BD73" s="829" t="s">
        <v>78</v>
      </c>
    </row>
    <row r="74" spans="2:56">
      <c r="B74" s="15"/>
      <c r="L74" s="15"/>
      <c r="AZ74" s="829" t="s">
        <v>3069</v>
      </c>
      <c r="BA74" s="829" t="s">
        <v>3069</v>
      </c>
      <c r="BB74" s="829" t="s">
        <v>1</v>
      </c>
      <c r="BC74" s="829" t="s">
        <v>6341</v>
      </c>
      <c r="BD74" s="829" t="s">
        <v>78</v>
      </c>
    </row>
    <row r="75" spans="2:56">
      <c r="B75" s="15"/>
      <c r="L75" s="15"/>
      <c r="AZ75" s="829" t="s">
        <v>3050</v>
      </c>
      <c r="BA75" s="829" t="s">
        <v>3050</v>
      </c>
      <c r="BB75" s="829" t="s">
        <v>1</v>
      </c>
      <c r="BC75" s="829" t="s">
        <v>3051</v>
      </c>
      <c r="BD75" s="829" t="s">
        <v>78</v>
      </c>
    </row>
    <row r="76" spans="2:56" s="686" customFormat="1" ht="12.45">
      <c r="B76" s="34"/>
      <c r="D76" s="37" t="s">
        <v>47</v>
      </c>
      <c r="E76" s="282"/>
      <c r="F76" s="98" t="s">
        <v>48</v>
      </c>
      <c r="G76" s="37" t="s">
        <v>47</v>
      </c>
      <c r="H76" s="282"/>
      <c r="I76" s="282"/>
      <c r="J76" s="99" t="s">
        <v>48</v>
      </c>
      <c r="K76" s="282"/>
      <c r="L76" s="34"/>
      <c r="AZ76" s="829" t="s">
        <v>3039</v>
      </c>
      <c r="BA76" s="829" t="s">
        <v>3039</v>
      </c>
      <c r="BB76" s="829" t="s">
        <v>1</v>
      </c>
      <c r="BC76" s="829" t="s">
        <v>3040</v>
      </c>
      <c r="BD76" s="829" t="s">
        <v>78</v>
      </c>
    </row>
    <row r="77" spans="2:56" s="686" customFormat="1" ht="14.5" customHeight="1">
      <c r="B77" s="283"/>
      <c r="C77" s="284"/>
      <c r="D77" s="284"/>
      <c r="E77" s="284"/>
      <c r="F77" s="284"/>
      <c r="G77" s="284"/>
      <c r="H77" s="284"/>
      <c r="I77" s="284"/>
      <c r="J77" s="284"/>
      <c r="K77" s="284"/>
      <c r="L77" s="34"/>
      <c r="AZ77" s="829" t="s">
        <v>3024</v>
      </c>
      <c r="BA77" s="829" t="s">
        <v>3024</v>
      </c>
      <c r="BB77" s="829" t="s">
        <v>1</v>
      </c>
      <c r="BC77" s="829" t="s">
        <v>6340</v>
      </c>
      <c r="BD77" s="829" t="s">
        <v>78</v>
      </c>
    </row>
    <row r="78" spans="2:56">
      <c r="AZ78" s="829" t="s">
        <v>3435</v>
      </c>
      <c r="BA78" s="829" t="s">
        <v>3454</v>
      </c>
      <c r="BB78" s="829" t="s">
        <v>1</v>
      </c>
      <c r="BC78" s="829" t="s">
        <v>6339</v>
      </c>
      <c r="BD78" s="829" t="s">
        <v>78</v>
      </c>
    </row>
    <row r="79" spans="2:56">
      <c r="AZ79" s="829" t="s">
        <v>3316</v>
      </c>
      <c r="BA79" s="829" t="s">
        <v>3315</v>
      </c>
      <c r="BB79" s="829" t="s">
        <v>1</v>
      </c>
      <c r="BC79" s="829" t="s">
        <v>103</v>
      </c>
      <c r="BD79" s="829" t="s">
        <v>78</v>
      </c>
    </row>
    <row r="80" spans="2:56">
      <c r="AZ80" s="829" t="s">
        <v>3314</v>
      </c>
      <c r="BA80" s="829" t="s">
        <v>3315</v>
      </c>
      <c r="BB80" s="829" t="s">
        <v>1</v>
      </c>
      <c r="BC80" s="829" t="s">
        <v>156</v>
      </c>
      <c r="BD80" s="829" t="s">
        <v>78</v>
      </c>
    </row>
    <row r="81" spans="2:56" s="686" customFormat="1" ht="7" customHeight="1">
      <c r="B81" s="285"/>
      <c r="C81" s="286"/>
      <c r="D81" s="286"/>
      <c r="E81" s="286"/>
      <c r="F81" s="286"/>
      <c r="G81" s="286"/>
      <c r="H81" s="286"/>
      <c r="I81" s="286"/>
      <c r="J81" s="286"/>
      <c r="K81" s="286"/>
      <c r="L81" s="34"/>
      <c r="AZ81" s="829" t="s">
        <v>3310</v>
      </c>
      <c r="BA81" s="829" t="s">
        <v>3311</v>
      </c>
      <c r="BB81" s="829" t="s">
        <v>1</v>
      </c>
      <c r="BC81" s="829" t="s">
        <v>6338</v>
      </c>
      <c r="BD81" s="829" t="s">
        <v>78</v>
      </c>
    </row>
    <row r="82" spans="2:56" s="686" customFormat="1" ht="25" customHeight="1">
      <c r="B82" s="34"/>
      <c r="C82" s="16" t="s">
        <v>112</v>
      </c>
      <c r="L82" s="34"/>
      <c r="AZ82" s="829" t="s">
        <v>3302</v>
      </c>
      <c r="BA82" s="829" t="s">
        <v>3304</v>
      </c>
      <c r="BB82" s="829" t="s">
        <v>1</v>
      </c>
      <c r="BC82" s="829" t="s">
        <v>156</v>
      </c>
      <c r="BD82" s="829" t="s">
        <v>78</v>
      </c>
    </row>
    <row r="83" spans="2:56" s="686" customFormat="1" ht="7" customHeight="1">
      <c r="B83" s="34"/>
      <c r="L83" s="34"/>
      <c r="AZ83" s="829" t="s">
        <v>3297</v>
      </c>
      <c r="BA83" s="829" t="s">
        <v>3299</v>
      </c>
      <c r="BB83" s="829" t="s">
        <v>1</v>
      </c>
      <c r="BC83" s="829" t="s">
        <v>103</v>
      </c>
      <c r="BD83" s="829" t="s">
        <v>78</v>
      </c>
    </row>
    <row r="84" spans="2:56" s="686" customFormat="1" ht="12" customHeight="1">
      <c r="B84" s="34"/>
      <c r="C84" s="687" t="s">
        <v>16</v>
      </c>
      <c r="L84" s="34"/>
      <c r="AZ84" s="829" t="s">
        <v>3294</v>
      </c>
      <c r="BA84" s="829" t="s">
        <v>3296</v>
      </c>
      <c r="BB84" s="829" t="s">
        <v>1</v>
      </c>
      <c r="BC84" s="829" t="s">
        <v>6338</v>
      </c>
      <c r="BD84" s="829" t="s">
        <v>78</v>
      </c>
    </row>
    <row r="85" spans="2:56" s="686" customFormat="1" ht="16.5" customHeight="1">
      <c r="B85" s="34"/>
      <c r="E85" s="940" t="str">
        <f>E7</f>
        <v>Přístavba a rekonstrukce sportovní haly Chrudim, I.etapa</v>
      </c>
      <c r="F85" s="941"/>
      <c r="G85" s="941"/>
      <c r="H85" s="941"/>
      <c r="L85" s="34"/>
    </row>
    <row r="86" spans="2:56" s="686" customFormat="1" ht="12" customHeight="1">
      <c r="B86" s="34"/>
      <c r="C86" s="687" t="s">
        <v>111</v>
      </c>
      <c r="L86" s="34"/>
    </row>
    <row r="87" spans="2:56" s="686" customFormat="1" ht="16.5" customHeight="1">
      <c r="B87" s="34"/>
      <c r="E87" s="911" t="str">
        <f>E9</f>
        <v>2 - SO 01,02,03</v>
      </c>
      <c r="F87" s="939"/>
      <c r="G87" s="939"/>
      <c r="H87" s="939"/>
      <c r="L87" s="34"/>
    </row>
    <row r="88" spans="2:56" s="686" customFormat="1" ht="7" customHeight="1">
      <c r="B88" s="34"/>
      <c r="L88" s="34"/>
    </row>
    <row r="89" spans="2:56" s="686" customFormat="1" ht="12" customHeight="1">
      <c r="B89" s="34"/>
      <c r="C89" s="687" t="s">
        <v>19</v>
      </c>
      <c r="F89" s="680" t="str">
        <f>F12</f>
        <v>Chrudim</v>
      </c>
      <c r="I89" s="687" t="s">
        <v>20</v>
      </c>
      <c r="J89" s="684">
        <f>IF(J12="","",J12)</f>
        <v>44757</v>
      </c>
      <c r="L89" s="34"/>
    </row>
    <row r="90" spans="2:56" s="686" customFormat="1" ht="7" customHeight="1">
      <c r="B90" s="34"/>
      <c r="L90" s="34"/>
    </row>
    <row r="91" spans="2:56" s="686" customFormat="1" ht="25.75" customHeight="1">
      <c r="B91" s="34"/>
      <c r="C91" s="687" t="s">
        <v>21</v>
      </c>
      <c r="F91" s="680" t="str">
        <f>E15</f>
        <v xml:space="preserve">Město Chrudim, Resselovo nám.77, Chrudim </v>
      </c>
      <c r="I91" s="687" t="s">
        <v>26</v>
      </c>
      <c r="J91" s="682" t="str">
        <f>E21</f>
        <v>Projekce CZ s.r.o., Tovární 290, Chrudim</v>
      </c>
      <c r="L91" s="34"/>
    </row>
    <row r="92" spans="2:56" s="686" customFormat="1" ht="15.25" customHeight="1">
      <c r="B92" s="34"/>
      <c r="C92" s="687" t="s">
        <v>24</v>
      </c>
      <c r="F92" s="680" t="str">
        <f>IF(E18="","",E18)</f>
        <v>Vyplň údaj</v>
      </c>
      <c r="I92" s="687" t="s">
        <v>29</v>
      </c>
      <c r="J92" s="682" t="str">
        <f>E24</f>
        <v>ing. V. Švehla</v>
      </c>
      <c r="L92" s="34"/>
    </row>
    <row r="93" spans="2:56" s="686" customFormat="1" ht="10.4" customHeight="1">
      <c r="B93" s="34"/>
      <c r="L93" s="34"/>
    </row>
    <row r="94" spans="2:56" s="686" customFormat="1" ht="29.25" customHeight="1">
      <c r="B94" s="34"/>
      <c r="C94" s="100" t="s">
        <v>113</v>
      </c>
      <c r="D94" s="279"/>
      <c r="E94" s="279"/>
      <c r="F94" s="279"/>
      <c r="G94" s="279"/>
      <c r="H94" s="279"/>
      <c r="I94" s="279"/>
      <c r="J94" s="101" t="s">
        <v>114</v>
      </c>
      <c r="K94" s="279"/>
      <c r="L94" s="34"/>
    </row>
    <row r="95" spans="2:56" s="686" customFormat="1" ht="10.4" customHeight="1">
      <c r="B95" s="34"/>
      <c r="L95" s="34"/>
    </row>
    <row r="96" spans="2:56" s="686" customFormat="1" ht="22.95" customHeight="1">
      <c r="B96" s="34"/>
      <c r="C96" s="102" t="s">
        <v>115</v>
      </c>
      <c r="J96" s="685">
        <f>J147</f>
        <v>0</v>
      </c>
      <c r="L96" s="34"/>
      <c r="AU96" s="277" t="s">
        <v>116</v>
      </c>
    </row>
    <row r="97" spans="2:12" s="6" customFormat="1" ht="25" customHeight="1">
      <c r="B97" s="103"/>
      <c r="D97" s="104" t="s">
        <v>4328</v>
      </c>
      <c r="E97" s="105"/>
      <c r="F97" s="105"/>
      <c r="G97" s="105"/>
      <c r="H97" s="105"/>
      <c r="I97" s="105"/>
      <c r="J97" s="106">
        <f>J148</f>
        <v>0</v>
      </c>
      <c r="L97" s="103"/>
    </row>
    <row r="98" spans="2:12" s="679" customFormat="1" ht="19.95" customHeight="1">
      <c r="B98" s="107"/>
      <c r="D98" s="108" t="s">
        <v>4326</v>
      </c>
      <c r="E98" s="109"/>
      <c r="F98" s="109"/>
      <c r="G98" s="109"/>
      <c r="H98" s="109"/>
      <c r="I98" s="109"/>
      <c r="J98" s="110">
        <f>J149</f>
        <v>0</v>
      </c>
      <c r="L98" s="107"/>
    </row>
    <row r="99" spans="2:12" s="679" customFormat="1" ht="19.95" customHeight="1">
      <c r="B99" s="107"/>
      <c r="D99" s="108" t="s">
        <v>4325</v>
      </c>
      <c r="E99" s="109"/>
      <c r="F99" s="109"/>
      <c r="G99" s="109"/>
      <c r="H99" s="109"/>
      <c r="I99" s="109"/>
      <c r="J99" s="110">
        <f>J240</f>
        <v>0</v>
      </c>
      <c r="L99" s="107"/>
    </row>
    <row r="100" spans="2:12" s="679" customFormat="1" ht="19.95" customHeight="1">
      <c r="B100" s="107"/>
      <c r="D100" s="108" t="s">
        <v>4324</v>
      </c>
      <c r="E100" s="109"/>
      <c r="F100" s="109"/>
      <c r="G100" s="109"/>
      <c r="H100" s="109"/>
      <c r="I100" s="109"/>
      <c r="J100" s="110">
        <f>J402</f>
        <v>0</v>
      </c>
      <c r="L100" s="107"/>
    </row>
    <row r="101" spans="2:12" s="679" customFormat="1" ht="19.95" customHeight="1">
      <c r="B101" s="107"/>
      <c r="D101" s="108" t="s">
        <v>6337</v>
      </c>
      <c r="E101" s="109"/>
      <c r="F101" s="109"/>
      <c r="G101" s="109"/>
      <c r="H101" s="109"/>
      <c r="I101" s="109"/>
      <c r="J101" s="110">
        <f>J533</f>
        <v>0</v>
      </c>
      <c r="L101" s="107"/>
    </row>
    <row r="102" spans="2:12" s="679" customFormat="1" ht="19.95" customHeight="1">
      <c r="B102" s="107"/>
      <c r="D102" s="108" t="s">
        <v>4322</v>
      </c>
      <c r="E102" s="109"/>
      <c r="F102" s="109"/>
      <c r="G102" s="109"/>
      <c r="H102" s="109"/>
      <c r="I102" s="109"/>
      <c r="J102" s="110">
        <f>J941</f>
        <v>0</v>
      </c>
      <c r="L102" s="107"/>
    </row>
    <row r="103" spans="2:12" s="679" customFormat="1" ht="19.95" customHeight="1">
      <c r="B103" s="107"/>
      <c r="D103" s="108" t="s">
        <v>4321</v>
      </c>
      <c r="E103" s="109"/>
      <c r="F103" s="109"/>
      <c r="G103" s="109"/>
      <c r="H103" s="109"/>
      <c r="I103" s="109"/>
      <c r="J103" s="110">
        <f>J1105</f>
        <v>0</v>
      </c>
      <c r="L103" s="107"/>
    </row>
    <row r="104" spans="2:12" s="679" customFormat="1" ht="19.95" customHeight="1">
      <c r="B104" s="107"/>
      <c r="D104" s="108" t="s">
        <v>4320</v>
      </c>
      <c r="E104" s="109"/>
      <c r="F104" s="109"/>
      <c r="G104" s="109"/>
      <c r="H104" s="109"/>
      <c r="I104" s="109"/>
      <c r="J104" s="110">
        <f>J1111</f>
        <v>0</v>
      </c>
      <c r="L104" s="107"/>
    </row>
    <row r="105" spans="2:12" s="6" customFormat="1" ht="25" customHeight="1">
      <c r="B105" s="103"/>
      <c r="D105" s="104" t="s">
        <v>4319</v>
      </c>
      <c r="E105" s="105"/>
      <c r="F105" s="105"/>
      <c r="G105" s="105"/>
      <c r="H105" s="105"/>
      <c r="I105" s="105"/>
      <c r="J105" s="106">
        <f>J1113</f>
        <v>0</v>
      </c>
      <c r="L105" s="103"/>
    </row>
    <row r="106" spans="2:12" s="679" customFormat="1" ht="19.95" customHeight="1">
      <c r="B106" s="107"/>
      <c r="D106" s="108" t="s">
        <v>4318</v>
      </c>
      <c r="E106" s="109"/>
      <c r="F106" s="109"/>
      <c r="G106" s="109"/>
      <c r="H106" s="109"/>
      <c r="I106" s="109"/>
      <c r="J106" s="110">
        <f>J1114</f>
        <v>0</v>
      </c>
      <c r="L106" s="107"/>
    </row>
    <row r="107" spans="2:12" s="679" customFormat="1" ht="19.95" customHeight="1">
      <c r="B107" s="107"/>
      <c r="D107" s="108" t="s">
        <v>4317</v>
      </c>
      <c r="E107" s="109"/>
      <c r="F107" s="109"/>
      <c r="G107" s="109"/>
      <c r="H107" s="109"/>
      <c r="I107" s="109"/>
      <c r="J107" s="110">
        <f>J1207</f>
        <v>0</v>
      </c>
      <c r="L107" s="107"/>
    </row>
    <row r="108" spans="2:12" s="679" customFormat="1" ht="19.95" customHeight="1">
      <c r="B108" s="107"/>
      <c r="D108" s="108" t="s">
        <v>4316</v>
      </c>
      <c r="E108" s="109"/>
      <c r="F108" s="109"/>
      <c r="G108" s="109"/>
      <c r="H108" s="109"/>
      <c r="I108" s="109"/>
      <c r="J108" s="110">
        <f>J1387</f>
        <v>0</v>
      </c>
      <c r="L108" s="107"/>
    </row>
    <row r="109" spans="2:12" s="679" customFormat="1" ht="19.95" customHeight="1">
      <c r="B109" s="107"/>
      <c r="D109" s="108" t="s">
        <v>6336</v>
      </c>
      <c r="E109" s="109"/>
      <c r="F109" s="109"/>
      <c r="G109" s="109"/>
      <c r="H109" s="109"/>
      <c r="I109" s="109"/>
      <c r="J109" s="110">
        <f>J1530</f>
        <v>0</v>
      </c>
      <c r="L109" s="107"/>
    </row>
    <row r="110" spans="2:12" s="679" customFormat="1" ht="19.95" customHeight="1">
      <c r="B110" s="107"/>
      <c r="D110" s="108" t="s">
        <v>6335</v>
      </c>
      <c r="E110" s="109"/>
      <c r="F110" s="109"/>
      <c r="G110" s="109"/>
      <c r="H110" s="109"/>
      <c r="I110" s="109"/>
      <c r="J110" s="110">
        <f>J1557</f>
        <v>0</v>
      </c>
      <c r="L110" s="107"/>
    </row>
    <row r="111" spans="2:12" s="679" customFormat="1" ht="19.95" customHeight="1">
      <c r="B111" s="107"/>
      <c r="D111" s="108" t="s">
        <v>6334</v>
      </c>
      <c r="E111" s="109"/>
      <c r="F111" s="109"/>
      <c r="G111" s="109"/>
      <c r="H111" s="109"/>
      <c r="I111" s="109"/>
      <c r="J111" s="110">
        <f>J1635</f>
        <v>0</v>
      </c>
      <c r="L111" s="107"/>
    </row>
    <row r="112" spans="2:12" s="679" customFormat="1" ht="19.95" customHeight="1">
      <c r="B112" s="107"/>
      <c r="D112" s="108" t="s">
        <v>6333</v>
      </c>
      <c r="E112" s="109"/>
      <c r="F112" s="109"/>
      <c r="G112" s="109"/>
      <c r="H112" s="109"/>
      <c r="I112" s="109"/>
      <c r="J112" s="110">
        <f>J1777</f>
        <v>0</v>
      </c>
      <c r="L112" s="107"/>
    </row>
    <row r="113" spans="2:12" s="679" customFormat="1" ht="19.95" customHeight="1">
      <c r="B113" s="107"/>
      <c r="D113" s="108" t="s">
        <v>6332</v>
      </c>
      <c r="E113" s="109"/>
      <c r="F113" s="109"/>
      <c r="G113" s="109"/>
      <c r="H113" s="109"/>
      <c r="I113" s="109"/>
      <c r="J113" s="110">
        <f>J1817</f>
        <v>0</v>
      </c>
      <c r="L113" s="107"/>
    </row>
    <row r="114" spans="2:12" s="679" customFormat="1" ht="19.95" customHeight="1">
      <c r="B114" s="107"/>
      <c r="D114" s="108" t="s">
        <v>6331</v>
      </c>
      <c r="E114" s="109"/>
      <c r="F114" s="109"/>
      <c r="G114" s="109"/>
      <c r="H114" s="109"/>
      <c r="I114" s="109"/>
      <c r="J114" s="110">
        <f>J2021</f>
        <v>0</v>
      </c>
      <c r="L114" s="107"/>
    </row>
    <row r="115" spans="2:12" s="679" customFormat="1" ht="19.95" customHeight="1">
      <c r="B115" s="107"/>
      <c r="D115" s="108" t="s">
        <v>6330</v>
      </c>
      <c r="E115" s="109"/>
      <c r="F115" s="109"/>
      <c r="G115" s="109"/>
      <c r="H115" s="109"/>
      <c r="I115" s="109"/>
      <c r="J115" s="110">
        <f>J2265</f>
        <v>0</v>
      </c>
      <c r="L115" s="107"/>
    </row>
    <row r="116" spans="2:12" s="679" customFormat="1" ht="19.95" customHeight="1">
      <c r="B116" s="107"/>
      <c r="D116" s="108" t="s">
        <v>6329</v>
      </c>
      <c r="E116" s="109"/>
      <c r="F116" s="109"/>
      <c r="G116" s="109"/>
      <c r="H116" s="109"/>
      <c r="I116" s="109"/>
      <c r="J116" s="110">
        <f>J2344</f>
        <v>0</v>
      </c>
      <c r="L116" s="107"/>
    </row>
    <row r="117" spans="2:12" s="679" customFormat="1" ht="19.95" customHeight="1">
      <c r="B117" s="107"/>
      <c r="D117" s="108" t="s">
        <v>6328</v>
      </c>
      <c r="E117" s="109"/>
      <c r="F117" s="109"/>
      <c r="G117" s="109"/>
      <c r="H117" s="109"/>
      <c r="I117" s="109"/>
      <c r="J117" s="110">
        <f>J2351</f>
        <v>0</v>
      </c>
      <c r="L117" s="107"/>
    </row>
    <row r="118" spans="2:12" s="679" customFormat="1" ht="19.95" customHeight="1">
      <c r="B118" s="107"/>
      <c r="D118" s="108" t="s">
        <v>6327</v>
      </c>
      <c r="E118" s="109"/>
      <c r="F118" s="109"/>
      <c r="G118" s="109"/>
      <c r="H118" s="109"/>
      <c r="I118" s="109"/>
      <c r="J118" s="110">
        <f>J2382</f>
        <v>0</v>
      </c>
      <c r="L118" s="107"/>
    </row>
    <row r="119" spans="2:12" s="679" customFormat="1" ht="19.95" customHeight="1">
      <c r="B119" s="107"/>
      <c r="D119" s="108" t="s">
        <v>6326</v>
      </c>
      <c r="E119" s="109"/>
      <c r="F119" s="109"/>
      <c r="G119" s="109"/>
      <c r="H119" s="109"/>
      <c r="I119" s="109"/>
      <c r="J119" s="110">
        <f>J2392</f>
        <v>0</v>
      </c>
      <c r="L119" s="107"/>
    </row>
    <row r="120" spans="2:12" s="679" customFormat="1" ht="19.95" customHeight="1">
      <c r="B120" s="107"/>
      <c r="D120" s="108" t="s">
        <v>6325</v>
      </c>
      <c r="E120" s="109"/>
      <c r="F120" s="109"/>
      <c r="G120" s="109"/>
      <c r="H120" s="109"/>
      <c r="I120" s="109"/>
      <c r="J120" s="110">
        <f>J2452</f>
        <v>0</v>
      </c>
      <c r="L120" s="107"/>
    </row>
    <row r="121" spans="2:12" s="679" customFormat="1" ht="19.95" customHeight="1">
      <c r="B121" s="107"/>
      <c r="D121" s="108" t="s">
        <v>6324</v>
      </c>
      <c r="E121" s="109"/>
      <c r="F121" s="109"/>
      <c r="G121" s="109"/>
      <c r="H121" s="109"/>
      <c r="I121" s="109"/>
      <c r="J121" s="110">
        <f>J2473</f>
        <v>0</v>
      </c>
      <c r="L121" s="107"/>
    </row>
    <row r="122" spans="2:12" s="679" customFormat="1" ht="19.95" customHeight="1">
      <c r="B122" s="107"/>
      <c r="D122" s="108" t="s">
        <v>6323</v>
      </c>
      <c r="E122" s="109"/>
      <c r="F122" s="109"/>
      <c r="G122" s="109"/>
      <c r="H122" s="109"/>
      <c r="I122" s="109"/>
      <c r="J122" s="110">
        <f>J2574</f>
        <v>0</v>
      </c>
      <c r="L122" s="107"/>
    </row>
    <row r="123" spans="2:12" s="679" customFormat="1" ht="19.95" customHeight="1">
      <c r="B123" s="107"/>
      <c r="D123" s="108" t="s">
        <v>6322</v>
      </c>
      <c r="E123" s="109"/>
      <c r="F123" s="109"/>
      <c r="G123" s="109"/>
      <c r="H123" s="109"/>
      <c r="I123" s="109"/>
      <c r="J123" s="110">
        <f>J2584</f>
        <v>0</v>
      </c>
      <c r="L123" s="107"/>
    </row>
    <row r="124" spans="2:12" s="679" customFormat="1" ht="19.95" customHeight="1">
      <c r="B124" s="107"/>
      <c r="D124" s="108" t="s">
        <v>6321</v>
      </c>
      <c r="E124" s="109"/>
      <c r="F124" s="109"/>
      <c r="G124" s="109"/>
      <c r="H124" s="109"/>
      <c r="I124" s="109"/>
      <c r="J124" s="110">
        <f>J2613</f>
        <v>0</v>
      </c>
      <c r="L124" s="107"/>
    </row>
    <row r="125" spans="2:12" s="6" customFormat="1" ht="25" customHeight="1">
      <c r="B125" s="103"/>
      <c r="D125" s="104" t="s">
        <v>966</v>
      </c>
      <c r="E125" s="105"/>
      <c r="F125" s="105"/>
      <c r="G125" s="105"/>
      <c r="H125" s="105"/>
      <c r="I125" s="105"/>
      <c r="J125" s="106">
        <f>J2630</f>
        <v>0</v>
      </c>
      <c r="L125" s="103"/>
    </row>
    <row r="126" spans="2:12" s="679" customFormat="1" ht="19.95" customHeight="1">
      <c r="B126" s="107"/>
      <c r="D126" s="108" t="s">
        <v>6320</v>
      </c>
      <c r="E126" s="109"/>
      <c r="F126" s="109"/>
      <c r="G126" s="109"/>
      <c r="H126" s="109"/>
      <c r="I126" s="109"/>
      <c r="J126" s="110">
        <f>J2631</f>
        <v>0</v>
      </c>
      <c r="L126" s="107"/>
    </row>
    <row r="127" spans="2:12" s="6" customFormat="1" ht="25" customHeight="1">
      <c r="B127" s="103"/>
      <c r="D127" s="104" t="s">
        <v>6319</v>
      </c>
      <c r="E127" s="105"/>
      <c r="F127" s="105"/>
      <c r="G127" s="105"/>
      <c r="H127" s="105"/>
      <c r="I127" s="105"/>
      <c r="J127" s="106">
        <f>J2634</f>
        <v>0</v>
      </c>
      <c r="L127" s="103"/>
    </row>
    <row r="128" spans="2:12" s="686" customFormat="1" ht="21.75" customHeight="1">
      <c r="B128" s="34"/>
      <c r="L128" s="34"/>
    </row>
    <row r="129" spans="2:12" s="686" customFormat="1" ht="7" customHeight="1">
      <c r="B129" s="283"/>
      <c r="C129" s="284"/>
      <c r="D129" s="284"/>
      <c r="E129" s="284"/>
      <c r="F129" s="284"/>
      <c r="G129" s="284"/>
      <c r="H129" s="284"/>
      <c r="I129" s="284"/>
      <c r="J129" s="284"/>
      <c r="K129" s="284"/>
      <c r="L129" s="34"/>
    </row>
    <row r="133" spans="2:12" s="686" customFormat="1" ht="7" customHeight="1">
      <c r="B133" s="285"/>
      <c r="C133" s="286"/>
      <c r="D133" s="286"/>
      <c r="E133" s="286"/>
      <c r="F133" s="286"/>
      <c r="G133" s="286"/>
      <c r="H133" s="286"/>
      <c r="I133" s="286"/>
      <c r="J133" s="286"/>
      <c r="K133" s="286"/>
      <c r="L133" s="34"/>
    </row>
    <row r="134" spans="2:12" s="686" customFormat="1" ht="25" customHeight="1">
      <c r="B134" s="34"/>
      <c r="C134" s="16" t="s">
        <v>117</v>
      </c>
      <c r="L134" s="34"/>
    </row>
    <row r="135" spans="2:12" s="686" customFormat="1" ht="7" customHeight="1">
      <c r="B135" s="34"/>
      <c r="L135" s="34"/>
    </row>
    <row r="136" spans="2:12" s="686" customFormat="1" ht="12" customHeight="1">
      <c r="B136" s="34"/>
      <c r="C136" s="687" t="s">
        <v>16</v>
      </c>
      <c r="L136" s="34"/>
    </row>
    <row r="137" spans="2:12" s="686" customFormat="1" ht="16.5" customHeight="1">
      <c r="B137" s="34"/>
      <c r="E137" s="940" t="str">
        <f>E7</f>
        <v>Přístavba a rekonstrukce sportovní haly Chrudim, I.etapa</v>
      </c>
      <c r="F137" s="941"/>
      <c r="G137" s="941"/>
      <c r="H137" s="941"/>
      <c r="L137" s="34"/>
    </row>
    <row r="138" spans="2:12" s="686" customFormat="1" ht="12" customHeight="1">
      <c r="B138" s="34"/>
      <c r="C138" s="687" t="s">
        <v>111</v>
      </c>
      <c r="L138" s="34"/>
    </row>
    <row r="139" spans="2:12" s="686" customFormat="1" ht="16.5" customHeight="1">
      <c r="B139" s="34"/>
      <c r="E139" s="911" t="str">
        <f>E9</f>
        <v>2 - SO 01,02,03</v>
      </c>
      <c r="F139" s="939"/>
      <c r="G139" s="939"/>
      <c r="H139" s="939"/>
      <c r="L139" s="34"/>
    </row>
    <row r="140" spans="2:12" s="686" customFormat="1" ht="7" customHeight="1">
      <c r="B140" s="34"/>
      <c r="L140" s="34"/>
    </row>
    <row r="141" spans="2:12" s="686" customFormat="1" ht="12" customHeight="1">
      <c r="B141" s="34"/>
      <c r="C141" s="687" t="s">
        <v>19</v>
      </c>
      <c r="F141" s="680" t="str">
        <f>F12</f>
        <v>Chrudim</v>
      </c>
      <c r="I141" s="687" t="s">
        <v>20</v>
      </c>
      <c r="J141" s="684">
        <f>IF(J12="","",J12)</f>
        <v>44757</v>
      </c>
      <c r="L141" s="34"/>
    </row>
    <row r="142" spans="2:12" s="686" customFormat="1" ht="7" customHeight="1">
      <c r="B142" s="34"/>
      <c r="L142" s="34"/>
    </row>
    <row r="143" spans="2:12" s="686" customFormat="1" ht="25.75" customHeight="1">
      <c r="B143" s="34"/>
      <c r="C143" s="687" t="s">
        <v>21</v>
      </c>
      <c r="F143" s="680" t="str">
        <f>E15</f>
        <v xml:space="preserve">Město Chrudim, Resselovo nám.77, Chrudim </v>
      </c>
      <c r="I143" s="687" t="s">
        <v>26</v>
      </c>
      <c r="J143" s="682" t="str">
        <f>E21</f>
        <v>Projekce CZ s.r.o., Tovární 290, Chrudim</v>
      </c>
      <c r="L143" s="34"/>
    </row>
    <row r="144" spans="2:12" s="686" customFormat="1" ht="15.25" customHeight="1">
      <c r="B144" s="34"/>
      <c r="C144" s="687" t="s">
        <v>24</v>
      </c>
      <c r="F144" s="680" t="str">
        <f>IF(E18="","",E18)</f>
        <v>Vyplň údaj</v>
      </c>
      <c r="I144" s="687" t="s">
        <v>29</v>
      </c>
      <c r="J144" s="682" t="str">
        <f>E24</f>
        <v>ing. V. Švehla</v>
      </c>
      <c r="L144" s="34"/>
    </row>
    <row r="145" spans="2:65" s="686" customFormat="1" ht="10.4" customHeight="1">
      <c r="B145" s="34"/>
      <c r="L145" s="34"/>
    </row>
    <row r="146" spans="2:65" s="8" customFormat="1" ht="29.25" customHeight="1">
      <c r="B146" s="116"/>
      <c r="C146" s="113" t="s">
        <v>118</v>
      </c>
      <c r="D146" s="114" t="s">
        <v>57</v>
      </c>
      <c r="E146" s="114" t="s">
        <v>53</v>
      </c>
      <c r="F146" s="114" t="s">
        <v>54</v>
      </c>
      <c r="G146" s="114" t="s">
        <v>119</v>
      </c>
      <c r="H146" s="114" t="s">
        <v>120</v>
      </c>
      <c r="I146" s="114" t="s">
        <v>121</v>
      </c>
      <c r="J146" s="114" t="s">
        <v>114</v>
      </c>
      <c r="K146" s="115" t="s">
        <v>122</v>
      </c>
      <c r="L146" s="116"/>
      <c r="M146" s="54" t="s">
        <v>1</v>
      </c>
      <c r="N146" s="55" t="s">
        <v>36</v>
      </c>
      <c r="O146" s="55" t="s">
        <v>123</v>
      </c>
      <c r="P146" s="55" t="s">
        <v>124</v>
      </c>
      <c r="Q146" s="55" t="s">
        <v>125</v>
      </c>
      <c r="R146" s="55" t="s">
        <v>126</v>
      </c>
      <c r="S146" s="55" t="s">
        <v>127</v>
      </c>
      <c r="T146" s="56" t="s">
        <v>128</v>
      </c>
    </row>
    <row r="147" spans="2:65" s="686" customFormat="1" ht="22.95" customHeight="1">
      <c r="B147" s="34"/>
      <c r="C147" s="61" t="s">
        <v>129</v>
      </c>
      <c r="J147" s="288">
        <f>BK147</f>
        <v>0</v>
      </c>
      <c r="L147" s="34"/>
      <c r="M147" s="289"/>
      <c r="N147" s="48"/>
      <c r="O147" s="48"/>
      <c r="P147" s="290">
        <f>P148+P1113+P2630+P2634</f>
        <v>0</v>
      </c>
      <c r="Q147" s="48"/>
      <c r="R147" s="290">
        <f>R148+R1113+R2630+R2634</f>
        <v>1577.8427665169766</v>
      </c>
      <c r="S147" s="48"/>
      <c r="T147" s="291">
        <f>T148+T1113+T2630+T2634</f>
        <v>4.0542750000000005</v>
      </c>
      <c r="AT147" s="277" t="s">
        <v>71</v>
      </c>
      <c r="AU147" s="277" t="s">
        <v>116</v>
      </c>
      <c r="BK147" s="118">
        <f>BK148+BK1113+BK2630+BK2634</f>
        <v>0</v>
      </c>
    </row>
    <row r="148" spans="2:65" s="292" customFormat="1" ht="25.95" customHeight="1">
      <c r="B148" s="293"/>
      <c r="D148" s="120" t="s">
        <v>71</v>
      </c>
      <c r="E148" s="121" t="s">
        <v>4315</v>
      </c>
      <c r="F148" s="121" t="s">
        <v>4314</v>
      </c>
      <c r="I148" s="294"/>
      <c r="J148" s="295">
        <f>BK148</f>
        <v>0</v>
      </c>
      <c r="L148" s="293"/>
      <c r="M148" s="296"/>
      <c r="P148" s="297">
        <f>P149+P240+P402+P533+P941+P1105+P1111</f>
        <v>0</v>
      </c>
      <c r="R148" s="297">
        <f>R149+R240+R402+R533+R941+R1105+R1111</f>
        <v>1358.1840561490167</v>
      </c>
      <c r="T148" s="298">
        <f>T149+T240+T402+T533+T941+T1105+T1111</f>
        <v>3.7890000000000006</v>
      </c>
      <c r="AR148" s="120" t="s">
        <v>8</v>
      </c>
      <c r="AT148" s="127" t="s">
        <v>71</v>
      </c>
      <c r="AU148" s="127" t="s">
        <v>72</v>
      </c>
      <c r="AY148" s="120" t="s">
        <v>130</v>
      </c>
      <c r="BK148" s="128">
        <f>BK149+BK240+BK402+BK533+BK941+BK1105+BK1111</f>
        <v>0</v>
      </c>
    </row>
    <row r="149" spans="2:65" s="292" customFormat="1" ht="22.95" customHeight="1">
      <c r="B149" s="293"/>
      <c r="D149" s="120" t="s">
        <v>71</v>
      </c>
      <c r="E149" s="129" t="s">
        <v>78</v>
      </c>
      <c r="F149" s="129" t="s">
        <v>4277</v>
      </c>
      <c r="I149" s="294"/>
      <c r="J149" s="300">
        <f>BK149</f>
        <v>0</v>
      </c>
      <c r="L149" s="293"/>
      <c r="M149" s="296"/>
      <c r="P149" s="297">
        <f>SUM(P150:P239)</f>
        <v>0</v>
      </c>
      <c r="R149" s="297">
        <f>SUM(R150:R239)</f>
        <v>389.44798334685112</v>
      </c>
      <c r="T149" s="298">
        <f>SUM(T150:T239)</f>
        <v>0</v>
      </c>
      <c r="AR149" s="120" t="s">
        <v>8</v>
      </c>
      <c r="AT149" s="127" t="s">
        <v>71</v>
      </c>
      <c r="AU149" s="127" t="s">
        <v>8</v>
      </c>
      <c r="AY149" s="120" t="s">
        <v>130</v>
      </c>
      <c r="BK149" s="128">
        <f>SUM(BK150:BK239)</f>
        <v>0</v>
      </c>
    </row>
    <row r="150" spans="2:65" s="686" customFormat="1" ht="16.5" customHeight="1">
      <c r="B150" s="301"/>
      <c r="C150" s="551" t="s">
        <v>8</v>
      </c>
      <c r="D150" s="551" t="s">
        <v>1008</v>
      </c>
      <c r="E150" s="801" t="s">
        <v>6318</v>
      </c>
      <c r="F150" s="552" t="s">
        <v>6317</v>
      </c>
      <c r="G150" s="800" t="s">
        <v>212</v>
      </c>
      <c r="H150" s="799">
        <v>2.391</v>
      </c>
      <c r="I150" s="553"/>
      <c r="J150" s="798">
        <f>ROUND(I150*H150,0)</f>
        <v>0</v>
      </c>
      <c r="K150" s="552" t="s">
        <v>4082</v>
      </c>
      <c r="L150" s="34"/>
      <c r="M150" s="554" t="s">
        <v>1</v>
      </c>
      <c r="N150" s="555" t="s">
        <v>37</v>
      </c>
      <c r="P150" s="307">
        <f>O150*H150</f>
        <v>0</v>
      </c>
      <c r="Q150" s="307">
        <v>2.2563422040000001</v>
      </c>
      <c r="R150" s="307">
        <f>Q150*H150</f>
        <v>5.3949142097639999</v>
      </c>
      <c r="S150" s="307">
        <v>0</v>
      </c>
      <c r="T150" s="133">
        <f>S150*H150</f>
        <v>0</v>
      </c>
      <c r="AR150" s="134" t="s">
        <v>103</v>
      </c>
      <c r="AT150" s="134" t="s">
        <v>1008</v>
      </c>
      <c r="AU150" s="134" t="s">
        <v>78</v>
      </c>
      <c r="AY150" s="277" t="s">
        <v>130</v>
      </c>
      <c r="BE150" s="308">
        <f>IF(N150="základní",J150,0)</f>
        <v>0</v>
      </c>
      <c r="BF150" s="308">
        <f>IF(N150="snížená",J150,0)</f>
        <v>0</v>
      </c>
      <c r="BG150" s="308">
        <f>IF(N150="zákl. přenesená",J150,0)</f>
        <v>0</v>
      </c>
      <c r="BH150" s="308">
        <f>IF(N150="sníž. přenesená",J150,0)</f>
        <v>0</v>
      </c>
      <c r="BI150" s="308">
        <f>IF(N150="nulová",J150,0)</f>
        <v>0</v>
      </c>
      <c r="BJ150" s="277" t="s">
        <v>8</v>
      </c>
      <c r="BK150" s="308">
        <f>ROUND(I150*H150,0)</f>
        <v>0</v>
      </c>
      <c r="BL150" s="277" t="s">
        <v>103</v>
      </c>
      <c r="BM150" s="134" t="s">
        <v>6316</v>
      </c>
    </row>
    <row r="151" spans="2:65" s="10" customFormat="1">
      <c r="B151" s="136"/>
      <c r="D151" s="137" t="s">
        <v>131</v>
      </c>
      <c r="E151" s="138" t="s">
        <v>1</v>
      </c>
      <c r="F151" s="139" t="s">
        <v>6315</v>
      </c>
      <c r="H151" s="140">
        <v>1.5509999999999999</v>
      </c>
      <c r="I151" s="141"/>
      <c r="L151" s="136"/>
      <c r="M151" s="142"/>
      <c r="T151" s="144"/>
      <c r="AT151" s="138" t="s">
        <v>131</v>
      </c>
      <c r="AU151" s="138" t="s">
        <v>78</v>
      </c>
      <c r="AV151" s="10" t="s">
        <v>78</v>
      </c>
      <c r="AW151" s="10" t="s">
        <v>28</v>
      </c>
      <c r="AX151" s="10" t="s">
        <v>72</v>
      </c>
      <c r="AY151" s="138" t="s">
        <v>130</v>
      </c>
    </row>
    <row r="152" spans="2:65" s="10" customFormat="1">
      <c r="B152" s="136"/>
      <c r="D152" s="137" t="s">
        <v>131</v>
      </c>
      <c r="E152" s="138" t="s">
        <v>1</v>
      </c>
      <c r="F152" s="139" t="s">
        <v>6314</v>
      </c>
      <c r="H152" s="140">
        <v>0.84</v>
      </c>
      <c r="I152" s="141"/>
      <c r="L152" s="136"/>
      <c r="M152" s="142"/>
      <c r="T152" s="144"/>
      <c r="AT152" s="138" t="s">
        <v>131</v>
      </c>
      <c r="AU152" s="138" t="s">
        <v>78</v>
      </c>
      <c r="AV152" s="10" t="s">
        <v>78</v>
      </c>
      <c r="AW152" s="10" t="s">
        <v>28</v>
      </c>
      <c r="AX152" s="10" t="s">
        <v>72</v>
      </c>
      <c r="AY152" s="138" t="s">
        <v>130</v>
      </c>
    </row>
    <row r="153" spans="2:65" s="813" customFormat="1">
      <c r="B153" s="817"/>
      <c r="D153" s="137" t="s">
        <v>131</v>
      </c>
      <c r="E153" s="814" t="s">
        <v>1</v>
      </c>
      <c r="F153" s="820" t="s">
        <v>6313</v>
      </c>
      <c r="H153" s="819">
        <v>2.391</v>
      </c>
      <c r="I153" s="818"/>
      <c r="L153" s="817"/>
      <c r="M153" s="816"/>
      <c r="T153" s="815"/>
      <c r="AT153" s="814" t="s">
        <v>131</v>
      </c>
      <c r="AU153" s="814" t="s">
        <v>78</v>
      </c>
      <c r="AV153" s="813" t="s">
        <v>132</v>
      </c>
      <c r="AW153" s="813" t="s">
        <v>28</v>
      </c>
      <c r="AX153" s="813" t="s">
        <v>8</v>
      </c>
      <c r="AY153" s="814" t="s">
        <v>130</v>
      </c>
    </row>
    <row r="154" spans="2:65" s="686" customFormat="1" ht="24.25" customHeight="1">
      <c r="B154" s="301"/>
      <c r="C154" s="551" t="s">
        <v>78</v>
      </c>
      <c r="D154" s="551" t="s">
        <v>1008</v>
      </c>
      <c r="E154" s="801" t="s">
        <v>6312</v>
      </c>
      <c r="F154" s="552" t="s">
        <v>6311</v>
      </c>
      <c r="G154" s="800" t="s">
        <v>212</v>
      </c>
      <c r="H154" s="799">
        <v>5.6959999999999997</v>
      </c>
      <c r="I154" s="553"/>
      <c r="J154" s="798">
        <f>ROUND(I154*H154,0)</f>
        <v>0</v>
      </c>
      <c r="K154" s="552" t="s">
        <v>4082</v>
      </c>
      <c r="L154" s="34"/>
      <c r="M154" s="554" t="s">
        <v>1</v>
      </c>
      <c r="N154" s="555" t="s">
        <v>37</v>
      </c>
      <c r="P154" s="307">
        <f>O154*H154</f>
        <v>0</v>
      </c>
      <c r="Q154" s="307">
        <v>2.4532922039999998</v>
      </c>
      <c r="R154" s="307">
        <f>Q154*H154</f>
        <v>13.973952393983998</v>
      </c>
      <c r="S154" s="307">
        <v>0</v>
      </c>
      <c r="T154" s="133">
        <f>S154*H154</f>
        <v>0</v>
      </c>
      <c r="AR154" s="134" t="s">
        <v>103</v>
      </c>
      <c r="AT154" s="134" t="s">
        <v>1008</v>
      </c>
      <c r="AU154" s="134" t="s">
        <v>78</v>
      </c>
      <c r="AY154" s="277" t="s">
        <v>130</v>
      </c>
      <c r="BE154" s="308">
        <f>IF(N154="základní",J154,0)</f>
        <v>0</v>
      </c>
      <c r="BF154" s="308">
        <f>IF(N154="snížená",J154,0)</f>
        <v>0</v>
      </c>
      <c r="BG154" s="308">
        <f>IF(N154="zákl. přenesená",J154,0)</f>
        <v>0</v>
      </c>
      <c r="BH154" s="308">
        <f>IF(N154="sníž. přenesená",J154,0)</f>
        <v>0</v>
      </c>
      <c r="BI154" s="308">
        <f>IF(N154="nulová",J154,0)</f>
        <v>0</v>
      </c>
      <c r="BJ154" s="277" t="s">
        <v>8</v>
      </c>
      <c r="BK154" s="308">
        <f>ROUND(I154*H154,0)</f>
        <v>0</v>
      </c>
      <c r="BL154" s="277" t="s">
        <v>103</v>
      </c>
      <c r="BM154" s="134" t="s">
        <v>6310</v>
      </c>
    </row>
    <row r="155" spans="2:65" s="10" customFormat="1" ht="20.6">
      <c r="B155" s="136"/>
      <c r="D155" s="137" t="s">
        <v>131</v>
      </c>
      <c r="E155" s="138" t="s">
        <v>1</v>
      </c>
      <c r="F155" s="139" t="s">
        <v>6309</v>
      </c>
      <c r="H155" s="140">
        <v>4.1219999999999999</v>
      </c>
      <c r="I155" s="141"/>
      <c r="L155" s="136"/>
      <c r="M155" s="142"/>
      <c r="T155" s="144"/>
      <c r="AT155" s="138" t="s">
        <v>131</v>
      </c>
      <c r="AU155" s="138" t="s">
        <v>78</v>
      </c>
      <c r="AV155" s="10" t="s">
        <v>78</v>
      </c>
      <c r="AW155" s="10" t="s">
        <v>28</v>
      </c>
      <c r="AX155" s="10" t="s">
        <v>72</v>
      </c>
      <c r="AY155" s="138" t="s">
        <v>130</v>
      </c>
    </row>
    <row r="156" spans="2:65" s="10" customFormat="1" ht="20.6">
      <c r="B156" s="136"/>
      <c r="D156" s="137" t="s">
        <v>131</v>
      </c>
      <c r="E156" s="138" t="s">
        <v>1</v>
      </c>
      <c r="F156" s="139" t="s">
        <v>6308</v>
      </c>
      <c r="H156" s="140">
        <v>1.5740000000000001</v>
      </c>
      <c r="I156" s="141"/>
      <c r="L156" s="136"/>
      <c r="M156" s="142"/>
      <c r="T156" s="144"/>
      <c r="AT156" s="138" t="s">
        <v>131</v>
      </c>
      <c r="AU156" s="138" t="s">
        <v>78</v>
      </c>
      <c r="AV156" s="10" t="s">
        <v>78</v>
      </c>
      <c r="AW156" s="10" t="s">
        <v>28</v>
      </c>
      <c r="AX156" s="10" t="s">
        <v>72</v>
      </c>
      <c r="AY156" s="138" t="s">
        <v>130</v>
      </c>
    </row>
    <row r="157" spans="2:65" s="813" customFormat="1">
      <c r="B157" s="817"/>
      <c r="D157" s="137" t="s">
        <v>131</v>
      </c>
      <c r="E157" s="814" t="s">
        <v>1</v>
      </c>
      <c r="F157" s="820" t="s">
        <v>6252</v>
      </c>
      <c r="H157" s="819">
        <v>5.6959999999999997</v>
      </c>
      <c r="I157" s="818"/>
      <c r="L157" s="817"/>
      <c r="M157" s="816"/>
      <c r="T157" s="815"/>
      <c r="AT157" s="814" t="s">
        <v>131</v>
      </c>
      <c r="AU157" s="814" t="s">
        <v>78</v>
      </c>
      <c r="AV157" s="813" t="s">
        <v>132</v>
      </c>
      <c r="AW157" s="813" t="s">
        <v>28</v>
      </c>
      <c r="AX157" s="813" t="s">
        <v>8</v>
      </c>
      <c r="AY157" s="814" t="s">
        <v>130</v>
      </c>
    </row>
    <row r="158" spans="2:65" s="686" customFormat="1" ht="24.25" customHeight="1">
      <c r="B158" s="301"/>
      <c r="C158" s="551" t="s">
        <v>132</v>
      </c>
      <c r="D158" s="551" t="s">
        <v>1008</v>
      </c>
      <c r="E158" s="801" t="s">
        <v>6307</v>
      </c>
      <c r="F158" s="552" t="s">
        <v>6306</v>
      </c>
      <c r="G158" s="800" t="s">
        <v>212</v>
      </c>
      <c r="H158" s="799">
        <v>102.444</v>
      </c>
      <c r="I158" s="553"/>
      <c r="J158" s="798">
        <f>ROUND(I158*H158,0)</f>
        <v>0</v>
      </c>
      <c r="K158" s="552" t="s">
        <v>4082</v>
      </c>
      <c r="L158" s="34"/>
      <c r="M158" s="554" t="s">
        <v>1</v>
      </c>
      <c r="N158" s="555" t="s">
        <v>37</v>
      </c>
      <c r="P158" s="307">
        <f>O158*H158</f>
        <v>0</v>
      </c>
      <c r="Q158" s="307">
        <v>2.4532922039999998</v>
      </c>
      <c r="R158" s="307">
        <f>Q158*H158</f>
        <v>251.32506654657598</v>
      </c>
      <c r="S158" s="307">
        <v>0</v>
      </c>
      <c r="T158" s="133">
        <f>S158*H158</f>
        <v>0</v>
      </c>
      <c r="AR158" s="134" t="s">
        <v>103</v>
      </c>
      <c r="AT158" s="134" t="s">
        <v>1008</v>
      </c>
      <c r="AU158" s="134" t="s">
        <v>78</v>
      </c>
      <c r="AY158" s="277" t="s">
        <v>130</v>
      </c>
      <c r="BE158" s="308">
        <f>IF(N158="základní",J158,0)</f>
        <v>0</v>
      </c>
      <c r="BF158" s="308">
        <f>IF(N158="snížená",J158,0)</f>
        <v>0</v>
      </c>
      <c r="BG158" s="308">
        <f>IF(N158="zákl. přenesená",J158,0)</f>
        <v>0</v>
      </c>
      <c r="BH158" s="308">
        <f>IF(N158="sníž. přenesená",J158,0)</f>
        <v>0</v>
      </c>
      <c r="BI158" s="308">
        <f>IF(N158="nulová",J158,0)</f>
        <v>0</v>
      </c>
      <c r="BJ158" s="277" t="s">
        <v>8</v>
      </c>
      <c r="BK158" s="308">
        <f>ROUND(I158*H158,0)</f>
        <v>0</v>
      </c>
      <c r="BL158" s="277" t="s">
        <v>103</v>
      </c>
      <c r="BM158" s="134" t="s">
        <v>6305</v>
      </c>
    </row>
    <row r="159" spans="2:65" s="10" customFormat="1">
      <c r="B159" s="136"/>
      <c r="D159" s="137" t="s">
        <v>131</v>
      </c>
      <c r="E159" s="138" t="s">
        <v>1</v>
      </c>
      <c r="F159" s="139" t="s">
        <v>6304</v>
      </c>
      <c r="H159" s="140">
        <v>1.68</v>
      </c>
      <c r="I159" s="141"/>
      <c r="L159" s="136"/>
      <c r="M159" s="142"/>
      <c r="T159" s="144"/>
      <c r="AT159" s="138" t="s">
        <v>131</v>
      </c>
      <c r="AU159" s="138" t="s">
        <v>78</v>
      </c>
      <c r="AV159" s="10" t="s">
        <v>78</v>
      </c>
      <c r="AW159" s="10" t="s">
        <v>28</v>
      </c>
      <c r="AX159" s="10" t="s">
        <v>72</v>
      </c>
      <c r="AY159" s="138" t="s">
        <v>130</v>
      </c>
    </row>
    <row r="160" spans="2:65" s="10" customFormat="1">
      <c r="B160" s="136"/>
      <c r="D160" s="137" t="s">
        <v>131</v>
      </c>
      <c r="E160" s="138" t="s">
        <v>1</v>
      </c>
      <c r="F160" s="139" t="s">
        <v>6303</v>
      </c>
      <c r="H160" s="140">
        <v>4.1040000000000001</v>
      </c>
      <c r="I160" s="141"/>
      <c r="L160" s="136"/>
      <c r="M160" s="142"/>
      <c r="T160" s="144"/>
      <c r="AT160" s="138" t="s">
        <v>131</v>
      </c>
      <c r="AU160" s="138" t="s">
        <v>78</v>
      </c>
      <c r="AV160" s="10" t="s">
        <v>78</v>
      </c>
      <c r="AW160" s="10" t="s">
        <v>28</v>
      </c>
      <c r="AX160" s="10" t="s">
        <v>72</v>
      </c>
      <c r="AY160" s="138" t="s">
        <v>130</v>
      </c>
    </row>
    <row r="161" spans="2:65" s="10" customFormat="1" ht="20.6">
      <c r="B161" s="136"/>
      <c r="D161" s="137" t="s">
        <v>131</v>
      </c>
      <c r="E161" s="138" t="s">
        <v>1</v>
      </c>
      <c r="F161" s="139" t="s">
        <v>6302</v>
      </c>
      <c r="H161" s="140">
        <v>79.289000000000001</v>
      </c>
      <c r="I161" s="141"/>
      <c r="L161" s="136"/>
      <c r="M161" s="142"/>
      <c r="T161" s="144"/>
      <c r="AT161" s="138" t="s">
        <v>131</v>
      </c>
      <c r="AU161" s="138" t="s">
        <v>78</v>
      </c>
      <c r="AV161" s="10" t="s">
        <v>78</v>
      </c>
      <c r="AW161" s="10" t="s">
        <v>28</v>
      </c>
      <c r="AX161" s="10" t="s">
        <v>72</v>
      </c>
      <c r="AY161" s="138" t="s">
        <v>130</v>
      </c>
    </row>
    <row r="162" spans="2:65" s="10" customFormat="1" ht="20.6">
      <c r="B162" s="136"/>
      <c r="D162" s="137" t="s">
        <v>131</v>
      </c>
      <c r="E162" s="138" t="s">
        <v>1</v>
      </c>
      <c r="F162" s="139" t="s">
        <v>6301</v>
      </c>
      <c r="H162" s="140">
        <v>3.0569999999999999</v>
      </c>
      <c r="I162" s="141"/>
      <c r="L162" s="136"/>
      <c r="M162" s="142"/>
      <c r="T162" s="144"/>
      <c r="AT162" s="138" t="s">
        <v>131</v>
      </c>
      <c r="AU162" s="138" t="s">
        <v>78</v>
      </c>
      <c r="AV162" s="10" t="s">
        <v>78</v>
      </c>
      <c r="AW162" s="10" t="s">
        <v>28</v>
      </c>
      <c r="AX162" s="10" t="s">
        <v>72</v>
      </c>
      <c r="AY162" s="138" t="s">
        <v>130</v>
      </c>
    </row>
    <row r="163" spans="2:65" s="10" customFormat="1" ht="20.6">
      <c r="B163" s="136"/>
      <c r="D163" s="137" t="s">
        <v>131</v>
      </c>
      <c r="E163" s="138" t="s">
        <v>1</v>
      </c>
      <c r="F163" s="139" t="s">
        <v>6300</v>
      </c>
      <c r="H163" s="140">
        <v>14.314</v>
      </c>
      <c r="I163" s="141"/>
      <c r="L163" s="136"/>
      <c r="M163" s="142"/>
      <c r="T163" s="144"/>
      <c r="AT163" s="138" t="s">
        <v>131</v>
      </c>
      <c r="AU163" s="138" t="s">
        <v>78</v>
      </c>
      <c r="AV163" s="10" t="s">
        <v>78</v>
      </c>
      <c r="AW163" s="10" t="s">
        <v>28</v>
      </c>
      <c r="AX163" s="10" t="s">
        <v>72</v>
      </c>
      <c r="AY163" s="138" t="s">
        <v>130</v>
      </c>
    </row>
    <row r="164" spans="2:65" s="813" customFormat="1">
      <c r="B164" s="817"/>
      <c r="D164" s="137" t="s">
        <v>131</v>
      </c>
      <c r="E164" s="814" t="s">
        <v>1</v>
      </c>
      <c r="F164" s="820" t="s">
        <v>5571</v>
      </c>
      <c r="H164" s="819">
        <v>102.444</v>
      </c>
      <c r="I164" s="818"/>
      <c r="L164" s="817"/>
      <c r="M164" s="816"/>
      <c r="T164" s="815"/>
      <c r="AT164" s="814" t="s">
        <v>131</v>
      </c>
      <c r="AU164" s="814" t="s">
        <v>78</v>
      </c>
      <c r="AV164" s="813" t="s">
        <v>132</v>
      </c>
      <c r="AW164" s="813" t="s">
        <v>28</v>
      </c>
      <c r="AX164" s="813" t="s">
        <v>8</v>
      </c>
      <c r="AY164" s="814" t="s">
        <v>130</v>
      </c>
    </row>
    <row r="165" spans="2:65" s="686" customFormat="1" ht="16.5" customHeight="1">
      <c r="B165" s="301"/>
      <c r="C165" s="551" t="s">
        <v>103</v>
      </c>
      <c r="D165" s="551" t="s">
        <v>1008</v>
      </c>
      <c r="E165" s="801" t="s">
        <v>4271</v>
      </c>
      <c r="F165" s="552" t="s">
        <v>4270</v>
      </c>
      <c r="G165" s="800" t="s">
        <v>270</v>
      </c>
      <c r="H165" s="799">
        <v>42.335999999999999</v>
      </c>
      <c r="I165" s="553"/>
      <c r="J165" s="798">
        <f>ROUND(I165*H165,0)</f>
        <v>0</v>
      </c>
      <c r="K165" s="552" t="s">
        <v>4082</v>
      </c>
      <c r="L165" s="34"/>
      <c r="M165" s="554" t="s">
        <v>1</v>
      </c>
      <c r="N165" s="555" t="s">
        <v>37</v>
      </c>
      <c r="P165" s="307">
        <f>O165*H165</f>
        <v>0</v>
      </c>
      <c r="Q165" s="307">
        <v>2.4719E-3</v>
      </c>
      <c r="R165" s="307">
        <f>Q165*H165</f>
        <v>0.10465035839999999</v>
      </c>
      <c r="S165" s="307">
        <v>0</v>
      </c>
      <c r="T165" s="133">
        <f>S165*H165</f>
        <v>0</v>
      </c>
      <c r="AR165" s="134" t="s">
        <v>103</v>
      </c>
      <c r="AT165" s="134" t="s">
        <v>1008</v>
      </c>
      <c r="AU165" s="134" t="s">
        <v>78</v>
      </c>
      <c r="AY165" s="277" t="s">
        <v>130</v>
      </c>
      <c r="BE165" s="308">
        <f>IF(N165="základní",J165,0)</f>
        <v>0</v>
      </c>
      <c r="BF165" s="308">
        <f>IF(N165="snížená",J165,0)</f>
        <v>0</v>
      </c>
      <c r="BG165" s="308">
        <f>IF(N165="zákl. přenesená",J165,0)</f>
        <v>0</v>
      </c>
      <c r="BH165" s="308">
        <f>IF(N165="sníž. přenesená",J165,0)</f>
        <v>0</v>
      </c>
      <c r="BI165" s="308">
        <f>IF(N165="nulová",J165,0)</f>
        <v>0</v>
      </c>
      <c r="BJ165" s="277" t="s">
        <v>8</v>
      </c>
      <c r="BK165" s="308">
        <f>ROUND(I165*H165,0)</f>
        <v>0</v>
      </c>
      <c r="BL165" s="277" t="s">
        <v>103</v>
      </c>
      <c r="BM165" s="134" t="s">
        <v>6299</v>
      </c>
    </row>
    <row r="166" spans="2:65" s="10" customFormat="1">
      <c r="B166" s="136"/>
      <c r="D166" s="137" t="s">
        <v>131</v>
      </c>
      <c r="E166" s="138" t="s">
        <v>1</v>
      </c>
      <c r="F166" s="139" t="s">
        <v>6298</v>
      </c>
      <c r="H166" s="140">
        <v>2.3199999999999998</v>
      </c>
      <c r="I166" s="141"/>
      <c r="L166" s="136"/>
      <c r="M166" s="142"/>
      <c r="T166" s="144"/>
      <c r="AT166" s="138" t="s">
        <v>131</v>
      </c>
      <c r="AU166" s="138" t="s">
        <v>78</v>
      </c>
      <c r="AV166" s="10" t="s">
        <v>78</v>
      </c>
      <c r="AW166" s="10" t="s">
        <v>28</v>
      </c>
      <c r="AX166" s="10" t="s">
        <v>72</v>
      </c>
      <c r="AY166" s="138" t="s">
        <v>130</v>
      </c>
    </row>
    <row r="167" spans="2:65" s="10" customFormat="1">
      <c r="B167" s="136"/>
      <c r="D167" s="137" t="s">
        <v>131</v>
      </c>
      <c r="E167" s="138" t="s">
        <v>1</v>
      </c>
      <c r="F167" s="139" t="s">
        <v>6297</v>
      </c>
      <c r="H167" s="140">
        <v>3.68</v>
      </c>
      <c r="I167" s="141"/>
      <c r="L167" s="136"/>
      <c r="M167" s="142"/>
      <c r="T167" s="144"/>
      <c r="AT167" s="138" t="s">
        <v>131</v>
      </c>
      <c r="AU167" s="138" t="s">
        <v>78</v>
      </c>
      <c r="AV167" s="10" t="s">
        <v>78</v>
      </c>
      <c r="AW167" s="10" t="s">
        <v>28</v>
      </c>
      <c r="AX167" s="10" t="s">
        <v>72</v>
      </c>
      <c r="AY167" s="138" t="s">
        <v>130</v>
      </c>
    </row>
    <row r="168" spans="2:65" s="10" customFormat="1" ht="20.6">
      <c r="B168" s="136"/>
      <c r="D168" s="137" t="s">
        <v>131</v>
      </c>
      <c r="E168" s="138" t="s">
        <v>1</v>
      </c>
      <c r="F168" s="139" t="s">
        <v>6296</v>
      </c>
      <c r="H168" s="140">
        <v>17.507999999999999</v>
      </c>
      <c r="I168" s="141"/>
      <c r="L168" s="136"/>
      <c r="M168" s="142"/>
      <c r="T168" s="144"/>
      <c r="AT168" s="138" t="s">
        <v>131</v>
      </c>
      <c r="AU168" s="138" t="s">
        <v>78</v>
      </c>
      <c r="AV168" s="10" t="s">
        <v>78</v>
      </c>
      <c r="AW168" s="10" t="s">
        <v>28</v>
      </c>
      <c r="AX168" s="10" t="s">
        <v>72</v>
      </c>
      <c r="AY168" s="138" t="s">
        <v>130</v>
      </c>
    </row>
    <row r="169" spans="2:65" s="10" customFormat="1" ht="20.6">
      <c r="B169" s="136"/>
      <c r="D169" s="137" t="s">
        <v>131</v>
      </c>
      <c r="E169" s="138" t="s">
        <v>1</v>
      </c>
      <c r="F169" s="139" t="s">
        <v>6295</v>
      </c>
      <c r="H169" s="140">
        <v>2.7570000000000001</v>
      </c>
      <c r="I169" s="141"/>
      <c r="L169" s="136"/>
      <c r="M169" s="142"/>
      <c r="T169" s="144"/>
      <c r="AT169" s="138" t="s">
        <v>131</v>
      </c>
      <c r="AU169" s="138" t="s">
        <v>78</v>
      </c>
      <c r="AV169" s="10" t="s">
        <v>78</v>
      </c>
      <c r="AW169" s="10" t="s">
        <v>28</v>
      </c>
      <c r="AX169" s="10" t="s">
        <v>72</v>
      </c>
      <c r="AY169" s="138" t="s">
        <v>130</v>
      </c>
    </row>
    <row r="170" spans="2:65" s="10" customFormat="1" ht="20.6">
      <c r="B170" s="136"/>
      <c r="D170" s="137" t="s">
        <v>131</v>
      </c>
      <c r="E170" s="138" t="s">
        <v>1</v>
      </c>
      <c r="F170" s="139" t="s">
        <v>6294</v>
      </c>
      <c r="H170" s="140">
        <v>8.2330000000000005</v>
      </c>
      <c r="I170" s="141"/>
      <c r="L170" s="136"/>
      <c r="M170" s="142"/>
      <c r="T170" s="144"/>
      <c r="AT170" s="138" t="s">
        <v>131</v>
      </c>
      <c r="AU170" s="138" t="s">
        <v>78</v>
      </c>
      <c r="AV170" s="10" t="s">
        <v>78</v>
      </c>
      <c r="AW170" s="10" t="s">
        <v>28</v>
      </c>
      <c r="AX170" s="10" t="s">
        <v>72</v>
      </c>
      <c r="AY170" s="138" t="s">
        <v>130</v>
      </c>
    </row>
    <row r="171" spans="2:65" s="813" customFormat="1">
      <c r="B171" s="817"/>
      <c r="D171" s="137" t="s">
        <v>131</v>
      </c>
      <c r="E171" s="814" t="s">
        <v>1</v>
      </c>
      <c r="F171" s="820" t="s">
        <v>5571</v>
      </c>
      <c r="H171" s="819">
        <v>34.497999999999998</v>
      </c>
      <c r="I171" s="818"/>
      <c r="L171" s="817"/>
      <c r="M171" s="816"/>
      <c r="T171" s="815"/>
      <c r="AT171" s="814" t="s">
        <v>131</v>
      </c>
      <c r="AU171" s="814" t="s">
        <v>78</v>
      </c>
      <c r="AV171" s="813" t="s">
        <v>132</v>
      </c>
      <c r="AW171" s="813" t="s">
        <v>28</v>
      </c>
      <c r="AX171" s="813" t="s">
        <v>72</v>
      </c>
      <c r="AY171" s="814" t="s">
        <v>130</v>
      </c>
    </row>
    <row r="172" spans="2:65" s="10" customFormat="1">
      <c r="B172" s="136"/>
      <c r="D172" s="137" t="s">
        <v>131</v>
      </c>
      <c r="E172" s="138" t="s">
        <v>1</v>
      </c>
      <c r="F172" s="139" t="s">
        <v>6293</v>
      </c>
      <c r="H172" s="140">
        <v>5.6559999999999997</v>
      </c>
      <c r="I172" s="141"/>
      <c r="L172" s="136"/>
      <c r="M172" s="142"/>
      <c r="T172" s="144"/>
      <c r="AT172" s="138" t="s">
        <v>131</v>
      </c>
      <c r="AU172" s="138" t="s">
        <v>78</v>
      </c>
      <c r="AV172" s="10" t="s">
        <v>78</v>
      </c>
      <c r="AW172" s="10" t="s">
        <v>28</v>
      </c>
      <c r="AX172" s="10" t="s">
        <v>72</v>
      </c>
      <c r="AY172" s="138" t="s">
        <v>130</v>
      </c>
    </row>
    <row r="173" spans="2:65" s="10" customFormat="1">
      <c r="B173" s="136"/>
      <c r="D173" s="137" t="s">
        <v>131</v>
      </c>
      <c r="E173" s="138" t="s">
        <v>1</v>
      </c>
      <c r="F173" s="139" t="s">
        <v>6292</v>
      </c>
      <c r="H173" s="140">
        <v>2.1819999999999999</v>
      </c>
      <c r="I173" s="141"/>
      <c r="L173" s="136"/>
      <c r="M173" s="142"/>
      <c r="T173" s="144"/>
      <c r="AT173" s="138" t="s">
        <v>131</v>
      </c>
      <c r="AU173" s="138" t="s">
        <v>78</v>
      </c>
      <c r="AV173" s="10" t="s">
        <v>78</v>
      </c>
      <c r="AW173" s="10" t="s">
        <v>28</v>
      </c>
      <c r="AX173" s="10" t="s">
        <v>72</v>
      </c>
      <c r="AY173" s="138" t="s">
        <v>130</v>
      </c>
    </row>
    <row r="174" spans="2:65" s="813" customFormat="1">
      <c r="B174" s="817"/>
      <c r="D174" s="137" t="s">
        <v>131</v>
      </c>
      <c r="E174" s="814" t="s">
        <v>1</v>
      </c>
      <c r="F174" s="820" t="s">
        <v>6252</v>
      </c>
      <c r="H174" s="819">
        <v>7.8380000000000001</v>
      </c>
      <c r="I174" s="818"/>
      <c r="L174" s="817"/>
      <c r="M174" s="816"/>
      <c r="T174" s="815"/>
      <c r="AT174" s="814" t="s">
        <v>131</v>
      </c>
      <c r="AU174" s="814" t="s">
        <v>78</v>
      </c>
      <c r="AV174" s="813" t="s">
        <v>132</v>
      </c>
      <c r="AW174" s="813" t="s">
        <v>28</v>
      </c>
      <c r="AX174" s="813" t="s">
        <v>72</v>
      </c>
      <c r="AY174" s="814" t="s">
        <v>130</v>
      </c>
    </row>
    <row r="175" spans="2:65" s="821" customFormat="1">
      <c r="B175" s="825"/>
      <c r="D175" s="137" t="s">
        <v>131</v>
      </c>
      <c r="E175" s="822" t="s">
        <v>1</v>
      </c>
      <c r="F175" s="828" t="s">
        <v>3195</v>
      </c>
      <c r="H175" s="827">
        <v>42.335999999999999</v>
      </c>
      <c r="I175" s="826"/>
      <c r="L175" s="825"/>
      <c r="M175" s="824"/>
      <c r="T175" s="823"/>
      <c r="AT175" s="822" t="s">
        <v>131</v>
      </c>
      <c r="AU175" s="822" t="s">
        <v>78</v>
      </c>
      <c r="AV175" s="821" t="s">
        <v>103</v>
      </c>
      <c r="AW175" s="821" t="s">
        <v>28</v>
      </c>
      <c r="AX175" s="821" t="s">
        <v>8</v>
      </c>
      <c r="AY175" s="822" t="s">
        <v>130</v>
      </c>
    </row>
    <row r="176" spans="2:65" s="686" customFormat="1" ht="16.5" customHeight="1">
      <c r="B176" s="301"/>
      <c r="C176" s="551" t="s">
        <v>133</v>
      </c>
      <c r="D176" s="551" t="s">
        <v>1008</v>
      </c>
      <c r="E176" s="801" t="s">
        <v>4265</v>
      </c>
      <c r="F176" s="552" t="s">
        <v>4264</v>
      </c>
      <c r="G176" s="800" t="s">
        <v>270</v>
      </c>
      <c r="H176" s="799">
        <v>42.335999999999999</v>
      </c>
      <c r="I176" s="553"/>
      <c r="J176" s="798">
        <f>ROUND(I176*H176,0)</f>
        <v>0</v>
      </c>
      <c r="K176" s="552" t="s">
        <v>4082</v>
      </c>
      <c r="L176" s="34"/>
      <c r="M176" s="554" t="s">
        <v>1</v>
      </c>
      <c r="N176" s="555" t="s">
        <v>37</v>
      </c>
      <c r="P176" s="307">
        <f>O176*H176</f>
        <v>0</v>
      </c>
      <c r="Q176" s="307">
        <v>0</v>
      </c>
      <c r="R176" s="307">
        <f>Q176*H176</f>
        <v>0</v>
      </c>
      <c r="S176" s="307">
        <v>0</v>
      </c>
      <c r="T176" s="133">
        <f>S176*H176</f>
        <v>0</v>
      </c>
      <c r="AR176" s="134" t="s">
        <v>103</v>
      </c>
      <c r="AT176" s="134" t="s">
        <v>1008</v>
      </c>
      <c r="AU176" s="134" t="s">
        <v>78</v>
      </c>
      <c r="AY176" s="277" t="s">
        <v>130</v>
      </c>
      <c r="BE176" s="308">
        <f>IF(N176="základní",J176,0)</f>
        <v>0</v>
      </c>
      <c r="BF176" s="308">
        <f>IF(N176="snížená",J176,0)</f>
        <v>0</v>
      </c>
      <c r="BG176" s="308">
        <f>IF(N176="zákl. přenesená",J176,0)</f>
        <v>0</v>
      </c>
      <c r="BH176" s="308">
        <f>IF(N176="sníž. přenesená",J176,0)</f>
        <v>0</v>
      </c>
      <c r="BI176" s="308">
        <f>IF(N176="nulová",J176,0)</f>
        <v>0</v>
      </c>
      <c r="BJ176" s="277" t="s">
        <v>8</v>
      </c>
      <c r="BK176" s="308">
        <f>ROUND(I176*H176,0)</f>
        <v>0</v>
      </c>
      <c r="BL176" s="277" t="s">
        <v>103</v>
      </c>
      <c r="BM176" s="134" t="s">
        <v>6291</v>
      </c>
    </row>
    <row r="177" spans="2:65" s="686" customFormat="1" ht="16.5" customHeight="1">
      <c r="B177" s="301"/>
      <c r="C177" s="551" t="s">
        <v>107</v>
      </c>
      <c r="D177" s="551" t="s">
        <v>1008</v>
      </c>
      <c r="E177" s="801" t="s">
        <v>6290</v>
      </c>
      <c r="F177" s="552" t="s">
        <v>6289</v>
      </c>
      <c r="G177" s="800" t="s">
        <v>138</v>
      </c>
      <c r="H177" s="799">
        <v>4.0830000000000002</v>
      </c>
      <c r="I177" s="553"/>
      <c r="J177" s="798">
        <f>ROUND(I177*H177,0)</f>
        <v>0</v>
      </c>
      <c r="K177" s="552" t="s">
        <v>4082</v>
      </c>
      <c r="L177" s="34"/>
      <c r="M177" s="554" t="s">
        <v>1</v>
      </c>
      <c r="N177" s="555" t="s">
        <v>37</v>
      </c>
      <c r="P177" s="307">
        <f>O177*H177</f>
        <v>0</v>
      </c>
      <c r="Q177" s="307">
        <v>1.0627727796999999</v>
      </c>
      <c r="R177" s="307">
        <f>Q177*H177</f>
        <v>4.3393012595150999</v>
      </c>
      <c r="S177" s="307">
        <v>0</v>
      </c>
      <c r="T177" s="133">
        <f>S177*H177</f>
        <v>0</v>
      </c>
      <c r="AR177" s="134" t="s">
        <v>103</v>
      </c>
      <c r="AT177" s="134" t="s">
        <v>1008</v>
      </c>
      <c r="AU177" s="134" t="s">
        <v>78</v>
      </c>
      <c r="AY177" s="277" t="s">
        <v>130</v>
      </c>
      <c r="BE177" s="308">
        <f>IF(N177="základní",J177,0)</f>
        <v>0</v>
      </c>
      <c r="BF177" s="308">
        <f>IF(N177="snížená",J177,0)</f>
        <v>0</v>
      </c>
      <c r="BG177" s="308">
        <f>IF(N177="zákl. přenesená",J177,0)</f>
        <v>0</v>
      </c>
      <c r="BH177" s="308">
        <f>IF(N177="sníž. přenesená",J177,0)</f>
        <v>0</v>
      </c>
      <c r="BI177" s="308">
        <f>IF(N177="nulová",J177,0)</f>
        <v>0</v>
      </c>
      <c r="BJ177" s="277" t="s">
        <v>8</v>
      </c>
      <c r="BK177" s="308">
        <f>ROUND(I177*H177,0)</f>
        <v>0</v>
      </c>
      <c r="BL177" s="277" t="s">
        <v>103</v>
      </c>
      <c r="BM177" s="134" t="s">
        <v>6288</v>
      </c>
    </row>
    <row r="178" spans="2:65" s="10" customFormat="1">
      <c r="B178" s="136"/>
      <c r="D178" s="137" t="s">
        <v>131</v>
      </c>
      <c r="E178" s="138" t="s">
        <v>1</v>
      </c>
      <c r="F178" s="139" t="s">
        <v>6287</v>
      </c>
      <c r="H178" s="140">
        <v>3.83</v>
      </c>
      <c r="I178" s="141"/>
      <c r="L178" s="136"/>
      <c r="M178" s="142"/>
      <c r="T178" s="144"/>
      <c r="AT178" s="138" t="s">
        <v>131</v>
      </c>
      <c r="AU178" s="138" t="s">
        <v>78</v>
      </c>
      <c r="AV178" s="10" t="s">
        <v>78</v>
      </c>
      <c r="AW178" s="10" t="s">
        <v>28</v>
      </c>
      <c r="AX178" s="10" t="s">
        <v>72</v>
      </c>
      <c r="AY178" s="138" t="s">
        <v>130</v>
      </c>
    </row>
    <row r="179" spans="2:65" s="10" customFormat="1">
      <c r="B179" s="136"/>
      <c r="D179" s="137" t="s">
        <v>131</v>
      </c>
      <c r="E179" s="138" t="s">
        <v>1</v>
      </c>
      <c r="F179" s="139" t="s">
        <v>6286</v>
      </c>
      <c r="H179" s="140">
        <v>0.16200000000000001</v>
      </c>
      <c r="I179" s="141"/>
      <c r="L179" s="136"/>
      <c r="M179" s="142"/>
      <c r="T179" s="144"/>
      <c r="AT179" s="138" t="s">
        <v>131</v>
      </c>
      <c r="AU179" s="138" t="s">
        <v>78</v>
      </c>
      <c r="AV179" s="10" t="s">
        <v>78</v>
      </c>
      <c r="AW179" s="10" t="s">
        <v>28</v>
      </c>
      <c r="AX179" s="10" t="s">
        <v>72</v>
      </c>
      <c r="AY179" s="138" t="s">
        <v>130</v>
      </c>
    </row>
    <row r="180" spans="2:65" s="10" customFormat="1">
      <c r="B180" s="136"/>
      <c r="D180" s="137" t="s">
        <v>131</v>
      </c>
      <c r="E180" s="138" t="s">
        <v>1</v>
      </c>
      <c r="F180" s="139" t="s">
        <v>6285</v>
      </c>
      <c r="H180" s="140">
        <v>9.0999999999999998E-2</v>
      </c>
      <c r="I180" s="141"/>
      <c r="L180" s="136"/>
      <c r="M180" s="142"/>
      <c r="T180" s="144"/>
      <c r="AT180" s="138" t="s">
        <v>131</v>
      </c>
      <c r="AU180" s="138" t="s">
        <v>78</v>
      </c>
      <c r="AV180" s="10" t="s">
        <v>78</v>
      </c>
      <c r="AW180" s="10" t="s">
        <v>28</v>
      </c>
      <c r="AX180" s="10" t="s">
        <v>72</v>
      </c>
      <c r="AY180" s="138" t="s">
        <v>130</v>
      </c>
    </row>
    <row r="181" spans="2:65" s="813" customFormat="1">
      <c r="B181" s="817"/>
      <c r="D181" s="137" t="s">
        <v>131</v>
      </c>
      <c r="E181" s="814" t="s">
        <v>1</v>
      </c>
      <c r="F181" s="820" t="s">
        <v>2951</v>
      </c>
      <c r="H181" s="819">
        <v>4.0830000000000002</v>
      </c>
      <c r="I181" s="818"/>
      <c r="L181" s="817"/>
      <c r="M181" s="816"/>
      <c r="T181" s="815"/>
      <c r="AT181" s="814" t="s">
        <v>131</v>
      </c>
      <c r="AU181" s="814" t="s">
        <v>78</v>
      </c>
      <c r="AV181" s="813" t="s">
        <v>132</v>
      </c>
      <c r="AW181" s="813" t="s">
        <v>28</v>
      </c>
      <c r="AX181" s="813" t="s">
        <v>8</v>
      </c>
      <c r="AY181" s="814" t="s">
        <v>130</v>
      </c>
    </row>
    <row r="182" spans="2:65" s="686" customFormat="1" ht="16.5" customHeight="1">
      <c r="B182" s="301"/>
      <c r="C182" s="551" t="s">
        <v>134</v>
      </c>
      <c r="D182" s="551" t="s">
        <v>1008</v>
      </c>
      <c r="E182" s="801" t="s">
        <v>6284</v>
      </c>
      <c r="F182" s="552" t="s">
        <v>6283</v>
      </c>
      <c r="G182" s="800" t="s">
        <v>212</v>
      </c>
      <c r="H182" s="799">
        <v>16.324000000000002</v>
      </c>
      <c r="I182" s="553"/>
      <c r="J182" s="798">
        <f>ROUND(I182*H182,0)</f>
        <v>0</v>
      </c>
      <c r="K182" s="552" t="s">
        <v>4082</v>
      </c>
      <c r="L182" s="34"/>
      <c r="M182" s="554" t="s">
        <v>1</v>
      </c>
      <c r="N182" s="555" t="s">
        <v>37</v>
      </c>
      <c r="P182" s="307">
        <f>O182*H182</f>
        <v>0</v>
      </c>
      <c r="Q182" s="307">
        <v>2.2563422040000001</v>
      </c>
      <c r="R182" s="307">
        <f>Q182*H182</f>
        <v>36.832530138096004</v>
      </c>
      <c r="S182" s="307">
        <v>0</v>
      </c>
      <c r="T182" s="133">
        <f>S182*H182</f>
        <v>0</v>
      </c>
      <c r="AR182" s="134" t="s">
        <v>103</v>
      </c>
      <c r="AT182" s="134" t="s">
        <v>1008</v>
      </c>
      <c r="AU182" s="134" t="s">
        <v>78</v>
      </c>
      <c r="AY182" s="277" t="s">
        <v>130</v>
      </c>
      <c r="BE182" s="308">
        <f>IF(N182="základní",J182,0)</f>
        <v>0</v>
      </c>
      <c r="BF182" s="308">
        <f>IF(N182="snížená",J182,0)</f>
        <v>0</v>
      </c>
      <c r="BG182" s="308">
        <f>IF(N182="zákl. přenesená",J182,0)</f>
        <v>0</v>
      </c>
      <c r="BH182" s="308">
        <f>IF(N182="sníž. přenesená",J182,0)</f>
        <v>0</v>
      </c>
      <c r="BI182" s="308">
        <f>IF(N182="nulová",J182,0)</f>
        <v>0</v>
      </c>
      <c r="BJ182" s="277" t="s">
        <v>8</v>
      </c>
      <c r="BK182" s="308">
        <f>ROUND(I182*H182,0)</f>
        <v>0</v>
      </c>
      <c r="BL182" s="277" t="s">
        <v>103</v>
      </c>
      <c r="BM182" s="134" t="s">
        <v>6282</v>
      </c>
    </row>
    <row r="183" spans="2:65" s="10" customFormat="1">
      <c r="B183" s="136"/>
      <c r="D183" s="137" t="s">
        <v>131</v>
      </c>
      <c r="E183" s="138" t="s">
        <v>1</v>
      </c>
      <c r="F183" s="139" t="s">
        <v>6281</v>
      </c>
      <c r="H183" s="140">
        <v>2.38</v>
      </c>
      <c r="I183" s="141"/>
      <c r="L183" s="136"/>
      <c r="M183" s="142"/>
      <c r="T183" s="144"/>
      <c r="AT183" s="138" t="s">
        <v>131</v>
      </c>
      <c r="AU183" s="138" t="s">
        <v>78</v>
      </c>
      <c r="AV183" s="10" t="s">
        <v>78</v>
      </c>
      <c r="AW183" s="10" t="s">
        <v>28</v>
      </c>
      <c r="AX183" s="10" t="s">
        <v>72</v>
      </c>
      <c r="AY183" s="138" t="s">
        <v>130</v>
      </c>
    </row>
    <row r="184" spans="2:65" s="10" customFormat="1">
      <c r="B184" s="136"/>
      <c r="D184" s="137" t="s">
        <v>131</v>
      </c>
      <c r="E184" s="138" t="s">
        <v>1</v>
      </c>
      <c r="F184" s="139" t="s">
        <v>6280</v>
      </c>
      <c r="H184" s="140">
        <v>2.16</v>
      </c>
      <c r="I184" s="141"/>
      <c r="L184" s="136"/>
      <c r="M184" s="142"/>
      <c r="T184" s="144"/>
      <c r="AT184" s="138" t="s">
        <v>131</v>
      </c>
      <c r="AU184" s="138" t="s">
        <v>78</v>
      </c>
      <c r="AV184" s="10" t="s">
        <v>78</v>
      </c>
      <c r="AW184" s="10" t="s">
        <v>28</v>
      </c>
      <c r="AX184" s="10" t="s">
        <v>72</v>
      </c>
      <c r="AY184" s="138" t="s">
        <v>130</v>
      </c>
    </row>
    <row r="185" spans="2:65" s="10" customFormat="1">
      <c r="B185" s="136"/>
      <c r="D185" s="137" t="s">
        <v>131</v>
      </c>
      <c r="E185" s="138" t="s">
        <v>1</v>
      </c>
      <c r="F185" s="139" t="s">
        <v>6279</v>
      </c>
      <c r="H185" s="140">
        <v>1.728</v>
      </c>
      <c r="I185" s="141"/>
      <c r="L185" s="136"/>
      <c r="M185" s="142"/>
      <c r="T185" s="144"/>
      <c r="AT185" s="138" t="s">
        <v>131</v>
      </c>
      <c r="AU185" s="138" t="s">
        <v>78</v>
      </c>
      <c r="AV185" s="10" t="s">
        <v>78</v>
      </c>
      <c r="AW185" s="10" t="s">
        <v>28</v>
      </c>
      <c r="AX185" s="10" t="s">
        <v>72</v>
      </c>
      <c r="AY185" s="138" t="s">
        <v>130</v>
      </c>
    </row>
    <row r="186" spans="2:65" s="10" customFormat="1">
      <c r="B186" s="136"/>
      <c r="D186" s="137" t="s">
        <v>131</v>
      </c>
      <c r="E186" s="138" t="s">
        <v>1</v>
      </c>
      <c r="F186" s="139" t="s">
        <v>6278</v>
      </c>
      <c r="H186" s="140">
        <v>0.28100000000000003</v>
      </c>
      <c r="I186" s="141"/>
      <c r="L186" s="136"/>
      <c r="M186" s="142"/>
      <c r="T186" s="144"/>
      <c r="AT186" s="138" t="s">
        <v>131</v>
      </c>
      <c r="AU186" s="138" t="s">
        <v>78</v>
      </c>
      <c r="AV186" s="10" t="s">
        <v>78</v>
      </c>
      <c r="AW186" s="10" t="s">
        <v>28</v>
      </c>
      <c r="AX186" s="10" t="s">
        <v>72</v>
      </c>
      <c r="AY186" s="138" t="s">
        <v>130</v>
      </c>
    </row>
    <row r="187" spans="2:65" s="10" customFormat="1">
      <c r="B187" s="136"/>
      <c r="D187" s="137" t="s">
        <v>131</v>
      </c>
      <c r="E187" s="138" t="s">
        <v>1</v>
      </c>
      <c r="F187" s="139" t="s">
        <v>6277</v>
      </c>
      <c r="H187" s="140">
        <v>0.27</v>
      </c>
      <c r="I187" s="141"/>
      <c r="L187" s="136"/>
      <c r="M187" s="142"/>
      <c r="T187" s="144"/>
      <c r="AT187" s="138" t="s">
        <v>131</v>
      </c>
      <c r="AU187" s="138" t="s">
        <v>78</v>
      </c>
      <c r="AV187" s="10" t="s">
        <v>78</v>
      </c>
      <c r="AW187" s="10" t="s">
        <v>28</v>
      </c>
      <c r="AX187" s="10" t="s">
        <v>72</v>
      </c>
      <c r="AY187" s="138" t="s">
        <v>130</v>
      </c>
    </row>
    <row r="188" spans="2:65" s="10" customFormat="1">
      <c r="B188" s="136"/>
      <c r="D188" s="137" t="s">
        <v>131</v>
      </c>
      <c r="E188" s="138" t="s">
        <v>1</v>
      </c>
      <c r="F188" s="139" t="s">
        <v>6276</v>
      </c>
      <c r="H188" s="140">
        <v>0.439</v>
      </c>
      <c r="I188" s="141"/>
      <c r="L188" s="136"/>
      <c r="M188" s="142"/>
      <c r="T188" s="144"/>
      <c r="AT188" s="138" t="s">
        <v>131</v>
      </c>
      <c r="AU188" s="138" t="s">
        <v>78</v>
      </c>
      <c r="AV188" s="10" t="s">
        <v>78</v>
      </c>
      <c r="AW188" s="10" t="s">
        <v>28</v>
      </c>
      <c r="AX188" s="10" t="s">
        <v>72</v>
      </c>
      <c r="AY188" s="138" t="s">
        <v>130</v>
      </c>
    </row>
    <row r="189" spans="2:65" s="10" customFormat="1">
      <c r="B189" s="136"/>
      <c r="D189" s="137" t="s">
        <v>131</v>
      </c>
      <c r="E189" s="138" t="s">
        <v>1</v>
      </c>
      <c r="F189" s="139" t="s">
        <v>6275</v>
      </c>
      <c r="H189" s="140">
        <v>0.84199999999999997</v>
      </c>
      <c r="I189" s="141"/>
      <c r="L189" s="136"/>
      <c r="M189" s="142"/>
      <c r="T189" s="144"/>
      <c r="AT189" s="138" t="s">
        <v>131</v>
      </c>
      <c r="AU189" s="138" t="s">
        <v>78</v>
      </c>
      <c r="AV189" s="10" t="s">
        <v>78</v>
      </c>
      <c r="AW189" s="10" t="s">
        <v>28</v>
      </c>
      <c r="AX189" s="10" t="s">
        <v>72</v>
      </c>
      <c r="AY189" s="138" t="s">
        <v>130</v>
      </c>
    </row>
    <row r="190" spans="2:65" s="10" customFormat="1">
      <c r="B190" s="136"/>
      <c r="D190" s="137" t="s">
        <v>131</v>
      </c>
      <c r="E190" s="138" t="s">
        <v>1</v>
      </c>
      <c r="F190" s="139" t="s">
        <v>6274</v>
      </c>
      <c r="H190" s="140">
        <v>2.6110000000000002</v>
      </c>
      <c r="I190" s="141"/>
      <c r="L190" s="136"/>
      <c r="M190" s="142"/>
      <c r="T190" s="144"/>
      <c r="AT190" s="138" t="s">
        <v>131</v>
      </c>
      <c r="AU190" s="138" t="s">
        <v>78</v>
      </c>
      <c r="AV190" s="10" t="s">
        <v>78</v>
      </c>
      <c r="AW190" s="10" t="s">
        <v>28</v>
      </c>
      <c r="AX190" s="10" t="s">
        <v>72</v>
      </c>
      <c r="AY190" s="138" t="s">
        <v>130</v>
      </c>
    </row>
    <row r="191" spans="2:65" s="813" customFormat="1">
      <c r="B191" s="817"/>
      <c r="D191" s="137" t="s">
        <v>131</v>
      </c>
      <c r="E191" s="814" t="s">
        <v>1</v>
      </c>
      <c r="F191" s="820" t="s">
        <v>6273</v>
      </c>
      <c r="H191" s="819">
        <v>10.711</v>
      </c>
      <c r="I191" s="818"/>
      <c r="L191" s="817"/>
      <c r="M191" s="816"/>
      <c r="T191" s="815"/>
      <c r="AT191" s="814" t="s">
        <v>131</v>
      </c>
      <c r="AU191" s="814" t="s">
        <v>78</v>
      </c>
      <c r="AV191" s="813" t="s">
        <v>132</v>
      </c>
      <c r="AW191" s="813" t="s">
        <v>28</v>
      </c>
      <c r="AX191" s="813" t="s">
        <v>72</v>
      </c>
      <c r="AY191" s="814" t="s">
        <v>130</v>
      </c>
    </row>
    <row r="192" spans="2:65" s="10" customFormat="1" ht="20.6">
      <c r="B192" s="136"/>
      <c r="D192" s="137" t="s">
        <v>131</v>
      </c>
      <c r="E192" s="138" t="s">
        <v>1</v>
      </c>
      <c r="F192" s="139" t="s">
        <v>6272</v>
      </c>
      <c r="H192" s="140">
        <v>3.7509999999999999</v>
      </c>
      <c r="I192" s="141"/>
      <c r="L192" s="136"/>
      <c r="M192" s="142"/>
      <c r="T192" s="144"/>
      <c r="AT192" s="138" t="s">
        <v>131</v>
      </c>
      <c r="AU192" s="138" t="s">
        <v>78</v>
      </c>
      <c r="AV192" s="10" t="s">
        <v>78</v>
      </c>
      <c r="AW192" s="10" t="s">
        <v>28</v>
      </c>
      <c r="AX192" s="10" t="s">
        <v>72</v>
      </c>
      <c r="AY192" s="138" t="s">
        <v>130</v>
      </c>
    </row>
    <row r="193" spans="2:65" s="10" customFormat="1" ht="20.6">
      <c r="B193" s="136"/>
      <c r="D193" s="137" t="s">
        <v>131</v>
      </c>
      <c r="E193" s="138" t="s">
        <v>1</v>
      </c>
      <c r="F193" s="139" t="s">
        <v>6271</v>
      </c>
      <c r="H193" s="140">
        <v>1.8620000000000001</v>
      </c>
      <c r="I193" s="141"/>
      <c r="L193" s="136"/>
      <c r="M193" s="142"/>
      <c r="T193" s="144"/>
      <c r="AT193" s="138" t="s">
        <v>131</v>
      </c>
      <c r="AU193" s="138" t="s">
        <v>78</v>
      </c>
      <c r="AV193" s="10" t="s">
        <v>78</v>
      </c>
      <c r="AW193" s="10" t="s">
        <v>28</v>
      </c>
      <c r="AX193" s="10" t="s">
        <v>72</v>
      </c>
      <c r="AY193" s="138" t="s">
        <v>130</v>
      </c>
    </row>
    <row r="194" spans="2:65" s="813" customFormat="1">
      <c r="B194" s="817"/>
      <c r="D194" s="137" t="s">
        <v>131</v>
      </c>
      <c r="E194" s="814" t="s">
        <v>1</v>
      </c>
      <c r="F194" s="820" t="s">
        <v>6252</v>
      </c>
      <c r="H194" s="819">
        <v>5.6130000000000004</v>
      </c>
      <c r="I194" s="818"/>
      <c r="L194" s="817"/>
      <c r="M194" s="816"/>
      <c r="T194" s="815"/>
      <c r="AT194" s="814" t="s">
        <v>131</v>
      </c>
      <c r="AU194" s="814" t="s">
        <v>78</v>
      </c>
      <c r="AV194" s="813" t="s">
        <v>132</v>
      </c>
      <c r="AW194" s="813" t="s">
        <v>28</v>
      </c>
      <c r="AX194" s="813" t="s">
        <v>72</v>
      </c>
      <c r="AY194" s="814" t="s">
        <v>130</v>
      </c>
    </row>
    <row r="195" spans="2:65" s="821" customFormat="1">
      <c r="B195" s="825"/>
      <c r="D195" s="137" t="s">
        <v>131</v>
      </c>
      <c r="E195" s="822" t="s">
        <v>1</v>
      </c>
      <c r="F195" s="828" t="s">
        <v>3195</v>
      </c>
      <c r="H195" s="827">
        <v>16.324000000000002</v>
      </c>
      <c r="I195" s="826"/>
      <c r="L195" s="825"/>
      <c r="M195" s="824"/>
      <c r="T195" s="823"/>
      <c r="AT195" s="822" t="s">
        <v>131</v>
      </c>
      <c r="AU195" s="822" t="s">
        <v>78</v>
      </c>
      <c r="AV195" s="821" t="s">
        <v>103</v>
      </c>
      <c r="AW195" s="821" t="s">
        <v>28</v>
      </c>
      <c r="AX195" s="821" t="s">
        <v>8</v>
      </c>
      <c r="AY195" s="822" t="s">
        <v>130</v>
      </c>
    </row>
    <row r="196" spans="2:65" s="686" customFormat="1" ht="24.25" customHeight="1">
      <c r="B196" s="301"/>
      <c r="C196" s="551" t="s">
        <v>135</v>
      </c>
      <c r="D196" s="551" t="s">
        <v>1008</v>
      </c>
      <c r="E196" s="801" t="s">
        <v>6270</v>
      </c>
      <c r="F196" s="552" t="s">
        <v>6269</v>
      </c>
      <c r="G196" s="800" t="s">
        <v>212</v>
      </c>
      <c r="H196" s="799">
        <v>11.835000000000001</v>
      </c>
      <c r="I196" s="553"/>
      <c r="J196" s="798">
        <f>ROUND(I196*H196,0)</f>
        <v>0</v>
      </c>
      <c r="K196" s="552" t="s">
        <v>4082</v>
      </c>
      <c r="L196" s="34"/>
      <c r="M196" s="554" t="s">
        <v>1</v>
      </c>
      <c r="N196" s="555" t="s">
        <v>37</v>
      </c>
      <c r="P196" s="307">
        <f>O196*H196</f>
        <v>0</v>
      </c>
      <c r="Q196" s="307">
        <v>2.4532922039999998</v>
      </c>
      <c r="R196" s="307">
        <f>Q196*H196</f>
        <v>29.03471323434</v>
      </c>
      <c r="S196" s="307">
        <v>0</v>
      </c>
      <c r="T196" s="133">
        <f>S196*H196</f>
        <v>0</v>
      </c>
      <c r="AR196" s="134" t="s">
        <v>103</v>
      </c>
      <c r="AT196" s="134" t="s">
        <v>1008</v>
      </c>
      <c r="AU196" s="134" t="s">
        <v>78</v>
      </c>
      <c r="AY196" s="277" t="s">
        <v>130</v>
      </c>
      <c r="BE196" s="308">
        <f>IF(N196="základní",J196,0)</f>
        <v>0</v>
      </c>
      <c r="BF196" s="308">
        <f>IF(N196="snížená",J196,0)</f>
        <v>0</v>
      </c>
      <c r="BG196" s="308">
        <f>IF(N196="zákl. přenesená",J196,0)</f>
        <v>0</v>
      </c>
      <c r="BH196" s="308">
        <f>IF(N196="sníž. přenesená",J196,0)</f>
        <v>0</v>
      </c>
      <c r="BI196" s="308">
        <f>IF(N196="nulová",J196,0)</f>
        <v>0</v>
      </c>
      <c r="BJ196" s="277" t="s">
        <v>8</v>
      </c>
      <c r="BK196" s="308">
        <f>ROUND(I196*H196,0)</f>
        <v>0</v>
      </c>
      <c r="BL196" s="277" t="s">
        <v>103</v>
      </c>
      <c r="BM196" s="134" t="s">
        <v>6268</v>
      </c>
    </row>
    <row r="197" spans="2:65" s="10" customFormat="1">
      <c r="B197" s="136"/>
      <c r="D197" s="137" t="s">
        <v>131</v>
      </c>
      <c r="E197" s="138" t="s">
        <v>1</v>
      </c>
      <c r="F197" s="139" t="s">
        <v>6267</v>
      </c>
      <c r="H197" s="140">
        <v>7.7530000000000001</v>
      </c>
      <c r="I197" s="141"/>
      <c r="L197" s="136"/>
      <c r="M197" s="142"/>
      <c r="T197" s="144"/>
      <c r="AT197" s="138" t="s">
        <v>131</v>
      </c>
      <c r="AU197" s="138" t="s">
        <v>78</v>
      </c>
      <c r="AV197" s="10" t="s">
        <v>78</v>
      </c>
      <c r="AW197" s="10" t="s">
        <v>28</v>
      </c>
      <c r="AX197" s="10" t="s">
        <v>72</v>
      </c>
      <c r="AY197" s="138" t="s">
        <v>130</v>
      </c>
    </row>
    <row r="198" spans="2:65" s="813" customFormat="1">
      <c r="B198" s="817"/>
      <c r="D198" s="137" t="s">
        <v>131</v>
      </c>
      <c r="E198" s="814" t="s">
        <v>1</v>
      </c>
      <c r="F198" s="820" t="s">
        <v>6255</v>
      </c>
      <c r="H198" s="819">
        <v>7.7530000000000001</v>
      </c>
      <c r="I198" s="818"/>
      <c r="L198" s="817"/>
      <c r="M198" s="816"/>
      <c r="T198" s="815"/>
      <c r="AT198" s="814" t="s">
        <v>131</v>
      </c>
      <c r="AU198" s="814" t="s">
        <v>78</v>
      </c>
      <c r="AV198" s="813" t="s">
        <v>132</v>
      </c>
      <c r="AW198" s="813" t="s">
        <v>28</v>
      </c>
      <c r="AX198" s="813" t="s">
        <v>72</v>
      </c>
      <c r="AY198" s="814" t="s">
        <v>130</v>
      </c>
    </row>
    <row r="199" spans="2:65" s="10" customFormat="1" ht="20.6">
      <c r="B199" s="136"/>
      <c r="D199" s="137" t="s">
        <v>131</v>
      </c>
      <c r="E199" s="138" t="s">
        <v>1</v>
      </c>
      <c r="F199" s="139" t="s">
        <v>6266</v>
      </c>
      <c r="H199" s="140">
        <v>2.7280000000000002</v>
      </c>
      <c r="I199" s="141"/>
      <c r="L199" s="136"/>
      <c r="M199" s="142"/>
      <c r="T199" s="144"/>
      <c r="AT199" s="138" t="s">
        <v>131</v>
      </c>
      <c r="AU199" s="138" t="s">
        <v>78</v>
      </c>
      <c r="AV199" s="10" t="s">
        <v>78</v>
      </c>
      <c r="AW199" s="10" t="s">
        <v>28</v>
      </c>
      <c r="AX199" s="10" t="s">
        <v>72</v>
      </c>
      <c r="AY199" s="138" t="s">
        <v>130</v>
      </c>
    </row>
    <row r="200" spans="2:65" s="10" customFormat="1" ht="20.6">
      <c r="B200" s="136"/>
      <c r="D200" s="137" t="s">
        <v>131</v>
      </c>
      <c r="E200" s="138" t="s">
        <v>1</v>
      </c>
      <c r="F200" s="139" t="s">
        <v>6265</v>
      </c>
      <c r="H200" s="140">
        <v>1.3540000000000001</v>
      </c>
      <c r="I200" s="141"/>
      <c r="L200" s="136"/>
      <c r="M200" s="142"/>
      <c r="T200" s="144"/>
      <c r="AT200" s="138" t="s">
        <v>131</v>
      </c>
      <c r="AU200" s="138" t="s">
        <v>78</v>
      </c>
      <c r="AV200" s="10" t="s">
        <v>78</v>
      </c>
      <c r="AW200" s="10" t="s">
        <v>28</v>
      </c>
      <c r="AX200" s="10" t="s">
        <v>72</v>
      </c>
      <c r="AY200" s="138" t="s">
        <v>130</v>
      </c>
    </row>
    <row r="201" spans="2:65" s="813" customFormat="1">
      <c r="B201" s="817"/>
      <c r="D201" s="137" t="s">
        <v>131</v>
      </c>
      <c r="E201" s="814" t="s">
        <v>1</v>
      </c>
      <c r="F201" s="820" t="s">
        <v>6252</v>
      </c>
      <c r="H201" s="819">
        <v>4.0819999999999999</v>
      </c>
      <c r="I201" s="818"/>
      <c r="L201" s="817"/>
      <c r="M201" s="816"/>
      <c r="T201" s="815"/>
      <c r="AT201" s="814" t="s">
        <v>131</v>
      </c>
      <c r="AU201" s="814" t="s">
        <v>78</v>
      </c>
      <c r="AV201" s="813" t="s">
        <v>132</v>
      </c>
      <c r="AW201" s="813" t="s">
        <v>28</v>
      </c>
      <c r="AX201" s="813" t="s">
        <v>72</v>
      </c>
      <c r="AY201" s="814" t="s">
        <v>130</v>
      </c>
    </row>
    <row r="202" spans="2:65" s="821" customFormat="1">
      <c r="B202" s="825"/>
      <c r="D202" s="137" t="s">
        <v>131</v>
      </c>
      <c r="E202" s="822" t="s">
        <v>1</v>
      </c>
      <c r="F202" s="828" t="s">
        <v>3195</v>
      </c>
      <c r="H202" s="827">
        <v>11.835000000000001</v>
      </c>
      <c r="I202" s="826"/>
      <c r="L202" s="825"/>
      <c r="M202" s="824"/>
      <c r="T202" s="823"/>
      <c r="AT202" s="822" t="s">
        <v>131</v>
      </c>
      <c r="AU202" s="822" t="s">
        <v>78</v>
      </c>
      <c r="AV202" s="821" t="s">
        <v>103</v>
      </c>
      <c r="AW202" s="821" t="s">
        <v>28</v>
      </c>
      <c r="AX202" s="821" t="s">
        <v>8</v>
      </c>
      <c r="AY202" s="822" t="s">
        <v>130</v>
      </c>
    </row>
    <row r="203" spans="2:65" s="686" customFormat="1" ht="24.25" customHeight="1">
      <c r="B203" s="301"/>
      <c r="C203" s="551" t="s">
        <v>136</v>
      </c>
      <c r="D203" s="551" t="s">
        <v>1008</v>
      </c>
      <c r="E203" s="801" t="s">
        <v>6264</v>
      </c>
      <c r="F203" s="552" t="s">
        <v>6263</v>
      </c>
      <c r="G203" s="800" t="s">
        <v>212</v>
      </c>
      <c r="H203" s="799">
        <v>1.639</v>
      </c>
      <c r="I203" s="553"/>
      <c r="J203" s="798">
        <f>ROUND(I203*H203,0)</f>
        <v>0</v>
      </c>
      <c r="K203" s="552" t="s">
        <v>4082</v>
      </c>
      <c r="L203" s="34"/>
      <c r="M203" s="554" t="s">
        <v>1</v>
      </c>
      <c r="N203" s="555" t="s">
        <v>37</v>
      </c>
      <c r="P203" s="307">
        <f>O203*H203</f>
        <v>0</v>
      </c>
      <c r="Q203" s="307">
        <v>2.4532922039999998</v>
      </c>
      <c r="R203" s="307">
        <f>Q203*H203</f>
        <v>4.0209459223559998</v>
      </c>
      <c r="S203" s="307">
        <v>0</v>
      </c>
      <c r="T203" s="133">
        <f>S203*H203</f>
        <v>0</v>
      </c>
      <c r="AR203" s="134" t="s">
        <v>103</v>
      </c>
      <c r="AT203" s="134" t="s">
        <v>1008</v>
      </c>
      <c r="AU203" s="134" t="s">
        <v>78</v>
      </c>
      <c r="AY203" s="277" t="s">
        <v>130</v>
      </c>
      <c r="BE203" s="308">
        <f>IF(N203="základní",J203,0)</f>
        <v>0</v>
      </c>
      <c r="BF203" s="308">
        <f>IF(N203="snížená",J203,0)</f>
        <v>0</v>
      </c>
      <c r="BG203" s="308">
        <f>IF(N203="zákl. přenesená",J203,0)</f>
        <v>0</v>
      </c>
      <c r="BH203" s="308">
        <f>IF(N203="sníž. přenesená",J203,0)</f>
        <v>0</v>
      </c>
      <c r="BI203" s="308">
        <f>IF(N203="nulová",J203,0)</f>
        <v>0</v>
      </c>
      <c r="BJ203" s="277" t="s">
        <v>8</v>
      </c>
      <c r="BK203" s="308">
        <f>ROUND(I203*H203,0)</f>
        <v>0</v>
      </c>
      <c r="BL203" s="277" t="s">
        <v>103</v>
      </c>
      <c r="BM203" s="134" t="s">
        <v>6262</v>
      </c>
    </row>
    <row r="204" spans="2:65" s="10" customFormat="1">
      <c r="B204" s="136"/>
      <c r="D204" s="137" t="s">
        <v>131</v>
      </c>
      <c r="E204" s="138" t="s">
        <v>1</v>
      </c>
      <c r="F204" s="139" t="s">
        <v>6261</v>
      </c>
      <c r="H204" s="140">
        <v>1.639</v>
      </c>
      <c r="I204" s="141"/>
      <c r="L204" s="136"/>
      <c r="M204" s="142"/>
      <c r="T204" s="144"/>
      <c r="AT204" s="138" t="s">
        <v>131</v>
      </c>
      <c r="AU204" s="138" t="s">
        <v>78</v>
      </c>
      <c r="AV204" s="10" t="s">
        <v>78</v>
      </c>
      <c r="AW204" s="10" t="s">
        <v>28</v>
      </c>
      <c r="AX204" s="10" t="s">
        <v>72</v>
      </c>
      <c r="AY204" s="138" t="s">
        <v>130</v>
      </c>
    </row>
    <row r="205" spans="2:65" s="813" customFormat="1">
      <c r="B205" s="817"/>
      <c r="D205" s="137" t="s">
        <v>131</v>
      </c>
      <c r="E205" s="814" t="s">
        <v>1</v>
      </c>
      <c r="F205" s="820" t="s">
        <v>5908</v>
      </c>
      <c r="H205" s="819">
        <v>1.639</v>
      </c>
      <c r="I205" s="818"/>
      <c r="L205" s="817"/>
      <c r="M205" s="816"/>
      <c r="T205" s="815"/>
      <c r="AT205" s="814" t="s">
        <v>131</v>
      </c>
      <c r="AU205" s="814" t="s">
        <v>78</v>
      </c>
      <c r="AV205" s="813" t="s">
        <v>132</v>
      </c>
      <c r="AW205" s="813" t="s">
        <v>28</v>
      </c>
      <c r="AX205" s="813" t="s">
        <v>8</v>
      </c>
      <c r="AY205" s="814" t="s">
        <v>130</v>
      </c>
    </row>
    <row r="206" spans="2:65" s="686" customFormat="1" ht="16.5" customHeight="1">
      <c r="B206" s="301"/>
      <c r="C206" s="551" t="s">
        <v>137</v>
      </c>
      <c r="D206" s="551" t="s">
        <v>1008</v>
      </c>
      <c r="E206" s="801" t="s">
        <v>6260</v>
      </c>
      <c r="F206" s="552" t="s">
        <v>6259</v>
      </c>
      <c r="G206" s="800" t="s">
        <v>270</v>
      </c>
      <c r="H206" s="799">
        <v>76.084000000000003</v>
      </c>
      <c r="I206" s="553"/>
      <c r="J206" s="798">
        <f>ROUND(I206*H206,0)</f>
        <v>0</v>
      </c>
      <c r="K206" s="552" t="s">
        <v>4082</v>
      </c>
      <c r="L206" s="34"/>
      <c r="M206" s="554" t="s">
        <v>1</v>
      </c>
      <c r="N206" s="555" t="s">
        <v>37</v>
      </c>
      <c r="P206" s="307">
        <f>O206*H206</f>
        <v>0</v>
      </c>
      <c r="Q206" s="307">
        <v>2.6919000000000001E-3</v>
      </c>
      <c r="R206" s="307">
        <f>Q206*H206</f>
        <v>0.20481051960000002</v>
      </c>
      <c r="S206" s="307">
        <v>0</v>
      </c>
      <c r="T206" s="133">
        <f>S206*H206</f>
        <v>0</v>
      </c>
      <c r="AR206" s="134" t="s">
        <v>103</v>
      </c>
      <c r="AT206" s="134" t="s">
        <v>1008</v>
      </c>
      <c r="AU206" s="134" t="s">
        <v>78</v>
      </c>
      <c r="AY206" s="277" t="s">
        <v>130</v>
      </c>
      <c r="BE206" s="308">
        <f>IF(N206="základní",J206,0)</f>
        <v>0</v>
      </c>
      <c r="BF206" s="308">
        <f>IF(N206="snížená",J206,0)</f>
        <v>0</v>
      </c>
      <c r="BG206" s="308">
        <f>IF(N206="zákl. přenesená",J206,0)</f>
        <v>0</v>
      </c>
      <c r="BH206" s="308">
        <f>IF(N206="sníž. přenesená",J206,0)</f>
        <v>0</v>
      </c>
      <c r="BI206" s="308">
        <f>IF(N206="nulová",J206,0)</f>
        <v>0</v>
      </c>
      <c r="BJ206" s="277" t="s">
        <v>8</v>
      </c>
      <c r="BK206" s="308">
        <f>ROUND(I206*H206,0)</f>
        <v>0</v>
      </c>
      <c r="BL206" s="277" t="s">
        <v>103</v>
      </c>
      <c r="BM206" s="134" t="s">
        <v>6258</v>
      </c>
    </row>
    <row r="207" spans="2:65" s="10" customFormat="1">
      <c r="B207" s="136"/>
      <c r="D207" s="137" t="s">
        <v>131</v>
      </c>
      <c r="E207" s="138" t="s">
        <v>1</v>
      </c>
      <c r="F207" s="139" t="s">
        <v>6257</v>
      </c>
      <c r="H207" s="140">
        <v>22.15</v>
      </c>
      <c r="I207" s="141"/>
      <c r="L207" s="136"/>
      <c r="M207" s="142"/>
      <c r="T207" s="144"/>
      <c r="AT207" s="138" t="s">
        <v>131</v>
      </c>
      <c r="AU207" s="138" t="s">
        <v>78</v>
      </c>
      <c r="AV207" s="10" t="s">
        <v>78</v>
      </c>
      <c r="AW207" s="10" t="s">
        <v>28</v>
      </c>
      <c r="AX207" s="10" t="s">
        <v>72</v>
      </c>
      <c r="AY207" s="138" t="s">
        <v>130</v>
      </c>
    </row>
    <row r="208" spans="2:65" s="10" customFormat="1">
      <c r="B208" s="136"/>
      <c r="D208" s="137" t="s">
        <v>131</v>
      </c>
      <c r="E208" s="138" t="s">
        <v>1</v>
      </c>
      <c r="F208" s="139" t="s">
        <v>6256</v>
      </c>
      <c r="H208" s="140">
        <v>13.11</v>
      </c>
      <c r="I208" s="141"/>
      <c r="L208" s="136"/>
      <c r="M208" s="142"/>
      <c r="T208" s="144"/>
      <c r="AT208" s="138" t="s">
        <v>131</v>
      </c>
      <c r="AU208" s="138" t="s">
        <v>78</v>
      </c>
      <c r="AV208" s="10" t="s">
        <v>78</v>
      </c>
      <c r="AW208" s="10" t="s">
        <v>28</v>
      </c>
      <c r="AX208" s="10" t="s">
        <v>72</v>
      </c>
      <c r="AY208" s="138" t="s">
        <v>130</v>
      </c>
    </row>
    <row r="209" spans="2:65" s="813" customFormat="1">
      <c r="B209" s="817"/>
      <c r="D209" s="137" t="s">
        <v>131</v>
      </c>
      <c r="E209" s="814" t="s">
        <v>1</v>
      </c>
      <c r="F209" s="820" t="s">
        <v>6255</v>
      </c>
      <c r="H209" s="819">
        <v>35.26</v>
      </c>
      <c r="I209" s="818"/>
      <c r="L209" s="817"/>
      <c r="M209" s="816"/>
      <c r="T209" s="815"/>
      <c r="AT209" s="814" t="s">
        <v>131</v>
      </c>
      <c r="AU209" s="814" t="s">
        <v>78</v>
      </c>
      <c r="AV209" s="813" t="s">
        <v>132</v>
      </c>
      <c r="AW209" s="813" t="s">
        <v>28</v>
      </c>
      <c r="AX209" s="813" t="s">
        <v>72</v>
      </c>
      <c r="AY209" s="814" t="s">
        <v>130</v>
      </c>
    </row>
    <row r="210" spans="2:65" s="10" customFormat="1" ht="20.6">
      <c r="B210" s="136"/>
      <c r="D210" s="137" t="s">
        <v>131</v>
      </c>
      <c r="E210" s="138" t="s">
        <v>1</v>
      </c>
      <c r="F210" s="139" t="s">
        <v>6254</v>
      </c>
      <c r="H210" s="140">
        <v>27.28</v>
      </c>
      <c r="I210" s="141"/>
      <c r="L210" s="136"/>
      <c r="M210" s="142"/>
      <c r="T210" s="144"/>
      <c r="AT210" s="138" t="s">
        <v>131</v>
      </c>
      <c r="AU210" s="138" t="s">
        <v>78</v>
      </c>
      <c r="AV210" s="10" t="s">
        <v>78</v>
      </c>
      <c r="AW210" s="10" t="s">
        <v>28</v>
      </c>
      <c r="AX210" s="10" t="s">
        <v>72</v>
      </c>
      <c r="AY210" s="138" t="s">
        <v>130</v>
      </c>
    </row>
    <row r="211" spans="2:65" s="10" customFormat="1" ht="20.6">
      <c r="B211" s="136"/>
      <c r="D211" s="137" t="s">
        <v>131</v>
      </c>
      <c r="E211" s="138" t="s">
        <v>1</v>
      </c>
      <c r="F211" s="139" t="s">
        <v>6253</v>
      </c>
      <c r="H211" s="140">
        <v>13.544</v>
      </c>
      <c r="I211" s="141"/>
      <c r="L211" s="136"/>
      <c r="M211" s="142"/>
      <c r="T211" s="144"/>
      <c r="AT211" s="138" t="s">
        <v>131</v>
      </c>
      <c r="AU211" s="138" t="s">
        <v>78</v>
      </c>
      <c r="AV211" s="10" t="s">
        <v>78</v>
      </c>
      <c r="AW211" s="10" t="s">
        <v>28</v>
      </c>
      <c r="AX211" s="10" t="s">
        <v>72</v>
      </c>
      <c r="AY211" s="138" t="s">
        <v>130</v>
      </c>
    </row>
    <row r="212" spans="2:65" s="813" customFormat="1">
      <c r="B212" s="817"/>
      <c r="D212" s="137" t="s">
        <v>131</v>
      </c>
      <c r="E212" s="814" t="s">
        <v>1</v>
      </c>
      <c r="F212" s="820" t="s">
        <v>6252</v>
      </c>
      <c r="H212" s="819">
        <v>40.823999999999998</v>
      </c>
      <c r="I212" s="818"/>
      <c r="L212" s="817"/>
      <c r="M212" s="816"/>
      <c r="T212" s="815"/>
      <c r="AT212" s="814" t="s">
        <v>131</v>
      </c>
      <c r="AU212" s="814" t="s">
        <v>78</v>
      </c>
      <c r="AV212" s="813" t="s">
        <v>132</v>
      </c>
      <c r="AW212" s="813" t="s">
        <v>28</v>
      </c>
      <c r="AX212" s="813" t="s">
        <v>72</v>
      </c>
      <c r="AY212" s="814" t="s">
        <v>130</v>
      </c>
    </row>
    <row r="213" spans="2:65" s="821" customFormat="1">
      <c r="B213" s="825"/>
      <c r="D213" s="137" t="s">
        <v>131</v>
      </c>
      <c r="E213" s="822" t="s">
        <v>1</v>
      </c>
      <c r="F213" s="828" t="s">
        <v>3195</v>
      </c>
      <c r="H213" s="827">
        <v>76.084000000000003</v>
      </c>
      <c r="I213" s="826"/>
      <c r="L213" s="825"/>
      <c r="M213" s="824"/>
      <c r="T213" s="823"/>
      <c r="AT213" s="822" t="s">
        <v>131</v>
      </c>
      <c r="AU213" s="822" t="s">
        <v>78</v>
      </c>
      <c r="AV213" s="821" t="s">
        <v>103</v>
      </c>
      <c r="AW213" s="821" t="s">
        <v>28</v>
      </c>
      <c r="AX213" s="821" t="s">
        <v>8</v>
      </c>
      <c r="AY213" s="822" t="s">
        <v>130</v>
      </c>
    </row>
    <row r="214" spans="2:65" s="686" customFormat="1" ht="16.5" customHeight="1">
      <c r="B214" s="301"/>
      <c r="C214" s="551" t="s">
        <v>139</v>
      </c>
      <c r="D214" s="551" t="s">
        <v>1008</v>
      </c>
      <c r="E214" s="801" t="s">
        <v>6251</v>
      </c>
      <c r="F214" s="552" t="s">
        <v>6250</v>
      </c>
      <c r="G214" s="800" t="s">
        <v>270</v>
      </c>
      <c r="H214" s="799">
        <v>76.084000000000003</v>
      </c>
      <c r="I214" s="553"/>
      <c r="J214" s="798">
        <f>ROUND(I214*H214,0)</f>
        <v>0</v>
      </c>
      <c r="K214" s="552" t="s">
        <v>4082</v>
      </c>
      <c r="L214" s="34"/>
      <c r="M214" s="554" t="s">
        <v>1</v>
      </c>
      <c r="N214" s="555" t="s">
        <v>37</v>
      </c>
      <c r="P214" s="307">
        <f>O214*H214</f>
        <v>0</v>
      </c>
      <c r="Q214" s="307">
        <v>0</v>
      </c>
      <c r="R214" s="307">
        <f>Q214*H214</f>
        <v>0</v>
      </c>
      <c r="S214" s="307">
        <v>0</v>
      </c>
      <c r="T214" s="133">
        <f>S214*H214</f>
        <v>0</v>
      </c>
      <c r="AR214" s="134" t="s">
        <v>103</v>
      </c>
      <c r="AT214" s="134" t="s">
        <v>1008</v>
      </c>
      <c r="AU214" s="134" t="s">
        <v>78</v>
      </c>
      <c r="AY214" s="277" t="s">
        <v>130</v>
      </c>
      <c r="BE214" s="308">
        <f>IF(N214="základní",J214,0)</f>
        <v>0</v>
      </c>
      <c r="BF214" s="308">
        <f>IF(N214="snížená",J214,0)</f>
        <v>0</v>
      </c>
      <c r="BG214" s="308">
        <f>IF(N214="zákl. přenesená",J214,0)</f>
        <v>0</v>
      </c>
      <c r="BH214" s="308">
        <f>IF(N214="sníž. přenesená",J214,0)</f>
        <v>0</v>
      </c>
      <c r="BI214" s="308">
        <f>IF(N214="nulová",J214,0)</f>
        <v>0</v>
      </c>
      <c r="BJ214" s="277" t="s">
        <v>8</v>
      </c>
      <c r="BK214" s="308">
        <f>ROUND(I214*H214,0)</f>
        <v>0</v>
      </c>
      <c r="BL214" s="277" t="s">
        <v>103</v>
      </c>
      <c r="BM214" s="134" t="s">
        <v>6249</v>
      </c>
    </row>
    <row r="215" spans="2:65" s="686" customFormat="1" ht="33" customHeight="1">
      <c r="B215" s="301"/>
      <c r="C215" s="551" t="s">
        <v>140</v>
      </c>
      <c r="D215" s="551" t="s">
        <v>1008</v>
      </c>
      <c r="E215" s="801" t="s">
        <v>6248</v>
      </c>
      <c r="F215" s="552" t="s">
        <v>6247</v>
      </c>
      <c r="G215" s="800" t="s">
        <v>3305</v>
      </c>
      <c r="H215" s="799">
        <v>1</v>
      </c>
      <c r="I215" s="553"/>
      <c r="J215" s="798">
        <f>ROUND(I215*H215,0)</f>
        <v>0</v>
      </c>
      <c r="K215" s="552" t="s">
        <v>4082</v>
      </c>
      <c r="L215" s="34"/>
      <c r="M215" s="554" t="s">
        <v>1</v>
      </c>
      <c r="N215" s="555" t="s">
        <v>37</v>
      </c>
      <c r="P215" s="307">
        <f>O215*H215</f>
        <v>0</v>
      </c>
      <c r="Q215" s="307">
        <v>9.3964400000000007E-3</v>
      </c>
      <c r="R215" s="307">
        <f>Q215*H215</f>
        <v>9.3964400000000007E-3</v>
      </c>
      <c r="S215" s="307">
        <v>0</v>
      </c>
      <c r="T215" s="133">
        <f>S215*H215</f>
        <v>0</v>
      </c>
      <c r="AR215" s="134" t="s">
        <v>103</v>
      </c>
      <c r="AT215" s="134" t="s">
        <v>1008</v>
      </c>
      <c r="AU215" s="134" t="s">
        <v>78</v>
      </c>
      <c r="AY215" s="277" t="s">
        <v>130</v>
      </c>
      <c r="BE215" s="308">
        <f>IF(N215="základní",J215,0)</f>
        <v>0</v>
      </c>
      <c r="BF215" s="308">
        <f>IF(N215="snížená",J215,0)</f>
        <v>0</v>
      </c>
      <c r="BG215" s="308">
        <f>IF(N215="zákl. přenesená",J215,0)</f>
        <v>0</v>
      </c>
      <c r="BH215" s="308">
        <f>IF(N215="sníž. přenesená",J215,0)</f>
        <v>0</v>
      </c>
      <c r="BI215" s="308">
        <f>IF(N215="nulová",J215,0)</f>
        <v>0</v>
      </c>
      <c r="BJ215" s="277" t="s">
        <v>8</v>
      </c>
      <c r="BK215" s="308">
        <f>ROUND(I215*H215,0)</f>
        <v>0</v>
      </c>
      <c r="BL215" s="277" t="s">
        <v>103</v>
      </c>
      <c r="BM215" s="134" t="s">
        <v>6246</v>
      </c>
    </row>
    <row r="216" spans="2:65" s="10" customFormat="1">
      <c r="B216" s="136"/>
      <c r="D216" s="137" t="s">
        <v>131</v>
      </c>
      <c r="E216" s="138" t="s">
        <v>1</v>
      </c>
      <c r="F216" s="139" t="s">
        <v>8</v>
      </c>
      <c r="H216" s="140">
        <v>1</v>
      </c>
      <c r="I216" s="141"/>
      <c r="L216" s="136"/>
      <c r="M216" s="142"/>
      <c r="T216" s="144"/>
      <c r="AT216" s="138" t="s">
        <v>131</v>
      </c>
      <c r="AU216" s="138" t="s">
        <v>78</v>
      </c>
      <c r="AV216" s="10" t="s">
        <v>78</v>
      </c>
      <c r="AW216" s="10" t="s">
        <v>28</v>
      </c>
      <c r="AX216" s="10" t="s">
        <v>8</v>
      </c>
      <c r="AY216" s="138" t="s">
        <v>130</v>
      </c>
    </row>
    <row r="217" spans="2:65" s="686" customFormat="1" ht="21.75" customHeight="1">
      <c r="B217" s="301"/>
      <c r="C217" s="551" t="s">
        <v>141</v>
      </c>
      <c r="D217" s="551" t="s">
        <v>1008</v>
      </c>
      <c r="E217" s="801" t="s">
        <v>6245</v>
      </c>
      <c r="F217" s="552" t="s">
        <v>6244</v>
      </c>
      <c r="G217" s="800" t="s">
        <v>138</v>
      </c>
      <c r="H217" s="799">
        <v>4.1680000000000001</v>
      </c>
      <c r="I217" s="553"/>
      <c r="J217" s="798">
        <f>ROUND(I217*H217,0)</f>
        <v>0</v>
      </c>
      <c r="K217" s="552" t="s">
        <v>4082</v>
      </c>
      <c r="L217" s="34"/>
      <c r="M217" s="554" t="s">
        <v>1</v>
      </c>
      <c r="N217" s="555" t="s">
        <v>37</v>
      </c>
      <c r="P217" s="307">
        <f>O217*H217</f>
        <v>0</v>
      </c>
      <c r="Q217" s="307">
        <v>1.0606207999999999</v>
      </c>
      <c r="R217" s="307">
        <f>Q217*H217</f>
        <v>4.4206674944</v>
      </c>
      <c r="S217" s="307">
        <v>0</v>
      </c>
      <c r="T217" s="133">
        <f>S217*H217</f>
        <v>0</v>
      </c>
      <c r="AR217" s="134" t="s">
        <v>103</v>
      </c>
      <c r="AT217" s="134" t="s">
        <v>1008</v>
      </c>
      <c r="AU217" s="134" t="s">
        <v>78</v>
      </c>
      <c r="AY217" s="277" t="s">
        <v>130</v>
      </c>
      <c r="BE217" s="308">
        <f>IF(N217="základní",J217,0)</f>
        <v>0</v>
      </c>
      <c r="BF217" s="308">
        <f>IF(N217="snížená",J217,0)</f>
        <v>0</v>
      </c>
      <c r="BG217" s="308">
        <f>IF(N217="zákl. přenesená",J217,0)</f>
        <v>0</v>
      </c>
      <c r="BH217" s="308">
        <f>IF(N217="sníž. přenesená",J217,0)</f>
        <v>0</v>
      </c>
      <c r="BI217" s="308">
        <f>IF(N217="nulová",J217,0)</f>
        <v>0</v>
      </c>
      <c r="BJ217" s="277" t="s">
        <v>8</v>
      </c>
      <c r="BK217" s="308">
        <f>ROUND(I217*H217,0)</f>
        <v>0</v>
      </c>
      <c r="BL217" s="277" t="s">
        <v>103</v>
      </c>
      <c r="BM217" s="134" t="s">
        <v>6243</v>
      </c>
    </row>
    <row r="218" spans="2:65" s="10" customFormat="1">
      <c r="B218" s="136"/>
      <c r="D218" s="137" t="s">
        <v>131</v>
      </c>
      <c r="E218" s="138" t="s">
        <v>1</v>
      </c>
      <c r="F218" s="139" t="s">
        <v>6242</v>
      </c>
      <c r="H218" s="140">
        <v>3.629</v>
      </c>
      <c r="I218" s="141"/>
      <c r="L218" s="136"/>
      <c r="M218" s="142"/>
      <c r="T218" s="144"/>
      <c r="AT218" s="138" t="s">
        <v>131</v>
      </c>
      <c r="AU218" s="138" t="s">
        <v>78</v>
      </c>
      <c r="AV218" s="10" t="s">
        <v>78</v>
      </c>
      <c r="AW218" s="10" t="s">
        <v>28</v>
      </c>
      <c r="AX218" s="10" t="s">
        <v>72</v>
      </c>
      <c r="AY218" s="138" t="s">
        <v>130</v>
      </c>
    </row>
    <row r="219" spans="2:65" s="10" customFormat="1">
      <c r="B219" s="136"/>
      <c r="D219" s="137" t="s">
        <v>131</v>
      </c>
      <c r="E219" s="138" t="s">
        <v>1</v>
      </c>
      <c r="F219" s="139" t="s">
        <v>6241</v>
      </c>
      <c r="H219" s="140">
        <v>0.432</v>
      </c>
      <c r="I219" s="141"/>
      <c r="L219" s="136"/>
      <c r="M219" s="142"/>
      <c r="T219" s="144"/>
      <c r="AT219" s="138" t="s">
        <v>131</v>
      </c>
      <c r="AU219" s="138" t="s">
        <v>78</v>
      </c>
      <c r="AV219" s="10" t="s">
        <v>78</v>
      </c>
      <c r="AW219" s="10" t="s">
        <v>28</v>
      </c>
      <c r="AX219" s="10" t="s">
        <v>72</v>
      </c>
      <c r="AY219" s="138" t="s">
        <v>130</v>
      </c>
    </row>
    <row r="220" spans="2:65" s="10" customFormat="1">
      <c r="B220" s="136"/>
      <c r="D220" s="137" t="s">
        <v>131</v>
      </c>
      <c r="E220" s="138" t="s">
        <v>1</v>
      </c>
      <c r="F220" s="139" t="s">
        <v>6240</v>
      </c>
      <c r="H220" s="140">
        <v>0.107</v>
      </c>
      <c r="I220" s="141"/>
      <c r="L220" s="136"/>
      <c r="M220" s="142"/>
      <c r="T220" s="144"/>
      <c r="AT220" s="138" t="s">
        <v>131</v>
      </c>
      <c r="AU220" s="138" t="s">
        <v>78</v>
      </c>
      <c r="AV220" s="10" t="s">
        <v>78</v>
      </c>
      <c r="AW220" s="10" t="s">
        <v>28</v>
      </c>
      <c r="AX220" s="10" t="s">
        <v>72</v>
      </c>
      <c r="AY220" s="138" t="s">
        <v>130</v>
      </c>
    </row>
    <row r="221" spans="2:65" s="813" customFormat="1">
      <c r="B221" s="817"/>
      <c r="D221" s="137" t="s">
        <v>131</v>
      </c>
      <c r="E221" s="814" t="s">
        <v>1</v>
      </c>
      <c r="F221" s="820" t="s">
        <v>2951</v>
      </c>
      <c r="H221" s="819">
        <v>4.1680000000000001</v>
      </c>
      <c r="I221" s="818"/>
      <c r="L221" s="817"/>
      <c r="M221" s="816"/>
      <c r="T221" s="815"/>
      <c r="AT221" s="814" t="s">
        <v>131</v>
      </c>
      <c r="AU221" s="814" t="s">
        <v>78</v>
      </c>
      <c r="AV221" s="813" t="s">
        <v>132</v>
      </c>
      <c r="AW221" s="813" t="s">
        <v>28</v>
      </c>
      <c r="AX221" s="813" t="s">
        <v>8</v>
      </c>
      <c r="AY221" s="814" t="s">
        <v>130</v>
      </c>
    </row>
    <row r="222" spans="2:65" s="686" customFormat="1" ht="16.5" customHeight="1">
      <c r="B222" s="301"/>
      <c r="C222" s="551" t="s">
        <v>142</v>
      </c>
      <c r="D222" s="551" t="s">
        <v>1008</v>
      </c>
      <c r="E222" s="801" t="s">
        <v>6239</v>
      </c>
      <c r="F222" s="552" t="s">
        <v>6238</v>
      </c>
      <c r="G222" s="800" t="s">
        <v>212</v>
      </c>
      <c r="H222" s="799">
        <v>1.6539999999999999</v>
      </c>
      <c r="I222" s="553"/>
      <c r="J222" s="798">
        <f>ROUND(I222*H222,0)</f>
        <v>0</v>
      </c>
      <c r="K222" s="552" t="s">
        <v>4082</v>
      </c>
      <c r="L222" s="34"/>
      <c r="M222" s="554" t="s">
        <v>1</v>
      </c>
      <c r="N222" s="555" t="s">
        <v>37</v>
      </c>
      <c r="P222" s="307">
        <f>O222*H222</f>
        <v>0</v>
      </c>
      <c r="Q222" s="307">
        <v>2.2563399999999998</v>
      </c>
      <c r="R222" s="307">
        <f>Q222*H222</f>
        <v>3.7319863599999996</v>
      </c>
      <c r="S222" s="307">
        <v>0</v>
      </c>
      <c r="T222" s="133">
        <f>S222*H222</f>
        <v>0</v>
      </c>
      <c r="AR222" s="134" t="s">
        <v>103</v>
      </c>
      <c r="AT222" s="134" t="s">
        <v>1008</v>
      </c>
      <c r="AU222" s="134" t="s">
        <v>78</v>
      </c>
      <c r="AY222" s="277" t="s">
        <v>130</v>
      </c>
      <c r="BE222" s="308">
        <f>IF(N222="základní",J222,0)</f>
        <v>0</v>
      </c>
      <c r="BF222" s="308">
        <f>IF(N222="snížená",J222,0)</f>
        <v>0</v>
      </c>
      <c r="BG222" s="308">
        <f>IF(N222="zákl. přenesená",J222,0)</f>
        <v>0</v>
      </c>
      <c r="BH222" s="308">
        <f>IF(N222="sníž. přenesená",J222,0)</f>
        <v>0</v>
      </c>
      <c r="BI222" s="308">
        <f>IF(N222="nulová",J222,0)</f>
        <v>0</v>
      </c>
      <c r="BJ222" s="277" t="s">
        <v>8</v>
      </c>
      <c r="BK222" s="308">
        <f>ROUND(I222*H222,0)</f>
        <v>0</v>
      </c>
      <c r="BL222" s="277" t="s">
        <v>103</v>
      </c>
      <c r="BM222" s="134" t="s">
        <v>6237</v>
      </c>
    </row>
    <row r="223" spans="2:65" s="10" customFormat="1">
      <c r="B223" s="136"/>
      <c r="D223" s="137" t="s">
        <v>131</v>
      </c>
      <c r="E223" s="138" t="s">
        <v>1</v>
      </c>
      <c r="F223" s="139" t="s">
        <v>6236</v>
      </c>
      <c r="H223" s="140">
        <v>1.6539999999999999</v>
      </c>
      <c r="I223" s="141"/>
      <c r="L223" s="136"/>
      <c r="M223" s="142"/>
      <c r="T223" s="144"/>
      <c r="AT223" s="138" t="s">
        <v>131</v>
      </c>
      <c r="AU223" s="138" t="s">
        <v>78</v>
      </c>
      <c r="AV223" s="10" t="s">
        <v>78</v>
      </c>
      <c r="AW223" s="10" t="s">
        <v>28</v>
      </c>
      <c r="AX223" s="10" t="s">
        <v>72</v>
      </c>
      <c r="AY223" s="138" t="s">
        <v>130</v>
      </c>
    </row>
    <row r="224" spans="2:65" s="813" customFormat="1" ht="20.6">
      <c r="B224" s="817"/>
      <c r="D224" s="137" t="s">
        <v>131</v>
      </c>
      <c r="E224" s="814" t="s">
        <v>1</v>
      </c>
      <c r="F224" s="820" t="s">
        <v>6224</v>
      </c>
      <c r="H224" s="819">
        <v>1.6539999999999999</v>
      </c>
      <c r="I224" s="818"/>
      <c r="L224" s="817"/>
      <c r="M224" s="816"/>
      <c r="T224" s="815"/>
      <c r="AT224" s="814" t="s">
        <v>131</v>
      </c>
      <c r="AU224" s="814" t="s">
        <v>78</v>
      </c>
      <c r="AV224" s="813" t="s">
        <v>132</v>
      </c>
      <c r="AW224" s="813" t="s">
        <v>28</v>
      </c>
      <c r="AX224" s="813" t="s">
        <v>8</v>
      </c>
      <c r="AY224" s="814" t="s">
        <v>130</v>
      </c>
    </row>
    <row r="225" spans="2:65" s="686" customFormat="1" ht="16.5" customHeight="1">
      <c r="B225" s="301"/>
      <c r="C225" s="551" t="s">
        <v>9</v>
      </c>
      <c r="D225" s="551" t="s">
        <v>1008</v>
      </c>
      <c r="E225" s="801" t="s">
        <v>6235</v>
      </c>
      <c r="F225" s="552" t="s">
        <v>6234</v>
      </c>
      <c r="G225" s="800" t="s">
        <v>270</v>
      </c>
      <c r="H225" s="799">
        <v>12.074999999999999</v>
      </c>
      <c r="I225" s="553"/>
      <c r="J225" s="798">
        <f>ROUND(I225*H225,0)</f>
        <v>0</v>
      </c>
      <c r="K225" s="552" t="s">
        <v>4082</v>
      </c>
      <c r="L225" s="34"/>
      <c r="M225" s="554" t="s">
        <v>1</v>
      </c>
      <c r="N225" s="555" t="s">
        <v>37</v>
      </c>
      <c r="P225" s="307">
        <f>O225*H225</f>
        <v>0</v>
      </c>
      <c r="Q225" s="307">
        <v>2.64E-3</v>
      </c>
      <c r="R225" s="307">
        <f>Q225*H225</f>
        <v>3.1877999999999997E-2</v>
      </c>
      <c r="S225" s="307">
        <v>0</v>
      </c>
      <c r="T225" s="133">
        <f>S225*H225</f>
        <v>0</v>
      </c>
      <c r="AR225" s="134" t="s">
        <v>103</v>
      </c>
      <c r="AT225" s="134" t="s">
        <v>1008</v>
      </c>
      <c r="AU225" s="134" t="s">
        <v>78</v>
      </c>
      <c r="AY225" s="277" t="s">
        <v>130</v>
      </c>
      <c r="BE225" s="308">
        <f>IF(N225="základní",J225,0)</f>
        <v>0</v>
      </c>
      <c r="BF225" s="308">
        <f>IF(N225="snížená",J225,0)</f>
        <v>0</v>
      </c>
      <c r="BG225" s="308">
        <f>IF(N225="zákl. přenesená",J225,0)</f>
        <v>0</v>
      </c>
      <c r="BH225" s="308">
        <f>IF(N225="sníž. přenesená",J225,0)</f>
        <v>0</v>
      </c>
      <c r="BI225" s="308">
        <f>IF(N225="nulová",J225,0)</f>
        <v>0</v>
      </c>
      <c r="BJ225" s="277" t="s">
        <v>8</v>
      </c>
      <c r="BK225" s="308">
        <f>ROUND(I225*H225,0)</f>
        <v>0</v>
      </c>
      <c r="BL225" s="277" t="s">
        <v>103</v>
      </c>
      <c r="BM225" s="134" t="s">
        <v>6233</v>
      </c>
    </row>
    <row r="226" spans="2:65" s="10" customFormat="1">
      <c r="B226" s="136"/>
      <c r="D226" s="137" t="s">
        <v>131</v>
      </c>
      <c r="E226" s="138" t="s">
        <v>1</v>
      </c>
      <c r="F226" s="139" t="s">
        <v>6232</v>
      </c>
      <c r="H226" s="140">
        <v>12.074999999999999</v>
      </c>
      <c r="I226" s="141"/>
      <c r="L226" s="136"/>
      <c r="M226" s="142"/>
      <c r="T226" s="144"/>
      <c r="AT226" s="138" t="s">
        <v>131</v>
      </c>
      <c r="AU226" s="138" t="s">
        <v>78</v>
      </c>
      <c r="AV226" s="10" t="s">
        <v>78</v>
      </c>
      <c r="AW226" s="10" t="s">
        <v>28</v>
      </c>
      <c r="AX226" s="10" t="s">
        <v>72</v>
      </c>
      <c r="AY226" s="138" t="s">
        <v>130</v>
      </c>
    </row>
    <row r="227" spans="2:65" s="813" customFormat="1" ht="20.6">
      <c r="B227" s="817"/>
      <c r="D227" s="137" t="s">
        <v>131</v>
      </c>
      <c r="E227" s="814" t="s">
        <v>1</v>
      </c>
      <c r="F227" s="820" t="s">
        <v>6224</v>
      </c>
      <c r="H227" s="819">
        <v>12.074999999999999</v>
      </c>
      <c r="I227" s="818"/>
      <c r="L227" s="817"/>
      <c r="M227" s="816"/>
      <c r="T227" s="815"/>
      <c r="AT227" s="814" t="s">
        <v>131</v>
      </c>
      <c r="AU227" s="814" t="s">
        <v>78</v>
      </c>
      <c r="AV227" s="813" t="s">
        <v>132</v>
      </c>
      <c r="AW227" s="813" t="s">
        <v>28</v>
      </c>
      <c r="AX227" s="813" t="s">
        <v>8</v>
      </c>
      <c r="AY227" s="814" t="s">
        <v>130</v>
      </c>
    </row>
    <row r="228" spans="2:65" s="686" customFormat="1" ht="16.5" customHeight="1">
      <c r="B228" s="301"/>
      <c r="C228" s="551" t="s">
        <v>143</v>
      </c>
      <c r="D228" s="551" t="s">
        <v>1008</v>
      </c>
      <c r="E228" s="801" t="s">
        <v>6231</v>
      </c>
      <c r="F228" s="552" t="s">
        <v>6230</v>
      </c>
      <c r="G228" s="800" t="s">
        <v>270</v>
      </c>
      <c r="H228" s="799">
        <v>12.074999999999999</v>
      </c>
      <c r="I228" s="553"/>
      <c r="J228" s="798">
        <f>ROUND(I228*H228,0)</f>
        <v>0</v>
      </c>
      <c r="K228" s="552" t="s">
        <v>4082</v>
      </c>
      <c r="L228" s="34"/>
      <c r="M228" s="554" t="s">
        <v>1</v>
      </c>
      <c r="N228" s="555" t="s">
        <v>37</v>
      </c>
      <c r="P228" s="307">
        <f>O228*H228</f>
        <v>0</v>
      </c>
      <c r="Q228" s="307">
        <v>0</v>
      </c>
      <c r="R228" s="307">
        <f>Q228*H228</f>
        <v>0</v>
      </c>
      <c r="S228" s="307">
        <v>0</v>
      </c>
      <c r="T228" s="133">
        <f>S228*H228</f>
        <v>0</v>
      </c>
      <c r="AR228" s="134" t="s">
        <v>103</v>
      </c>
      <c r="AT228" s="134" t="s">
        <v>1008</v>
      </c>
      <c r="AU228" s="134" t="s">
        <v>78</v>
      </c>
      <c r="AY228" s="277" t="s">
        <v>130</v>
      </c>
      <c r="BE228" s="308">
        <f>IF(N228="základní",J228,0)</f>
        <v>0</v>
      </c>
      <c r="BF228" s="308">
        <f>IF(N228="snížená",J228,0)</f>
        <v>0</v>
      </c>
      <c r="BG228" s="308">
        <f>IF(N228="zákl. přenesená",J228,0)</f>
        <v>0</v>
      </c>
      <c r="BH228" s="308">
        <f>IF(N228="sníž. přenesená",J228,0)</f>
        <v>0</v>
      </c>
      <c r="BI228" s="308">
        <f>IF(N228="nulová",J228,0)</f>
        <v>0</v>
      </c>
      <c r="BJ228" s="277" t="s">
        <v>8</v>
      </c>
      <c r="BK228" s="308">
        <f>ROUND(I228*H228,0)</f>
        <v>0</v>
      </c>
      <c r="BL228" s="277" t="s">
        <v>103</v>
      </c>
      <c r="BM228" s="134" t="s">
        <v>6229</v>
      </c>
    </row>
    <row r="229" spans="2:65" s="686" customFormat="1" ht="21.75" customHeight="1">
      <c r="B229" s="301"/>
      <c r="C229" s="551" t="s">
        <v>144</v>
      </c>
      <c r="D229" s="551" t="s">
        <v>1008</v>
      </c>
      <c r="E229" s="801" t="s">
        <v>6228</v>
      </c>
      <c r="F229" s="552" t="s">
        <v>6227</v>
      </c>
      <c r="G229" s="800" t="s">
        <v>138</v>
      </c>
      <c r="H229" s="799">
        <v>3.9E-2</v>
      </c>
      <c r="I229" s="553"/>
      <c r="J229" s="798">
        <f>ROUND(I229*H229,0)</f>
        <v>0</v>
      </c>
      <c r="K229" s="552" t="s">
        <v>4082</v>
      </c>
      <c r="L229" s="34"/>
      <c r="M229" s="554" t="s">
        <v>1</v>
      </c>
      <c r="N229" s="555" t="s">
        <v>37</v>
      </c>
      <c r="P229" s="307">
        <f>O229*H229</f>
        <v>0</v>
      </c>
      <c r="Q229" s="307">
        <v>1.0606199999999999</v>
      </c>
      <c r="R229" s="307">
        <f>Q229*H229</f>
        <v>4.1364179999999993E-2</v>
      </c>
      <c r="S229" s="307">
        <v>0</v>
      </c>
      <c r="T229" s="133">
        <f>S229*H229</f>
        <v>0</v>
      </c>
      <c r="AR229" s="134" t="s">
        <v>103</v>
      </c>
      <c r="AT229" s="134" t="s">
        <v>1008</v>
      </c>
      <c r="AU229" s="134" t="s">
        <v>78</v>
      </c>
      <c r="AY229" s="277" t="s">
        <v>130</v>
      </c>
      <c r="BE229" s="308">
        <f>IF(N229="základní",J229,0)</f>
        <v>0</v>
      </c>
      <c r="BF229" s="308">
        <f>IF(N229="snížená",J229,0)</f>
        <v>0</v>
      </c>
      <c r="BG229" s="308">
        <f>IF(N229="zákl. přenesená",J229,0)</f>
        <v>0</v>
      </c>
      <c r="BH229" s="308">
        <f>IF(N229="sníž. přenesená",J229,0)</f>
        <v>0</v>
      </c>
      <c r="BI229" s="308">
        <f>IF(N229="nulová",J229,0)</f>
        <v>0</v>
      </c>
      <c r="BJ229" s="277" t="s">
        <v>8</v>
      </c>
      <c r="BK229" s="308">
        <f>ROUND(I229*H229,0)</f>
        <v>0</v>
      </c>
      <c r="BL229" s="277" t="s">
        <v>103</v>
      </c>
      <c r="BM229" s="134" t="s">
        <v>6226</v>
      </c>
    </row>
    <row r="230" spans="2:65" s="10" customFormat="1">
      <c r="B230" s="136"/>
      <c r="D230" s="137" t="s">
        <v>131</v>
      </c>
      <c r="E230" s="138" t="s">
        <v>1</v>
      </c>
      <c r="F230" s="139" t="s">
        <v>6225</v>
      </c>
      <c r="H230" s="140">
        <v>3.9E-2</v>
      </c>
      <c r="I230" s="141"/>
      <c r="L230" s="136"/>
      <c r="M230" s="142"/>
      <c r="T230" s="144"/>
      <c r="AT230" s="138" t="s">
        <v>131</v>
      </c>
      <c r="AU230" s="138" t="s">
        <v>78</v>
      </c>
      <c r="AV230" s="10" t="s">
        <v>78</v>
      </c>
      <c r="AW230" s="10" t="s">
        <v>28</v>
      </c>
      <c r="AX230" s="10" t="s">
        <v>72</v>
      </c>
      <c r="AY230" s="138" t="s">
        <v>130</v>
      </c>
    </row>
    <row r="231" spans="2:65" s="813" customFormat="1" ht="20.6">
      <c r="B231" s="817"/>
      <c r="D231" s="137" t="s">
        <v>131</v>
      </c>
      <c r="E231" s="814" t="s">
        <v>1</v>
      </c>
      <c r="F231" s="820" t="s">
        <v>6224</v>
      </c>
      <c r="H231" s="819">
        <v>3.9E-2</v>
      </c>
      <c r="I231" s="818"/>
      <c r="L231" s="817"/>
      <c r="M231" s="816"/>
      <c r="T231" s="815"/>
      <c r="AT231" s="814" t="s">
        <v>131</v>
      </c>
      <c r="AU231" s="814" t="s">
        <v>78</v>
      </c>
      <c r="AV231" s="813" t="s">
        <v>132</v>
      </c>
      <c r="AW231" s="813" t="s">
        <v>28</v>
      </c>
      <c r="AX231" s="813" t="s">
        <v>8</v>
      </c>
      <c r="AY231" s="814" t="s">
        <v>130</v>
      </c>
    </row>
    <row r="232" spans="2:65" s="686" customFormat="1" ht="33" customHeight="1">
      <c r="B232" s="301"/>
      <c r="C232" s="551" t="s">
        <v>145</v>
      </c>
      <c r="D232" s="551" t="s">
        <v>1008</v>
      </c>
      <c r="E232" s="801" t="s">
        <v>6223</v>
      </c>
      <c r="F232" s="552" t="s">
        <v>6222</v>
      </c>
      <c r="G232" s="800" t="s">
        <v>270</v>
      </c>
      <c r="H232" s="799">
        <v>9.18</v>
      </c>
      <c r="I232" s="553"/>
      <c r="J232" s="798">
        <f>ROUND(I232*H232,0)</f>
        <v>0</v>
      </c>
      <c r="K232" s="552" t="s">
        <v>4082</v>
      </c>
      <c r="L232" s="34"/>
      <c r="M232" s="554" t="s">
        <v>1</v>
      </c>
      <c r="N232" s="555" t="s">
        <v>37</v>
      </c>
      <c r="P232" s="307">
        <f>O232*H232</f>
        <v>0</v>
      </c>
      <c r="Q232" s="307">
        <v>0.45195479999999999</v>
      </c>
      <c r="R232" s="307">
        <f>Q232*H232</f>
        <v>4.1489450639999994</v>
      </c>
      <c r="S232" s="307">
        <v>0</v>
      </c>
      <c r="T232" s="133">
        <f>S232*H232</f>
        <v>0</v>
      </c>
      <c r="AR232" s="134" t="s">
        <v>103</v>
      </c>
      <c r="AT232" s="134" t="s">
        <v>1008</v>
      </c>
      <c r="AU232" s="134" t="s">
        <v>78</v>
      </c>
      <c r="AY232" s="277" t="s">
        <v>130</v>
      </c>
      <c r="BE232" s="308">
        <f>IF(N232="základní",J232,0)</f>
        <v>0</v>
      </c>
      <c r="BF232" s="308">
        <f>IF(N232="snížená",J232,0)</f>
        <v>0</v>
      </c>
      <c r="BG232" s="308">
        <f>IF(N232="zákl. přenesená",J232,0)</f>
        <v>0</v>
      </c>
      <c r="BH232" s="308">
        <f>IF(N232="sníž. přenesená",J232,0)</f>
        <v>0</v>
      </c>
      <c r="BI232" s="308">
        <f>IF(N232="nulová",J232,0)</f>
        <v>0</v>
      </c>
      <c r="BJ232" s="277" t="s">
        <v>8</v>
      </c>
      <c r="BK232" s="308">
        <f>ROUND(I232*H232,0)</f>
        <v>0</v>
      </c>
      <c r="BL232" s="277" t="s">
        <v>103</v>
      </c>
      <c r="BM232" s="134" t="s">
        <v>6221</v>
      </c>
    </row>
    <row r="233" spans="2:65" s="10" customFormat="1">
      <c r="B233" s="136"/>
      <c r="D233" s="137" t="s">
        <v>131</v>
      </c>
      <c r="E233" s="138" t="s">
        <v>1</v>
      </c>
      <c r="F233" s="139" t="s">
        <v>6220</v>
      </c>
      <c r="H233" s="140">
        <v>9.18</v>
      </c>
      <c r="I233" s="141"/>
      <c r="L233" s="136"/>
      <c r="M233" s="142"/>
      <c r="T233" s="144"/>
      <c r="AT233" s="138" t="s">
        <v>131</v>
      </c>
      <c r="AU233" s="138" t="s">
        <v>78</v>
      </c>
      <c r="AV233" s="10" t="s">
        <v>78</v>
      </c>
      <c r="AW233" s="10" t="s">
        <v>28</v>
      </c>
      <c r="AX233" s="10" t="s">
        <v>72</v>
      </c>
      <c r="AY233" s="138" t="s">
        <v>130</v>
      </c>
    </row>
    <row r="234" spans="2:65" s="813" customFormat="1">
      <c r="B234" s="817"/>
      <c r="D234" s="137" t="s">
        <v>131</v>
      </c>
      <c r="E234" s="814" t="s">
        <v>1</v>
      </c>
      <c r="F234" s="820" t="s">
        <v>6213</v>
      </c>
      <c r="H234" s="819">
        <v>9.18</v>
      </c>
      <c r="I234" s="818"/>
      <c r="L234" s="817"/>
      <c r="M234" s="816"/>
      <c r="T234" s="815"/>
      <c r="AT234" s="814" t="s">
        <v>131</v>
      </c>
      <c r="AU234" s="814" t="s">
        <v>78</v>
      </c>
      <c r="AV234" s="813" t="s">
        <v>132</v>
      </c>
      <c r="AW234" s="813" t="s">
        <v>28</v>
      </c>
      <c r="AX234" s="813" t="s">
        <v>8</v>
      </c>
      <c r="AY234" s="814" t="s">
        <v>130</v>
      </c>
    </row>
    <row r="235" spans="2:65" s="686" customFormat="1" ht="33" customHeight="1">
      <c r="B235" s="301"/>
      <c r="C235" s="551" t="s">
        <v>146</v>
      </c>
      <c r="D235" s="551" t="s">
        <v>1008</v>
      </c>
      <c r="E235" s="801" t="s">
        <v>6219</v>
      </c>
      <c r="F235" s="552" t="s">
        <v>6218</v>
      </c>
      <c r="G235" s="800" t="s">
        <v>270</v>
      </c>
      <c r="H235" s="799">
        <v>44.493000000000002</v>
      </c>
      <c r="I235" s="553"/>
      <c r="J235" s="798">
        <f>ROUND(I235*H235,0)</f>
        <v>0</v>
      </c>
      <c r="K235" s="552" t="s">
        <v>4082</v>
      </c>
      <c r="L235" s="34"/>
      <c r="M235" s="554" t="s">
        <v>1</v>
      </c>
      <c r="N235" s="555" t="s">
        <v>37</v>
      </c>
      <c r="P235" s="307">
        <f>O235*H235</f>
        <v>0</v>
      </c>
      <c r="Q235" s="307">
        <v>0.71545773999999995</v>
      </c>
      <c r="R235" s="307">
        <f>Q235*H235</f>
        <v>31.83286122582</v>
      </c>
      <c r="S235" s="307">
        <v>0</v>
      </c>
      <c r="T235" s="133">
        <f>S235*H235</f>
        <v>0</v>
      </c>
      <c r="AR235" s="134" t="s">
        <v>103</v>
      </c>
      <c r="AT235" s="134" t="s">
        <v>1008</v>
      </c>
      <c r="AU235" s="134" t="s">
        <v>78</v>
      </c>
      <c r="AY235" s="277" t="s">
        <v>130</v>
      </c>
      <c r="BE235" s="308">
        <f>IF(N235="základní",J235,0)</f>
        <v>0</v>
      </c>
      <c r="BF235" s="308">
        <f>IF(N235="snížená",J235,0)</f>
        <v>0</v>
      </c>
      <c r="BG235" s="308">
        <f>IF(N235="zákl. přenesená",J235,0)</f>
        <v>0</v>
      </c>
      <c r="BH235" s="308">
        <f>IF(N235="sníž. přenesená",J235,0)</f>
        <v>0</v>
      </c>
      <c r="BI235" s="308">
        <f>IF(N235="nulová",J235,0)</f>
        <v>0</v>
      </c>
      <c r="BJ235" s="277" t="s">
        <v>8</v>
      </c>
      <c r="BK235" s="308">
        <f>ROUND(I235*H235,0)</f>
        <v>0</v>
      </c>
      <c r="BL235" s="277" t="s">
        <v>103</v>
      </c>
      <c r="BM235" s="134" t="s">
        <v>6217</v>
      </c>
    </row>
    <row r="236" spans="2:65" s="10" customFormat="1">
      <c r="B236" s="136"/>
      <c r="D236" s="137" t="s">
        <v>131</v>
      </c>
      <c r="E236" s="138" t="s">
        <v>1</v>
      </c>
      <c r="F236" s="139" t="s">
        <v>6216</v>
      </c>
      <c r="H236" s="140">
        <v>7.48</v>
      </c>
      <c r="I236" s="141"/>
      <c r="L236" s="136"/>
      <c r="M236" s="142"/>
      <c r="T236" s="144"/>
      <c r="AT236" s="138" t="s">
        <v>131</v>
      </c>
      <c r="AU236" s="138" t="s">
        <v>78</v>
      </c>
      <c r="AV236" s="10" t="s">
        <v>78</v>
      </c>
      <c r="AW236" s="10" t="s">
        <v>28</v>
      </c>
      <c r="AX236" s="10" t="s">
        <v>72</v>
      </c>
      <c r="AY236" s="138" t="s">
        <v>130</v>
      </c>
    </row>
    <row r="237" spans="2:65" s="10" customFormat="1">
      <c r="B237" s="136"/>
      <c r="D237" s="137" t="s">
        <v>131</v>
      </c>
      <c r="E237" s="138" t="s">
        <v>1</v>
      </c>
      <c r="F237" s="139" t="s">
        <v>6215</v>
      </c>
      <c r="H237" s="140">
        <v>16.613</v>
      </c>
      <c r="I237" s="141"/>
      <c r="L237" s="136"/>
      <c r="M237" s="142"/>
      <c r="T237" s="144"/>
      <c r="AT237" s="138" t="s">
        <v>131</v>
      </c>
      <c r="AU237" s="138" t="s">
        <v>78</v>
      </c>
      <c r="AV237" s="10" t="s">
        <v>78</v>
      </c>
      <c r="AW237" s="10" t="s">
        <v>28</v>
      </c>
      <c r="AX237" s="10" t="s">
        <v>72</v>
      </c>
      <c r="AY237" s="138" t="s">
        <v>130</v>
      </c>
    </row>
    <row r="238" spans="2:65" s="10" customFormat="1">
      <c r="B238" s="136"/>
      <c r="D238" s="137" t="s">
        <v>131</v>
      </c>
      <c r="E238" s="138" t="s">
        <v>1</v>
      </c>
      <c r="F238" s="139" t="s">
        <v>6214</v>
      </c>
      <c r="H238" s="140">
        <v>20.399999999999999</v>
      </c>
      <c r="I238" s="141"/>
      <c r="L238" s="136"/>
      <c r="M238" s="142"/>
      <c r="T238" s="144"/>
      <c r="AT238" s="138" t="s">
        <v>131</v>
      </c>
      <c r="AU238" s="138" t="s">
        <v>78</v>
      </c>
      <c r="AV238" s="10" t="s">
        <v>78</v>
      </c>
      <c r="AW238" s="10" t="s">
        <v>28</v>
      </c>
      <c r="AX238" s="10" t="s">
        <v>72</v>
      </c>
      <c r="AY238" s="138" t="s">
        <v>130</v>
      </c>
    </row>
    <row r="239" spans="2:65" s="813" customFormat="1">
      <c r="B239" s="817"/>
      <c r="D239" s="137" t="s">
        <v>131</v>
      </c>
      <c r="E239" s="814" t="s">
        <v>1</v>
      </c>
      <c r="F239" s="820" t="s">
        <v>6213</v>
      </c>
      <c r="H239" s="819">
        <v>44.493000000000002</v>
      </c>
      <c r="I239" s="818"/>
      <c r="L239" s="817"/>
      <c r="M239" s="816"/>
      <c r="T239" s="815"/>
      <c r="AT239" s="814" t="s">
        <v>131</v>
      </c>
      <c r="AU239" s="814" t="s">
        <v>78</v>
      </c>
      <c r="AV239" s="813" t="s">
        <v>132</v>
      </c>
      <c r="AW239" s="813" t="s">
        <v>28</v>
      </c>
      <c r="AX239" s="813" t="s">
        <v>8</v>
      </c>
      <c r="AY239" s="814" t="s">
        <v>130</v>
      </c>
    </row>
    <row r="240" spans="2:65" s="292" customFormat="1" ht="22.95" customHeight="1">
      <c r="B240" s="293"/>
      <c r="D240" s="120" t="s">
        <v>71</v>
      </c>
      <c r="E240" s="129" t="s">
        <v>132</v>
      </c>
      <c r="F240" s="129" t="s">
        <v>4262</v>
      </c>
      <c r="I240" s="294"/>
      <c r="J240" s="300">
        <f>BK240</f>
        <v>0</v>
      </c>
      <c r="L240" s="293"/>
      <c r="M240" s="296"/>
      <c r="P240" s="297">
        <f>SUM(P241:P401)</f>
        <v>0</v>
      </c>
      <c r="R240" s="297">
        <f>SUM(R241:R401)</f>
        <v>191.89165543769997</v>
      </c>
      <c r="T240" s="298">
        <f>SUM(T241:T401)</f>
        <v>0</v>
      </c>
      <c r="AR240" s="120" t="s">
        <v>8</v>
      </c>
      <c r="AT240" s="127" t="s">
        <v>71</v>
      </c>
      <c r="AU240" s="127" t="s">
        <v>8</v>
      </c>
      <c r="AY240" s="120" t="s">
        <v>130</v>
      </c>
      <c r="BK240" s="128">
        <f>SUM(BK241:BK401)</f>
        <v>0</v>
      </c>
    </row>
    <row r="241" spans="2:65" s="686" customFormat="1" ht="37.950000000000003" customHeight="1">
      <c r="B241" s="301"/>
      <c r="C241" s="551" t="s">
        <v>147</v>
      </c>
      <c r="D241" s="551" t="s">
        <v>1008</v>
      </c>
      <c r="E241" s="801" t="s">
        <v>6212</v>
      </c>
      <c r="F241" s="552" t="s">
        <v>6211</v>
      </c>
      <c r="G241" s="800" t="s">
        <v>270</v>
      </c>
      <c r="H241" s="799">
        <v>55.438000000000002</v>
      </c>
      <c r="I241" s="553"/>
      <c r="J241" s="798">
        <f>ROUND(I241*H241,0)</f>
        <v>0</v>
      </c>
      <c r="K241" s="552" t="s">
        <v>4082</v>
      </c>
      <c r="L241" s="34"/>
      <c r="M241" s="554" t="s">
        <v>1</v>
      </c>
      <c r="N241" s="555" t="s">
        <v>37</v>
      </c>
      <c r="P241" s="307">
        <f>O241*H241</f>
        <v>0</v>
      </c>
      <c r="Q241" s="307">
        <v>0.14854000000000001</v>
      </c>
      <c r="R241" s="307">
        <f>Q241*H241</f>
        <v>8.23476052</v>
      </c>
      <c r="S241" s="307">
        <v>0</v>
      </c>
      <c r="T241" s="133">
        <f>S241*H241</f>
        <v>0</v>
      </c>
      <c r="AR241" s="134" t="s">
        <v>103</v>
      </c>
      <c r="AT241" s="134" t="s">
        <v>1008</v>
      </c>
      <c r="AU241" s="134" t="s">
        <v>78</v>
      </c>
      <c r="AY241" s="277" t="s">
        <v>130</v>
      </c>
      <c r="BE241" s="308">
        <f>IF(N241="základní",J241,0)</f>
        <v>0</v>
      </c>
      <c r="BF241" s="308">
        <f>IF(N241="snížená",J241,0)</f>
        <v>0</v>
      </c>
      <c r="BG241" s="308">
        <f>IF(N241="zákl. přenesená",J241,0)</f>
        <v>0</v>
      </c>
      <c r="BH241" s="308">
        <f>IF(N241="sníž. přenesená",J241,0)</f>
        <v>0</v>
      </c>
      <c r="BI241" s="308">
        <f>IF(N241="nulová",J241,0)</f>
        <v>0</v>
      </c>
      <c r="BJ241" s="277" t="s">
        <v>8</v>
      </c>
      <c r="BK241" s="308">
        <f>ROUND(I241*H241,0)</f>
        <v>0</v>
      </c>
      <c r="BL241" s="277" t="s">
        <v>103</v>
      </c>
      <c r="BM241" s="134" t="s">
        <v>6210</v>
      </c>
    </row>
    <row r="242" spans="2:65" s="10" customFormat="1" ht="20.6">
      <c r="B242" s="136"/>
      <c r="D242" s="137" t="s">
        <v>131</v>
      </c>
      <c r="E242" s="138" t="s">
        <v>1</v>
      </c>
      <c r="F242" s="139" t="s">
        <v>6209</v>
      </c>
      <c r="H242" s="140">
        <v>2.496</v>
      </c>
      <c r="I242" s="141"/>
      <c r="L242" s="136"/>
      <c r="M242" s="142"/>
      <c r="T242" s="144"/>
      <c r="AT242" s="138" t="s">
        <v>131</v>
      </c>
      <c r="AU242" s="138" t="s">
        <v>78</v>
      </c>
      <c r="AV242" s="10" t="s">
        <v>78</v>
      </c>
      <c r="AW242" s="10" t="s">
        <v>28</v>
      </c>
      <c r="AX242" s="10" t="s">
        <v>72</v>
      </c>
      <c r="AY242" s="138" t="s">
        <v>130</v>
      </c>
    </row>
    <row r="243" spans="2:65" s="10" customFormat="1">
      <c r="B243" s="136"/>
      <c r="D243" s="137" t="s">
        <v>131</v>
      </c>
      <c r="E243" s="138" t="s">
        <v>1</v>
      </c>
      <c r="F243" s="139" t="s">
        <v>6208</v>
      </c>
      <c r="H243" s="140">
        <v>2.0790000000000002</v>
      </c>
      <c r="I243" s="141"/>
      <c r="L243" s="136"/>
      <c r="M243" s="142"/>
      <c r="T243" s="144"/>
      <c r="AT243" s="138" t="s">
        <v>131</v>
      </c>
      <c r="AU243" s="138" t="s">
        <v>78</v>
      </c>
      <c r="AV243" s="10" t="s">
        <v>78</v>
      </c>
      <c r="AW243" s="10" t="s">
        <v>28</v>
      </c>
      <c r="AX243" s="10" t="s">
        <v>72</v>
      </c>
      <c r="AY243" s="138" t="s">
        <v>130</v>
      </c>
    </row>
    <row r="244" spans="2:65" s="10" customFormat="1">
      <c r="B244" s="136"/>
      <c r="D244" s="137" t="s">
        <v>131</v>
      </c>
      <c r="E244" s="138" t="s">
        <v>1</v>
      </c>
      <c r="F244" s="139" t="s">
        <v>6207</v>
      </c>
      <c r="H244" s="140">
        <v>10.395</v>
      </c>
      <c r="I244" s="141"/>
      <c r="L244" s="136"/>
      <c r="M244" s="142"/>
      <c r="T244" s="144"/>
      <c r="AT244" s="138" t="s">
        <v>131</v>
      </c>
      <c r="AU244" s="138" t="s">
        <v>78</v>
      </c>
      <c r="AV244" s="10" t="s">
        <v>78</v>
      </c>
      <c r="AW244" s="10" t="s">
        <v>28</v>
      </c>
      <c r="AX244" s="10" t="s">
        <v>72</v>
      </c>
      <c r="AY244" s="138" t="s">
        <v>130</v>
      </c>
    </row>
    <row r="245" spans="2:65" s="10" customFormat="1">
      <c r="B245" s="136"/>
      <c r="D245" s="137" t="s">
        <v>131</v>
      </c>
      <c r="E245" s="138" t="s">
        <v>1</v>
      </c>
      <c r="F245" s="139" t="s">
        <v>6206</v>
      </c>
      <c r="H245" s="140">
        <v>14.093</v>
      </c>
      <c r="I245" s="141"/>
      <c r="L245" s="136"/>
      <c r="M245" s="142"/>
      <c r="T245" s="144"/>
      <c r="AT245" s="138" t="s">
        <v>131</v>
      </c>
      <c r="AU245" s="138" t="s">
        <v>78</v>
      </c>
      <c r="AV245" s="10" t="s">
        <v>78</v>
      </c>
      <c r="AW245" s="10" t="s">
        <v>28</v>
      </c>
      <c r="AX245" s="10" t="s">
        <v>72</v>
      </c>
      <c r="AY245" s="138" t="s">
        <v>130</v>
      </c>
    </row>
    <row r="246" spans="2:65" s="10" customFormat="1">
      <c r="B246" s="136"/>
      <c r="D246" s="137" t="s">
        <v>131</v>
      </c>
      <c r="E246" s="138" t="s">
        <v>1</v>
      </c>
      <c r="F246" s="139" t="s">
        <v>6205</v>
      </c>
      <c r="H246" s="140">
        <v>-1.89</v>
      </c>
      <c r="I246" s="141"/>
      <c r="L246" s="136"/>
      <c r="M246" s="142"/>
      <c r="T246" s="144"/>
      <c r="AT246" s="138" t="s">
        <v>131</v>
      </c>
      <c r="AU246" s="138" t="s">
        <v>78</v>
      </c>
      <c r="AV246" s="10" t="s">
        <v>78</v>
      </c>
      <c r="AW246" s="10" t="s">
        <v>28</v>
      </c>
      <c r="AX246" s="10" t="s">
        <v>72</v>
      </c>
      <c r="AY246" s="138" t="s">
        <v>130</v>
      </c>
    </row>
    <row r="247" spans="2:65" s="10" customFormat="1" ht="20.6">
      <c r="B247" s="136"/>
      <c r="D247" s="137" t="s">
        <v>131</v>
      </c>
      <c r="E247" s="138" t="s">
        <v>1</v>
      </c>
      <c r="F247" s="139" t="s">
        <v>6204</v>
      </c>
      <c r="H247" s="140">
        <v>14.03</v>
      </c>
      <c r="I247" s="141"/>
      <c r="L247" s="136"/>
      <c r="M247" s="142"/>
      <c r="T247" s="144"/>
      <c r="AT247" s="138" t="s">
        <v>131</v>
      </c>
      <c r="AU247" s="138" t="s">
        <v>78</v>
      </c>
      <c r="AV247" s="10" t="s">
        <v>78</v>
      </c>
      <c r="AW247" s="10" t="s">
        <v>28</v>
      </c>
      <c r="AX247" s="10" t="s">
        <v>72</v>
      </c>
      <c r="AY247" s="138" t="s">
        <v>130</v>
      </c>
    </row>
    <row r="248" spans="2:65" s="10" customFormat="1" ht="20.6">
      <c r="B248" s="136"/>
      <c r="D248" s="137" t="s">
        <v>131</v>
      </c>
      <c r="E248" s="138" t="s">
        <v>1</v>
      </c>
      <c r="F248" s="139" t="s">
        <v>6203</v>
      </c>
      <c r="H248" s="140">
        <v>14.234999999999999</v>
      </c>
      <c r="I248" s="141"/>
      <c r="L248" s="136"/>
      <c r="M248" s="142"/>
      <c r="T248" s="144"/>
      <c r="AT248" s="138" t="s">
        <v>131</v>
      </c>
      <c r="AU248" s="138" t="s">
        <v>78</v>
      </c>
      <c r="AV248" s="10" t="s">
        <v>78</v>
      </c>
      <c r="AW248" s="10" t="s">
        <v>28</v>
      </c>
      <c r="AX248" s="10" t="s">
        <v>72</v>
      </c>
      <c r="AY248" s="138" t="s">
        <v>130</v>
      </c>
    </row>
    <row r="249" spans="2:65" s="813" customFormat="1">
      <c r="B249" s="817"/>
      <c r="D249" s="137" t="s">
        <v>131</v>
      </c>
      <c r="E249" s="814" t="s">
        <v>1</v>
      </c>
      <c r="F249" s="820" t="s">
        <v>6202</v>
      </c>
      <c r="H249" s="819">
        <v>55.438000000000002</v>
      </c>
      <c r="I249" s="818"/>
      <c r="L249" s="817"/>
      <c r="M249" s="816"/>
      <c r="T249" s="815"/>
      <c r="AT249" s="814" t="s">
        <v>131</v>
      </c>
      <c r="AU249" s="814" t="s">
        <v>78</v>
      </c>
      <c r="AV249" s="813" t="s">
        <v>132</v>
      </c>
      <c r="AW249" s="813" t="s">
        <v>28</v>
      </c>
      <c r="AX249" s="813" t="s">
        <v>8</v>
      </c>
      <c r="AY249" s="814" t="s">
        <v>130</v>
      </c>
    </row>
    <row r="250" spans="2:65" s="686" customFormat="1" ht="37.950000000000003" customHeight="1">
      <c r="B250" s="301"/>
      <c r="C250" s="551" t="s">
        <v>7</v>
      </c>
      <c r="D250" s="551" t="s">
        <v>1008</v>
      </c>
      <c r="E250" s="801" t="s">
        <v>3319</v>
      </c>
      <c r="F250" s="552" t="s">
        <v>3318</v>
      </c>
      <c r="G250" s="800" t="s">
        <v>270</v>
      </c>
      <c r="H250" s="799">
        <v>232.03399999999999</v>
      </c>
      <c r="I250" s="553"/>
      <c r="J250" s="798">
        <f>ROUND(I250*H250,0)</f>
        <v>0</v>
      </c>
      <c r="K250" s="552" t="s">
        <v>4082</v>
      </c>
      <c r="L250" s="34"/>
      <c r="M250" s="554" t="s">
        <v>1</v>
      </c>
      <c r="N250" s="555" t="s">
        <v>37</v>
      </c>
      <c r="P250" s="307">
        <f>O250*H250</f>
        <v>0</v>
      </c>
      <c r="Q250" s="307">
        <v>0.17255999999999999</v>
      </c>
      <c r="R250" s="307">
        <f>Q250*H250</f>
        <v>40.039787039999993</v>
      </c>
      <c r="S250" s="307">
        <v>0</v>
      </c>
      <c r="T250" s="133">
        <f>S250*H250</f>
        <v>0</v>
      </c>
      <c r="AR250" s="134" t="s">
        <v>103</v>
      </c>
      <c r="AT250" s="134" t="s">
        <v>1008</v>
      </c>
      <c r="AU250" s="134" t="s">
        <v>78</v>
      </c>
      <c r="AY250" s="277" t="s">
        <v>130</v>
      </c>
      <c r="BE250" s="308">
        <f>IF(N250="základní",J250,0)</f>
        <v>0</v>
      </c>
      <c r="BF250" s="308">
        <f>IF(N250="snížená",J250,0)</f>
        <v>0</v>
      </c>
      <c r="BG250" s="308">
        <f>IF(N250="zákl. přenesená",J250,0)</f>
        <v>0</v>
      </c>
      <c r="BH250" s="308">
        <f>IF(N250="sníž. přenesená",J250,0)</f>
        <v>0</v>
      </c>
      <c r="BI250" s="308">
        <f>IF(N250="nulová",J250,0)</f>
        <v>0</v>
      </c>
      <c r="BJ250" s="277" t="s">
        <v>8</v>
      </c>
      <c r="BK250" s="308">
        <f>ROUND(I250*H250,0)</f>
        <v>0</v>
      </c>
      <c r="BL250" s="277" t="s">
        <v>103</v>
      </c>
      <c r="BM250" s="134" t="s">
        <v>6201</v>
      </c>
    </row>
    <row r="251" spans="2:65" s="10" customFormat="1" ht="20.6">
      <c r="B251" s="136"/>
      <c r="D251" s="137" t="s">
        <v>131</v>
      </c>
      <c r="E251" s="138" t="s">
        <v>1</v>
      </c>
      <c r="F251" s="139" t="s">
        <v>6200</v>
      </c>
      <c r="H251" s="140">
        <v>9.0739999999999998</v>
      </c>
      <c r="I251" s="141"/>
      <c r="L251" s="136"/>
      <c r="M251" s="142"/>
      <c r="T251" s="144"/>
      <c r="AT251" s="138" t="s">
        <v>131</v>
      </c>
      <c r="AU251" s="138" t="s">
        <v>78</v>
      </c>
      <c r="AV251" s="10" t="s">
        <v>78</v>
      </c>
      <c r="AW251" s="10" t="s">
        <v>28</v>
      </c>
      <c r="AX251" s="10" t="s">
        <v>72</v>
      </c>
      <c r="AY251" s="138" t="s">
        <v>130</v>
      </c>
    </row>
    <row r="252" spans="2:65" s="10" customFormat="1">
      <c r="B252" s="136"/>
      <c r="D252" s="137" t="s">
        <v>131</v>
      </c>
      <c r="E252" s="138" t="s">
        <v>1</v>
      </c>
      <c r="F252" s="139" t="s">
        <v>6199</v>
      </c>
      <c r="H252" s="140">
        <v>36.725999999999999</v>
      </c>
      <c r="I252" s="141"/>
      <c r="L252" s="136"/>
      <c r="M252" s="142"/>
      <c r="T252" s="144"/>
      <c r="AT252" s="138" t="s">
        <v>131</v>
      </c>
      <c r="AU252" s="138" t="s">
        <v>78</v>
      </c>
      <c r="AV252" s="10" t="s">
        <v>78</v>
      </c>
      <c r="AW252" s="10" t="s">
        <v>28</v>
      </c>
      <c r="AX252" s="10" t="s">
        <v>72</v>
      </c>
      <c r="AY252" s="138" t="s">
        <v>130</v>
      </c>
    </row>
    <row r="253" spans="2:65" s="10" customFormat="1" ht="20.6">
      <c r="B253" s="136"/>
      <c r="D253" s="137" t="s">
        <v>131</v>
      </c>
      <c r="E253" s="138" t="s">
        <v>1</v>
      </c>
      <c r="F253" s="139" t="s">
        <v>6198</v>
      </c>
      <c r="H253" s="140">
        <v>161.49</v>
      </c>
      <c r="I253" s="141"/>
      <c r="L253" s="136"/>
      <c r="M253" s="142"/>
      <c r="T253" s="144"/>
      <c r="AT253" s="138" t="s">
        <v>131</v>
      </c>
      <c r="AU253" s="138" t="s">
        <v>78</v>
      </c>
      <c r="AV253" s="10" t="s">
        <v>78</v>
      </c>
      <c r="AW253" s="10" t="s">
        <v>28</v>
      </c>
      <c r="AX253" s="10" t="s">
        <v>72</v>
      </c>
      <c r="AY253" s="138" t="s">
        <v>130</v>
      </c>
    </row>
    <row r="254" spans="2:65" s="10" customFormat="1">
      <c r="B254" s="136"/>
      <c r="D254" s="137" t="s">
        <v>131</v>
      </c>
      <c r="E254" s="138" t="s">
        <v>1</v>
      </c>
      <c r="F254" s="139" t="s">
        <v>6197</v>
      </c>
      <c r="H254" s="140">
        <v>-12.42</v>
      </c>
      <c r="I254" s="141"/>
      <c r="L254" s="136"/>
      <c r="M254" s="142"/>
      <c r="T254" s="144"/>
      <c r="AT254" s="138" t="s">
        <v>131</v>
      </c>
      <c r="AU254" s="138" t="s">
        <v>78</v>
      </c>
      <c r="AV254" s="10" t="s">
        <v>78</v>
      </c>
      <c r="AW254" s="10" t="s">
        <v>28</v>
      </c>
      <c r="AX254" s="10" t="s">
        <v>72</v>
      </c>
      <c r="AY254" s="138" t="s">
        <v>130</v>
      </c>
    </row>
    <row r="255" spans="2:65" s="10" customFormat="1">
      <c r="B255" s="136"/>
      <c r="D255" s="137" t="s">
        <v>131</v>
      </c>
      <c r="E255" s="138" t="s">
        <v>1</v>
      </c>
      <c r="F255" s="139" t="s">
        <v>6196</v>
      </c>
      <c r="H255" s="140">
        <v>25.74</v>
      </c>
      <c r="I255" s="141"/>
      <c r="L255" s="136"/>
      <c r="M255" s="142"/>
      <c r="T255" s="144"/>
      <c r="AT255" s="138" t="s">
        <v>131</v>
      </c>
      <c r="AU255" s="138" t="s">
        <v>78</v>
      </c>
      <c r="AV255" s="10" t="s">
        <v>78</v>
      </c>
      <c r="AW255" s="10" t="s">
        <v>28</v>
      </c>
      <c r="AX255" s="10" t="s">
        <v>72</v>
      </c>
      <c r="AY255" s="138" t="s">
        <v>130</v>
      </c>
    </row>
    <row r="256" spans="2:65" s="10" customFormat="1">
      <c r="B256" s="136"/>
      <c r="D256" s="137" t="s">
        <v>131</v>
      </c>
      <c r="E256" s="138" t="s">
        <v>1</v>
      </c>
      <c r="F256" s="139" t="s">
        <v>6195</v>
      </c>
      <c r="H256" s="140">
        <v>0.27500000000000002</v>
      </c>
      <c r="I256" s="141"/>
      <c r="L256" s="136"/>
      <c r="M256" s="142"/>
      <c r="T256" s="144"/>
      <c r="AT256" s="138" t="s">
        <v>131</v>
      </c>
      <c r="AU256" s="138" t="s">
        <v>78</v>
      </c>
      <c r="AV256" s="10" t="s">
        <v>78</v>
      </c>
      <c r="AW256" s="10" t="s">
        <v>28</v>
      </c>
      <c r="AX256" s="10" t="s">
        <v>72</v>
      </c>
      <c r="AY256" s="138" t="s">
        <v>130</v>
      </c>
    </row>
    <row r="257" spans="2:65" s="813" customFormat="1">
      <c r="B257" s="817"/>
      <c r="D257" s="137" t="s">
        <v>131</v>
      </c>
      <c r="E257" s="814" t="s">
        <v>1</v>
      </c>
      <c r="F257" s="820" t="s">
        <v>6194</v>
      </c>
      <c r="H257" s="819">
        <v>220.88499999999999</v>
      </c>
      <c r="I257" s="818"/>
      <c r="L257" s="817"/>
      <c r="M257" s="816"/>
      <c r="T257" s="815"/>
      <c r="AT257" s="814" t="s">
        <v>131</v>
      </c>
      <c r="AU257" s="814" t="s">
        <v>78</v>
      </c>
      <c r="AV257" s="813" t="s">
        <v>132</v>
      </c>
      <c r="AW257" s="813" t="s">
        <v>28</v>
      </c>
      <c r="AX257" s="813" t="s">
        <v>72</v>
      </c>
      <c r="AY257" s="814" t="s">
        <v>130</v>
      </c>
    </row>
    <row r="258" spans="2:65" s="10" customFormat="1">
      <c r="B258" s="136"/>
      <c r="D258" s="137" t="s">
        <v>131</v>
      </c>
      <c r="E258" s="138" t="s">
        <v>1</v>
      </c>
      <c r="F258" s="139" t="s">
        <v>3322</v>
      </c>
      <c r="H258" s="140">
        <v>11.148999999999999</v>
      </c>
      <c r="I258" s="141"/>
      <c r="L258" s="136"/>
      <c r="M258" s="142"/>
      <c r="T258" s="144"/>
      <c r="AT258" s="138" t="s">
        <v>131</v>
      </c>
      <c r="AU258" s="138" t="s">
        <v>78</v>
      </c>
      <c r="AV258" s="10" t="s">
        <v>78</v>
      </c>
      <c r="AW258" s="10" t="s">
        <v>28</v>
      </c>
      <c r="AX258" s="10" t="s">
        <v>72</v>
      </c>
      <c r="AY258" s="138" t="s">
        <v>130</v>
      </c>
    </row>
    <row r="259" spans="2:65" s="813" customFormat="1">
      <c r="B259" s="817"/>
      <c r="D259" s="137" t="s">
        <v>131</v>
      </c>
      <c r="E259" s="814" t="s">
        <v>3321</v>
      </c>
      <c r="F259" s="820" t="s">
        <v>3320</v>
      </c>
      <c r="H259" s="819">
        <v>11.148999999999999</v>
      </c>
      <c r="I259" s="818"/>
      <c r="L259" s="817"/>
      <c r="M259" s="816"/>
      <c r="T259" s="815"/>
      <c r="AT259" s="814" t="s">
        <v>131</v>
      </c>
      <c r="AU259" s="814" t="s">
        <v>78</v>
      </c>
      <c r="AV259" s="813" t="s">
        <v>132</v>
      </c>
      <c r="AW259" s="813" t="s">
        <v>28</v>
      </c>
      <c r="AX259" s="813" t="s">
        <v>72</v>
      </c>
      <c r="AY259" s="814" t="s">
        <v>130</v>
      </c>
    </row>
    <row r="260" spans="2:65" s="821" customFormat="1">
      <c r="B260" s="825"/>
      <c r="D260" s="137" t="s">
        <v>131</v>
      </c>
      <c r="E260" s="822" t="s">
        <v>1</v>
      </c>
      <c r="F260" s="828" t="s">
        <v>3195</v>
      </c>
      <c r="H260" s="827">
        <v>232.03399999999999</v>
      </c>
      <c r="I260" s="826"/>
      <c r="L260" s="825"/>
      <c r="M260" s="824"/>
      <c r="T260" s="823"/>
      <c r="AT260" s="822" t="s">
        <v>131</v>
      </c>
      <c r="AU260" s="822" t="s">
        <v>78</v>
      </c>
      <c r="AV260" s="821" t="s">
        <v>103</v>
      </c>
      <c r="AW260" s="821" t="s">
        <v>28</v>
      </c>
      <c r="AX260" s="821" t="s">
        <v>8</v>
      </c>
      <c r="AY260" s="822" t="s">
        <v>130</v>
      </c>
    </row>
    <row r="261" spans="2:65" s="686" customFormat="1" ht="33" customHeight="1">
      <c r="B261" s="301"/>
      <c r="C261" s="551" t="s">
        <v>148</v>
      </c>
      <c r="D261" s="551" t="s">
        <v>1008</v>
      </c>
      <c r="E261" s="801" t="s">
        <v>3282</v>
      </c>
      <c r="F261" s="552" t="s">
        <v>3281</v>
      </c>
      <c r="G261" s="800" t="s">
        <v>270</v>
      </c>
      <c r="H261" s="799">
        <v>396.28699999999998</v>
      </c>
      <c r="I261" s="553"/>
      <c r="J261" s="798">
        <f>ROUND(I261*H261,0)</f>
        <v>0</v>
      </c>
      <c r="K261" s="552" t="s">
        <v>4082</v>
      </c>
      <c r="L261" s="34"/>
      <c r="M261" s="554" t="s">
        <v>1</v>
      </c>
      <c r="N261" s="555" t="s">
        <v>37</v>
      </c>
      <c r="P261" s="307">
        <f>O261*H261</f>
        <v>0</v>
      </c>
      <c r="Q261" s="307">
        <v>0.16632</v>
      </c>
      <c r="R261" s="307">
        <f>Q261*H261</f>
        <v>65.910453839999988</v>
      </c>
      <c r="S261" s="307">
        <v>0</v>
      </c>
      <c r="T261" s="133">
        <f>S261*H261</f>
        <v>0</v>
      </c>
      <c r="AR261" s="134" t="s">
        <v>103</v>
      </c>
      <c r="AT261" s="134" t="s">
        <v>1008</v>
      </c>
      <c r="AU261" s="134" t="s">
        <v>78</v>
      </c>
      <c r="AY261" s="277" t="s">
        <v>130</v>
      </c>
      <c r="BE261" s="308">
        <f>IF(N261="základní",J261,0)</f>
        <v>0</v>
      </c>
      <c r="BF261" s="308">
        <f>IF(N261="snížená",J261,0)</f>
        <v>0</v>
      </c>
      <c r="BG261" s="308">
        <f>IF(N261="zákl. přenesená",J261,0)</f>
        <v>0</v>
      </c>
      <c r="BH261" s="308">
        <f>IF(N261="sníž. přenesená",J261,0)</f>
        <v>0</v>
      </c>
      <c r="BI261" s="308">
        <f>IF(N261="nulová",J261,0)</f>
        <v>0</v>
      </c>
      <c r="BJ261" s="277" t="s">
        <v>8</v>
      </c>
      <c r="BK261" s="308">
        <f>ROUND(I261*H261,0)</f>
        <v>0</v>
      </c>
      <c r="BL261" s="277" t="s">
        <v>103</v>
      </c>
      <c r="BM261" s="134" t="s">
        <v>6193</v>
      </c>
    </row>
    <row r="262" spans="2:65" s="10" customFormat="1" ht="20.6">
      <c r="B262" s="136"/>
      <c r="D262" s="137" t="s">
        <v>131</v>
      </c>
      <c r="E262" s="138" t="s">
        <v>1</v>
      </c>
      <c r="F262" s="139" t="s">
        <v>6192</v>
      </c>
      <c r="H262" s="140">
        <v>54.509</v>
      </c>
      <c r="I262" s="141"/>
      <c r="L262" s="136"/>
      <c r="M262" s="142"/>
      <c r="T262" s="144"/>
      <c r="AT262" s="138" t="s">
        <v>131</v>
      </c>
      <c r="AU262" s="138" t="s">
        <v>78</v>
      </c>
      <c r="AV262" s="10" t="s">
        <v>78</v>
      </c>
      <c r="AW262" s="10" t="s">
        <v>28</v>
      </c>
      <c r="AX262" s="10" t="s">
        <v>72</v>
      </c>
      <c r="AY262" s="138" t="s">
        <v>130</v>
      </c>
    </row>
    <row r="263" spans="2:65" s="10" customFormat="1">
      <c r="B263" s="136"/>
      <c r="D263" s="137" t="s">
        <v>131</v>
      </c>
      <c r="E263" s="138" t="s">
        <v>1</v>
      </c>
      <c r="F263" s="139" t="s">
        <v>6191</v>
      </c>
      <c r="H263" s="140">
        <v>-38.207999999999998</v>
      </c>
      <c r="I263" s="141"/>
      <c r="L263" s="136"/>
      <c r="M263" s="142"/>
      <c r="T263" s="144"/>
      <c r="AT263" s="138" t="s">
        <v>131</v>
      </c>
      <c r="AU263" s="138" t="s">
        <v>78</v>
      </c>
      <c r="AV263" s="10" t="s">
        <v>78</v>
      </c>
      <c r="AW263" s="10" t="s">
        <v>28</v>
      </c>
      <c r="AX263" s="10" t="s">
        <v>72</v>
      </c>
      <c r="AY263" s="138" t="s">
        <v>130</v>
      </c>
    </row>
    <row r="264" spans="2:65" s="10" customFormat="1" ht="20.6">
      <c r="B264" s="136"/>
      <c r="D264" s="137" t="s">
        <v>131</v>
      </c>
      <c r="E264" s="138" t="s">
        <v>1</v>
      </c>
      <c r="F264" s="139" t="s">
        <v>6190</v>
      </c>
      <c r="H264" s="140">
        <v>16.285</v>
      </c>
      <c r="I264" s="141"/>
      <c r="L264" s="136"/>
      <c r="M264" s="142"/>
      <c r="T264" s="144"/>
      <c r="AT264" s="138" t="s">
        <v>131</v>
      </c>
      <c r="AU264" s="138" t="s">
        <v>78</v>
      </c>
      <c r="AV264" s="10" t="s">
        <v>78</v>
      </c>
      <c r="AW264" s="10" t="s">
        <v>28</v>
      </c>
      <c r="AX264" s="10" t="s">
        <v>72</v>
      </c>
      <c r="AY264" s="138" t="s">
        <v>130</v>
      </c>
    </row>
    <row r="265" spans="2:65" s="10" customFormat="1" ht="20.6">
      <c r="B265" s="136"/>
      <c r="D265" s="137" t="s">
        <v>131</v>
      </c>
      <c r="E265" s="138" t="s">
        <v>1</v>
      </c>
      <c r="F265" s="139" t="s">
        <v>6189</v>
      </c>
      <c r="H265" s="140">
        <v>12.082000000000001</v>
      </c>
      <c r="I265" s="141"/>
      <c r="L265" s="136"/>
      <c r="M265" s="142"/>
      <c r="T265" s="144"/>
      <c r="AT265" s="138" t="s">
        <v>131</v>
      </c>
      <c r="AU265" s="138" t="s">
        <v>78</v>
      </c>
      <c r="AV265" s="10" t="s">
        <v>78</v>
      </c>
      <c r="AW265" s="10" t="s">
        <v>28</v>
      </c>
      <c r="AX265" s="10" t="s">
        <v>72</v>
      </c>
      <c r="AY265" s="138" t="s">
        <v>130</v>
      </c>
    </row>
    <row r="266" spans="2:65" s="10" customFormat="1" ht="20.6">
      <c r="B266" s="136"/>
      <c r="D266" s="137" t="s">
        <v>131</v>
      </c>
      <c r="E266" s="138" t="s">
        <v>1</v>
      </c>
      <c r="F266" s="139" t="s">
        <v>6188</v>
      </c>
      <c r="H266" s="140">
        <v>14.04</v>
      </c>
      <c r="I266" s="141"/>
      <c r="L266" s="136"/>
      <c r="M266" s="142"/>
      <c r="T266" s="144"/>
      <c r="AT266" s="138" t="s">
        <v>131</v>
      </c>
      <c r="AU266" s="138" t="s">
        <v>78</v>
      </c>
      <c r="AV266" s="10" t="s">
        <v>78</v>
      </c>
      <c r="AW266" s="10" t="s">
        <v>28</v>
      </c>
      <c r="AX266" s="10" t="s">
        <v>72</v>
      </c>
      <c r="AY266" s="138" t="s">
        <v>130</v>
      </c>
    </row>
    <row r="267" spans="2:65" s="10" customFormat="1" ht="20.6">
      <c r="B267" s="136"/>
      <c r="D267" s="137" t="s">
        <v>131</v>
      </c>
      <c r="E267" s="138" t="s">
        <v>1</v>
      </c>
      <c r="F267" s="139" t="s">
        <v>6187</v>
      </c>
      <c r="H267" s="140">
        <v>76.83</v>
      </c>
      <c r="I267" s="141"/>
      <c r="L267" s="136"/>
      <c r="M267" s="142"/>
      <c r="T267" s="144"/>
      <c r="AT267" s="138" t="s">
        <v>131</v>
      </c>
      <c r="AU267" s="138" t="s">
        <v>78</v>
      </c>
      <c r="AV267" s="10" t="s">
        <v>78</v>
      </c>
      <c r="AW267" s="10" t="s">
        <v>28</v>
      </c>
      <c r="AX267" s="10" t="s">
        <v>72</v>
      </c>
      <c r="AY267" s="138" t="s">
        <v>130</v>
      </c>
    </row>
    <row r="268" spans="2:65" s="10" customFormat="1">
      <c r="B268" s="136"/>
      <c r="D268" s="137" t="s">
        <v>131</v>
      </c>
      <c r="E268" s="138" t="s">
        <v>1</v>
      </c>
      <c r="F268" s="139" t="s">
        <v>6186</v>
      </c>
      <c r="H268" s="140">
        <v>5.8570000000000002</v>
      </c>
      <c r="I268" s="141"/>
      <c r="L268" s="136"/>
      <c r="M268" s="142"/>
      <c r="T268" s="144"/>
      <c r="AT268" s="138" t="s">
        <v>131</v>
      </c>
      <c r="AU268" s="138" t="s">
        <v>78</v>
      </c>
      <c r="AV268" s="10" t="s">
        <v>78</v>
      </c>
      <c r="AW268" s="10" t="s">
        <v>28</v>
      </c>
      <c r="AX268" s="10" t="s">
        <v>72</v>
      </c>
      <c r="AY268" s="138" t="s">
        <v>130</v>
      </c>
    </row>
    <row r="269" spans="2:65" s="10" customFormat="1" ht="20.6">
      <c r="B269" s="136"/>
      <c r="D269" s="137" t="s">
        <v>131</v>
      </c>
      <c r="E269" s="138" t="s">
        <v>1</v>
      </c>
      <c r="F269" s="139" t="s">
        <v>6185</v>
      </c>
      <c r="H269" s="140">
        <v>0.55800000000000005</v>
      </c>
      <c r="I269" s="141"/>
      <c r="L269" s="136"/>
      <c r="M269" s="142"/>
      <c r="T269" s="144"/>
      <c r="AT269" s="138" t="s">
        <v>131</v>
      </c>
      <c r="AU269" s="138" t="s">
        <v>78</v>
      </c>
      <c r="AV269" s="10" t="s">
        <v>78</v>
      </c>
      <c r="AW269" s="10" t="s">
        <v>28</v>
      </c>
      <c r="AX269" s="10" t="s">
        <v>72</v>
      </c>
      <c r="AY269" s="138" t="s">
        <v>130</v>
      </c>
    </row>
    <row r="270" spans="2:65" s="10" customFormat="1">
      <c r="B270" s="136"/>
      <c r="D270" s="137" t="s">
        <v>131</v>
      </c>
      <c r="E270" s="138" t="s">
        <v>1</v>
      </c>
      <c r="F270" s="139" t="s">
        <v>6184</v>
      </c>
      <c r="H270" s="140">
        <v>23.93</v>
      </c>
      <c r="I270" s="141"/>
      <c r="L270" s="136"/>
      <c r="M270" s="142"/>
      <c r="T270" s="144"/>
      <c r="AT270" s="138" t="s">
        <v>131</v>
      </c>
      <c r="AU270" s="138" t="s">
        <v>78</v>
      </c>
      <c r="AV270" s="10" t="s">
        <v>78</v>
      </c>
      <c r="AW270" s="10" t="s">
        <v>28</v>
      </c>
      <c r="AX270" s="10" t="s">
        <v>72</v>
      </c>
      <c r="AY270" s="138" t="s">
        <v>130</v>
      </c>
    </row>
    <row r="271" spans="2:65" s="10" customFormat="1" ht="20.6">
      <c r="B271" s="136"/>
      <c r="D271" s="137" t="s">
        <v>131</v>
      </c>
      <c r="E271" s="138" t="s">
        <v>1</v>
      </c>
      <c r="F271" s="139" t="s">
        <v>6183</v>
      </c>
      <c r="H271" s="140">
        <v>21.326000000000001</v>
      </c>
      <c r="I271" s="141"/>
      <c r="L271" s="136"/>
      <c r="M271" s="142"/>
      <c r="T271" s="144"/>
      <c r="AT271" s="138" t="s">
        <v>131</v>
      </c>
      <c r="AU271" s="138" t="s">
        <v>78</v>
      </c>
      <c r="AV271" s="10" t="s">
        <v>78</v>
      </c>
      <c r="AW271" s="10" t="s">
        <v>28</v>
      </c>
      <c r="AX271" s="10" t="s">
        <v>72</v>
      </c>
      <c r="AY271" s="138" t="s">
        <v>130</v>
      </c>
    </row>
    <row r="272" spans="2:65" s="813" customFormat="1">
      <c r="B272" s="817"/>
      <c r="D272" s="137" t="s">
        <v>131</v>
      </c>
      <c r="E272" s="814" t="s">
        <v>1</v>
      </c>
      <c r="F272" s="820" t="s">
        <v>6039</v>
      </c>
      <c r="H272" s="819">
        <v>187.209</v>
      </c>
      <c r="I272" s="818"/>
      <c r="L272" s="817"/>
      <c r="M272" s="816"/>
      <c r="T272" s="815"/>
      <c r="AT272" s="814" t="s">
        <v>131</v>
      </c>
      <c r="AU272" s="814" t="s">
        <v>78</v>
      </c>
      <c r="AV272" s="813" t="s">
        <v>132</v>
      </c>
      <c r="AW272" s="813" t="s">
        <v>28</v>
      </c>
      <c r="AX272" s="813" t="s">
        <v>72</v>
      </c>
      <c r="AY272" s="814" t="s">
        <v>130</v>
      </c>
    </row>
    <row r="273" spans="2:65" s="10" customFormat="1">
      <c r="B273" s="136"/>
      <c r="D273" s="137" t="s">
        <v>131</v>
      </c>
      <c r="E273" s="138" t="s">
        <v>1</v>
      </c>
      <c r="F273" s="139" t="s">
        <v>3290</v>
      </c>
      <c r="H273" s="140">
        <v>0.51300000000000001</v>
      </c>
      <c r="I273" s="141"/>
      <c r="L273" s="136"/>
      <c r="M273" s="142"/>
      <c r="T273" s="144"/>
      <c r="AT273" s="138" t="s">
        <v>131</v>
      </c>
      <c r="AU273" s="138" t="s">
        <v>78</v>
      </c>
      <c r="AV273" s="10" t="s">
        <v>78</v>
      </c>
      <c r="AW273" s="10" t="s">
        <v>28</v>
      </c>
      <c r="AX273" s="10" t="s">
        <v>72</v>
      </c>
      <c r="AY273" s="138" t="s">
        <v>130</v>
      </c>
    </row>
    <row r="274" spans="2:65" s="10" customFormat="1">
      <c r="B274" s="136"/>
      <c r="D274" s="137" t="s">
        <v>131</v>
      </c>
      <c r="E274" s="138" t="s">
        <v>1</v>
      </c>
      <c r="F274" s="139" t="s">
        <v>3289</v>
      </c>
      <c r="H274" s="140">
        <v>138.28</v>
      </c>
      <c r="I274" s="141"/>
      <c r="L274" s="136"/>
      <c r="M274" s="142"/>
      <c r="T274" s="144"/>
      <c r="AT274" s="138" t="s">
        <v>131</v>
      </c>
      <c r="AU274" s="138" t="s">
        <v>78</v>
      </c>
      <c r="AV274" s="10" t="s">
        <v>78</v>
      </c>
      <c r="AW274" s="10" t="s">
        <v>28</v>
      </c>
      <c r="AX274" s="10" t="s">
        <v>72</v>
      </c>
      <c r="AY274" s="138" t="s">
        <v>130</v>
      </c>
    </row>
    <row r="275" spans="2:65" s="10" customFormat="1">
      <c r="B275" s="136"/>
      <c r="D275" s="137" t="s">
        <v>131</v>
      </c>
      <c r="E275" s="138" t="s">
        <v>1</v>
      </c>
      <c r="F275" s="139" t="s">
        <v>3288</v>
      </c>
      <c r="H275" s="140">
        <v>1.47</v>
      </c>
      <c r="I275" s="141"/>
      <c r="L275" s="136"/>
      <c r="M275" s="142"/>
      <c r="T275" s="144"/>
      <c r="AT275" s="138" t="s">
        <v>131</v>
      </c>
      <c r="AU275" s="138" t="s">
        <v>78</v>
      </c>
      <c r="AV275" s="10" t="s">
        <v>78</v>
      </c>
      <c r="AW275" s="10" t="s">
        <v>28</v>
      </c>
      <c r="AX275" s="10" t="s">
        <v>72</v>
      </c>
      <c r="AY275" s="138" t="s">
        <v>130</v>
      </c>
    </row>
    <row r="276" spans="2:65" s="10" customFormat="1">
      <c r="B276" s="136"/>
      <c r="D276" s="137" t="s">
        <v>131</v>
      </c>
      <c r="E276" s="138" t="s">
        <v>1</v>
      </c>
      <c r="F276" s="139" t="s">
        <v>3287</v>
      </c>
      <c r="H276" s="140">
        <v>62.564</v>
      </c>
      <c r="I276" s="141"/>
      <c r="L276" s="136"/>
      <c r="M276" s="142"/>
      <c r="T276" s="144"/>
      <c r="AT276" s="138" t="s">
        <v>131</v>
      </c>
      <c r="AU276" s="138" t="s">
        <v>78</v>
      </c>
      <c r="AV276" s="10" t="s">
        <v>78</v>
      </c>
      <c r="AW276" s="10" t="s">
        <v>28</v>
      </c>
      <c r="AX276" s="10" t="s">
        <v>72</v>
      </c>
      <c r="AY276" s="138" t="s">
        <v>130</v>
      </c>
    </row>
    <row r="277" spans="2:65" s="10" customFormat="1">
      <c r="B277" s="136"/>
      <c r="D277" s="137" t="s">
        <v>131</v>
      </c>
      <c r="E277" s="138" t="s">
        <v>1</v>
      </c>
      <c r="F277" s="139" t="s">
        <v>3286</v>
      </c>
      <c r="H277" s="140">
        <v>4.6349999999999998</v>
      </c>
      <c r="I277" s="141"/>
      <c r="L277" s="136"/>
      <c r="M277" s="142"/>
      <c r="T277" s="144"/>
      <c r="AT277" s="138" t="s">
        <v>131</v>
      </c>
      <c r="AU277" s="138" t="s">
        <v>78</v>
      </c>
      <c r="AV277" s="10" t="s">
        <v>78</v>
      </c>
      <c r="AW277" s="10" t="s">
        <v>28</v>
      </c>
      <c r="AX277" s="10" t="s">
        <v>72</v>
      </c>
      <c r="AY277" s="138" t="s">
        <v>130</v>
      </c>
    </row>
    <row r="278" spans="2:65" s="10" customFormat="1">
      <c r="B278" s="136"/>
      <c r="D278" s="137" t="s">
        <v>131</v>
      </c>
      <c r="E278" s="138" t="s">
        <v>1</v>
      </c>
      <c r="F278" s="139" t="s">
        <v>3285</v>
      </c>
      <c r="H278" s="140">
        <v>0.54</v>
      </c>
      <c r="I278" s="141"/>
      <c r="L278" s="136"/>
      <c r="M278" s="142"/>
      <c r="T278" s="144"/>
      <c r="AT278" s="138" t="s">
        <v>131</v>
      </c>
      <c r="AU278" s="138" t="s">
        <v>78</v>
      </c>
      <c r="AV278" s="10" t="s">
        <v>78</v>
      </c>
      <c r="AW278" s="10" t="s">
        <v>28</v>
      </c>
      <c r="AX278" s="10" t="s">
        <v>72</v>
      </c>
      <c r="AY278" s="138" t="s">
        <v>130</v>
      </c>
    </row>
    <row r="279" spans="2:65" s="813" customFormat="1">
      <c r="B279" s="817"/>
      <c r="D279" s="137" t="s">
        <v>131</v>
      </c>
      <c r="E279" s="814" t="s">
        <v>3284</v>
      </c>
      <c r="F279" s="820" t="s">
        <v>3283</v>
      </c>
      <c r="H279" s="819">
        <v>208.00200000000001</v>
      </c>
      <c r="I279" s="818"/>
      <c r="L279" s="817"/>
      <c r="M279" s="816"/>
      <c r="T279" s="815"/>
      <c r="AT279" s="814" t="s">
        <v>131</v>
      </c>
      <c r="AU279" s="814" t="s">
        <v>78</v>
      </c>
      <c r="AV279" s="813" t="s">
        <v>132</v>
      </c>
      <c r="AW279" s="813" t="s">
        <v>28</v>
      </c>
      <c r="AX279" s="813" t="s">
        <v>72</v>
      </c>
      <c r="AY279" s="814" t="s">
        <v>130</v>
      </c>
    </row>
    <row r="280" spans="2:65" s="10" customFormat="1">
      <c r="B280" s="136"/>
      <c r="D280" s="137" t="s">
        <v>131</v>
      </c>
      <c r="E280" s="138" t="s">
        <v>1</v>
      </c>
      <c r="F280" s="139" t="s">
        <v>6182</v>
      </c>
      <c r="H280" s="140">
        <v>1.0760000000000001</v>
      </c>
      <c r="I280" s="141"/>
      <c r="L280" s="136"/>
      <c r="M280" s="142"/>
      <c r="T280" s="144"/>
      <c r="AT280" s="138" t="s">
        <v>131</v>
      </c>
      <c r="AU280" s="138" t="s">
        <v>78</v>
      </c>
      <c r="AV280" s="10" t="s">
        <v>78</v>
      </c>
      <c r="AW280" s="10" t="s">
        <v>28</v>
      </c>
      <c r="AX280" s="10" t="s">
        <v>72</v>
      </c>
      <c r="AY280" s="138" t="s">
        <v>130</v>
      </c>
    </row>
    <row r="281" spans="2:65" s="813" customFormat="1">
      <c r="B281" s="817"/>
      <c r="D281" s="137" t="s">
        <v>131</v>
      </c>
      <c r="E281" s="814" t="s">
        <v>1</v>
      </c>
      <c r="F281" s="820" t="s">
        <v>6181</v>
      </c>
      <c r="H281" s="819">
        <v>1.0760000000000001</v>
      </c>
      <c r="I281" s="818"/>
      <c r="L281" s="817"/>
      <c r="M281" s="816"/>
      <c r="T281" s="815"/>
      <c r="AT281" s="814" t="s">
        <v>131</v>
      </c>
      <c r="AU281" s="814" t="s">
        <v>78</v>
      </c>
      <c r="AV281" s="813" t="s">
        <v>132</v>
      </c>
      <c r="AW281" s="813" t="s">
        <v>28</v>
      </c>
      <c r="AX281" s="813" t="s">
        <v>72</v>
      </c>
      <c r="AY281" s="814" t="s">
        <v>130</v>
      </c>
    </row>
    <row r="282" spans="2:65" s="821" customFormat="1">
      <c r="B282" s="825"/>
      <c r="D282" s="137" t="s">
        <v>131</v>
      </c>
      <c r="E282" s="822" t="s">
        <v>1</v>
      </c>
      <c r="F282" s="828" t="s">
        <v>3195</v>
      </c>
      <c r="H282" s="827">
        <v>396.28699999999998</v>
      </c>
      <c r="I282" s="826"/>
      <c r="L282" s="825"/>
      <c r="M282" s="824"/>
      <c r="T282" s="823"/>
      <c r="AT282" s="822" t="s">
        <v>131</v>
      </c>
      <c r="AU282" s="822" t="s">
        <v>78</v>
      </c>
      <c r="AV282" s="821" t="s">
        <v>103</v>
      </c>
      <c r="AW282" s="821" t="s">
        <v>28</v>
      </c>
      <c r="AX282" s="821" t="s">
        <v>8</v>
      </c>
      <c r="AY282" s="822" t="s">
        <v>130</v>
      </c>
    </row>
    <row r="283" spans="2:65" s="686" customFormat="1" ht="24.25" customHeight="1">
      <c r="B283" s="301"/>
      <c r="C283" s="551" t="s">
        <v>149</v>
      </c>
      <c r="D283" s="551" t="s">
        <v>1008</v>
      </c>
      <c r="E283" s="801" t="s">
        <v>6180</v>
      </c>
      <c r="F283" s="552" t="s">
        <v>6179</v>
      </c>
      <c r="G283" s="800" t="s">
        <v>3305</v>
      </c>
      <c r="H283" s="799">
        <v>38</v>
      </c>
      <c r="I283" s="553"/>
      <c r="J283" s="798">
        <f>ROUND(I283*H283,0)</f>
        <v>0</v>
      </c>
      <c r="K283" s="552" t="s">
        <v>4082</v>
      </c>
      <c r="L283" s="34"/>
      <c r="M283" s="554" t="s">
        <v>1</v>
      </c>
      <c r="N283" s="555" t="s">
        <v>37</v>
      </c>
      <c r="P283" s="307">
        <f>O283*H283</f>
        <v>0</v>
      </c>
      <c r="Q283" s="307">
        <v>2.0709999999999999E-2</v>
      </c>
      <c r="R283" s="307">
        <f>Q283*H283</f>
        <v>0.78698000000000001</v>
      </c>
      <c r="S283" s="307">
        <v>0</v>
      </c>
      <c r="T283" s="133">
        <f>S283*H283</f>
        <v>0</v>
      </c>
      <c r="AR283" s="134" t="s">
        <v>103</v>
      </c>
      <c r="AT283" s="134" t="s">
        <v>1008</v>
      </c>
      <c r="AU283" s="134" t="s">
        <v>78</v>
      </c>
      <c r="AY283" s="277" t="s">
        <v>130</v>
      </c>
      <c r="BE283" s="308">
        <f>IF(N283="základní",J283,0)</f>
        <v>0</v>
      </c>
      <c r="BF283" s="308">
        <f>IF(N283="snížená",J283,0)</f>
        <v>0</v>
      </c>
      <c r="BG283" s="308">
        <f>IF(N283="zákl. přenesená",J283,0)</f>
        <v>0</v>
      </c>
      <c r="BH283" s="308">
        <f>IF(N283="sníž. přenesená",J283,0)</f>
        <v>0</v>
      </c>
      <c r="BI283" s="308">
        <f>IF(N283="nulová",J283,0)</f>
        <v>0</v>
      </c>
      <c r="BJ283" s="277" t="s">
        <v>8</v>
      </c>
      <c r="BK283" s="308">
        <f>ROUND(I283*H283,0)</f>
        <v>0</v>
      </c>
      <c r="BL283" s="277" t="s">
        <v>103</v>
      </c>
      <c r="BM283" s="134" t="s">
        <v>6178</v>
      </c>
    </row>
    <row r="284" spans="2:65" s="10" customFormat="1">
      <c r="B284" s="136"/>
      <c r="D284" s="137" t="s">
        <v>131</v>
      </c>
      <c r="E284" s="138" t="s">
        <v>1</v>
      </c>
      <c r="F284" s="139" t="s">
        <v>6177</v>
      </c>
      <c r="H284" s="140">
        <v>16</v>
      </c>
      <c r="I284" s="141"/>
      <c r="L284" s="136"/>
      <c r="M284" s="142"/>
      <c r="T284" s="144"/>
      <c r="AT284" s="138" t="s">
        <v>131</v>
      </c>
      <c r="AU284" s="138" t="s">
        <v>78</v>
      </c>
      <c r="AV284" s="10" t="s">
        <v>78</v>
      </c>
      <c r="AW284" s="10" t="s">
        <v>28</v>
      </c>
      <c r="AX284" s="10" t="s">
        <v>72</v>
      </c>
      <c r="AY284" s="138" t="s">
        <v>130</v>
      </c>
    </row>
    <row r="285" spans="2:65" s="10" customFormat="1">
      <c r="B285" s="136"/>
      <c r="D285" s="137" t="s">
        <v>131</v>
      </c>
      <c r="E285" s="138" t="s">
        <v>1</v>
      </c>
      <c r="F285" s="139" t="s">
        <v>6176</v>
      </c>
      <c r="H285" s="140">
        <v>20</v>
      </c>
      <c r="I285" s="141"/>
      <c r="L285" s="136"/>
      <c r="M285" s="142"/>
      <c r="T285" s="144"/>
      <c r="AT285" s="138" t="s">
        <v>131</v>
      </c>
      <c r="AU285" s="138" t="s">
        <v>78</v>
      </c>
      <c r="AV285" s="10" t="s">
        <v>78</v>
      </c>
      <c r="AW285" s="10" t="s">
        <v>28</v>
      </c>
      <c r="AX285" s="10" t="s">
        <v>72</v>
      </c>
      <c r="AY285" s="138" t="s">
        <v>130</v>
      </c>
    </row>
    <row r="286" spans="2:65" s="10" customFormat="1">
      <c r="B286" s="136"/>
      <c r="D286" s="137" t="s">
        <v>131</v>
      </c>
      <c r="E286" s="138" t="s">
        <v>1</v>
      </c>
      <c r="F286" s="139" t="s">
        <v>6175</v>
      </c>
      <c r="H286" s="140">
        <v>2</v>
      </c>
      <c r="I286" s="141"/>
      <c r="L286" s="136"/>
      <c r="M286" s="142"/>
      <c r="T286" s="144"/>
      <c r="AT286" s="138" t="s">
        <v>131</v>
      </c>
      <c r="AU286" s="138" t="s">
        <v>78</v>
      </c>
      <c r="AV286" s="10" t="s">
        <v>78</v>
      </c>
      <c r="AW286" s="10" t="s">
        <v>28</v>
      </c>
      <c r="AX286" s="10" t="s">
        <v>72</v>
      </c>
      <c r="AY286" s="138" t="s">
        <v>130</v>
      </c>
    </row>
    <row r="287" spans="2:65" s="813" customFormat="1">
      <c r="B287" s="817"/>
      <c r="D287" s="137" t="s">
        <v>131</v>
      </c>
      <c r="E287" s="814" t="s">
        <v>1</v>
      </c>
      <c r="F287" s="820" t="s">
        <v>2951</v>
      </c>
      <c r="H287" s="819">
        <v>38</v>
      </c>
      <c r="I287" s="818"/>
      <c r="L287" s="817"/>
      <c r="M287" s="816"/>
      <c r="T287" s="815"/>
      <c r="AT287" s="814" t="s">
        <v>131</v>
      </c>
      <c r="AU287" s="814" t="s">
        <v>78</v>
      </c>
      <c r="AV287" s="813" t="s">
        <v>132</v>
      </c>
      <c r="AW287" s="813" t="s">
        <v>28</v>
      </c>
      <c r="AX287" s="813" t="s">
        <v>8</v>
      </c>
      <c r="AY287" s="814" t="s">
        <v>130</v>
      </c>
    </row>
    <row r="288" spans="2:65" s="686" customFormat="1" ht="24.25" customHeight="1">
      <c r="B288" s="301"/>
      <c r="C288" s="551" t="s">
        <v>150</v>
      </c>
      <c r="D288" s="551" t="s">
        <v>1008</v>
      </c>
      <c r="E288" s="801" t="s">
        <v>6174</v>
      </c>
      <c r="F288" s="552" t="s">
        <v>6173</v>
      </c>
      <c r="G288" s="800" t="s">
        <v>3305</v>
      </c>
      <c r="H288" s="799">
        <v>5</v>
      </c>
      <c r="I288" s="553"/>
      <c r="J288" s="798">
        <f>ROUND(I288*H288,0)</f>
        <v>0</v>
      </c>
      <c r="K288" s="552" t="s">
        <v>4082</v>
      </c>
      <c r="L288" s="34"/>
      <c r="M288" s="554" t="s">
        <v>1</v>
      </c>
      <c r="N288" s="555" t="s">
        <v>37</v>
      </c>
      <c r="P288" s="307">
        <f>O288*H288</f>
        <v>0</v>
      </c>
      <c r="Q288" s="307">
        <v>4.0719999999999999E-2</v>
      </c>
      <c r="R288" s="307">
        <f>Q288*H288</f>
        <v>0.2036</v>
      </c>
      <c r="S288" s="307">
        <v>0</v>
      </c>
      <c r="T288" s="133">
        <f>S288*H288</f>
        <v>0</v>
      </c>
      <c r="AR288" s="134" t="s">
        <v>103</v>
      </c>
      <c r="AT288" s="134" t="s">
        <v>1008</v>
      </c>
      <c r="AU288" s="134" t="s">
        <v>78</v>
      </c>
      <c r="AY288" s="277" t="s">
        <v>130</v>
      </c>
      <c r="BE288" s="308">
        <f>IF(N288="základní",J288,0)</f>
        <v>0</v>
      </c>
      <c r="BF288" s="308">
        <f>IF(N288="snížená",J288,0)</f>
        <v>0</v>
      </c>
      <c r="BG288" s="308">
        <f>IF(N288="zákl. přenesená",J288,0)</f>
        <v>0</v>
      </c>
      <c r="BH288" s="308">
        <f>IF(N288="sníž. přenesená",J288,0)</f>
        <v>0</v>
      </c>
      <c r="BI288" s="308">
        <f>IF(N288="nulová",J288,0)</f>
        <v>0</v>
      </c>
      <c r="BJ288" s="277" t="s">
        <v>8</v>
      </c>
      <c r="BK288" s="308">
        <f>ROUND(I288*H288,0)</f>
        <v>0</v>
      </c>
      <c r="BL288" s="277" t="s">
        <v>103</v>
      </c>
      <c r="BM288" s="134" t="s">
        <v>6172</v>
      </c>
    </row>
    <row r="289" spans="2:65" s="10" customFormat="1">
      <c r="B289" s="136"/>
      <c r="D289" s="137" t="s">
        <v>131</v>
      </c>
      <c r="E289" s="138" t="s">
        <v>1</v>
      </c>
      <c r="F289" s="139" t="s">
        <v>6171</v>
      </c>
      <c r="H289" s="140">
        <v>2</v>
      </c>
      <c r="I289" s="141"/>
      <c r="L289" s="136"/>
      <c r="M289" s="142"/>
      <c r="T289" s="144"/>
      <c r="AT289" s="138" t="s">
        <v>131</v>
      </c>
      <c r="AU289" s="138" t="s">
        <v>78</v>
      </c>
      <c r="AV289" s="10" t="s">
        <v>78</v>
      </c>
      <c r="AW289" s="10" t="s">
        <v>28</v>
      </c>
      <c r="AX289" s="10" t="s">
        <v>72</v>
      </c>
      <c r="AY289" s="138" t="s">
        <v>130</v>
      </c>
    </row>
    <row r="290" spans="2:65" s="10" customFormat="1">
      <c r="B290" s="136"/>
      <c r="D290" s="137" t="s">
        <v>131</v>
      </c>
      <c r="E290" s="138" t="s">
        <v>1</v>
      </c>
      <c r="F290" s="139" t="s">
        <v>6170</v>
      </c>
      <c r="H290" s="140">
        <v>3</v>
      </c>
      <c r="I290" s="141"/>
      <c r="L290" s="136"/>
      <c r="M290" s="142"/>
      <c r="T290" s="144"/>
      <c r="AT290" s="138" t="s">
        <v>131</v>
      </c>
      <c r="AU290" s="138" t="s">
        <v>78</v>
      </c>
      <c r="AV290" s="10" t="s">
        <v>78</v>
      </c>
      <c r="AW290" s="10" t="s">
        <v>28</v>
      </c>
      <c r="AX290" s="10" t="s">
        <v>72</v>
      </c>
      <c r="AY290" s="138" t="s">
        <v>130</v>
      </c>
    </row>
    <row r="291" spans="2:65" s="813" customFormat="1">
      <c r="B291" s="817"/>
      <c r="D291" s="137" t="s">
        <v>131</v>
      </c>
      <c r="E291" s="814" t="s">
        <v>1</v>
      </c>
      <c r="F291" s="820" t="s">
        <v>2951</v>
      </c>
      <c r="H291" s="819">
        <v>5</v>
      </c>
      <c r="I291" s="818"/>
      <c r="L291" s="817"/>
      <c r="M291" s="816"/>
      <c r="T291" s="815"/>
      <c r="AT291" s="814" t="s">
        <v>131</v>
      </c>
      <c r="AU291" s="814" t="s">
        <v>78</v>
      </c>
      <c r="AV291" s="813" t="s">
        <v>132</v>
      </c>
      <c r="AW291" s="813" t="s">
        <v>28</v>
      </c>
      <c r="AX291" s="813" t="s">
        <v>8</v>
      </c>
      <c r="AY291" s="814" t="s">
        <v>130</v>
      </c>
    </row>
    <row r="292" spans="2:65" s="686" customFormat="1" ht="33" customHeight="1">
      <c r="B292" s="301"/>
      <c r="C292" s="551" t="s">
        <v>1004</v>
      </c>
      <c r="D292" s="551" t="s">
        <v>1008</v>
      </c>
      <c r="E292" s="801" t="s">
        <v>6169</v>
      </c>
      <c r="F292" s="552" t="s">
        <v>6168</v>
      </c>
      <c r="G292" s="800" t="s">
        <v>3305</v>
      </c>
      <c r="H292" s="799">
        <v>2</v>
      </c>
      <c r="I292" s="553"/>
      <c r="J292" s="798">
        <f>ROUND(I292*H292,0)</f>
        <v>0</v>
      </c>
      <c r="K292" s="552" t="s">
        <v>4082</v>
      </c>
      <c r="L292" s="34"/>
      <c r="M292" s="554" t="s">
        <v>1</v>
      </c>
      <c r="N292" s="555" t="s">
        <v>37</v>
      </c>
      <c r="P292" s="307">
        <f>O292*H292</f>
        <v>0</v>
      </c>
      <c r="Q292" s="307">
        <v>2.6280000000000001E-2</v>
      </c>
      <c r="R292" s="307">
        <f>Q292*H292</f>
        <v>5.2560000000000003E-2</v>
      </c>
      <c r="S292" s="307">
        <v>0</v>
      </c>
      <c r="T292" s="133">
        <f>S292*H292</f>
        <v>0</v>
      </c>
      <c r="AR292" s="134" t="s">
        <v>103</v>
      </c>
      <c r="AT292" s="134" t="s">
        <v>1008</v>
      </c>
      <c r="AU292" s="134" t="s">
        <v>78</v>
      </c>
      <c r="AY292" s="277" t="s">
        <v>130</v>
      </c>
      <c r="BE292" s="308">
        <f>IF(N292="základní",J292,0)</f>
        <v>0</v>
      </c>
      <c r="BF292" s="308">
        <f>IF(N292="snížená",J292,0)</f>
        <v>0</v>
      </c>
      <c r="BG292" s="308">
        <f>IF(N292="zákl. přenesená",J292,0)</f>
        <v>0</v>
      </c>
      <c r="BH292" s="308">
        <f>IF(N292="sníž. přenesená",J292,0)</f>
        <v>0</v>
      </c>
      <c r="BI292" s="308">
        <f>IF(N292="nulová",J292,0)</f>
        <v>0</v>
      </c>
      <c r="BJ292" s="277" t="s">
        <v>8</v>
      </c>
      <c r="BK292" s="308">
        <f>ROUND(I292*H292,0)</f>
        <v>0</v>
      </c>
      <c r="BL292" s="277" t="s">
        <v>103</v>
      </c>
      <c r="BM292" s="134" t="s">
        <v>6167</v>
      </c>
    </row>
    <row r="293" spans="2:65" s="10" customFormat="1">
      <c r="B293" s="136"/>
      <c r="D293" s="137" t="s">
        <v>131</v>
      </c>
      <c r="E293" s="138" t="s">
        <v>1</v>
      </c>
      <c r="F293" s="139" t="s">
        <v>6166</v>
      </c>
      <c r="H293" s="140">
        <v>2</v>
      </c>
      <c r="I293" s="141"/>
      <c r="L293" s="136"/>
      <c r="M293" s="142"/>
      <c r="T293" s="144"/>
      <c r="AT293" s="138" t="s">
        <v>131</v>
      </c>
      <c r="AU293" s="138" t="s">
        <v>78</v>
      </c>
      <c r="AV293" s="10" t="s">
        <v>78</v>
      </c>
      <c r="AW293" s="10" t="s">
        <v>28</v>
      </c>
      <c r="AX293" s="10" t="s">
        <v>8</v>
      </c>
      <c r="AY293" s="138" t="s">
        <v>130</v>
      </c>
    </row>
    <row r="294" spans="2:65" s="686" customFormat="1" ht="33" customHeight="1">
      <c r="B294" s="301"/>
      <c r="C294" s="551" t="s">
        <v>151</v>
      </c>
      <c r="D294" s="551" t="s">
        <v>1008</v>
      </c>
      <c r="E294" s="801" t="s">
        <v>6165</v>
      </c>
      <c r="F294" s="552" t="s">
        <v>6164</v>
      </c>
      <c r="G294" s="800" t="s">
        <v>3305</v>
      </c>
      <c r="H294" s="799">
        <v>2</v>
      </c>
      <c r="I294" s="553"/>
      <c r="J294" s="798">
        <f>ROUND(I294*H294,0)</f>
        <v>0</v>
      </c>
      <c r="K294" s="552" t="s">
        <v>4082</v>
      </c>
      <c r="L294" s="34"/>
      <c r="M294" s="554" t="s">
        <v>1</v>
      </c>
      <c r="N294" s="555" t="s">
        <v>37</v>
      </c>
      <c r="P294" s="307">
        <f>O294*H294</f>
        <v>0</v>
      </c>
      <c r="Q294" s="307">
        <v>5.5280000000000003E-2</v>
      </c>
      <c r="R294" s="307">
        <f>Q294*H294</f>
        <v>0.11056000000000001</v>
      </c>
      <c r="S294" s="307">
        <v>0</v>
      </c>
      <c r="T294" s="133">
        <f>S294*H294</f>
        <v>0</v>
      </c>
      <c r="AR294" s="134" t="s">
        <v>103</v>
      </c>
      <c r="AT294" s="134" t="s">
        <v>1008</v>
      </c>
      <c r="AU294" s="134" t="s">
        <v>78</v>
      </c>
      <c r="AY294" s="277" t="s">
        <v>130</v>
      </c>
      <c r="BE294" s="308">
        <f>IF(N294="základní",J294,0)</f>
        <v>0</v>
      </c>
      <c r="BF294" s="308">
        <f>IF(N294="snížená",J294,0)</f>
        <v>0</v>
      </c>
      <c r="BG294" s="308">
        <f>IF(N294="zákl. přenesená",J294,0)</f>
        <v>0</v>
      </c>
      <c r="BH294" s="308">
        <f>IF(N294="sníž. přenesená",J294,0)</f>
        <v>0</v>
      </c>
      <c r="BI294" s="308">
        <f>IF(N294="nulová",J294,0)</f>
        <v>0</v>
      </c>
      <c r="BJ294" s="277" t="s">
        <v>8</v>
      </c>
      <c r="BK294" s="308">
        <f>ROUND(I294*H294,0)</f>
        <v>0</v>
      </c>
      <c r="BL294" s="277" t="s">
        <v>103</v>
      </c>
      <c r="BM294" s="134" t="s">
        <v>6163</v>
      </c>
    </row>
    <row r="295" spans="2:65" s="10" customFormat="1">
      <c r="B295" s="136"/>
      <c r="D295" s="137" t="s">
        <v>131</v>
      </c>
      <c r="E295" s="138" t="s">
        <v>1</v>
      </c>
      <c r="F295" s="139" t="s">
        <v>6162</v>
      </c>
      <c r="H295" s="140">
        <v>2</v>
      </c>
      <c r="I295" s="141"/>
      <c r="L295" s="136"/>
      <c r="M295" s="142"/>
      <c r="T295" s="144"/>
      <c r="AT295" s="138" t="s">
        <v>131</v>
      </c>
      <c r="AU295" s="138" t="s">
        <v>78</v>
      </c>
      <c r="AV295" s="10" t="s">
        <v>78</v>
      </c>
      <c r="AW295" s="10" t="s">
        <v>28</v>
      </c>
      <c r="AX295" s="10" t="s">
        <v>8</v>
      </c>
      <c r="AY295" s="138" t="s">
        <v>130</v>
      </c>
    </row>
    <row r="296" spans="2:65" s="686" customFormat="1" ht="33" customHeight="1">
      <c r="B296" s="301"/>
      <c r="C296" s="551" t="s">
        <v>1011</v>
      </c>
      <c r="D296" s="551" t="s">
        <v>1008</v>
      </c>
      <c r="E296" s="801" t="s">
        <v>6161</v>
      </c>
      <c r="F296" s="552" t="s">
        <v>6160</v>
      </c>
      <c r="G296" s="800" t="s">
        <v>3305</v>
      </c>
      <c r="H296" s="799">
        <v>8</v>
      </c>
      <c r="I296" s="553"/>
      <c r="J296" s="798">
        <f>ROUND(I296*H296,0)</f>
        <v>0</v>
      </c>
      <c r="K296" s="552" t="s">
        <v>4082</v>
      </c>
      <c r="L296" s="34"/>
      <c r="M296" s="554" t="s">
        <v>1</v>
      </c>
      <c r="N296" s="555" t="s">
        <v>37</v>
      </c>
      <c r="P296" s="307">
        <f>O296*H296</f>
        <v>0</v>
      </c>
      <c r="Q296" s="307">
        <v>3.9629999999999999E-2</v>
      </c>
      <c r="R296" s="307">
        <f>Q296*H296</f>
        <v>0.31703999999999999</v>
      </c>
      <c r="S296" s="307">
        <v>0</v>
      </c>
      <c r="T296" s="133">
        <f>S296*H296</f>
        <v>0</v>
      </c>
      <c r="AR296" s="134" t="s">
        <v>103</v>
      </c>
      <c r="AT296" s="134" t="s">
        <v>1008</v>
      </c>
      <c r="AU296" s="134" t="s">
        <v>78</v>
      </c>
      <c r="AY296" s="277" t="s">
        <v>130</v>
      </c>
      <c r="BE296" s="308">
        <f>IF(N296="základní",J296,0)</f>
        <v>0</v>
      </c>
      <c r="BF296" s="308">
        <f>IF(N296="snížená",J296,0)</f>
        <v>0</v>
      </c>
      <c r="BG296" s="308">
        <f>IF(N296="zákl. přenesená",J296,0)</f>
        <v>0</v>
      </c>
      <c r="BH296" s="308">
        <f>IF(N296="sníž. přenesená",J296,0)</f>
        <v>0</v>
      </c>
      <c r="BI296" s="308">
        <f>IF(N296="nulová",J296,0)</f>
        <v>0</v>
      </c>
      <c r="BJ296" s="277" t="s">
        <v>8</v>
      </c>
      <c r="BK296" s="308">
        <f>ROUND(I296*H296,0)</f>
        <v>0</v>
      </c>
      <c r="BL296" s="277" t="s">
        <v>103</v>
      </c>
      <c r="BM296" s="134" t="s">
        <v>6159</v>
      </c>
    </row>
    <row r="297" spans="2:65" s="10" customFormat="1">
      <c r="B297" s="136"/>
      <c r="D297" s="137" t="s">
        <v>131</v>
      </c>
      <c r="E297" s="138" t="s">
        <v>1</v>
      </c>
      <c r="F297" s="139" t="s">
        <v>6158</v>
      </c>
      <c r="H297" s="140">
        <v>1</v>
      </c>
      <c r="I297" s="141"/>
      <c r="L297" s="136"/>
      <c r="M297" s="142"/>
      <c r="T297" s="144"/>
      <c r="AT297" s="138" t="s">
        <v>131</v>
      </c>
      <c r="AU297" s="138" t="s">
        <v>78</v>
      </c>
      <c r="AV297" s="10" t="s">
        <v>78</v>
      </c>
      <c r="AW297" s="10" t="s">
        <v>28</v>
      </c>
      <c r="AX297" s="10" t="s">
        <v>72</v>
      </c>
      <c r="AY297" s="138" t="s">
        <v>130</v>
      </c>
    </row>
    <row r="298" spans="2:65" s="10" customFormat="1">
      <c r="B298" s="136"/>
      <c r="D298" s="137" t="s">
        <v>131</v>
      </c>
      <c r="E298" s="138" t="s">
        <v>1</v>
      </c>
      <c r="F298" s="139" t="s">
        <v>6157</v>
      </c>
      <c r="H298" s="140">
        <v>3</v>
      </c>
      <c r="I298" s="141"/>
      <c r="L298" s="136"/>
      <c r="M298" s="142"/>
      <c r="T298" s="144"/>
      <c r="AT298" s="138" t="s">
        <v>131</v>
      </c>
      <c r="AU298" s="138" t="s">
        <v>78</v>
      </c>
      <c r="AV298" s="10" t="s">
        <v>78</v>
      </c>
      <c r="AW298" s="10" t="s">
        <v>28</v>
      </c>
      <c r="AX298" s="10" t="s">
        <v>72</v>
      </c>
      <c r="AY298" s="138" t="s">
        <v>130</v>
      </c>
    </row>
    <row r="299" spans="2:65" s="10" customFormat="1">
      <c r="B299" s="136"/>
      <c r="D299" s="137" t="s">
        <v>131</v>
      </c>
      <c r="E299" s="138" t="s">
        <v>1</v>
      </c>
      <c r="F299" s="139" t="s">
        <v>6156</v>
      </c>
      <c r="H299" s="140">
        <v>4</v>
      </c>
      <c r="I299" s="141"/>
      <c r="L299" s="136"/>
      <c r="M299" s="142"/>
      <c r="T299" s="144"/>
      <c r="AT299" s="138" t="s">
        <v>131</v>
      </c>
      <c r="AU299" s="138" t="s">
        <v>78</v>
      </c>
      <c r="AV299" s="10" t="s">
        <v>78</v>
      </c>
      <c r="AW299" s="10" t="s">
        <v>28</v>
      </c>
      <c r="AX299" s="10" t="s">
        <v>72</v>
      </c>
      <c r="AY299" s="138" t="s">
        <v>130</v>
      </c>
    </row>
    <row r="300" spans="2:65" s="813" customFormat="1">
      <c r="B300" s="817"/>
      <c r="D300" s="137" t="s">
        <v>131</v>
      </c>
      <c r="E300" s="814" t="s">
        <v>1</v>
      </c>
      <c r="F300" s="820" t="s">
        <v>2951</v>
      </c>
      <c r="H300" s="819">
        <v>8</v>
      </c>
      <c r="I300" s="818"/>
      <c r="L300" s="817"/>
      <c r="M300" s="816"/>
      <c r="T300" s="815"/>
      <c r="AT300" s="814" t="s">
        <v>131</v>
      </c>
      <c r="AU300" s="814" t="s">
        <v>78</v>
      </c>
      <c r="AV300" s="813" t="s">
        <v>132</v>
      </c>
      <c r="AW300" s="813" t="s">
        <v>28</v>
      </c>
      <c r="AX300" s="813" t="s">
        <v>8</v>
      </c>
      <c r="AY300" s="814" t="s">
        <v>130</v>
      </c>
    </row>
    <row r="301" spans="2:65" s="686" customFormat="1" ht="24.25" customHeight="1">
      <c r="B301" s="301"/>
      <c r="C301" s="551" t="s">
        <v>152</v>
      </c>
      <c r="D301" s="551" t="s">
        <v>1008</v>
      </c>
      <c r="E301" s="801" t="s">
        <v>6155</v>
      </c>
      <c r="F301" s="552" t="s">
        <v>6154</v>
      </c>
      <c r="G301" s="800" t="s">
        <v>3305</v>
      </c>
      <c r="H301" s="799">
        <v>11</v>
      </c>
      <c r="I301" s="553"/>
      <c r="J301" s="798">
        <f>ROUND(I301*H301,0)</f>
        <v>0</v>
      </c>
      <c r="K301" s="552" t="s">
        <v>4082</v>
      </c>
      <c r="L301" s="34"/>
      <c r="M301" s="554" t="s">
        <v>1</v>
      </c>
      <c r="N301" s="555" t="s">
        <v>37</v>
      </c>
      <c r="P301" s="307">
        <f>O301*H301</f>
        <v>0</v>
      </c>
      <c r="Q301" s="307">
        <v>5.4210000000000001E-2</v>
      </c>
      <c r="R301" s="307">
        <f>Q301*H301</f>
        <v>0.59631000000000001</v>
      </c>
      <c r="S301" s="307">
        <v>0</v>
      </c>
      <c r="T301" s="133">
        <f>S301*H301</f>
        <v>0</v>
      </c>
      <c r="AR301" s="134" t="s">
        <v>103</v>
      </c>
      <c r="AT301" s="134" t="s">
        <v>1008</v>
      </c>
      <c r="AU301" s="134" t="s">
        <v>78</v>
      </c>
      <c r="AY301" s="277" t="s">
        <v>130</v>
      </c>
      <c r="BE301" s="308">
        <f>IF(N301="základní",J301,0)</f>
        <v>0</v>
      </c>
      <c r="BF301" s="308">
        <f>IF(N301="snížená",J301,0)</f>
        <v>0</v>
      </c>
      <c r="BG301" s="308">
        <f>IF(N301="zákl. přenesená",J301,0)</f>
        <v>0</v>
      </c>
      <c r="BH301" s="308">
        <f>IF(N301="sníž. přenesená",J301,0)</f>
        <v>0</v>
      </c>
      <c r="BI301" s="308">
        <f>IF(N301="nulová",J301,0)</f>
        <v>0</v>
      </c>
      <c r="BJ301" s="277" t="s">
        <v>8</v>
      </c>
      <c r="BK301" s="308">
        <f>ROUND(I301*H301,0)</f>
        <v>0</v>
      </c>
      <c r="BL301" s="277" t="s">
        <v>103</v>
      </c>
      <c r="BM301" s="134" t="s">
        <v>6153</v>
      </c>
    </row>
    <row r="302" spans="2:65" s="10" customFormat="1">
      <c r="B302" s="136"/>
      <c r="D302" s="137" t="s">
        <v>131</v>
      </c>
      <c r="E302" s="138" t="s">
        <v>1</v>
      </c>
      <c r="F302" s="139" t="s">
        <v>6152</v>
      </c>
      <c r="H302" s="140">
        <v>10</v>
      </c>
      <c r="I302" s="141"/>
      <c r="L302" s="136"/>
      <c r="M302" s="142"/>
      <c r="T302" s="144"/>
      <c r="AT302" s="138" t="s">
        <v>131</v>
      </c>
      <c r="AU302" s="138" t="s">
        <v>78</v>
      </c>
      <c r="AV302" s="10" t="s">
        <v>78</v>
      </c>
      <c r="AW302" s="10" t="s">
        <v>28</v>
      </c>
      <c r="AX302" s="10" t="s">
        <v>72</v>
      </c>
      <c r="AY302" s="138" t="s">
        <v>130</v>
      </c>
    </row>
    <row r="303" spans="2:65" s="10" customFormat="1">
      <c r="B303" s="136"/>
      <c r="D303" s="137" t="s">
        <v>131</v>
      </c>
      <c r="E303" s="138" t="s">
        <v>1</v>
      </c>
      <c r="F303" s="139" t="s">
        <v>6151</v>
      </c>
      <c r="H303" s="140">
        <v>1</v>
      </c>
      <c r="I303" s="141"/>
      <c r="L303" s="136"/>
      <c r="M303" s="142"/>
      <c r="T303" s="144"/>
      <c r="AT303" s="138" t="s">
        <v>131</v>
      </c>
      <c r="AU303" s="138" t="s">
        <v>78</v>
      </c>
      <c r="AV303" s="10" t="s">
        <v>78</v>
      </c>
      <c r="AW303" s="10" t="s">
        <v>28</v>
      </c>
      <c r="AX303" s="10" t="s">
        <v>72</v>
      </c>
      <c r="AY303" s="138" t="s">
        <v>130</v>
      </c>
    </row>
    <row r="304" spans="2:65" s="813" customFormat="1">
      <c r="B304" s="817"/>
      <c r="D304" s="137" t="s">
        <v>131</v>
      </c>
      <c r="E304" s="814" t="s">
        <v>1</v>
      </c>
      <c r="F304" s="820" t="s">
        <v>2951</v>
      </c>
      <c r="H304" s="819">
        <v>11</v>
      </c>
      <c r="I304" s="818"/>
      <c r="L304" s="817"/>
      <c r="M304" s="816"/>
      <c r="T304" s="815"/>
      <c r="AT304" s="814" t="s">
        <v>131</v>
      </c>
      <c r="AU304" s="814" t="s">
        <v>78</v>
      </c>
      <c r="AV304" s="813" t="s">
        <v>132</v>
      </c>
      <c r="AW304" s="813" t="s">
        <v>28</v>
      </c>
      <c r="AX304" s="813" t="s">
        <v>8</v>
      </c>
      <c r="AY304" s="814" t="s">
        <v>130</v>
      </c>
    </row>
    <row r="305" spans="2:65" s="686" customFormat="1" ht="24.25" customHeight="1">
      <c r="B305" s="301"/>
      <c r="C305" s="551" t="s">
        <v>1018</v>
      </c>
      <c r="D305" s="551" t="s">
        <v>1008</v>
      </c>
      <c r="E305" s="801" t="s">
        <v>6150</v>
      </c>
      <c r="F305" s="552" t="s">
        <v>6149</v>
      </c>
      <c r="G305" s="800" t="s">
        <v>3305</v>
      </c>
      <c r="H305" s="799">
        <v>1</v>
      </c>
      <c r="I305" s="553"/>
      <c r="J305" s="798">
        <f>ROUND(I305*H305,0)</f>
        <v>0</v>
      </c>
      <c r="K305" s="552" t="s">
        <v>4082</v>
      </c>
      <c r="L305" s="34"/>
      <c r="M305" s="554" t="s">
        <v>1</v>
      </c>
      <c r="N305" s="555" t="s">
        <v>37</v>
      </c>
      <c r="P305" s="307">
        <f>O305*H305</f>
        <v>0</v>
      </c>
      <c r="Q305" s="307">
        <v>6.8260000000000001E-2</v>
      </c>
      <c r="R305" s="307">
        <f>Q305*H305</f>
        <v>6.8260000000000001E-2</v>
      </c>
      <c r="S305" s="307">
        <v>0</v>
      </c>
      <c r="T305" s="133">
        <f>S305*H305</f>
        <v>0</v>
      </c>
      <c r="AR305" s="134" t="s">
        <v>103</v>
      </c>
      <c r="AT305" s="134" t="s">
        <v>1008</v>
      </c>
      <c r="AU305" s="134" t="s">
        <v>78</v>
      </c>
      <c r="AY305" s="277" t="s">
        <v>130</v>
      </c>
      <c r="BE305" s="308">
        <f>IF(N305="základní",J305,0)</f>
        <v>0</v>
      </c>
      <c r="BF305" s="308">
        <f>IF(N305="snížená",J305,0)</f>
        <v>0</v>
      </c>
      <c r="BG305" s="308">
        <f>IF(N305="zákl. přenesená",J305,0)</f>
        <v>0</v>
      </c>
      <c r="BH305" s="308">
        <f>IF(N305="sníž. přenesená",J305,0)</f>
        <v>0</v>
      </c>
      <c r="BI305" s="308">
        <f>IF(N305="nulová",J305,0)</f>
        <v>0</v>
      </c>
      <c r="BJ305" s="277" t="s">
        <v>8</v>
      </c>
      <c r="BK305" s="308">
        <f>ROUND(I305*H305,0)</f>
        <v>0</v>
      </c>
      <c r="BL305" s="277" t="s">
        <v>103</v>
      </c>
      <c r="BM305" s="134" t="s">
        <v>6148</v>
      </c>
    </row>
    <row r="306" spans="2:65" s="10" customFormat="1">
      <c r="B306" s="136"/>
      <c r="D306" s="137" t="s">
        <v>131</v>
      </c>
      <c r="E306" s="138" t="s">
        <v>1</v>
      </c>
      <c r="F306" s="139" t="s">
        <v>6147</v>
      </c>
      <c r="H306" s="140">
        <v>1</v>
      </c>
      <c r="I306" s="141"/>
      <c r="L306" s="136"/>
      <c r="M306" s="142"/>
      <c r="T306" s="144"/>
      <c r="AT306" s="138" t="s">
        <v>131</v>
      </c>
      <c r="AU306" s="138" t="s">
        <v>78</v>
      </c>
      <c r="AV306" s="10" t="s">
        <v>78</v>
      </c>
      <c r="AW306" s="10" t="s">
        <v>28</v>
      </c>
      <c r="AX306" s="10" t="s">
        <v>8</v>
      </c>
      <c r="AY306" s="138" t="s">
        <v>130</v>
      </c>
    </row>
    <row r="307" spans="2:65" s="686" customFormat="1" ht="24.25" customHeight="1">
      <c r="B307" s="301"/>
      <c r="C307" s="551" t="s">
        <v>153</v>
      </c>
      <c r="D307" s="551" t="s">
        <v>1008</v>
      </c>
      <c r="E307" s="801" t="s">
        <v>6146</v>
      </c>
      <c r="F307" s="552" t="s">
        <v>6145</v>
      </c>
      <c r="G307" s="800" t="s">
        <v>3305</v>
      </c>
      <c r="H307" s="799">
        <v>6</v>
      </c>
      <c r="I307" s="553"/>
      <c r="J307" s="798">
        <f>ROUND(I307*H307,0)</f>
        <v>0</v>
      </c>
      <c r="K307" s="552" t="s">
        <v>4082</v>
      </c>
      <c r="L307" s="34"/>
      <c r="M307" s="554" t="s">
        <v>1</v>
      </c>
      <c r="N307" s="555" t="s">
        <v>37</v>
      </c>
      <c r="P307" s="307">
        <f>O307*H307</f>
        <v>0</v>
      </c>
      <c r="Q307" s="307">
        <v>7.8259999999999996E-2</v>
      </c>
      <c r="R307" s="307">
        <f>Q307*H307</f>
        <v>0.46955999999999998</v>
      </c>
      <c r="S307" s="307">
        <v>0</v>
      </c>
      <c r="T307" s="133">
        <f>S307*H307</f>
        <v>0</v>
      </c>
      <c r="AR307" s="134" t="s">
        <v>103</v>
      </c>
      <c r="AT307" s="134" t="s">
        <v>1008</v>
      </c>
      <c r="AU307" s="134" t="s">
        <v>78</v>
      </c>
      <c r="AY307" s="277" t="s">
        <v>130</v>
      </c>
      <c r="BE307" s="308">
        <f>IF(N307="základní",J307,0)</f>
        <v>0</v>
      </c>
      <c r="BF307" s="308">
        <f>IF(N307="snížená",J307,0)</f>
        <v>0</v>
      </c>
      <c r="BG307" s="308">
        <f>IF(N307="zákl. přenesená",J307,0)</f>
        <v>0</v>
      </c>
      <c r="BH307" s="308">
        <f>IF(N307="sníž. přenesená",J307,0)</f>
        <v>0</v>
      </c>
      <c r="BI307" s="308">
        <f>IF(N307="nulová",J307,0)</f>
        <v>0</v>
      </c>
      <c r="BJ307" s="277" t="s">
        <v>8</v>
      </c>
      <c r="BK307" s="308">
        <f>ROUND(I307*H307,0)</f>
        <v>0</v>
      </c>
      <c r="BL307" s="277" t="s">
        <v>103</v>
      </c>
      <c r="BM307" s="134" t="s">
        <v>6144</v>
      </c>
    </row>
    <row r="308" spans="2:65" s="10" customFormat="1">
      <c r="B308" s="136"/>
      <c r="D308" s="137" t="s">
        <v>131</v>
      </c>
      <c r="E308" s="138" t="s">
        <v>1</v>
      </c>
      <c r="F308" s="139" t="s">
        <v>6143</v>
      </c>
      <c r="H308" s="140">
        <v>6</v>
      </c>
      <c r="I308" s="141"/>
      <c r="L308" s="136"/>
      <c r="M308" s="142"/>
      <c r="T308" s="144"/>
      <c r="AT308" s="138" t="s">
        <v>131</v>
      </c>
      <c r="AU308" s="138" t="s">
        <v>78</v>
      </c>
      <c r="AV308" s="10" t="s">
        <v>78</v>
      </c>
      <c r="AW308" s="10" t="s">
        <v>28</v>
      </c>
      <c r="AX308" s="10" t="s">
        <v>8</v>
      </c>
      <c r="AY308" s="138" t="s">
        <v>130</v>
      </c>
    </row>
    <row r="309" spans="2:65" s="686" customFormat="1" ht="24.25" customHeight="1">
      <c r="B309" s="301"/>
      <c r="C309" s="551" t="s">
        <v>1025</v>
      </c>
      <c r="D309" s="551" t="s">
        <v>1008</v>
      </c>
      <c r="E309" s="801" t="s">
        <v>6142</v>
      </c>
      <c r="F309" s="552" t="s">
        <v>6141</v>
      </c>
      <c r="G309" s="800" t="s">
        <v>3305</v>
      </c>
      <c r="H309" s="799">
        <v>2</v>
      </c>
      <c r="I309" s="553"/>
      <c r="J309" s="798">
        <f>ROUND(I309*H309,0)</f>
        <v>0</v>
      </c>
      <c r="K309" s="552" t="s">
        <v>4082</v>
      </c>
      <c r="L309" s="34"/>
      <c r="M309" s="554" t="s">
        <v>1</v>
      </c>
      <c r="N309" s="555" t="s">
        <v>37</v>
      </c>
      <c r="P309" s="307">
        <f>O309*H309</f>
        <v>0</v>
      </c>
      <c r="Q309" s="307">
        <v>0.10433000000000001</v>
      </c>
      <c r="R309" s="307">
        <f>Q309*H309</f>
        <v>0.20866000000000001</v>
      </c>
      <c r="S309" s="307">
        <v>0</v>
      </c>
      <c r="T309" s="133">
        <f>S309*H309</f>
        <v>0</v>
      </c>
      <c r="AR309" s="134" t="s">
        <v>103</v>
      </c>
      <c r="AT309" s="134" t="s">
        <v>1008</v>
      </c>
      <c r="AU309" s="134" t="s">
        <v>78</v>
      </c>
      <c r="AY309" s="277" t="s">
        <v>130</v>
      </c>
      <c r="BE309" s="308">
        <f>IF(N309="základní",J309,0)</f>
        <v>0</v>
      </c>
      <c r="BF309" s="308">
        <f>IF(N309="snížená",J309,0)</f>
        <v>0</v>
      </c>
      <c r="BG309" s="308">
        <f>IF(N309="zákl. přenesená",J309,0)</f>
        <v>0</v>
      </c>
      <c r="BH309" s="308">
        <f>IF(N309="sníž. přenesená",J309,0)</f>
        <v>0</v>
      </c>
      <c r="BI309" s="308">
        <f>IF(N309="nulová",J309,0)</f>
        <v>0</v>
      </c>
      <c r="BJ309" s="277" t="s">
        <v>8</v>
      </c>
      <c r="BK309" s="308">
        <f>ROUND(I309*H309,0)</f>
        <v>0</v>
      </c>
      <c r="BL309" s="277" t="s">
        <v>103</v>
      </c>
      <c r="BM309" s="134" t="s">
        <v>6140</v>
      </c>
    </row>
    <row r="310" spans="2:65" s="10" customFormat="1">
      <c r="B310" s="136"/>
      <c r="D310" s="137" t="s">
        <v>131</v>
      </c>
      <c r="E310" s="138" t="s">
        <v>1</v>
      </c>
      <c r="F310" s="139" t="s">
        <v>6139</v>
      </c>
      <c r="H310" s="140">
        <v>2</v>
      </c>
      <c r="I310" s="141"/>
      <c r="L310" s="136"/>
      <c r="M310" s="142"/>
      <c r="T310" s="144"/>
      <c r="AT310" s="138" t="s">
        <v>131</v>
      </c>
      <c r="AU310" s="138" t="s">
        <v>78</v>
      </c>
      <c r="AV310" s="10" t="s">
        <v>78</v>
      </c>
      <c r="AW310" s="10" t="s">
        <v>28</v>
      </c>
      <c r="AX310" s="10" t="s">
        <v>8</v>
      </c>
      <c r="AY310" s="138" t="s">
        <v>130</v>
      </c>
    </row>
    <row r="311" spans="2:65" s="686" customFormat="1" ht="24.25" customHeight="1">
      <c r="B311" s="301"/>
      <c r="C311" s="551" t="s">
        <v>154</v>
      </c>
      <c r="D311" s="551" t="s">
        <v>1008</v>
      </c>
      <c r="E311" s="801" t="s">
        <v>6138</v>
      </c>
      <c r="F311" s="552" t="s">
        <v>6137</v>
      </c>
      <c r="G311" s="800" t="s">
        <v>3305</v>
      </c>
      <c r="H311" s="799">
        <v>1</v>
      </c>
      <c r="I311" s="553"/>
      <c r="J311" s="798">
        <f>ROUND(I311*H311,0)</f>
        <v>0</v>
      </c>
      <c r="K311" s="552" t="s">
        <v>4082</v>
      </c>
      <c r="L311" s="34"/>
      <c r="M311" s="554" t="s">
        <v>1</v>
      </c>
      <c r="N311" s="555" t="s">
        <v>37</v>
      </c>
      <c r="P311" s="307">
        <f>O311*H311</f>
        <v>0</v>
      </c>
      <c r="Q311" s="307">
        <v>0.11733</v>
      </c>
      <c r="R311" s="307">
        <f>Q311*H311</f>
        <v>0.11733</v>
      </c>
      <c r="S311" s="307">
        <v>0</v>
      </c>
      <c r="T311" s="133">
        <f>S311*H311</f>
        <v>0</v>
      </c>
      <c r="AR311" s="134" t="s">
        <v>103</v>
      </c>
      <c r="AT311" s="134" t="s">
        <v>1008</v>
      </c>
      <c r="AU311" s="134" t="s">
        <v>78</v>
      </c>
      <c r="AY311" s="277" t="s">
        <v>130</v>
      </c>
      <c r="BE311" s="308">
        <f>IF(N311="základní",J311,0)</f>
        <v>0</v>
      </c>
      <c r="BF311" s="308">
        <f>IF(N311="snížená",J311,0)</f>
        <v>0</v>
      </c>
      <c r="BG311" s="308">
        <f>IF(N311="zákl. přenesená",J311,0)</f>
        <v>0</v>
      </c>
      <c r="BH311" s="308">
        <f>IF(N311="sníž. přenesená",J311,0)</f>
        <v>0</v>
      </c>
      <c r="BI311" s="308">
        <f>IF(N311="nulová",J311,0)</f>
        <v>0</v>
      </c>
      <c r="BJ311" s="277" t="s">
        <v>8</v>
      </c>
      <c r="BK311" s="308">
        <f>ROUND(I311*H311,0)</f>
        <v>0</v>
      </c>
      <c r="BL311" s="277" t="s">
        <v>103</v>
      </c>
      <c r="BM311" s="134" t="s">
        <v>6136</v>
      </c>
    </row>
    <row r="312" spans="2:65" s="10" customFormat="1">
      <c r="B312" s="136"/>
      <c r="D312" s="137" t="s">
        <v>131</v>
      </c>
      <c r="E312" s="138" t="s">
        <v>1</v>
      </c>
      <c r="F312" s="139" t="s">
        <v>6135</v>
      </c>
      <c r="H312" s="140">
        <v>1</v>
      </c>
      <c r="I312" s="141"/>
      <c r="L312" s="136"/>
      <c r="M312" s="142"/>
      <c r="T312" s="144"/>
      <c r="AT312" s="138" t="s">
        <v>131</v>
      </c>
      <c r="AU312" s="138" t="s">
        <v>78</v>
      </c>
      <c r="AV312" s="10" t="s">
        <v>78</v>
      </c>
      <c r="AW312" s="10" t="s">
        <v>28</v>
      </c>
      <c r="AX312" s="10" t="s">
        <v>8</v>
      </c>
      <c r="AY312" s="138" t="s">
        <v>130</v>
      </c>
    </row>
    <row r="313" spans="2:65" s="686" customFormat="1" ht="24.25" customHeight="1">
      <c r="B313" s="301"/>
      <c r="C313" s="551" t="s">
        <v>1030</v>
      </c>
      <c r="D313" s="551" t="s">
        <v>1008</v>
      </c>
      <c r="E313" s="801" t="s">
        <v>6134</v>
      </c>
      <c r="F313" s="552" t="s">
        <v>6133</v>
      </c>
      <c r="G313" s="800" t="s">
        <v>3305</v>
      </c>
      <c r="H313" s="799">
        <v>12</v>
      </c>
      <c r="I313" s="553"/>
      <c r="J313" s="798">
        <f>ROUND(I313*H313,0)</f>
        <v>0</v>
      </c>
      <c r="K313" s="552" t="s">
        <v>4082</v>
      </c>
      <c r="L313" s="34"/>
      <c r="M313" s="554" t="s">
        <v>1</v>
      </c>
      <c r="N313" s="555" t="s">
        <v>37</v>
      </c>
      <c r="P313" s="307">
        <f>O313*H313</f>
        <v>0</v>
      </c>
      <c r="Q313" s="307">
        <v>8.1309999999999993E-2</v>
      </c>
      <c r="R313" s="307">
        <f>Q313*H313</f>
        <v>0.97571999999999992</v>
      </c>
      <c r="S313" s="307">
        <v>0</v>
      </c>
      <c r="T313" s="133">
        <f>S313*H313</f>
        <v>0</v>
      </c>
      <c r="AR313" s="134" t="s">
        <v>103</v>
      </c>
      <c r="AT313" s="134" t="s">
        <v>1008</v>
      </c>
      <c r="AU313" s="134" t="s">
        <v>78</v>
      </c>
      <c r="AY313" s="277" t="s">
        <v>130</v>
      </c>
      <c r="BE313" s="308">
        <f>IF(N313="základní",J313,0)</f>
        <v>0</v>
      </c>
      <c r="BF313" s="308">
        <f>IF(N313="snížená",J313,0)</f>
        <v>0</v>
      </c>
      <c r="BG313" s="308">
        <f>IF(N313="zákl. přenesená",J313,0)</f>
        <v>0</v>
      </c>
      <c r="BH313" s="308">
        <f>IF(N313="sníž. přenesená",J313,0)</f>
        <v>0</v>
      </c>
      <c r="BI313" s="308">
        <f>IF(N313="nulová",J313,0)</f>
        <v>0</v>
      </c>
      <c r="BJ313" s="277" t="s">
        <v>8</v>
      </c>
      <c r="BK313" s="308">
        <f>ROUND(I313*H313,0)</f>
        <v>0</v>
      </c>
      <c r="BL313" s="277" t="s">
        <v>103</v>
      </c>
      <c r="BM313" s="134" t="s">
        <v>6132</v>
      </c>
    </row>
    <row r="314" spans="2:65" s="10" customFormat="1">
      <c r="B314" s="136"/>
      <c r="D314" s="137" t="s">
        <v>131</v>
      </c>
      <c r="E314" s="138" t="s">
        <v>1</v>
      </c>
      <c r="F314" s="139" t="s">
        <v>6131</v>
      </c>
      <c r="H314" s="140">
        <v>1</v>
      </c>
      <c r="I314" s="141"/>
      <c r="L314" s="136"/>
      <c r="M314" s="142"/>
      <c r="T314" s="144"/>
      <c r="AT314" s="138" t="s">
        <v>131</v>
      </c>
      <c r="AU314" s="138" t="s">
        <v>78</v>
      </c>
      <c r="AV314" s="10" t="s">
        <v>78</v>
      </c>
      <c r="AW314" s="10" t="s">
        <v>28</v>
      </c>
      <c r="AX314" s="10" t="s">
        <v>72</v>
      </c>
      <c r="AY314" s="138" t="s">
        <v>130</v>
      </c>
    </row>
    <row r="315" spans="2:65" s="10" customFormat="1">
      <c r="B315" s="136"/>
      <c r="D315" s="137" t="s">
        <v>131</v>
      </c>
      <c r="E315" s="138" t="s">
        <v>1</v>
      </c>
      <c r="F315" s="139" t="s">
        <v>6130</v>
      </c>
      <c r="H315" s="140">
        <v>11</v>
      </c>
      <c r="I315" s="141"/>
      <c r="L315" s="136"/>
      <c r="M315" s="142"/>
      <c r="T315" s="144"/>
      <c r="AT315" s="138" t="s">
        <v>131</v>
      </c>
      <c r="AU315" s="138" t="s">
        <v>78</v>
      </c>
      <c r="AV315" s="10" t="s">
        <v>78</v>
      </c>
      <c r="AW315" s="10" t="s">
        <v>28</v>
      </c>
      <c r="AX315" s="10" t="s">
        <v>72</v>
      </c>
      <c r="AY315" s="138" t="s">
        <v>130</v>
      </c>
    </row>
    <row r="316" spans="2:65" s="813" customFormat="1">
      <c r="B316" s="817"/>
      <c r="D316" s="137" t="s">
        <v>131</v>
      </c>
      <c r="E316" s="814" t="s">
        <v>1</v>
      </c>
      <c r="F316" s="820" t="s">
        <v>2951</v>
      </c>
      <c r="H316" s="819">
        <v>12</v>
      </c>
      <c r="I316" s="818"/>
      <c r="L316" s="817"/>
      <c r="M316" s="816"/>
      <c r="T316" s="815"/>
      <c r="AT316" s="814" t="s">
        <v>131</v>
      </c>
      <c r="AU316" s="814" t="s">
        <v>78</v>
      </c>
      <c r="AV316" s="813" t="s">
        <v>132</v>
      </c>
      <c r="AW316" s="813" t="s">
        <v>28</v>
      </c>
      <c r="AX316" s="813" t="s">
        <v>8</v>
      </c>
      <c r="AY316" s="814" t="s">
        <v>130</v>
      </c>
    </row>
    <row r="317" spans="2:65" s="686" customFormat="1" ht="24.25" customHeight="1">
      <c r="B317" s="301"/>
      <c r="C317" s="551" t="s">
        <v>155</v>
      </c>
      <c r="D317" s="551" t="s">
        <v>1008</v>
      </c>
      <c r="E317" s="801" t="s">
        <v>4261</v>
      </c>
      <c r="F317" s="552" t="s">
        <v>4260</v>
      </c>
      <c r="G317" s="800" t="s">
        <v>138</v>
      </c>
      <c r="H317" s="799">
        <v>2.0739999999999998</v>
      </c>
      <c r="I317" s="553"/>
      <c r="J317" s="798">
        <f>ROUND(I317*H317,0)</f>
        <v>0</v>
      </c>
      <c r="K317" s="552" t="s">
        <v>4082</v>
      </c>
      <c r="L317" s="34"/>
      <c r="M317" s="554" t="s">
        <v>1</v>
      </c>
      <c r="N317" s="555" t="s">
        <v>37</v>
      </c>
      <c r="P317" s="307">
        <f>O317*H317</f>
        <v>0</v>
      </c>
      <c r="Q317" s="307">
        <v>1.0900000000000001</v>
      </c>
      <c r="R317" s="307">
        <f>Q317*H317</f>
        <v>2.2606600000000001</v>
      </c>
      <c r="S317" s="307">
        <v>0</v>
      </c>
      <c r="T317" s="133">
        <f>S317*H317</f>
        <v>0</v>
      </c>
      <c r="AR317" s="134" t="s">
        <v>103</v>
      </c>
      <c r="AT317" s="134" t="s">
        <v>1008</v>
      </c>
      <c r="AU317" s="134" t="s">
        <v>78</v>
      </c>
      <c r="AY317" s="277" t="s">
        <v>130</v>
      </c>
      <c r="BE317" s="308">
        <f>IF(N317="základní",J317,0)</f>
        <v>0</v>
      </c>
      <c r="BF317" s="308">
        <f>IF(N317="snížená",J317,0)</f>
        <v>0</v>
      </c>
      <c r="BG317" s="308">
        <f>IF(N317="zákl. přenesená",J317,0)</f>
        <v>0</v>
      </c>
      <c r="BH317" s="308">
        <f>IF(N317="sníž. přenesená",J317,0)</f>
        <v>0</v>
      </c>
      <c r="BI317" s="308">
        <f>IF(N317="nulová",J317,0)</f>
        <v>0</v>
      </c>
      <c r="BJ317" s="277" t="s">
        <v>8</v>
      </c>
      <c r="BK317" s="308">
        <f>ROUND(I317*H317,0)</f>
        <v>0</v>
      </c>
      <c r="BL317" s="277" t="s">
        <v>103</v>
      </c>
      <c r="BM317" s="134" t="s">
        <v>6129</v>
      </c>
    </row>
    <row r="318" spans="2:65" s="10" customFormat="1">
      <c r="B318" s="136"/>
      <c r="D318" s="137" t="s">
        <v>131</v>
      </c>
      <c r="E318" s="138" t="s">
        <v>1</v>
      </c>
      <c r="F318" s="139" t="s">
        <v>6128</v>
      </c>
      <c r="H318" s="140">
        <v>1.889</v>
      </c>
      <c r="I318" s="141"/>
      <c r="L318" s="136"/>
      <c r="M318" s="142"/>
      <c r="T318" s="144"/>
      <c r="AT318" s="138" t="s">
        <v>131</v>
      </c>
      <c r="AU318" s="138" t="s">
        <v>78</v>
      </c>
      <c r="AV318" s="10" t="s">
        <v>78</v>
      </c>
      <c r="AW318" s="10" t="s">
        <v>28</v>
      </c>
      <c r="AX318" s="10" t="s">
        <v>72</v>
      </c>
      <c r="AY318" s="138" t="s">
        <v>130</v>
      </c>
    </row>
    <row r="319" spans="2:65" s="10" customFormat="1">
      <c r="B319" s="136"/>
      <c r="D319" s="137" t="s">
        <v>131</v>
      </c>
      <c r="E319" s="138" t="s">
        <v>1</v>
      </c>
      <c r="F319" s="139" t="s">
        <v>6127</v>
      </c>
      <c r="H319" s="140">
        <v>0.185</v>
      </c>
      <c r="I319" s="141"/>
      <c r="L319" s="136"/>
      <c r="M319" s="142"/>
      <c r="T319" s="144"/>
      <c r="AT319" s="138" t="s">
        <v>131</v>
      </c>
      <c r="AU319" s="138" t="s">
        <v>78</v>
      </c>
      <c r="AV319" s="10" t="s">
        <v>78</v>
      </c>
      <c r="AW319" s="10" t="s">
        <v>28</v>
      </c>
      <c r="AX319" s="10" t="s">
        <v>72</v>
      </c>
      <c r="AY319" s="138" t="s">
        <v>130</v>
      </c>
    </row>
    <row r="320" spans="2:65" s="813" customFormat="1">
      <c r="B320" s="817"/>
      <c r="D320" s="137" t="s">
        <v>131</v>
      </c>
      <c r="E320" s="814" t="s">
        <v>1</v>
      </c>
      <c r="F320" s="820" t="s">
        <v>6126</v>
      </c>
      <c r="H320" s="819">
        <v>2.0739999999999998</v>
      </c>
      <c r="I320" s="818"/>
      <c r="L320" s="817"/>
      <c r="M320" s="816"/>
      <c r="T320" s="815"/>
      <c r="AT320" s="814" t="s">
        <v>131</v>
      </c>
      <c r="AU320" s="814" t="s">
        <v>78</v>
      </c>
      <c r="AV320" s="813" t="s">
        <v>132</v>
      </c>
      <c r="AW320" s="813" t="s">
        <v>28</v>
      </c>
      <c r="AX320" s="813" t="s">
        <v>8</v>
      </c>
      <c r="AY320" s="814" t="s">
        <v>130</v>
      </c>
    </row>
    <row r="321" spans="2:65" s="686" customFormat="1" ht="24.25" customHeight="1">
      <c r="B321" s="301"/>
      <c r="C321" s="551" t="s">
        <v>1035</v>
      </c>
      <c r="D321" s="551" t="s">
        <v>1008</v>
      </c>
      <c r="E321" s="801" t="s">
        <v>6125</v>
      </c>
      <c r="F321" s="552" t="s">
        <v>6124</v>
      </c>
      <c r="G321" s="800" t="s">
        <v>212</v>
      </c>
      <c r="H321" s="799">
        <v>7.3360000000000003</v>
      </c>
      <c r="I321" s="553"/>
      <c r="J321" s="798">
        <f>ROUND(I321*H321,0)</f>
        <v>0</v>
      </c>
      <c r="K321" s="552" t="s">
        <v>4082</v>
      </c>
      <c r="L321" s="34"/>
      <c r="M321" s="554" t="s">
        <v>1</v>
      </c>
      <c r="N321" s="555" t="s">
        <v>37</v>
      </c>
      <c r="P321" s="307">
        <f>O321*H321</f>
        <v>0</v>
      </c>
      <c r="Q321" s="307">
        <v>2.45329</v>
      </c>
      <c r="R321" s="307">
        <f>Q321*H321</f>
        <v>17.997335440000001</v>
      </c>
      <c r="S321" s="307">
        <v>0</v>
      </c>
      <c r="T321" s="133">
        <f>S321*H321</f>
        <v>0</v>
      </c>
      <c r="AR321" s="134" t="s">
        <v>103</v>
      </c>
      <c r="AT321" s="134" t="s">
        <v>1008</v>
      </c>
      <c r="AU321" s="134" t="s">
        <v>78</v>
      </c>
      <c r="AY321" s="277" t="s">
        <v>130</v>
      </c>
      <c r="BE321" s="308">
        <f>IF(N321="základní",J321,0)</f>
        <v>0</v>
      </c>
      <c r="BF321" s="308">
        <f>IF(N321="snížená",J321,0)</f>
        <v>0</v>
      </c>
      <c r="BG321" s="308">
        <f>IF(N321="zákl. přenesená",J321,0)</f>
        <v>0</v>
      </c>
      <c r="BH321" s="308">
        <f>IF(N321="sníž. přenesená",J321,0)</f>
        <v>0</v>
      </c>
      <c r="BI321" s="308">
        <f>IF(N321="nulová",J321,0)</f>
        <v>0</v>
      </c>
      <c r="BJ321" s="277" t="s">
        <v>8</v>
      </c>
      <c r="BK321" s="308">
        <f>ROUND(I321*H321,0)</f>
        <v>0</v>
      </c>
      <c r="BL321" s="277" t="s">
        <v>103</v>
      </c>
      <c r="BM321" s="134" t="s">
        <v>6123</v>
      </c>
    </row>
    <row r="322" spans="2:65" s="10" customFormat="1" ht="20.6">
      <c r="B322" s="136"/>
      <c r="D322" s="137" t="s">
        <v>131</v>
      </c>
      <c r="E322" s="138" t="s">
        <v>1</v>
      </c>
      <c r="F322" s="139" t="s">
        <v>6122</v>
      </c>
      <c r="H322" s="140">
        <v>1.25</v>
      </c>
      <c r="I322" s="141"/>
      <c r="L322" s="136"/>
      <c r="M322" s="142"/>
      <c r="T322" s="144"/>
      <c r="AT322" s="138" t="s">
        <v>131</v>
      </c>
      <c r="AU322" s="138" t="s">
        <v>78</v>
      </c>
      <c r="AV322" s="10" t="s">
        <v>78</v>
      </c>
      <c r="AW322" s="10" t="s">
        <v>28</v>
      </c>
      <c r="AX322" s="10" t="s">
        <v>72</v>
      </c>
      <c r="AY322" s="138" t="s">
        <v>130</v>
      </c>
    </row>
    <row r="323" spans="2:65" s="10" customFormat="1" ht="20.6">
      <c r="B323" s="136"/>
      <c r="D323" s="137" t="s">
        <v>131</v>
      </c>
      <c r="E323" s="138" t="s">
        <v>1</v>
      </c>
      <c r="F323" s="139" t="s">
        <v>6121</v>
      </c>
      <c r="H323" s="140">
        <v>5.67</v>
      </c>
      <c r="I323" s="141"/>
      <c r="L323" s="136"/>
      <c r="M323" s="142"/>
      <c r="T323" s="144"/>
      <c r="AT323" s="138" t="s">
        <v>131</v>
      </c>
      <c r="AU323" s="138" t="s">
        <v>78</v>
      </c>
      <c r="AV323" s="10" t="s">
        <v>78</v>
      </c>
      <c r="AW323" s="10" t="s">
        <v>28</v>
      </c>
      <c r="AX323" s="10" t="s">
        <v>72</v>
      </c>
      <c r="AY323" s="138" t="s">
        <v>130</v>
      </c>
    </row>
    <row r="324" spans="2:65" s="10" customFormat="1" ht="20.6">
      <c r="B324" s="136"/>
      <c r="D324" s="137" t="s">
        <v>131</v>
      </c>
      <c r="E324" s="138" t="s">
        <v>1</v>
      </c>
      <c r="F324" s="139" t="s">
        <v>6120</v>
      </c>
      <c r="H324" s="140">
        <v>0.41599999999999998</v>
      </c>
      <c r="I324" s="141"/>
      <c r="L324" s="136"/>
      <c r="M324" s="142"/>
      <c r="T324" s="144"/>
      <c r="AT324" s="138" t="s">
        <v>131</v>
      </c>
      <c r="AU324" s="138" t="s">
        <v>78</v>
      </c>
      <c r="AV324" s="10" t="s">
        <v>78</v>
      </c>
      <c r="AW324" s="10" t="s">
        <v>28</v>
      </c>
      <c r="AX324" s="10" t="s">
        <v>72</v>
      </c>
      <c r="AY324" s="138" t="s">
        <v>130</v>
      </c>
    </row>
    <row r="325" spans="2:65" s="813" customFormat="1">
      <c r="B325" s="817"/>
      <c r="D325" s="137" t="s">
        <v>131</v>
      </c>
      <c r="E325" s="814" t="s">
        <v>1</v>
      </c>
      <c r="F325" s="820" t="s">
        <v>6113</v>
      </c>
      <c r="H325" s="819">
        <v>7.3360000000000003</v>
      </c>
      <c r="I325" s="818"/>
      <c r="L325" s="817"/>
      <c r="M325" s="816"/>
      <c r="T325" s="815"/>
      <c r="AT325" s="814" t="s">
        <v>131</v>
      </c>
      <c r="AU325" s="814" t="s">
        <v>78</v>
      </c>
      <c r="AV325" s="813" t="s">
        <v>132</v>
      </c>
      <c r="AW325" s="813" t="s">
        <v>28</v>
      </c>
      <c r="AX325" s="813" t="s">
        <v>8</v>
      </c>
      <c r="AY325" s="814" t="s">
        <v>130</v>
      </c>
    </row>
    <row r="326" spans="2:65" s="686" customFormat="1" ht="24.25" customHeight="1">
      <c r="B326" s="301"/>
      <c r="C326" s="551" t="s">
        <v>156</v>
      </c>
      <c r="D326" s="551" t="s">
        <v>1008</v>
      </c>
      <c r="E326" s="801" t="s">
        <v>6119</v>
      </c>
      <c r="F326" s="552" t="s">
        <v>6118</v>
      </c>
      <c r="G326" s="800" t="s">
        <v>270</v>
      </c>
      <c r="H326" s="799">
        <v>108.146</v>
      </c>
      <c r="I326" s="553"/>
      <c r="J326" s="798">
        <f>ROUND(I326*H326,0)</f>
        <v>0</v>
      </c>
      <c r="K326" s="552" t="s">
        <v>1</v>
      </c>
      <c r="L326" s="34"/>
      <c r="M326" s="554" t="s">
        <v>1</v>
      </c>
      <c r="N326" s="555" t="s">
        <v>37</v>
      </c>
      <c r="P326" s="307">
        <f>O326*H326</f>
        <v>0</v>
      </c>
      <c r="Q326" s="307">
        <v>2.4201499999999998E-3</v>
      </c>
      <c r="R326" s="307">
        <f>Q326*H326</f>
        <v>0.26172954189999997</v>
      </c>
      <c r="S326" s="307">
        <v>0</v>
      </c>
      <c r="T326" s="133">
        <f>S326*H326</f>
        <v>0</v>
      </c>
      <c r="AR326" s="134" t="s">
        <v>103</v>
      </c>
      <c r="AT326" s="134" t="s">
        <v>1008</v>
      </c>
      <c r="AU326" s="134" t="s">
        <v>78</v>
      </c>
      <c r="AY326" s="277" t="s">
        <v>130</v>
      </c>
      <c r="BE326" s="308">
        <f>IF(N326="základní",J326,0)</f>
        <v>0</v>
      </c>
      <c r="BF326" s="308">
        <f>IF(N326="snížená",J326,0)</f>
        <v>0</v>
      </c>
      <c r="BG326" s="308">
        <f>IF(N326="zákl. přenesená",J326,0)</f>
        <v>0</v>
      </c>
      <c r="BH326" s="308">
        <f>IF(N326="sníž. přenesená",J326,0)</f>
        <v>0</v>
      </c>
      <c r="BI326" s="308">
        <f>IF(N326="nulová",J326,0)</f>
        <v>0</v>
      </c>
      <c r="BJ326" s="277" t="s">
        <v>8</v>
      </c>
      <c r="BK326" s="308">
        <f>ROUND(I326*H326,0)</f>
        <v>0</v>
      </c>
      <c r="BL326" s="277" t="s">
        <v>103</v>
      </c>
      <c r="BM326" s="134" t="s">
        <v>6117</v>
      </c>
    </row>
    <row r="327" spans="2:65" s="10" customFormat="1" ht="20.6">
      <c r="B327" s="136"/>
      <c r="D327" s="137" t="s">
        <v>131</v>
      </c>
      <c r="E327" s="138" t="s">
        <v>1</v>
      </c>
      <c r="F327" s="139" t="s">
        <v>6116</v>
      </c>
      <c r="H327" s="140">
        <v>18.326000000000001</v>
      </c>
      <c r="I327" s="141"/>
      <c r="L327" s="136"/>
      <c r="M327" s="142"/>
      <c r="T327" s="144"/>
      <c r="AT327" s="138" t="s">
        <v>131</v>
      </c>
      <c r="AU327" s="138" t="s">
        <v>78</v>
      </c>
      <c r="AV327" s="10" t="s">
        <v>78</v>
      </c>
      <c r="AW327" s="10" t="s">
        <v>28</v>
      </c>
      <c r="AX327" s="10" t="s">
        <v>72</v>
      </c>
      <c r="AY327" s="138" t="s">
        <v>130</v>
      </c>
    </row>
    <row r="328" spans="2:65" s="10" customFormat="1" ht="20.6">
      <c r="B328" s="136"/>
      <c r="D328" s="137" t="s">
        <v>131</v>
      </c>
      <c r="E328" s="138" t="s">
        <v>1</v>
      </c>
      <c r="F328" s="139" t="s">
        <v>6115</v>
      </c>
      <c r="H328" s="140">
        <v>83.16</v>
      </c>
      <c r="I328" s="141"/>
      <c r="L328" s="136"/>
      <c r="M328" s="142"/>
      <c r="T328" s="144"/>
      <c r="AT328" s="138" t="s">
        <v>131</v>
      </c>
      <c r="AU328" s="138" t="s">
        <v>78</v>
      </c>
      <c r="AV328" s="10" t="s">
        <v>78</v>
      </c>
      <c r="AW328" s="10" t="s">
        <v>28</v>
      </c>
      <c r="AX328" s="10" t="s">
        <v>72</v>
      </c>
      <c r="AY328" s="138" t="s">
        <v>130</v>
      </c>
    </row>
    <row r="329" spans="2:65" s="10" customFormat="1" ht="20.6">
      <c r="B329" s="136"/>
      <c r="D329" s="137" t="s">
        <v>131</v>
      </c>
      <c r="E329" s="138" t="s">
        <v>1</v>
      </c>
      <c r="F329" s="139" t="s">
        <v>6114</v>
      </c>
      <c r="H329" s="140">
        <v>6.66</v>
      </c>
      <c r="I329" s="141"/>
      <c r="L329" s="136"/>
      <c r="M329" s="142"/>
      <c r="T329" s="144"/>
      <c r="AT329" s="138" t="s">
        <v>131</v>
      </c>
      <c r="AU329" s="138" t="s">
        <v>78</v>
      </c>
      <c r="AV329" s="10" t="s">
        <v>78</v>
      </c>
      <c r="AW329" s="10" t="s">
        <v>28</v>
      </c>
      <c r="AX329" s="10" t="s">
        <v>72</v>
      </c>
      <c r="AY329" s="138" t="s">
        <v>130</v>
      </c>
    </row>
    <row r="330" spans="2:65" s="813" customFormat="1">
      <c r="B330" s="817"/>
      <c r="D330" s="137" t="s">
        <v>131</v>
      </c>
      <c r="E330" s="814" t="s">
        <v>1</v>
      </c>
      <c r="F330" s="820" t="s">
        <v>6113</v>
      </c>
      <c r="H330" s="819">
        <v>108.146</v>
      </c>
      <c r="I330" s="818"/>
      <c r="L330" s="817"/>
      <c r="M330" s="816"/>
      <c r="T330" s="815"/>
      <c r="AT330" s="814" t="s">
        <v>131</v>
      </c>
      <c r="AU330" s="814" t="s">
        <v>78</v>
      </c>
      <c r="AV330" s="813" t="s">
        <v>132</v>
      </c>
      <c r="AW330" s="813" t="s">
        <v>28</v>
      </c>
      <c r="AX330" s="813" t="s">
        <v>8</v>
      </c>
      <c r="AY330" s="814" t="s">
        <v>130</v>
      </c>
    </row>
    <row r="331" spans="2:65" s="686" customFormat="1" ht="24.25" customHeight="1">
      <c r="B331" s="301"/>
      <c r="C331" s="551" t="s">
        <v>97</v>
      </c>
      <c r="D331" s="551" t="s">
        <v>1008</v>
      </c>
      <c r="E331" s="801" t="s">
        <v>6112</v>
      </c>
      <c r="F331" s="552" t="s">
        <v>6111</v>
      </c>
      <c r="G331" s="800" t="s">
        <v>270</v>
      </c>
      <c r="H331" s="799">
        <v>108.146</v>
      </c>
      <c r="I331" s="553"/>
      <c r="J331" s="798">
        <f>ROUND(I331*H331,0)</f>
        <v>0</v>
      </c>
      <c r="K331" s="552" t="s">
        <v>1</v>
      </c>
      <c r="L331" s="34"/>
      <c r="M331" s="554" t="s">
        <v>1</v>
      </c>
      <c r="N331" s="555" t="s">
        <v>37</v>
      </c>
      <c r="P331" s="307">
        <f>O331*H331</f>
        <v>0</v>
      </c>
      <c r="Q331" s="307">
        <v>0</v>
      </c>
      <c r="R331" s="307">
        <f>Q331*H331</f>
        <v>0</v>
      </c>
      <c r="S331" s="307">
        <v>0</v>
      </c>
      <c r="T331" s="133">
        <f>S331*H331</f>
        <v>0</v>
      </c>
      <c r="AR331" s="134" t="s">
        <v>103</v>
      </c>
      <c r="AT331" s="134" t="s">
        <v>1008</v>
      </c>
      <c r="AU331" s="134" t="s">
        <v>78</v>
      </c>
      <c r="AY331" s="277" t="s">
        <v>130</v>
      </c>
      <c r="BE331" s="308">
        <f>IF(N331="základní",J331,0)</f>
        <v>0</v>
      </c>
      <c r="BF331" s="308">
        <f>IF(N331="snížená",J331,0)</f>
        <v>0</v>
      </c>
      <c r="BG331" s="308">
        <f>IF(N331="zákl. přenesená",J331,0)</f>
        <v>0</v>
      </c>
      <c r="BH331" s="308">
        <f>IF(N331="sníž. přenesená",J331,0)</f>
        <v>0</v>
      </c>
      <c r="BI331" s="308">
        <f>IF(N331="nulová",J331,0)</f>
        <v>0</v>
      </c>
      <c r="BJ331" s="277" t="s">
        <v>8</v>
      </c>
      <c r="BK331" s="308">
        <f>ROUND(I331*H331,0)</f>
        <v>0</v>
      </c>
      <c r="BL331" s="277" t="s">
        <v>103</v>
      </c>
      <c r="BM331" s="134" t="s">
        <v>6110</v>
      </c>
    </row>
    <row r="332" spans="2:65" s="686" customFormat="1" ht="24.25" customHeight="1">
      <c r="B332" s="301"/>
      <c r="C332" s="551" t="s">
        <v>99</v>
      </c>
      <c r="D332" s="551" t="s">
        <v>1008</v>
      </c>
      <c r="E332" s="801" t="s">
        <v>6109</v>
      </c>
      <c r="F332" s="552" t="s">
        <v>6108</v>
      </c>
      <c r="G332" s="800" t="s">
        <v>270</v>
      </c>
      <c r="H332" s="799">
        <v>108.146</v>
      </c>
      <c r="I332" s="553"/>
      <c r="J332" s="798">
        <f>ROUND(I332*H332,0)</f>
        <v>0</v>
      </c>
      <c r="K332" s="552" t="s">
        <v>4082</v>
      </c>
      <c r="L332" s="34"/>
      <c r="M332" s="554" t="s">
        <v>1</v>
      </c>
      <c r="N332" s="555" t="s">
        <v>37</v>
      </c>
      <c r="P332" s="307">
        <f>O332*H332</f>
        <v>0</v>
      </c>
      <c r="Q332" s="307">
        <v>2.7000000000000001E-3</v>
      </c>
      <c r="R332" s="307">
        <f>Q332*H332</f>
        <v>0.29199420000000004</v>
      </c>
      <c r="S332" s="307">
        <v>0</v>
      </c>
      <c r="T332" s="133">
        <f>S332*H332</f>
        <v>0</v>
      </c>
      <c r="AR332" s="134" t="s">
        <v>103</v>
      </c>
      <c r="AT332" s="134" t="s">
        <v>1008</v>
      </c>
      <c r="AU332" s="134" t="s">
        <v>78</v>
      </c>
      <c r="AY332" s="277" t="s">
        <v>130</v>
      </c>
      <c r="BE332" s="308">
        <f>IF(N332="základní",J332,0)</f>
        <v>0</v>
      </c>
      <c r="BF332" s="308">
        <f>IF(N332="snížená",J332,0)</f>
        <v>0</v>
      </c>
      <c r="BG332" s="308">
        <f>IF(N332="zákl. přenesená",J332,0)</f>
        <v>0</v>
      </c>
      <c r="BH332" s="308">
        <f>IF(N332="sníž. přenesená",J332,0)</f>
        <v>0</v>
      </c>
      <c r="BI332" s="308">
        <f>IF(N332="nulová",J332,0)</f>
        <v>0</v>
      </c>
      <c r="BJ332" s="277" t="s">
        <v>8</v>
      </c>
      <c r="BK332" s="308">
        <f>ROUND(I332*H332,0)</f>
        <v>0</v>
      </c>
      <c r="BL332" s="277" t="s">
        <v>103</v>
      </c>
      <c r="BM332" s="134" t="s">
        <v>6107</v>
      </c>
    </row>
    <row r="333" spans="2:65" s="686" customFormat="1" ht="21.75" customHeight="1">
      <c r="B333" s="301"/>
      <c r="C333" s="551" t="s">
        <v>101</v>
      </c>
      <c r="D333" s="551" t="s">
        <v>1008</v>
      </c>
      <c r="E333" s="801" t="s">
        <v>6106</v>
      </c>
      <c r="F333" s="552" t="s">
        <v>6105</v>
      </c>
      <c r="G333" s="800" t="s">
        <v>138</v>
      </c>
      <c r="H333" s="799">
        <v>2.4220000000000002</v>
      </c>
      <c r="I333" s="553"/>
      <c r="J333" s="798">
        <f>ROUND(I333*H333,0)</f>
        <v>0</v>
      </c>
      <c r="K333" s="552" t="s">
        <v>4082</v>
      </c>
      <c r="L333" s="34"/>
      <c r="M333" s="554" t="s">
        <v>1</v>
      </c>
      <c r="N333" s="555" t="s">
        <v>37</v>
      </c>
      <c r="P333" s="307">
        <f>O333*H333</f>
        <v>0</v>
      </c>
      <c r="Q333" s="307">
        <v>1.0523719</v>
      </c>
      <c r="R333" s="307">
        <f>Q333*H333</f>
        <v>2.5488447418000004</v>
      </c>
      <c r="S333" s="307">
        <v>0</v>
      </c>
      <c r="T333" s="133">
        <f>S333*H333</f>
        <v>0</v>
      </c>
      <c r="AR333" s="134" t="s">
        <v>103</v>
      </c>
      <c r="AT333" s="134" t="s">
        <v>1008</v>
      </c>
      <c r="AU333" s="134" t="s">
        <v>78</v>
      </c>
      <c r="AY333" s="277" t="s">
        <v>130</v>
      </c>
      <c r="BE333" s="308">
        <f>IF(N333="základní",J333,0)</f>
        <v>0</v>
      </c>
      <c r="BF333" s="308">
        <f>IF(N333="snížená",J333,0)</f>
        <v>0</v>
      </c>
      <c r="BG333" s="308">
        <f>IF(N333="zákl. přenesená",J333,0)</f>
        <v>0</v>
      </c>
      <c r="BH333" s="308">
        <f>IF(N333="sníž. přenesená",J333,0)</f>
        <v>0</v>
      </c>
      <c r="BI333" s="308">
        <f>IF(N333="nulová",J333,0)</f>
        <v>0</v>
      </c>
      <c r="BJ333" s="277" t="s">
        <v>8</v>
      </c>
      <c r="BK333" s="308">
        <f>ROUND(I333*H333,0)</f>
        <v>0</v>
      </c>
      <c r="BL333" s="277" t="s">
        <v>103</v>
      </c>
      <c r="BM333" s="134" t="s">
        <v>6104</v>
      </c>
    </row>
    <row r="334" spans="2:65" s="10" customFormat="1">
      <c r="B334" s="136"/>
      <c r="D334" s="137" t="s">
        <v>131</v>
      </c>
      <c r="E334" s="138" t="s">
        <v>1</v>
      </c>
      <c r="F334" s="139" t="s">
        <v>6103</v>
      </c>
      <c r="H334" s="140">
        <v>2.3109999999999999</v>
      </c>
      <c r="I334" s="141"/>
      <c r="L334" s="136"/>
      <c r="M334" s="142"/>
      <c r="T334" s="144"/>
      <c r="AT334" s="138" t="s">
        <v>131</v>
      </c>
      <c r="AU334" s="138" t="s">
        <v>78</v>
      </c>
      <c r="AV334" s="10" t="s">
        <v>78</v>
      </c>
      <c r="AW334" s="10" t="s">
        <v>28</v>
      </c>
      <c r="AX334" s="10" t="s">
        <v>72</v>
      </c>
      <c r="AY334" s="138" t="s">
        <v>130</v>
      </c>
    </row>
    <row r="335" spans="2:65" s="10" customFormat="1">
      <c r="B335" s="136"/>
      <c r="D335" s="137" t="s">
        <v>131</v>
      </c>
      <c r="E335" s="138" t="s">
        <v>1</v>
      </c>
      <c r="F335" s="139" t="s">
        <v>6102</v>
      </c>
      <c r="H335" s="140">
        <v>0.111</v>
      </c>
      <c r="I335" s="141"/>
      <c r="L335" s="136"/>
      <c r="M335" s="142"/>
      <c r="T335" s="144"/>
      <c r="AT335" s="138" t="s">
        <v>131</v>
      </c>
      <c r="AU335" s="138" t="s">
        <v>78</v>
      </c>
      <c r="AV335" s="10" t="s">
        <v>78</v>
      </c>
      <c r="AW335" s="10" t="s">
        <v>28</v>
      </c>
      <c r="AX335" s="10" t="s">
        <v>72</v>
      </c>
      <c r="AY335" s="138" t="s">
        <v>130</v>
      </c>
    </row>
    <row r="336" spans="2:65" s="813" customFormat="1">
      <c r="B336" s="817"/>
      <c r="D336" s="137" t="s">
        <v>131</v>
      </c>
      <c r="E336" s="814" t="s">
        <v>1</v>
      </c>
      <c r="F336" s="820" t="s">
        <v>2951</v>
      </c>
      <c r="H336" s="819">
        <v>2.4220000000000002</v>
      </c>
      <c r="I336" s="818"/>
      <c r="L336" s="817"/>
      <c r="M336" s="816"/>
      <c r="T336" s="815"/>
      <c r="AT336" s="814" t="s">
        <v>131</v>
      </c>
      <c r="AU336" s="814" t="s">
        <v>78</v>
      </c>
      <c r="AV336" s="813" t="s">
        <v>132</v>
      </c>
      <c r="AW336" s="813" t="s">
        <v>28</v>
      </c>
      <c r="AX336" s="813" t="s">
        <v>8</v>
      </c>
      <c r="AY336" s="814" t="s">
        <v>130</v>
      </c>
    </row>
    <row r="337" spans="2:65" s="686" customFormat="1" ht="33" customHeight="1">
      <c r="B337" s="301"/>
      <c r="C337" s="551" t="s">
        <v>157</v>
      </c>
      <c r="D337" s="551" t="s">
        <v>1008</v>
      </c>
      <c r="E337" s="801" t="s">
        <v>4256</v>
      </c>
      <c r="F337" s="552" t="s">
        <v>4255</v>
      </c>
      <c r="G337" s="800" t="s">
        <v>158</v>
      </c>
      <c r="H337" s="799">
        <v>14.4</v>
      </c>
      <c r="I337" s="553"/>
      <c r="J337" s="798">
        <f>ROUND(I337*H337,0)</f>
        <v>0</v>
      </c>
      <c r="K337" s="552" t="s">
        <v>4082</v>
      </c>
      <c r="L337" s="34"/>
      <c r="M337" s="554" t="s">
        <v>1</v>
      </c>
      <c r="N337" s="555" t="s">
        <v>37</v>
      </c>
      <c r="P337" s="307">
        <f>O337*H337</f>
        <v>0</v>
      </c>
      <c r="Q337" s="307">
        <v>4.7615999999999999E-4</v>
      </c>
      <c r="R337" s="307">
        <f>Q337*H337</f>
        <v>6.8567039999999999E-3</v>
      </c>
      <c r="S337" s="307">
        <v>0</v>
      </c>
      <c r="T337" s="133">
        <f>S337*H337</f>
        <v>0</v>
      </c>
      <c r="AR337" s="134" t="s">
        <v>103</v>
      </c>
      <c r="AT337" s="134" t="s">
        <v>1008</v>
      </c>
      <c r="AU337" s="134" t="s">
        <v>78</v>
      </c>
      <c r="AY337" s="277" t="s">
        <v>130</v>
      </c>
      <c r="BE337" s="308">
        <f>IF(N337="základní",J337,0)</f>
        <v>0</v>
      </c>
      <c r="BF337" s="308">
        <f>IF(N337="snížená",J337,0)</f>
        <v>0</v>
      </c>
      <c r="BG337" s="308">
        <f>IF(N337="zákl. přenesená",J337,0)</f>
        <v>0</v>
      </c>
      <c r="BH337" s="308">
        <f>IF(N337="sníž. přenesená",J337,0)</f>
        <v>0</v>
      </c>
      <c r="BI337" s="308">
        <f>IF(N337="nulová",J337,0)</f>
        <v>0</v>
      </c>
      <c r="BJ337" s="277" t="s">
        <v>8</v>
      </c>
      <c r="BK337" s="308">
        <f>ROUND(I337*H337,0)</f>
        <v>0</v>
      </c>
      <c r="BL337" s="277" t="s">
        <v>103</v>
      </c>
      <c r="BM337" s="134" t="s">
        <v>6101</v>
      </c>
    </row>
    <row r="338" spans="2:65" s="10" customFormat="1">
      <c r="B338" s="136"/>
      <c r="D338" s="137" t="s">
        <v>131</v>
      </c>
      <c r="E338" s="138" t="s">
        <v>1</v>
      </c>
      <c r="F338" s="139" t="s">
        <v>6100</v>
      </c>
      <c r="H338" s="140">
        <v>14.4</v>
      </c>
      <c r="I338" s="141"/>
      <c r="L338" s="136"/>
      <c r="M338" s="142"/>
      <c r="T338" s="144"/>
      <c r="AT338" s="138" t="s">
        <v>131</v>
      </c>
      <c r="AU338" s="138" t="s">
        <v>78</v>
      </c>
      <c r="AV338" s="10" t="s">
        <v>78</v>
      </c>
      <c r="AW338" s="10" t="s">
        <v>28</v>
      </c>
      <c r="AX338" s="10" t="s">
        <v>72</v>
      </c>
      <c r="AY338" s="138" t="s">
        <v>130</v>
      </c>
    </row>
    <row r="339" spans="2:65" s="813" customFormat="1">
      <c r="B339" s="817"/>
      <c r="D339" s="137" t="s">
        <v>131</v>
      </c>
      <c r="E339" s="814" t="s">
        <v>1</v>
      </c>
      <c r="F339" s="820" t="s">
        <v>6099</v>
      </c>
      <c r="H339" s="819">
        <v>14.4</v>
      </c>
      <c r="I339" s="818"/>
      <c r="L339" s="817"/>
      <c r="M339" s="816"/>
      <c r="T339" s="815"/>
      <c r="AT339" s="814" t="s">
        <v>131</v>
      </c>
      <c r="AU339" s="814" t="s">
        <v>78</v>
      </c>
      <c r="AV339" s="813" t="s">
        <v>132</v>
      </c>
      <c r="AW339" s="813" t="s">
        <v>28</v>
      </c>
      <c r="AX339" s="813" t="s">
        <v>8</v>
      </c>
      <c r="AY339" s="814" t="s">
        <v>130</v>
      </c>
    </row>
    <row r="340" spans="2:65" s="686" customFormat="1" ht="33" customHeight="1">
      <c r="B340" s="301"/>
      <c r="C340" s="551" t="s">
        <v>1050</v>
      </c>
      <c r="D340" s="551" t="s">
        <v>1008</v>
      </c>
      <c r="E340" s="801" t="s">
        <v>6098</v>
      </c>
      <c r="F340" s="552" t="s">
        <v>6097</v>
      </c>
      <c r="G340" s="800" t="s">
        <v>270</v>
      </c>
      <c r="H340" s="799">
        <v>156.89500000000001</v>
      </c>
      <c r="I340" s="553"/>
      <c r="J340" s="798">
        <f>ROUND(I340*H340,0)</f>
        <v>0</v>
      </c>
      <c r="K340" s="552" t="s">
        <v>4082</v>
      </c>
      <c r="L340" s="34"/>
      <c r="M340" s="554" t="s">
        <v>1</v>
      </c>
      <c r="N340" s="555" t="s">
        <v>37</v>
      </c>
      <c r="P340" s="307">
        <f>O340*H340</f>
        <v>0</v>
      </c>
      <c r="Q340" s="307">
        <v>0</v>
      </c>
      <c r="R340" s="307">
        <f>Q340*H340</f>
        <v>0</v>
      </c>
      <c r="S340" s="307">
        <v>0</v>
      </c>
      <c r="T340" s="133">
        <f>S340*H340</f>
        <v>0</v>
      </c>
      <c r="AR340" s="134" t="s">
        <v>103</v>
      </c>
      <c r="AT340" s="134" t="s">
        <v>1008</v>
      </c>
      <c r="AU340" s="134" t="s">
        <v>78</v>
      </c>
      <c r="AY340" s="277" t="s">
        <v>130</v>
      </c>
      <c r="BE340" s="308">
        <f>IF(N340="základní",J340,0)</f>
        <v>0</v>
      </c>
      <c r="BF340" s="308">
        <f>IF(N340="snížená",J340,0)</f>
        <v>0</v>
      </c>
      <c r="BG340" s="308">
        <f>IF(N340="zákl. přenesená",J340,0)</f>
        <v>0</v>
      </c>
      <c r="BH340" s="308">
        <f>IF(N340="sníž. přenesená",J340,0)</f>
        <v>0</v>
      </c>
      <c r="BI340" s="308">
        <f>IF(N340="nulová",J340,0)</f>
        <v>0</v>
      </c>
      <c r="BJ340" s="277" t="s">
        <v>8</v>
      </c>
      <c r="BK340" s="308">
        <f>ROUND(I340*H340,0)</f>
        <v>0</v>
      </c>
      <c r="BL340" s="277" t="s">
        <v>103</v>
      </c>
      <c r="BM340" s="134" t="s">
        <v>6096</v>
      </c>
    </row>
    <row r="341" spans="2:65" s="10" customFormat="1">
      <c r="B341" s="136"/>
      <c r="D341" s="137" t="s">
        <v>131</v>
      </c>
      <c r="E341" s="138" t="s">
        <v>1</v>
      </c>
      <c r="F341" s="139" t="s">
        <v>6095</v>
      </c>
      <c r="H341" s="140">
        <v>119.19799999999999</v>
      </c>
      <c r="I341" s="141"/>
      <c r="L341" s="136"/>
      <c r="M341" s="142"/>
      <c r="T341" s="144"/>
      <c r="AT341" s="138" t="s">
        <v>131</v>
      </c>
      <c r="AU341" s="138" t="s">
        <v>78</v>
      </c>
      <c r="AV341" s="10" t="s">
        <v>78</v>
      </c>
      <c r="AW341" s="10" t="s">
        <v>28</v>
      </c>
      <c r="AX341" s="10" t="s">
        <v>72</v>
      </c>
      <c r="AY341" s="138" t="s">
        <v>130</v>
      </c>
    </row>
    <row r="342" spans="2:65" s="10" customFormat="1">
      <c r="B342" s="136"/>
      <c r="D342" s="137" t="s">
        <v>131</v>
      </c>
      <c r="E342" s="138" t="s">
        <v>1</v>
      </c>
      <c r="F342" s="139" t="s">
        <v>6094</v>
      </c>
      <c r="H342" s="140">
        <v>37.697000000000003</v>
      </c>
      <c r="I342" s="141"/>
      <c r="L342" s="136"/>
      <c r="M342" s="142"/>
      <c r="T342" s="144"/>
      <c r="AT342" s="138" t="s">
        <v>131</v>
      </c>
      <c r="AU342" s="138" t="s">
        <v>78</v>
      </c>
      <c r="AV342" s="10" t="s">
        <v>78</v>
      </c>
      <c r="AW342" s="10" t="s">
        <v>28</v>
      </c>
      <c r="AX342" s="10" t="s">
        <v>72</v>
      </c>
      <c r="AY342" s="138" t="s">
        <v>130</v>
      </c>
    </row>
    <row r="343" spans="2:65" s="813" customFormat="1">
      <c r="B343" s="817"/>
      <c r="D343" s="137" t="s">
        <v>131</v>
      </c>
      <c r="E343" s="814" t="s">
        <v>1</v>
      </c>
      <c r="F343" s="820" t="s">
        <v>2951</v>
      </c>
      <c r="H343" s="819">
        <v>156.89499999999998</v>
      </c>
      <c r="I343" s="818"/>
      <c r="L343" s="817"/>
      <c r="M343" s="816"/>
      <c r="T343" s="815"/>
      <c r="AT343" s="814" t="s">
        <v>131</v>
      </c>
      <c r="AU343" s="814" t="s">
        <v>78</v>
      </c>
      <c r="AV343" s="813" t="s">
        <v>132</v>
      </c>
      <c r="AW343" s="813" t="s">
        <v>28</v>
      </c>
      <c r="AX343" s="813" t="s">
        <v>8</v>
      </c>
      <c r="AY343" s="814" t="s">
        <v>130</v>
      </c>
    </row>
    <row r="344" spans="2:65" s="686" customFormat="1" ht="37.950000000000003" customHeight="1">
      <c r="B344" s="301"/>
      <c r="C344" s="145" t="s">
        <v>159</v>
      </c>
      <c r="D344" s="145" t="s">
        <v>164</v>
      </c>
      <c r="E344" s="146" t="s">
        <v>6093</v>
      </c>
      <c r="F344" s="147" t="s">
        <v>6092</v>
      </c>
      <c r="G344" s="148" t="s">
        <v>270</v>
      </c>
      <c r="H344" s="149">
        <v>164.739</v>
      </c>
      <c r="I344" s="150"/>
      <c r="J344" s="151">
        <f>ROUND(I344*H344,0)</f>
        <v>0</v>
      </c>
      <c r="K344" s="147" t="s">
        <v>1</v>
      </c>
      <c r="L344" s="152"/>
      <c r="M344" s="153" t="s">
        <v>1</v>
      </c>
      <c r="N344" s="306" t="s">
        <v>37</v>
      </c>
      <c r="P344" s="307">
        <f>O344*H344</f>
        <v>0</v>
      </c>
      <c r="Q344" s="307">
        <v>2.1000000000000001E-2</v>
      </c>
      <c r="R344" s="307">
        <f>Q344*H344</f>
        <v>3.4595190000000002</v>
      </c>
      <c r="S344" s="307">
        <v>0</v>
      </c>
      <c r="T344" s="133">
        <f>S344*H344</f>
        <v>0</v>
      </c>
      <c r="AR344" s="134" t="s">
        <v>135</v>
      </c>
      <c r="AT344" s="134" t="s">
        <v>164</v>
      </c>
      <c r="AU344" s="134" t="s">
        <v>78</v>
      </c>
      <c r="AY344" s="277" t="s">
        <v>130</v>
      </c>
      <c r="BE344" s="308">
        <f>IF(N344="základní",J344,0)</f>
        <v>0</v>
      </c>
      <c r="BF344" s="308">
        <f>IF(N344="snížená",J344,0)</f>
        <v>0</v>
      </c>
      <c r="BG344" s="308">
        <f>IF(N344="zákl. přenesená",J344,0)</f>
        <v>0</v>
      </c>
      <c r="BH344" s="308">
        <f>IF(N344="sníž. přenesená",J344,0)</f>
        <v>0</v>
      </c>
      <c r="BI344" s="308">
        <f>IF(N344="nulová",J344,0)</f>
        <v>0</v>
      </c>
      <c r="BJ344" s="277" t="s">
        <v>8</v>
      </c>
      <c r="BK344" s="308">
        <f>ROUND(I344*H344,0)</f>
        <v>0</v>
      </c>
      <c r="BL344" s="277" t="s">
        <v>103</v>
      </c>
      <c r="BM344" s="134" t="s">
        <v>6091</v>
      </c>
    </row>
    <row r="345" spans="2:65" s="10" customFormat="1">
      <c r="B345" s="136"/>
      <c r="D345" s="137" t="s">
        <v>131</v>
      </c>
      <c r="E345" s="138" t="s">
        <v>1</v>
      </c>
      <c r="F345" s="139" t="s">
        <v>6090</v>
      </c>
      <c r="H345" s="140">
        <v>125.157</v>
      </c>
      <c r="I345" s="141"/>
      <c r="L345" s="136"/>
      <c r="M345" s="142"/>
      <c r="T345" s="144"/>
      <c r="AT345" s="138" t="s">
        <v>131</v>
      </c>
      <c r="AU345" s="138" t="s">
        <v>78</v>
      </c>
      <c r="AV345" s="10" t="s">
        <v>78</v>
      </c>
      <c r="AW345" s="10" t="s">
        <v>28</v>
      </c>
      <c r="AX345" s="10" t="s">
        <v>72</v>
      </c>
      <c r="AY345" s="138" t="s">
        <v>130</v>
      </c>
    </row>
    <row r="346" spans="2:65" s="10" customFormat="1">
      <c r="B346" s="136"/>
      <c r="D346" s="137" t="s">
        <v>131</v>
      </c>
      <c r="E346" s="138" t="s">
        <v>1</v>
      </c>
      <c r="F346" s="139" t="s">
        <v>6089</v>
      </c>
      <c r="H346" s="140">
        <v>39.582000000000001</v>
      </c>
      <c r="I346" s="141"/>
      <c r="L346" s="136"/>
      <c r="M346" s="142"/>
      <c r="T346" s="144"/>
      <c r="AT346" s="138" t="s">
        <v>131</v>
      </c>
      <c r="AU346" s="138" t="s">
        <v>78</v>
      </c>
      <c r="AV346" s="10" t="s">
        <v>78</v>
      </c>
      <c r="AW346" s="10" t="s">
        <v>28</v>
      </c>
      <c r="AX346" s="10" t="s">
        <v>72</v>
      </c>
      <c r="AY346" s="138" t="s">
        <v>130</v>
      </c>
    </row>
    <row r="347" spans="2:65" s="813" customFormat="1">
      <c r="B347" s="817"/>
      <c r="D347" s="137" t="s">
        <v>131</v>
      </c>
      <c r="E347" s="814" t="s">
        <v>1</v>
      </c>
      <c r="F347" s="820" t="s">
        <v>2951</v>
      </c>
      <c r="H347" s="819">
        <v>164.739</v>
      </c>
      <c r="I347" s="818"/>
      <c r="L347" s="817"/>
      <c r="M347" s="816"/>
      <c r="T347" s="815"/>
      <c r="AT347" s="814" t="s">
        <v>131</v>
      </c>
      <c r="AU347" s="814" t="s">
        <v>78</v>
      </c>
      <c r="AV347" s="813" t="s">
        <v>132</v>
      </c>
      <c r="AW347" s="813" t="s">
        <v>28</v>
      </c>
      <c r="AX347" s="813" t="s">
        <v>8</v>
      </c>
      <c r="AY347" s="814" t="s">
        <v>130</v>
      </c>
    </row>
    <row r="348" spans="2:65" s="686" customFormat="1" ht="24.25" customHeight="1">
      <c r="B348" s="301"/>
      <c r="C348" s="551" t="s">
        <v>1055</v>
      </c>
      <c r="D348" s="551" t="s">
        <v>1008</v>
      </c>
      <c r="E348" s="801" t="s">
        <v>6088</v>
      </c>
      <c r="F348" s="552" t="s">
        <v>6087</v>
      </c>
      <c r="G348" s="800" t="s">
        <v>270</v>
      </c>
      <c r="H348" s="799">
        <v>28.65</v>
      </c>
      <c r="I348" s="553"/>
      <c r="J348" s="798">
        <f>ROUND(I348*H348,0)</f>
        <v>0</v>
      </c>
      <c r="K348" s="552" t="s">
        <v>4082</v>
      </c>
      <c r="L348" s="34"/>
      <c r="M348" s="554" t="s">
        <v>1</v>
      </c>
      <c r="N348" s="555" t="s">
        <v>37</v>
      </c>
      <c r="P348" s="307">
        <f>O348*H348</f>
        <v>0</v>
      </c>
      <c r="Q348" s="307">
        <v>4.2340000000000003E-2</v>
      </c>
      <c r="R348" s="307">
        <f>Q348*H348</f>
        <v>1.213041</v>
      </c>
      <c r="S348" s="307">
        <v>0</v>
      </c>
      <c r="T348" s="133">
        <f>S348*H348</f>
        <v>0</v>
      </c>
      <c r="AR348" s="134" t="s">
        <v>103</v>
      </c>
      <c r="AT348" s="134" t="s">
        <v>1008</v>
      </c>
      <c r="AU348" s="134" t="s">
        <v>78</v>
      </c>
      <c r="AY348" s="277" t="s">
        <v>130</v>
      </c>
      <c r="BE348" s="308">
        <f>IF(N348="základní",J348,0)</f>
        <v>0</v>
      </c>
      <c r="BF348" s="308">
        <f>IF(N348="snížená",J348,0)</f>
        <v>0</v>
      </c>
      <c r="BG348" s="308">
        <f>IF(N348="zákl. přenesená",J348,0)</f>
        <v>0</v>
      </c>
      <c r="BH348" s="308">
        <f>IF(N348="sníž. přenesená",J348,0)</f>
        <v>0</v>
      </c>
      <c r="BI348" s="308">
        <f>IF(N348="nulová",J348,0)</f>
        <v>0</v>
      </c>
      <c r="BJ348" s="277" t="s">
        <v>8</v>
      </c>
      <c r="BK348" s="308">
        <f>ROUND(I348*H348,0)</f>
        <v>0</v>
      </c>
      <c r="BL348" s="277" t="s">
        <v>103</v>
      </c>
      <c r="BM348" s="134" t="s">
        <v>6086</v>
      </c>
    </row>
    <row r="349" spans="2:65" s="10" customFormat="1">
      <c r="B349" s="136"/>
      <c r="D349" s="137" t="s">
        <v>131</v>
      </c>
      <c r="E349" s="138" t="s">
        <v>1</v>
      </c>
      <c r="F349" s="139" t="s">
        <v>6085</v>
      </c>
      <c r="H349" s="140">
        <v>5.234</v>
      </c>
      <c r="I349" s="141"/>
      <c r="L349" s="136"/>
      <c r="M349" s="142"/>
      <c r="T349" s="144"/>
      <c r="AT349" s="138" t="s">
        <v>131</v>
      </c>
      <c r="AU349" s="138" t="s">
        <v>78</v>
      </c>
      <c r="AV349" s="10" t="s">
        <v>78</v>
      </c>
      <c r="AW349" s="10" t="s">
        <v>28</v>
      </c>
      <c r="AX349" s="10" t="s">
        <v>72</v>
      </c>
      <c r="AY349" s="138" t="s">
        <v>130</v>
      </c>
    </row>
    <row r="350" spans="2:65" s="10" customFormat="1">
      <c r="B350" s="136"/>
      <c r="D350" s="137" t="s">
        <v>131</v>
      </c>
      <c r="E350" s="138" t="s">
        <v>1</v>
      </c>
      <c r="F350" s="139" t="s">
        <v>6084</v>
      </c>
      <c r="H350" s="140">
        <v>11.256</v>
      </c>
      <c r="I350" s="141"/>
      <c r="L350" s="136"/>
      <c r="M350" s="142"/>
      <c r="T350" s="144"/>
      <c r="AT350" s="138" t="s">
        <v>131</v>
      </c>
      <c r="AU350" s="138" t="s">
        <v>78</v>
      </c>
      <c r="AV350" s="10" t="s">
        <v>78</v>
      </c>
      <c r="AW350" s="10" t="s">
        <v>28</v>
      </c>
      <c r="AX350" s="10" t="s">
        <v>72</v>
      </c>
      <c r="AY350" s="138" t="s">
        <v>130</v>
      </c>
    </row>
    <row r="351" spans="2:65" s="813" customFormat="1">
      <c r="B351" s="817"/>
      <c r="D351" s="137" t="s">
        <v>131</v>
      </c>
      <c r="E351" s="814" t="s">
        <v>1</v>
      </c>
      <c r="F351" s="820" t="s">
        <v>6083</v>
      </c>
      <c r="H351" s="819">
        <v>16.489999999999998</v>
      </c>
      <c r="I351" s="818"/>
      <c r="L351" s="817"/>
      <c r="M351" s="816"/>
      <c r="T351" s="815"/>
      <c r="AT351" s="814" t="s">
        <v>131</v>
      </c>
      <c r="AU351" s="814" t="s">
        <v>78</v>
      </c>
      <c r="AV351" s="813" t="s">
        <v>132</v>
      </c>
      <c r="AW351" s="813" t="s">
        <v>28</v>
      </c>
      <c r="AX351" s="813" t="s">
        <v>72</v>
      </c>
      <c r="AY351" s="814" t="s">
        <v>130</v>
      </c>
    </row>
    <row r="352" spans="2:65" s="10" customFormat="1">
      <c r="B352" s="136"/>
      <c r="D352" s="137" t="s">
        <v>131</v>
      </c>
      <c r="E352" s="138" t="s">
        <v>1</v>
      </c>
      <c r="F352" s="139" t="s">
        <v>6082</v>
      </c>
      <c r="H352" s="140">
        <v>5.28</v>
      </c>
      <c r="I352" s="141"/>
      <c r="L352" s="136"/>
      <c r="M352" s="142"/>
      <c r="T352" s="144"/>
      <c r="AT352" s="138" t="s">
        <v>131</v>
      </c>
      <c r="AU352" s="138" t="s">
        <v>78</v>
      </c>
      <c r="AV352" s="10" t="s">
        <v>78</v>
      </c>
      <c r="AW352" s="10" t="s">
        <v>28</v>
      </c>
      <c r="AX352" s="10" t="s">
        <v>72</v>
      </c>
      <c r="AY352" s="138" t="s">
        <v>130</v>
      </c>
    </row>
    <row r="353" spans="2:65" s="10" customFormat="1">
      <c r="B353" s="136"/>
      <c r="D353" s="137" t="s">
        <v>131</v>
      </c>
      <c r="E353" s="138" t="s">
        <v>1</v>
      </c>
      <c r="F353" s="139" t="s">
        <v>6081</v>
      </c>
      <c r="H353" s="140">
        <v>6.88</v>
      </c>
      <c r="I353" s="141"/>
      <c r="L353" s="136"/>
      <c r="M353" s="142"/>
      <c r="T353" s="144"/>
      <c r="AT353" s="138" t="s">
        <v>131</v>
      </c>
      <c r="AU353" s="138" t="s">
        <v>78</v>
      </c>
      <c r="AV353" s="10" t="s">
        <v>78</v>
      </c>
      <c r="AW353" s="10" t="s">
        <v>28</v>
      </c>
      <c r="AX353" s="10" t="s">
        <v>72</v>
      </c>
      <c r="AY353" s="138" t="s">
        <v>130</v>
      </c>
    </row>
    <row r="354" spans="2:65" s="813" customFormat="1">
      <c r="B354" s="817"/>
      <c r="D354" s="137" t="s">
        <v>131</v>
      </c>
      <c r="E354" s="814" t="s">
        <v>1</v>
      </c>
      <c r="F354" s="820" t="s">
        <v>6080</v>
      </c>
      <c r="H354" s="819">
        <v>12.16</v>
      </c>
      <c r="I354" s="818"/>
      <c r="L354" s="817"/>
      <c r="M354" s="816"/>
      <c r="T354" s="815"/>
      <c r="AT354" s="814" t="s">
        <v>131</v>
      </c>
      <c r="AU354" s="814" t="s">
        <v>78</v>
      </c>
      <c r="AV354" s="813" t="s">
        <v>132</v>
      </c>
      <c r="AW354" s="813" t="s">
        <v>28</v>
      </c>
      <c r="AX354" s="813" t="s">
        <v>72</v>
      </c>
      <c r="AY354" s="814" t="s">
        <v>130</v>
      </c>
    </row>
    <row r="355" spans="2:65" s="821" customFormat="1">
      <c r="B355" s="825"/>
      <c r="D355" s="137" t="s">
        <v>131</v>
      </c>
      <c r="E355" s="822" t="s">
        <v>1</v>
      </c>
      <c r="F355" s="828" t="s">
        <v>3195</v>
      </c>
      <c r="H355" s="827">
        <v>28.65</v>
      </c>
      <c r="I355" s="826"/>
      <c r="L355" s="825"/>
      <c r="M355" s="824"/>
      <c r="T355" s="823"/>
      <c r="AT355" s="822" t="s">
        <v>131</v>
      </c>
      <c r="AU355" s="822" t="s">
        <v>78</v>
      </c>
      <c r="AV355" s="821" t="s">
        <v>103</v>
      </c>
      <c r="AW355" s="821" t="s">
        <v>28</v>
      </c>
      <c r="AX355" s="821" t="s">
        <v>8</v>
      </c>
      <c r="AY355" s="822" t="s">
        <v>130</v>
      </c>
    </row>
    <row r="356" spans="2:65" s="686" customFormat="1" ht="24.25" customHeight="1">
      <c r="B356" s="301"/>
      <c r="C356" s="551" t="s">
        <v>160</v>
      </c>
      <c r="D356" s="551" t="s">
        <v>1008</v>
      </c>
      <c r="E356" s="801" t="s">
        <v>6079</v>
      </c>
      <c r="F356" s="552" t="s">
        <v>6078</v>
      </c>
      <c r="G356" s="800" t="s">
        <v>270</v>
      </c>
      <c r="H356" s="799">
        <v>99.766000000000005</v>
      </c>
      <c r="I356" s="553"/>
      <c r="J356" s="798">
        <f>ROUND(I356*H356,0)</f>
        <v>0</v>
      </c>
      <c r="K356" s="552" t="s">
        <v>4082</v>
      </c>
      <c r="L356" s="34"/>
      <c r="M356" s="554" t="s">
        <v>1</v>
      </c>
      <c r="N356" s="555" t="s">
        <v>37</v>
      </c>
      <c r="P356" s="307">
        <f>O356*H356</f>
        <v>0</v>
      </c>
      <c r="Q356" s="307">
        <v>5.8970000000000002E-2</v>
      </c>
      <c r="R356" s="307">
        <f>Q356*H356</f>
        <v>5.8832010200000004</v>
      </c>
      <c r="S356" s="307">
        <v>0</v>
      </c>
      <c r="T356" s="133">
        <f>S356*H356</f>
        <v>0</v>
      </c>
      <c r="AR356" s="134" t="s">
        <v>103</v>
      </c>
      <c r="AT356" s="134" t="s">
        <v>1008</v>
      </c>
      <c r="AU356" s="134" t="s">
        <v>78</v>
      </c>
      <c r="AY356" s="277" t="s">
        <v>130</v>
      </c>
      <c r="BE356" s="308">
        <f>IF(N356="základní",J356,0)</f>
        <v>0</v>
      </c>
      <c r="BF356" s="308">
        <f>IF(N356="snížená",J356,0)</f>
        <v>0</v>
      </c>
      <c r="BG356" s="308">
        <f>IF(N356="zákl. přenesená",J356,0)</f>
        <v>0</v>
      </c>
      <c r="BH356" s="308">
        <f>IF(N356="sníž. přenesená",J356,0)</f>
        <v>0</v>
      </c>
      <c r="BI356" s="308">
        <f>IF(N356="nulová",J356,0)</f>
        <v>0</v>
      </c>
      <c r="BJ356" s="277" t="s">
        <v>8</v>
      </c>
      <c r="BK356" s="308">
        <f>ROUND(I356*H356,0)</f>
        <v>0</v>
      </c>
      <c r="BL356" s="277" t="s">
        <v>103</v>
      </c>
      <c r="BM356" s="134" t="s">
        <v>6077</v>
      </c>
    </row>
    <row r="357" spans="2:65" s="10" customFormat="1">
      <c r="B357" s="136"/>
      <c r="D357" s="137" t="s">
        <v>131</v>
      </c>
      <c r="E357" s="138" t="s">
        <v>1</v>
      </c>
      <c r="F357" s="139" t="s">
        <v>6076</v>
      </c>
      <c r="H357" s="140">
        <v>65.33</v>
      </c>
      <c r="I357" s="141"/>
      <c r="L357" s="136"/>
      <c r="M357" s="142"/>
      <c r="T357" s="144"/>
      <c r="AT357" s="138" t="s">
        <v>131</v>
      </c>
      <c r="AU357" s="138" t="s">
        <v>78</v>
      </c>
      <c r="AV357" s="10" t="s">
        <v>78</v>
      </c>
      <c r="AW357" s="10" t="s">
        <v>28</v>
      </c>
      <c r="AX357" s="10" t="s">
        <v>72</v>
      </c>
      <c r="AY357" s="138" t="s">
        <v>130</v>
      </c>
    </row>
    <row r="358" spans="2:65" s="10" customFormat="1">
      <c r="B358" s="136"/>
      <c r="D358" s="137" t="s">
        <v>131</v>
      </c>
      <c r="E358" s="138" t="s">
        <v>1</v>
      </c>
      <c r="F358" s="139" t="s">
        <v>6075</v>
      </c>
      <c r="H358" s="140">
        <v>-10.504</v>
      </c>
      <c r="I358" s="141"/>
      <c r="L358" s="136"/>
      <c r="M358" s="142"/>
      <c r="T358" s="144"/>
      <c r="AT358" s="138" t="s">
        <v>131</v>
      </c>
      <c r="AU358" s="138" t="s">
        <v>78</v>
      </c>
      <c r="AV358" s="10" t="s">
        <v>78</v>
      </c>
      <c r="AW358" s="10" t="s">
        <v>28</v>
      </c>
      <c r="AX358" s="10" t="s">
        <v>72</v>
      </c>
      <c r="AY358" s="138" t="s">
        <v>130</v>
      </c>
    </row>
    <row r="359" spans="2:65" s="10" customFormat="1">
      <c r="B359" s="136"/>
      <c r="D359" s="137" t="s">
        <v>131</v>
      </c>
      <c r="E359" s="138" t="s">
        <v>1</v>
      </c>
      <c r="F359" s="139" t="s">
        <v>6074</v>
      </c>
      <c r="H359" s="140">
        <v>8.6609999999999996</v>
      </c>
      <c r="I359" s="141"/>
      <c r="L359" s="136"/>
      <c r="M359" s="142"/>
      <c r="T359" s="144"/>
      <c r="AT359" s="138" t="s">
        <v>131</v>
      </c>
      <c r="AU359" s="138" t="s">
        <v>78</v>
      </c>
      <c r="AV359" s="10" t="s">
        <v>78</v>
      </c>
      <c r="AW359" s="10" t="s">
        <v>28</v>
      </c>
      <c r="AX359" s="10" t="s">
        <v>72</v>
      </c>
      <c r="AY359" s="138" t="s">
        <v>130</v>
      </c>
    </row>
    <row r="360" spans="2:65" s="10" customFormat="1">
      <c r="B360" s="136"/>
      <c r="D360" s="137" t="s">
        <v>131</v>
      </c>
      <c r="E360" s="138" t="s">
        <v>1</v>
      </c>
      <c r="F360" s="139" t="s">
        <v>6073</v>
      </c>
      <c r="H360" s="140">
        <v>-2.222</v>
      </c>
      <c r="I360" s="141"/>
      <c r="L360" s="136"/>
      <c r="M360" s="142"/>
      <c r="T360" s="144"/>
      <c r="AT360" s="138" t="s">
        <v>131</v>
      </c>
      <c r="AU360" s="138" t="s">
        <v>78</v>
      </c>
      <c r="AV360" s="10" t="s">
        <v>78</v>
      </c>
      <c r="AW360" s="10" t="s">
        <v>28</v>
      </c>
      <c r="AX360" s="10" t="s">
        <v>72</v>
      </c>
      <c r="AY360" s="138" t="s">
        <v>130</v>
      </c>
    </row>
    <row r="361" spans="2:65" s="10" customFormat="1">
      <c r="B361" s="136"/>
      <c r="D361" s="137" t="s">
        <v>131</v>
      </c>
      <c r="E361" s="138" t="s">
        <v>1</v>
      </c>
      <c r="F361" s="139" t="s">
        <v>6072</v>
      </c>
      <c r="H361" s="140">
        <v>19.420999999999999</v>
      </c>
      <c r="I361" s="141"/>
      <c r="L361" s="136"/>
      <c r="M361" s="142"/>
      <c r="T361" s="144"/>
      <c r="AT361" s="138" t="s">
        <v>131</v>
      </c>
      <c r="AU361" s="138" t="s">
        <v>78</v>
      </c>
      <c r="AV361" s="10" t="s">
        <v>78</v>
      </c>
      <c r="AW361" s="10" t="s">
        <v>28</v>
      </c>
      <c r="AX361" s="10" t="s">
        <v>72</v>
      </c>
      <c r="AY361" s="138" t="s">
        <v>130</v>
      </c>
    </row>
    <row r="362" spans="2:65" s="813" customFormat="1">
      <c r="B362" s="817"/>
      <c r="D362" s="137" t="s">
        <v>131</v>
      </c>
      <c r="E362" s="814" t="s">
        <v>1</v>
      </c>
      <c r="F362" s="820" t="s">
        <v>6071</v>
      </c>
      <c r="H362" s="819">
        <v>80.686000000000007</v>
      </c>
      <c r="I362" s="818"/>
      <c r="L362" s="817"/>
      <c r="M362" s="816"/>
      <c r="T362" s="815"/>
      <c r="AT362" s="814" t="s">
        <v>131</v>
      </c>
      <c r="AU362" s="814" t="s">
        <v>78</v>
      </c>
      <c r="AV362" s="813" t="s">
        <v>132</v>
      </c>
      <c r="AW362" s="813" t="s">
        <v>28</v>
      </c>
      <c r="AX362" s="813" t="s">
        <v>72</v>
      </c>
      <c r="AY362" s="814" t="s">
        <v>130</v>
      </c>
    </row>
    <row r="363" spans="2:65" s="10" customFormat="1">
      <c r="B363" s="136"/>
      <c r="D363" s="137" t="s">
        <v>131</v>
      </c>
      <c r="E363" s="138" t="s">
        <v>1</v>
      </c>
      <c r="F363" s="139" t="s">
        <v>6070</v>
      </c>
      <c r="H363" s="140">
        <v>19.079999999999998</v>
      </c>
      <c r="I363" s="141"/>
      <c r="L363" s="136"/>
      <c r="M363" s="142"/>
      <c r="T363" s="144"/>
      <c r="AT363" s="138" t="s">
        <v>131</v>
      </c>
      <c r="AU363" s="138" t="s">
        <v>78</v>
      </c>
      <c r="AV363" s="10" t="s">
        <v>78</v>
      </c>
      <c r="AW363" s="10" t="s">
        <v>28</v>
      </c>
      <c r="AX363" s="10" t="s">
        <v>72</v>
      </c>
      <c r="AY363" s="138" t="s">
        <v>130</v>
      </c>
    </row>
    <row r="364" spans="2:65" s="813" customFormat="1">
      <c r="B364" s="817"/>
      <c r="D364" s="137" t="s">
        <v>131</v>
      </c>
      <c r="E364" s="814" t="s">
        <v>1</v>
      </c>
      <c r="F364" s="820" t="s">
        <v>6069</v>
      </c>
      <c r="H364" s="819">
        <v>19.079999999999998</v>
      </c>
      <c r="I364" s="818"/>
      <c r="L364" s="817"/>
      <c r="M364" s="816"/>
      <c r="T364" s="815"/>
      <c r="AT364" s="814" t="s">
        <v>131</v>
      </c>
      <c r="AU364" s="814" t="s">
        <v>78</v>
      </c>
      <c r="AV364" s="813" t="s">
        <v>132</v>
      </c>
      <c r="AW364" s="813" t="s">
        <v>28</v>
      </c>
      <c r="AX364" s="813" t="s">
        <v>72</v>
      </c>
      <c r="AY364" s="814" t="s">
        <v>130</v>
      </c>
    </row>
    <row r="365" spans="2:65" s="821" customFormat="1">
      <c r="B365" s="825"/>
      <c r="D365" s="137" t="s">
        <v>131</v>
      </c>
      <c r="E365" s="822" t="s">
        <v>1</v>
      </c>
      <c r="F365" s="828" t="s">
        <v>6068</v>
      </c>
      <c r="H365" s="827">
        <v>99.766000000000005</v>
      </c>
      <c r="I365" s="826"/>
      <c r="L365" s="825"/>
      <c r="M365" s="824"/>
      <c r="T365" s="823"/>
      <c r="AT365" s="822" t="s">
        <v>131</v>
      </c>
      <c r="AU365" s="822" t="s">
        <v>78</v>
      </c>
      <c r="AV365" s="821" t="s">
        <v>103</v>
      </c>
      <c r="AW365" s="821" t="s">
        <v>28</v>
      </c>
      <c r="AX365" s="821" t="s">
        <v>8</v>
      </c>
      <c r="AY365" s="822" t="s">
        <v>130</v>
      </c>
    </row>
    <row r="366" spans="2:65" s="686" customFormat="1" ht="24.25" customHeight="1">
      <c r="B366" s="301"/>
      <c r="C366" s="551" t="s">
        <v>1061</v>
      </c>
      <c r="D366" s="551" t="s">
        <v>1008</v>
      </c>
      <c r="E366" s="801" t="s">
        <v>3219</v>
      </c>
      <c r="F366" s="552" t="s">
        <v>3218</v>
      </c>
      <c r="G366" s="800" t="s">
        <v>270</v>
      </c>
      <c r="H366" s="799">
        <v>511.42500000000001</v>
      </c>
      <c r="I366" s="553"/>
      <c r="J366" s="798">
        <f>ROUND(I366*H366,0)</f>
        <v>0</v>
      </c>
      <c r="K366" s="552" t="s">
        <v>4082</v>
      </c>
      <c r="L366" s="34"/>
      <c r="M366" s="554" t="s">
        <v>1</v>
      </c>
      <c r="N366" s="555" t="s">
        <v>37</v>
      </c>
      <c r="P366" s="307">
        <f>O366*H366</f>
        <v>0</v>
      </c>
      <c r="Q366" s="307">
        <v>7.571E-2</v>
      </c>
      <c r="R366" s="307">
        <f>Q366*H366</f>
        <v>38.719986750000004</v>
      </c>
      <c r="S366" s="307">
        <v>0</v>
      </c>
      <c r="T366" s="133">
        <f>S366*H366</f>
        <v>0</v>
      </c>
      <c r="AR366" s="134" t="s">
        <v>103</v>
      </c>
      <c r="AT366" s="134" t="s">
        <v>1008</v>
      </c>
      <c r="AU366" s="134" t="s">
        <v>78</v>
      </c>
      <c r="AY366" s="277" t="s">
        <v>130</v>
      </c>
      <c r="BE366" s="308">
        <f>IF(N366="základní",J366,0)</f>
        <v>0</v>
      </c>
      <c r="BF366" s="308">
        <f>IF(N366="snížená",J366,0)</f>
        <v>0</v>
      </c>
      <c r="BG366" s="308">
        <f>IF(N366="zákl. přenesená",J366,0)</f>
        <v>0</v>
      </c>
      <c r="BH366" s="308">
        <f>IF(N366="sníž. přenesená",J366,0)</f>
        <v>0</v>
      </c>
      <c r="BI366" s="308">
        <f>IF(N366="nulová",J366,0)</f>
        <v>0</v>
      </c>
      <c r="BJ366" s="277" t="s">
        <v>8</v>
      </c>
      <c r="BK366" s="308">
        <f>ROUND(I366*H366,0)</f>
        <v>0</v>
      </c>
      <c r="BL366" s="277" t="s">
        <v>103</v>
      </c>
      <c r="BM366" s="134" t="s">
        <v>6067</v>
      </c>
    </row>
    <row r="367" spans="2:65" s="10" customFormat="1">
      <c r="B367" s="136"/>
      <c r="D367" s="137" t="s">
        <v>131</v>
      </c>
      <c r="E367" s="138" t="s">
        <v>1</v>
      </c>
      <c r="F367" s="139" t="s">
        <v>6066</v>
      </c>
      <c r="H367" s="140">
        <v>16.265999999999998</v>
      </c>
      <c r="I367" s="141"/>
      <c r="L367" s="136"/>
      <c r="M367" s="142"/>
      <c r="T367" s="144"/>
      <c r="AT367" s="138" t="s">
        <v>131</v>
      </c>
      <c r="AU367" s="138" t="s">
        <v>78</v>
      </c>
      <c r="AV367" s="10" t="s">
        <v>78</v>
      </c>
      <c r="AW367" s="10" t="s">
        <v>28</v>
      </c>
      <c r="AX367" s="10" t="s">
        <v>72</v>
      </c>
      <c r="AY367" s="138" t="s">
        <v>130</v>
      </c>
    </row>
    <row r="368" spans="2:65" s="10" customFormat="1">
      <c r="B368" s="136"/>
      <c r="D368" s="137" t="s">
        <v>131</v>
      </c>
      <c r="E368" s="138" t="s">
        <v>1</v>
      </c>
      <c r="F368" s="139" t="s">
        <v>6065</v>
      </c>
      <c r="H368" s="140">
        <v>-3.4340000000000002</v>
      </c>
      <c r="I368" s="141"/>
      <c r="L368" s="136"/>
      <c r="M368" s="142"/>
      <c r="T368" s="144"/>
      <c r="AT368" s="138" t="s">
        <v>131</v>
      </c>
      <c r="AU368" s="138" t="s">
        <v>78</v>
      </c>
      <c r="AV368" s="10" t="s">
        <v>78</v>
      </c>
      <c r="AW368" s="10" t="s">
        <v>28</v>
      </c>
      <c r="AX368" s="10" t="s">
        <v>72</v>
      </c>
      <c r="AY368" s="138" t="s">
        <v>130</v>
      </c>
    </row>
    <row r="369" spans="2:51" s="10" customFormat="1">
      <c r="B369" s="136"/>
      <c r="D369" s="137" t="s">
        <v>131</v>
      </c>
      <c r="E369" s="138" t="s">
        <v>1</v>
      </c>
      <c r="F369" s="139" t="s">
        <v>6064</v>
      </c>
      <c r="H369" s="140">
        <v>13.608000000000001</v>
      </c>
      <c r="I369" s="141"/>
      <c r="L369" s="136"/>
      <c r="M369" s="142"/>
      <c r="T369" s="144"/>
      <c r="AT369" s="138" t="s">
        <v>131</v>
      </c>
      <c r="AU369" s="138" t="s">
        <v>78</v>
      </c>
      <c r="AV369" s="10" t="s">
        <v>78</v>
      </c>
      <c r="AW369" s="10" t="s">
        <v>28</v>
      </c>
      <c r="AX369" s="10" t="s">
        <v>72</v>
      </c>
      <c r="AY369" s="138" t="s">
        <v>130</v>
      </c>
    </row>
    <row r="370" spans="2:51" s="10" customFormat="1">
      <c r="B370" s="136"/>
      <c r="D370" s="137" t="s">
        <v>131</v>
      </c>
      <c r="E370" s="138" t="s">
        <v>1</v>
      </c>
      <c r="F370" s="139" t="s">
        <v>6063</v>
      </c>
      <c r="H370" s="140">
        <v>65.165000000000006</v>
      </c>
      <c r="I370" s="141"/>
      <c r="L370" s="136"/>
      <c r="M370" s="142"/>
      <c r="T370" s="144"/>
      <c r="AT370" s="138" t="s">
        <v>131</v>
      </c>
      <c r="AU370" s="138" t="s">
        <v>78</v>
      </c>
      <c r="AV370" s="10" t="s">
        <v>78</v>
      </c>
      <c r="AW370" s="10" t="s">
        <v>28</v>
      </c>
      <c r="AX370" s="10" t="s">
        <v>72</v>
      </c>
      <c r="AY370" s="138" t="s">
        <v>130</v>
      </c>
    </row>
    <row r="371" spans="2:51" s="10" customFormat="1">
      <c r="B371" s="136"/>
      <c r="D371" s="137" t="s">
        <v>131</v>
      </c>
      <c r="E371" s="138" t="s">
        <v>1</v>
      </c>
      <c r="F371" s="139" t="s">
        <v>6062</v>
      </c>
      <c r="H371" s="140">
        <v>-7.6760000000000002</v>
      </c>
      <c r="I371" s="141"/>
      <c r="L371" s="136"/>
      <c r="M371" s="142"/>
      <c r="T371" s="144"/>
      <c r="AT371" s="138" t="s">
        <v>131</v>
      </c>
      <c r="AU371" s="138" t="s">
        <v>78</v>
      </c>
      <c r="AV371" s="10" t="s">
        <v>78</v>
      </c>
      <c r="AW371" s="10" t="s">
        <v>28</v>
      </c>
      <c r="AX371" s="10" t="s">
        <v>72</v>
      </c>
      <c r="AY371" s="138" t="s">
        <v>130</v>
      </c>
    </row>
    <row r="372" spans="2:51" s="10" customFormat="1">
      <c r="B372" s="136"/>
      <c r="D372" s="137" t="s">
        <v>131</v>
      </c>
      <c r="E372" s="138" t="s">
        <v>1</v>
      </c>
      <c r="F372" s="139" t="s">
        <v>6061</v>
      </c>
      <c r="H372" s="140">
        <v>53.298000000000002</v>
      </c>
      <c r="I372" s="141"/>
      <c r="L372" s="136"/>
      <c r="M372" s="142"/>
      <c r="T372" s="144"/>
      <c r="AT372" s="138" t="s">
        <v>131</v>
      </c>
      <c r="AU372" s="138" t="s">
        <v>78</v>
      </c>
      <c r="AV372" s="10" t="s">
        <v>78</v>
      </c>
      <c r="AW372" s="10" t="s">
        <v>28</v>
      </c>
      <c r="AX372" s="10" t="s">
        <v>72</v>
      </c>
      <c r="AY372" s="138" t="s">
        <v>130</v>
      </c>
    </row>
    <row r="373" spans="2:51" s="10" customFormat="1">
      <c r="B373" s="136"/>
      <c r="D373" s="137" t="s">
        <v>131</v>
      </c>
      <c r="E373" s="138" t="s">
        <v>1</v>
      </c>
      <c r="F373" s="139" t="s">
        <v>6060</v>
      </c>
      <c r="H373" s="140">
        <v>-3.6360000000000001</v>
      </c>
      <c r="I373" s="141"/>
      <c r="L373" s="136"/>
      <c r="M373" s="142"/>
      <c r="T373" s="144"/>
      <c r="AT373" s="138" t="s">
        <v>131</v>
      </c>
      <c r="AU373" s="138" t="s">
        <v>78</v>
      </c>
      <c r="AV373" s="10" t="s">
        <v>78</v>
      </c>
      <c r="AW373" s="10" t="s">
        <v>28</v>
      </c>
      <c r="AX373" s="10" t="s">
        <v>72</v>
      </c>
      <c r="AY373" s="138" t="s">
        <v>130</v>
      </c>
    </row>
    <row r="374" spans="2:51" s="10" customFormat="1">
      <c r="B374" s="136"/>
      <c r="D374" s="137" t="s">
        <v>131</v>
      </c>
      <c r="E374" s="138" t="s">
        <v>1</v>
      </c>
      <c r="F374" s="139" t="s">
        <v>6059</v>
      </c>
      <c r="H374" s="140">
        <v>79.658000000000001</v>
      </c>
      <c r="I374" s="141"/>
      <c r="L374" s="136"/>
      <c r="M374" s="142"/>
      <c r="T374" s="144"/>
      <c r="AT374" s="138" t="s">
        <v>131</v>
      </c>
      <c r="AU374" s="138" t="s">
        <v>78</v>
      </c>
      <c r="AV374" s="10" t="s">
        <v>78</v>
      </c>
      <c r="AW374" s="10" t="s">
        <v>28</v>
      </c>
      <c r="AX374" s="10" t="s">
        <v>72</v>
      </c>
      <c r="AY374" s="138" t="s">
        <v>130</v>
      </c>
    </row>
    <row r="375" spans="2:51" s="10" customFormat="1">
      <c r="B375" s="136"/>
      <c r="D375" s="137" t="s">
        <v>131</v>
      </c>
      <c r="E375" s="138" t="s">
        <v>1</v>
      </c>
      <c r="F375" s="139" t="s">
        <v>6058</v>
      </c>
      <c r="H375" s="140">
        <v>-11.311999999999999</v>
      </c>
      <c r="I375" s="141"/>
      <c r="L375" s="136"/>
      <c r="M375" s="142"/>
      <c r="T375" s="144"/>
      <c r="AT375" s="138" t="s">
        <v>131</v>
      </c>
      <c r="AU375" s="138" t="s">
        <v>78</v>
      </c>
      <c r="AV375" s="10" t="s">
        <v>78</v>
      </c>
      <c r="AW375" s="10" t="s">
        <v>28</v>
      </c>
      <c r="AX375" s="10" t="s">
        <v>72</v>
      </c>
      <c r="AY375" s="138" t="s">
        <v>130</v>
      </c>
    </row>
    <row r="376" spans="2:51" s="10" customFormat="1">
      <c r="B376" s="136"/>
      <c r="D376" s="137" t="s">
        <v>131</v>
      </c>
      <c r="E376" s="138" t="s">
        <v>1</v>
      </c>
      <c r="F376" s="139" t="s">
        <v>6057</v>
      </c>
      <c r="H376" s="140">
        <v>-4.4000000000000004</v>
      </c>
      <c r="I376" s="141"/>
      <c r="L376" s="136"/>
      <c r="M376" s="142"/>
      <c r="T376" s="144"/>
      <c r="AT376" s="138" t="s">
        <v>131</v>
      </c>
      <c r="AU376" s="138" t="s">
        <v>78</v>
      </c>
      <c r="AV376" s="10" t="s">
        <v>78</v>
      </c>
      <c r="AW376" s="10" t="s">
        <v>28</v>
      </c>
      <c r="AX376" s="10" t="s">
        <v>72</v>
      </c>
      <c r="AY376" s="138" t="s">
        <v>130</v>
      </c>
    </row>
    <row r="377" spans="2:51" s="10" customFormat="1">
      <c r="B377" s="136"/>
      <c r="D377" s="137" t="s">
        <v>131</v>
      </c>
      <c r="E377" s="138" t="s">
        <v>1</v>
      </c>
      <c r="F377" s="139" t="s">
        <v>6056</v>
      </c>
      <c r="H377" s="140">
        <v>2.411</v>
      </c>
      <c r="I377" s="141"/>
      <c r="L377" s="136"/>
      <c r="M377" s="142"/>
      <c r="T377" s="144"/>
      <c r="AT377" s="138" t="s">
        <v>131</v>
      </c>
      <c r="AU377" s="138" t="s">
        <v>78</v>
      </c>
      <c r="AV377" s="10" t="s">
        <v>78</v>
      </c>
      <c r="AW377" s="10" t="s">
        <v>28</v>
      </c>
      <c r="AX377" s="10" t="s">
        <v>72</v>
      </c>
      <c r="AY377" s="138" t="s">
        <v>130</v>
      </c>
    </row>
    <row r="378" spans="2:51" s="10" customFormat="1">
      <c r="B378" s="136"/>
      <c r="D378" s="137" t="s">
        <v>131</v>
      </c>
      <c r="E378" s="138" t="s">
        <v>1</v>
      </c>
      <c r="F378" s="139" t="s">
        <v>6055</v>
      </c>
      <c r="H378" s="140">
        <v>4.5010000000000003</v>
      </c>
      <c r="I378" s="141"/>
      <c r="L378" s="136"/>
      <c r="M378" s="142"/>
      <c r="T378" s="144"/>
      <c r="AT378" s="138" t="s">
        <v>131</v>
      </c>
      <c r="AU378" s="138" t="s">
        <v>78</v>
      </c>
      <c r="AV378" s="10" t="s">
        <v>78</v>
      </c>
      <c r="AW378" s="10" t="s">
        <v>28</v>
      </c>
      <c r="AX378" s="10" t="s">
        <v>72</v>
      </c>
      <c r="AY378" s="138" t="s">
        <v>130</v>
      </c>
    </row>
    <row r="379" spans="2:51" s="813" customFormat="1">
      <c r="B379" s="817"/>
      <c r="D379" s="137" t="s">
        <v>131</v>
      </c>
      <c r="E379" s="814" t="s">
        <v>1</v>
      </c>
      <c r="F379" s="820" t="s">
        <v>6054</v>
      </c>
      <c r="H379" s="819">
        <v>204.44900000000001</v>
      </c>
      <c r="I379" s="818"/>
      <c r="L379" s="817"/>
      <c r="M379" s="816"/>
      <c r="T379" s="815"/>
      <c r="AT379" s="814" t="s">
        <v>131</v>
      </c>
      <c r="AU379" s="814" t="s">
        <v>78</v>
      </c>
      <c r="AV379" s="813" t="s">
        <v>132</v>
      </c>
      <c r="AW379" s="813" t="s">
        <v>28</v>
      </c>
      <c r="AX379" s="813" t="s">
        <v>72</v>
      </c>
      <c r="AY379" s="814" t="s">
        <v>130</v>
      </c>
    </row>
    <row r="380" spans="2:51" s="10" customFormat="1" ht="20.6">
      <c r="B380" s="136"/>
      <c r="D380" s="137" t="s">
        <v>131</v>
      </c>
      <c r="E380" s="138" t="s">
        <v>1</v>
      </c>
      <c r="F380" s="139" t="s">
        <v>6053</v>
      </c>
      <c r="H380" s="140">
        <v>134.10900000000001</v>
      </c>
      <c r="I380" s="141"/>
      <c r="L380" s="136"/>
      <c r="M380" s="142"/>
      <c r="T380" s="144"/>
      <c r="AT380" s="138" t="s">
        <v>131</v>
      </c>
      <c r="AU380" s="138" t="s">
        <v>78</v>
      </c>
      <c r="AV380" s="10" t="s">
        <v>78</v>
      </c>
      <c r="AW380" s="10" t="s">
        <v>28</v>
      </c>
      <c r="AX380" s="10" t="s">
        <v>72</v>
      </c>
      <c r="AY380" s="138" t="s">
        <v>130</v>
      </c>
    </row>
    <row r="381" spans="2:51" s="10" customFormat="1">
      <c r="B381" s="136"/>
      <c r="D381" s="137" t="s">
        <v>131</v>
      </c>
      <c r="E381" s="138" t="s">
        <v>1</v>
      </c>
      <c r="F381" s="139" t="s">
        <v>6052</v>
      </c>
      <c r="H381" s="140">
        <v>-11.688000000000001</v>
      </c>
      <c r="I381" s="141"/>
      <c r="L381" s="136"/>
      <c r="M381" s="142"/>
      <c r="T381" s="144"/>
      <c r="AT381" s="138" t="s">
        <v>131</v>
      </c>
      <c r="AU381" s="138" t="s">
        <v>78</v>
      </c>
      <c r="AV381" s="10" t="s">
        <v>78</v>
      </c>
      <c r="AW381" s="10" t="s">
        <v>28</v>
      </c>
      <c r="AX381" s="10" t="s">
        <v>72</v>
      </c>
      <c r="AY381" s="138" t="s">
        <v>130</v>
      </c>
    </row>
    <row r="382" spans="2:51" s="10" customFormat="1">
      <c r="B382" s="136"/>
      <c r="D382" s="137" t="s">
        <v>131</v>
      </c>
      <c r="E382" s="138" t="s">
        <v>1</v>
      </c>
      <c r="F382" s="139" t="s">
        <v>6051</v>
      </c>
      <c r="H382" s="140">
        <v>111.569</v>
      </c>
      <c r="I382" s="141"/>
      <c r="L382" s="136"/>
      <c r="M382" s="142"/>
      <c r="T382" s="144"/>
      <c r="AT382" s="138" t="s">
        <v>131</v>
      </c>
      <c r="AU382" s="138" t="s">
        <v>78</v>
      </c>
      <c r="AV382" s="10" t="s">
        <v>78</v>
      </c>
      <c r="AW382" s="10" t="s">
        <v>28</v>
      </c>
      <c r="AX382" s="10" t="s">
        <v>72</v>
      </c>
      <c r="AY382" s="138" t="s">
        <v>130</v>
      </c>
    </row>
    <row r="383" spans="2:51" s="10" customFormat="1">
      <c r="B383" s="136"/>
      <c r="D383" s="137" t="s">
        <v>131</v>
      </c>
      <c r="E383" s="138" t="s">
        <v>1</v>
      </c>
      <c r="F383" s="139" t="s">
        <v>6050</v>
      </c>
      <c r="H383" s="140">
        <v>-17.739999999999998</v>
      </c>
      <c r="I383" s="141"/>
      <c r="L383" s="136"/>
      <c r="M383" s="142"/>
      <c r="T383" s="144"/>
      <c r="AT383" s="138" t="s">
        <v>131</v>
      </c>
      <c r="AU383" s="138" t="s">
        <v>78</v>
      </c>
      <c r="AV383" s="10" t="s">
        <v>78</v>
      </c>
      <c r="AW383" s="10" t="s">
        <v>28</v>
      </c>
      <c r="AX383" s="10" t="s">
        <v>72</v>
      </c>
      <c r="AY383" s="138" t="s">
        <v>130</v>
      </c>
    </row>
    <row r="384" spans="2:51" s="10" customFormat="1">
      <c r="B384" s="136"/>
      <c r="D384" s="137" t="s">
        <v>131</v>
      </c>
      <c r="E384" s="138" t="s">
        <v>1</v>
      </c>
      <c r="F384" s="139" t="s">
        <v>6049</v>
      </c>
      <c r="H384" s="140">
        <v>23.850999999999999</v>
      </c>
      <c r="I384" s="141"/>
      <c r="L384" s="136"/>
      <c r="M384" s="142"/>
      <c r="T384" s="144"/>
      <c r="AT384" s="138" t="s">
        <v>131</v>
      </c>
      <c r="AU384" s="138" t="s">
        <v>78</v>
      </c>
      <c r="AV384" s="10" t="s">
        <v>78</v>
      </c>
      <c r="AW384" s="10" t="s">
        <v>28</v>
      </c>
      <c r="AX384" s="10" t="s">
        <v>72</v>
      </c>
      <c r="AY384" s="138" t="s">
        <v>130</v>
      </c>
    </row>
    <row r="385" spans="2:65" s="10" customFormat="1">
      <c r="B385" s="136"/>
      <c r="D385" s="137" t="s">
        <v>131</v>
      </c>
      <c r="E385" s="138" t="s">
        <v>1</v>
      </c>
      <c r="F385" s="139" t="s">
        <v>6048</v>
      </c>
      <c r="H385" s="140">
        <v>-3.4340000000000002</v>
      </c>
      <c r="I385" s="141"/>
      <c r="L385" s="136"/>
      <c r="M385" s="142"/>
      <c r="T385" s="144"/>
      <c r="AT385" s="138" t="s">
        <v>131</v>
      </c>
      <c r="AU385" s="138" t="s">
        <v>78</v>
      </c>
      <c r="AV385" s="10" t="s">
        <v>78</v>
      </c>
      <c r="AW385" s="10" t="s">
        <v>28</v>
      </c>
      <c r="AX385" s="10" t="s">
        <v>72</v>
      </c>
      <c r="AY385" s="138" t="s">
        <v>130</v>
      </c>
    </row>
    <row r="386" spans="2:65" s="813" customFormat="1">
      <c r="B386" s="817"/>
      <c r="D386" s="137" t="s">
        <v>131</v>
      </c>
      <c r="E386" s="814" t="s">
        <v>1</v>
      </c>
      <c r="F386" s="820" t="s">
        <v>6047</v>
      </c>
      <c r="H386" s="819">
        <v>236.667</v>
      </c>
      <c r="I386" s="818"/>
      <c r="L386" s="817"/>
      <c r="M386" s="816"/>
      <c r="T386" s="815"/>
      <c r="AT386" s="814" t="s">
        <v>131</v>
      </c>
      <c r="AU386" s="814" t="s">
        <v>78</v>
      </c>
      <c r="AV386" s="813" t="s">
        <v>132</v>
      </c>
      <c r="AW386" s="813" t="s">
        <v>28</v>
      </c>
      <c r="AX386" s="813" t="s">
        <v>72</v>
      </c>
      <c r="AY386" s="814" t="s">
        <v>130</v>
      </c>
    </row>
    <row r="387" spans="2:65" s="10" customFormat="1">
      <c r="B387" s="136"/>
      <c r="D387" s="137" t="s">
        <v>131</v>
      </c>
      <c r="E387" s="138" t="s">
        <v>1</v>
      </c>
      <c r="F387" s="139" t="s">
        <v>3228</v>
      </c>
      <c r="H387" s="140">
        <v>0.67500000000000004</v>
      </c>
      <c r="I387" s="141"/>
      <c r="L387" s="136"/>
      <c r="M387" s="142"/>
      <c r="T387" s="144"/>
      <c r="AT387" s="138" t="s">
        <v>131</v>
      </c>
      <c r="AU387" s="138" t="s">
        <v>78</v>
      </c>
      <c r="AV387" s="10" t="s">
        <v>78</v>
      </c>
      <c r="AW387" s="10" t="s">
        <v>28</v>
      </c>
      <c r="AX387" s="10" t="s">
        <v>72</v>
      </c>
      <c r="AY387" s="138" t="s">
        <v>130</v>
      </c>
    </row>
    <row r="388" spans="2:65" s="10" customFormat="1" ht="20.6">
      <c r="B388" s="136"/>
      <c r="D388" s="137" t="s">
        <v>131</v>
      </c>
      <c r="E388" s="138" t="s">
        <v>1</v>
      </c>
      <c r="F388" s="139" t="s">
        <v>3227</v>
      </c>
      <c r="H388" s="140">
        <v>56.871000000000002</v>
      </c>
      <c r="I388" s="141"/>
      <c r="L388" s="136"/>
      <c r="M388" s="142"/>
      <c r="T388" s="144"/>
      <c r="AT388" s="138" t="s">
        <v>131</v>
      </c>
      <c r="AU388" s="138" t="s">
        <v>78</v>
      </c>
      <c r="AV388" s="10" t="s">
        <v>78</v>
      </c>
      <c r="AW388" s="10" t="s">
        <v>28</v>
      </c>
      <c r="AX388" s="10" t="s">
        <v>72</v>
      </c>
      <c r="AY388" s="138" t="s">
        <v>130</v>
      </c>
    </row>
    <row r="389" spans="2:65" s="10" customFormat="1">
      <c r="B389" s="136"/>
      <c r="D389" s="137" t="s">
        <v>131</v>
      </c>
      <c r="E389" s="138" t="s">
        <v>1</v>
      </c>
      <c r="F389" s="139" t="s">
        <v>3226</v>
      </c>
      <c r="H389" s="140">
        <v>-7.4740000000000002</v>
      </c>
      <c r="I389" s="141"/>
      <c r="L389" s="136"/>
      <c r="M389" s="142"/>
      <c r="T389" s="144"/>
      <c r="AT389" s="138" t="s">
        <v>131</v>
      </c>
      <c r="AU389" s="138" t="s">
        <v>78</v>
      </c>
      <c r="AV389" s="10" t="s">
        <v>78</v>
      </c>
      <c r="AW389" s="10" t="s">
        <v>28</v>
      </c>
      <c r="AX389" s="10" t="s">
        <v>72</v>
      </c>
      <c r="AY389" s="138" t="s">
        <v>130</v>
      </c>
    </row>
    <row r="390" spans="2:65" s="10" customFormat="1">
      <c r="B390" s="136"/>
      <c r="D390" s="137" t="s">
        <v>131</v>
      </c>
      <c r="E390" s="138" t="s">
        <v>1</v>
      </c>
      <c r="F390" s="139" t="s">
        <v>3225</v>
      </c>
      <c r="H390" s="140">
        <v>2.7</v>
      </c>
      <c r="I390" s="141"/>
      <c r="L390" s="136"/>
      <c r="M390" s="142"/>
      <c r="T390" s="144"/>
      <c r="AT390" s="138" t="s">
        <v>131</v>
      </c>
      <c r="AU390" s="138" t="s">
        <v>78</v>
      </c>
      <c r="AV390" s="10" t="s">
        <v>78</v>
      </c>
      <c r="AW390" s="10" t="s">
        <v>28</v>
      </c>
      <c r="AX390" s="10" t="s">
        <v>72</v>
      </c>
      <c r="AY390" s="138" t="s">
        <v>130</v>
      </c>
    </row>
    <row r="391" spans="2:65" s="10" customFormat="1">
      <c r="B391" s="136"/>
      <c r="D391" s="137" t="s">
        <v>131</v>
      </c>
      <c r="E391" s="138" t="s">
        <v>1</v>
      </c>
      <c r="F391" s="139" t="s">
        <v>3224</v>
      </c>
      <c r="H391" s="140">
        <v>9.5380000000000003</v>
      </c>
      <c r="I391" s="141"/>
      <c r="L391" s="136"/>
      <c r="M391" s="142"/>
      <c r="T391" s="144"/>
      <c r="AT391" s="138" t="s">
        <v>131</v>
      </c>
      <c r="AU391" s="138" t="s">
        <v>78</v>
      </c>
      <c r="AV391" s="10" t="s">
        <v>78</v>
      </c>
      <c r="AW391" s="10" t="s">
        <v>28</v>
      </c>
      <c r="AX391" s="10" t="s">
        <v>72</v>
      </c>
      <c r="AY391" s="138" t="s">
        <v>130</v>
      </c>
    </row>
    <row r="392" spans="2:65" s="10" customFormat="1">
      <c r="B392" s="136"/>
      <c r="D392" s="137" t="s">
        <v>131</v>
      </c>
      <c r="E392" s="138" t="s">
        <v>1</v>
      </c>
      <c r="F392" s="139" t="s">
        <v>3223</v>
      </c>
      <c r="H392" s="140">
        <v>-2.02</v>
      </c>
      <c r="I392" s="141"/>
      <c r="L392" s="136"/>
      <c r="M392" s="142"/>
      <c r="T392" s="144"/>
      <c r="AT392" s="138" t="s">
        <v>131</v>
      </c>
      <c r="AU392" s="138" t="s">
        <v>78</v>
      </c>
      <c r="AV392" s="10" t="s">
        <v>78</v>
      </c>
      <c r="AW392" s="10" t="s">
        <v>28</v>
      </c>
      <c r="AX392" s="10" t="s">
        <v>72</v>
      </c>
      <c r="AY392" s="138" t="s">
        <v>130</v>
      </c>
    </row>
    <row r="393" spans="2:65" s="10" customFormat="1">
      <c r="B393" s="136"/>
      <c r="D393" s="137" t="s">
        <v>131</v>
      </c>
      <c r="E393" s="138" t="s">
        <v>1</v>
      </c>
      <c r="F393" s="139" t="s">
        <v>3222</v>
      </c>
      <c r="H393" s="140">
        <v>1.36</v>
      </c>
      <c r="I393" s="141"/>
      <c r="L393" s="136"/>
      <c r="M393" s="142"/>
      <c r="T393" s="144"/>
      <c r="AT393" s="138" t="s">
        <v>131</v>
      </c>
      <c r="AU393" s="138" t="s">
        <v>78</v>
      </c>
      <c r="AV393" s="10" t="s">
        <v>78</v>
      </c>
      <c r="AW393" s="10" t="s">
        <v>28</v>
      </c>
      <c r="AX393" s="10" t="s">
        <v>72</v>
      </c>
      <c r="AY393" s="138" t="s">
        <v>130</v>
      </c>
    </row>
    <row r="394" spans="2:65" s="813" customFormat="1">
      <c r="B394" s="817"/>
      <c r="D394" s="137" t="s">
        <v>131</v>
      </c>
      <c r="E394" s="814" t="s">
        <v>3221</v>
      </c>
      <c r="F394" s="820" t="s">
        <v>3220</v>
      </c>
      <c r="H394" s="819">
        <v>61.65</v>
      </c>
      <c r="I394" s="818"/>
      <c r="L394" s="817"/>
      <c r="M394" s="816"/>
      <c r="T394" s="815"/>
      <c r="AT394" s="814" t="s">
        <v>131</v>
      </c>
      <c r="AU394" s="814" t="s">
        <v>78</v>
      </c>
      <c r="AV394" s="813" t="s">
        <v>132</v>
      </c>
      <c r="AW394" s="813" t="s">
        <v>28</v>
      </c>
      <c r="AX394" s="813" t="s">
        <v>72</v>
      </c>
      <c r="AY394" s="814" t="s">
        <v>130</v>
      </c>
    </row>
    <row r="395" spans="2:65" s="10" customFormat="1">
      <c r="B395" s="136"/>
      <c r="D395" s="137" t="s">
        <v>131</v>
      </c>
      <c r="E395" s="138" t="s">
        <v>1</v>
      </c>
      <c r="F395" s="139" t="s">
        <v>6046</v>
      </c>
      <c r="H395" s="140">
        <v>4.8650000000000002</v>
      </c>
      <c r="I395" s="141"/>
      <c r="L395" s="136"/>
      <c r="M395" s="142"/>
      <c r="T395" s="144"/>
      <c r="AT395" s="138" t="s">
        <v>131</v>
      </c>
      <c r="AU395" s="138" t="s">
        <v>78</v>
      </c>
      <c r="AV395" s="10" t="s">
        <v>78</v>
      </c>
      <c r="AW395" s="10" t="s">
        <v>28</v>
      </c>
      <c r="AX395" s="10" t="s">
        <v>72</v>
      </c>
      <c r="AY395" s="138" t="s">
        <v>130</v>
      </c>
    </row>
    <row r="396" spans="2:65" s="10" customFormat="1">
      <c r="B396" s="136"/>
      <c r="D396" s="137" t="s">
        <v>131</v>
      </c>
      <c r="E396" s="138" t="s">
        <v>1</v>
      </c>
      <c r="F396" s="139" t="s">
        <v>6045</v>
      </c>
      <c r="H396" s="140">
        <v>3.794</v>
      </c>
      <c r="I396" s="141"/>
      <c r="L396" s="136"/>
      <c r="M396" s="142"/>
      <c r="T396" s="144"/>
      <c r="AT396" s="138" t="s">
        <v>131</v>
      </c>
      <c r="AU396" s="138" t="s">
        <v>78</v>
      </c>
      <c r="AV396" s="10" t="s">
        <v>78</v>
      </c>
      <c r="AW396" s="10" t="s">
        <v>28</v>
      </c>
      <c r="AX396" s="10" t="s">
        <v>72</v>
      </c>
      <c r="AY396" s="138" t="s">
        <v>130</v>
      </c>
    </row>
    <row r="397" spans="2:65" s="813" customFormat="1">
      <c r="B397" s="817"/>
      <c r="D397" s="137" t="s">
        <v>131</v>
      </c>
      <c r="E397" s="814" t="s">
        <v>1</v>
      </c>
      <c r="F397" s="820" t="s">
        <v>6044</v>
      </c>
      <c r="H397" s="819">
        <v>8.6590000000000007</v>
      </c>
      <c r="I397" s="818"/>
      <c r="L397" s="817"/>
      <c r="M397" s="816"/>
      <c r="T397" s="815"/>
      <c r="AT397" s="814" t="s">
        <v>131</v>
      </c>
      <c r="AU397" s="814" t="s">
        <v>78</v>
      </c>
      <c r="AV397" s="813" t="s">
        <v>132</v>
      </c>
      <c r="AW397" s="813" t="s">
        <v>28</v>
      </c>
      <c r="AX397" s="813" t="s">
        <v>72</v>
      </c>
      <c r="AY397" s="814" t="s">
        <v>130</v>
      </c>
    </row>
    <row r="398" spans="2:65" s="821" customFormat="1">
      <c r="B398" s="825"/>
      <c r="D398" s="137" t="s">
        <v>131</v>
      </c>
      <c r="E398" s="822" t="s">
        <v>1</v>
      </c>
      <c r="F398" s="828" t="s">
        <v>3195</v>
      </c>
      <c r="H398" s="827">
        <v>511.42500000000001</v>
      </c>
      <c r="I398" s="826"/>
      <c r="L398" s="825"/>
      <c r="M398" s="824"/>
      <c r="T398" s="823"/>
      <c r="AT398" s="822" t="s">
        <v>131</v>
      </c>
      <c r="AU398" s="822" t="s">
        <v>78</v>
      </c>
      <c r="AV398" s="821" t="s">
        <v>103</v>
      </c>
      <c r="AW398" s="821" t="s">
        <v>28</v>
      </c>
      <c r="AX398" s="821" t="s">
        <v>8</v>
      </c>
      <c r="AY398" s="822" t="s">
        <v>130</v>
      </c>
    </row>
    <row r="399" spans="2:65" s="686" customFormat="1" ht="16.5" customHeight="1">
      <c r="B399" s="301"/>
      <c r="C399" s="551" t="s">
        <v>161</v>
      </c>
      <c r="D399" s="551" t="s">
        <v>1008</v>
      </c>
      <c r="E399" s="801" t="s">
        <v>6043</v>
      </c>
      <c r="F399" s="552" t="s">
        <v>6042</v>
      </c>
      <c r="G399" s="800" t="s">
        <v>270</v>
      </c>
      <c r="H399" s="799">
        <v>26.492000000000001</v>
      </c>
      <c r="I399" s="553"/>
      <c r="J399" s="798">
        <f>ROUND(I399*H399,0)</f>
        <v>0</v>
      </c>
      <c r="K399" s="552" t="s">
        <v>4082</v>
      </c>
      <c r="L399" s="34"/>
      <c r="M399" s="554" t="s">
        <v>1</v>
      </c>
      <c r="N399" s="555" t="s">
        <v>37</v>
      </c>
      <c r="P399" s="307">
        <f>O399*H399</f>
        <v>0</v>
      </c>
      <c r="Q399" s="307">
        <v>4.367E-2</v>
      </c>
      <c r="R399" s="307">
        <f>Q399*H399</f>
        <v>1.15690564</v>
      </c>
      <c r="S399" s="307">
        <v>0</v>
      </c>
      <c r="T399" s="133">
        <f>S399*H399</f>
        <v>0</v>
      </c>
      <c r="AR399" s="134" t="s">
        <v>103</v>
      </c>
      <c r="AT399" s="134" t="s">
        <v>1008</v>
      </c>
      <c r="AU399" s="134" t="s">
        <v>78</v>
      </c>
      <c r="AY399" s="277" t="s">
        <v>130</v>
      </c>
      <c r="BE399" s="308">
        <f>IF(N399="základní",J399,0)</f>
        <v>0</v>
      </c>
      <c r="BF399" s="308">
        <f>IF(N399="snížená",J399,0)</f>
        <v>0</v>
      </c>
      <c r="BG399" s="308">
        <f>IF(N399="zákl. přenesená",J399,0)</f>
        <v>0</v>
      </c>
      <c r="BH399" s="308">
        <f>IF(N399="sníž. přenesená",J399,0)</f>
        <v>0</v>
      </c>
      <c r="BI399" s="308">
        <f>IF(N399="nulová",J399,0)</f>
        <v>0</v>
      </c>
      <c r="BJ399" s="277" t="s">
        <v>8</v>
      </c>
      <c r="BK399" s="308">
        <f>ROUND(I399*H399,0)</f>
        <v>0</v>
      </c>
      <c r="BL399" s="277" t="s">
        <v>103</v>
      </c>
      <c r="BM399" s="134" t="s">
        <v>6041</v>
      </c>
    </row>
    <row r="400" spans="2:65" s="10" customFormat="1">
      <c r="B400" s="136"/>
      <c r="D400" s="137" t="s">
        <v>131</v>
      </c>
      <c r="E400" s="138" t="s">
        <v>1</v>
      </c>
      <c r="F400" s="139" t="s">
        <v>6040</v>
      </c>
      <c r="H400" s="140">
        <v>26.492000000000001</v>
      </c>
      <c r="I400" s="141"/>
      <c r="L400" s="136"/>
      <c r="M400" s="142"/>
      <c r="T400" s="144"/>
      <c r="AT400" s="138" t="s">
        <v>131</v>
      </c>
      <c r="AU400" s="138" t="s">
        <v>78</v>
      </c>
      <c r="AV400" s="10" t="s">
        <v>78</v>
      </c>
      <c r="AW400" s="10" t="s">
        <v>28</v>
      </c>
      <c r="AX400" s="10" t="s">
        <v>72</v>
      </c>
      <c r="AY400" s="138" t="s">
        <v>130</v>
      </c>
    </row>
    <row r="401" spans="2:65" s="813" customFormat="1">
      <c r="B401" s="817"/>
      <c r="D401" s="137" t="s">
        <v>131</v>
      </c>
      <c r="E401" s="814" t="s">
        <v>1</v>
      </c>
      <c r="F401" s="820" t="s">
        <v>6039</v>
      </c>
      <c r="H401" s="819">
        <v>26.492000000000001</v>
      </c>
      <c r="I401" s="818"/>
      <c r="L401" s="817"/>
      <c r="M401" s="816"/>
      <c r="T401" s="815"/>
      <c r="AT401" s="814" t="s">
        <v>131</v>
      </c>
      <c r="AU401" s="814" t="s">
        <v>78</v>
      </c>
      <c r="AV401" s="813" t="s">
        <v>132</v>
      </c>
      <c r="AW401" s="813" t="s">
        <v>28</v>
      </c>
      <c r="AX401" s="813" t="s">
        <v>8</v>
      </c>
      <c r="AY401" s="814" t="s">
        <v>130</v>
      </c>
    </row>
    <row r="402" spans="2:65" s="292" customFormat="1" ht="22.95" customHeight="1">
      <c r="B402" s="293"/>
      <c r="D402" s="120" t="s">
        <v>71</v>
      </c>
      <c r="E402" s="129" t="s">
        <v>103</v>
      </c>
      <c r="F402" s="129" t="s">
        <v>4238</v>
      </c>
      <c r="I402" s="294"/>
      <c r="J402" s="300">
        <f>BK402</f>
        <v>0</v>
      </c>
      <c r="L402" s="293"/>
      <c r="M402" s="296"/>
      <c r="P402" s="297">
        <f>SUM(P403:P532)</f>
        <v>0</v>
      </c>
      <c r="R402" s="297">
        <f>SUM(R403:R532)</f>
        <v>426.58569685142544</v>
      </c>
      <c r="T402" s="298">
        <f>SUM(T403:T532)</f>
        <v>0</v>
      </c>
      <c r="AR402" s="120" t="s">
        <v>8</v>
      </c>
      <c r="AT402" s="127" t="s">
        <v>71</v>
      </c>
      <c r="AU402" s="127" t="s">
        <v>8</v>
      </c>
      <c r="AY402" s="120" t="s">
        <v>130</v>
      </c>
      <c r="BK402" s="128">
        <f>SUM(BK403:BK532)</f>
        <v>0</v>
      </c>
    </row>
    <row r="403" spans="2:65" s="686" customFormat="1" ht="16.5" customHeight="1">
      <c r="B403" s="301"/>
      <c r="C403" s="551" t="s">
        <v>1066</v>
      </c>
      <c r="D403" s="551" t="s">
        <v>1008</v>
      </c>
      <c r="E403" s="801" t="s">
        <v>6038</v>
      </c>
      <c r="F403" s="552" t="s">
        <v>6037</v>
      </c>
      <c r="G403" s="800" t="s">
        <v>212</v>
      </c>
      <c r="H403" s="799">
        <v>135.66200000000001</v>
      </c>
      <c r="I403" s="553"/>
      <c r="J403" s="798">
        <f>ROUND(I403*H403,0)</f>
        <v>0</v>
      </c>
      <c r="K403" s="552" t="s">
        <v>4082</v>
      </c>
      <c r="L403" s="34"/>
      <c r="M403" s="554" t="s">
        <v>1</v>
      </c>
      <c r="N403" s="555" t="s">
        <v>37</v>
      </c>
      <c r="P403" s="307">
        <f>O403*H403</f>
        <v>0</v>
      </c>
      <c r="Q403" s="307">
        <v>2.45343</v>
      </c>
      <c r="R403" s="307">
        <f>Q403*H403</f>
        <v>332.83722066000001</v>
      </c>
      <c r="S403" s="307">
        <v>0</v>
      </c>
      <c r="T403" s="133">
        <f>S403*H403</f>
        <v>0</v>
      </c>
      <c r="AR403" s="134" t="s">
        <v>103</v>
      </c>
      <c r="AT403" s="134" t="s">
        <v>1008</v>
      </c>
      <c r="AU403" s="134" t="s">
        <v>78</v>
      </c>
      <c r="AY403" s="277" t="s">
        <v>130</v>
      </c>
      <c r="BE403" s="308">
        <f>IF(N403="základní",J403,0)</f>
        <v>0</v>
      </c>
      <c r="BF403" s="308">
        <f>IF(N403="snížená",J403,0)</f>
        <v>0</v>
      </c>
      <c r="BG403" s="308">
        <f>IF(N403="zákl. přenesená",J403,0)</f>
        <v>0</v>
      </c>
      <c r="BH403" s="308">
        <f>IF(N403="sníž. přenesená",J403,0)</f>
        <v>0</v>
      </c>
      <c r="BI403" s="308">
        <f>IF(N403="nulová",J403,0)</f>
        <v>0</v>
      </c>
      <c r="BJ403" s="277" t="s">
        <v>8</v>
      </c>
      <c r="BK403" s="308">
        <f>ROUND(I403*H403,0)</f>
        <v>0</v>
      </c>
      <c r="BL403" s="277" t="s">
        <v>103</v>
      </c>
      <c r="BM403" s="134" t="s">
        <v>6036</v>
      </c>
    </row>
    <row r="404" spans="2:65" s="10" customFormat="1">
      <c r="B404" s="136"/>
      <c r="D404" s="137" t="s">
        <v>131</v>
      </c>
      <c r="E404" s="138" t="s">
        <v>1</v>
      </c>
      <c r="F404" s="139" t="s">
        <v>6027</v>
      </c>
      <c r="H404" s="140">
        <v>65.978999999999999</v>
      </c>
      <c r="I404" s="141"/>
      <c r="L404" s="136"/>
      <c r="M404" s="142"/>
      <c r="T404" s="144"/>
      <c r="AT404" s="138" t="s">
        <v>131</v>
      </c>
      <c r="AU404" s="138" t="s">
        <v>78</v>
      </c>
      <c r="AV404" s="10" t="s">
        <v>78</v>
      </c>
      <c r="AW404" s="10" t="s">
        <v>28</v>
      </c>
      <c r="AX404" s="10" t="s">
        <v>72</v>
      </c>
      <c r="AY404" s="138" t="s">
        <v>130</v>
      </c>
    </row>
    <row r="405" spans="2:65" s="10" customFormat="1">
      <c r="B405" s="136"/>
      <c r="D405" s="137" t="s">
        <v>131</v>
      </c>
      <c r="E405" s="138" t="s">
        <v>1</v>
      </c>
      <c r="F405" s="139" t="s">
        <v>6035</v>
      </c>
      <c r="H405" s="140">
        <v>-3.1680000000000001</v>
      </c>
      <c r="I405" s="141"/>
      <c r="L405" s="136"/>
      <c r="M405" s="142"/>
      <c r="T405" s="144"/>
      <c r="AT405" s="138" t="s">
        <v>131</v>
      </c>
      <c r="AU405" s="138" t="s">
        <v>78</v>
      </c>
      <c r="AV405" s="10" t="s">
        <v>78</v>
      </c>
      <c r="AW405" s="10" t="s">
        <v>28</v>
      </c>
      <c r="AX405" s="10" t="s">
        <v>72</v>
      </c>
      <c r="AY405" s="138" t="s">
        <v>130</v>
      </c>
    </row>
    <row r="406" spans="2:65" s="10" customFormat="1" ht="20.6">
      <c r="B406" s="136"/>
      <c r="D406" s="137" t="s">
        <v>131</v>
      </c>
      <c r="E406" s="138" t="s">
        <v>1</v>
      </c>
      <c r="F406" s="139" t="s">
        <v>6034</v>
      </c>
      <c r="H406" s="140">
        <v>2.706</v>
      </c>
      <c r="I406" s="141"/>
      <c r="L406" s="136"/>
      <c r="M406" s="142"/>
      <c r="T406" s="144"/>
      <c r="AT406" s="138" t="s">
        <v>131</v>
      </c>
      <c r="AU406" s="138" t="s">
        <v>78</v>
      </c>
      <c r="AV406" s="10" t="s">
        <v>78</v>
      </c>
      <c r="AW406" s="10" t="s">
        <v>28</v>
      </c>
      <c r="AX406" s="10" t="s">
        <v>72</v>
      </c>
      <c r="AY406" s="138" t="s">
        <v>130</v>
      </c>
    </row>
    <row r="407" spans="2:65" s="10" customFormat="1" ht="20.6">
      <c r="B407" s="136"/>
      <c r="D407" s="137" t="s">
        <v>131</v>
      </c>
      <c r="E407" s="138" t="s">
        <v>1</v>
      </c>
      <c r="F407" s="139" t="s">
        <v>6033</v>
      </c>
      <c r="H407" s="140">
        <v>3.4220000000000002</v>
      </c>
      <c r="I407" s="141"/>
      <c r="L407" s="136"/>
      <c r="M407" s="142"/>
      <c r="T407" s="144"/>
      <c r="AT407" s="138" t="s">
        <v>131</v>
      </c>
      <c r="AU407" s="138" t="s">
        <v>78</v>
      </c>
      <c r="AV407" s="10" t="s">
        <v>78</v>
      </c>
      <c r="AW407" s="10" t="s">
        <v>28</v>
      </c>
      <c r="AX407" s="10" t="s">
        <v>72</v>
      </c>
      <c r="AY407" s="138" t="s">
        <v>130</v>
      </c>
    </row>
    <row r="408" spans="2:65" s="10" customFormat="1" ht="20.6">
      <c r="B408" s="136"/>
      <c r="D408" s="137" t="s">
        <v>131</v>
      </c>
      <c r="E408" s="138" t="s">
        <v>1</v>
      </c>
      <c r="F408" s="139" t="s">
        <v>6032</v>
      </c>
      <c r="H408" s="140">
        <v>0.52100000000000002</v>
      </c>
      <c r="I408" s="141"/>
      <c r="L408" s="136"/>
      <c r="M408" s="142"/>
      <c r="T408" s="144"/>
      <c r="AT408" s="138" t="s">
        <v>131</v>
      </c>
      <c r="AU408" s="138" t="s">
        <v>78</v>
      </c>
      <c r="AV408" s="10" t="s">
        <v>78</v>
      </c>
      <c r="AW408" s="10" t="s">
        <v>28</v>
      </c>
      <c r="AX408" s="10" t="s">
        <v>72</v>
      </c>
      <c r="AY408" s="138" t="s">
        <v>130</v>
      </c>
    </row>
    <row r="409" spans="2:65" s="10" customFormat="1">
      <c r="B409" s="136"/>
      <c r="D409" s="137" t="s">
        <v>131</v>
      </c>
      <c r="E409" s="138" t="s">
        <v>1</v>
      </c>
      <c r="F409" s="139" t="s">
        <v>6031</v>
      </c>
      <c r="H409" s="140">
        <v>0.39900000000000002</v>
      </c>
      <c r="I409" s="141"/>
      <c r="L409" s="136"/>
      <c r="M409" s="142"/>
      <c r="T409" s="144"/>
      <c r="AT409" s="138" t="s">
        <v>131</v>
      </c>
      <c r="AU409" s="138" t="s">
        <v>78</v>
      </c>
      <c r="AV409" s="10" t="s">
        <v>78</v>
      </c>
      <c r="AW409" s="10" t="s">
        <v>28</v>
      </c>
      <c r="AX409" s="10" t="s">
        <v>72</v>
      </c>
      <c r="AY409" s="138" t="s">
        <v>130</v>
      </c>
    </row>
    <row r="410" spans="2:65" s="10" customFormat="1">
      <c r="B410" s="136"/>
      <c r="D410" s="137" t="s">
        <v>131</v>
      </c>
      <c r="E410" s="138" t="s">
        <v>1</v>
      </c>
      <c r="F410" s="139" t="s">
        <v>6030</v>
      </c>
      <c r="H410" s="140">
        <v>0.32600000000000001</v>
      </c>
      <c r="I410" s="141"/>
      <c r="L410" s="136"/>
      <c r="M410" s="142"/>
      <c r="T410" s="144"/>
      <c r="AT410" s="138" t="s">
        <v>131</v>
      </c>
      <c r="AU410" s="138" t="s">
        <v>78</v>
      </c>
      <c r="AV410" s="10" t="s">
        <v>78</v>
      </c>
      <c r="AW410" s="10" t="s">
        <v>28</v>
      </c>
      <c r="AX410" s="10" t="s">
        <v>72</v>
      </c>
      <c r="AY410" s="138" t="s">
        <v>130</v>
      </c>
    </row>
    <row r="411" spans="2:65" s="10" customFormat="1">
      <c r="B411" s="136"/>
      <c r="D411" s="137" t="s">
        <v>131</v>
      </c>
      <c r="E411" s="138" t="s">
        <v>1</v>
      </c>
      <c r="F411" s="139" t="s">
        <v>6029</v>
      </c>
      <c r="H411" s="140">
        <v>0.35799999999999998</v>
      </c>
      <c r="I411" s="141"/>
      <c r="L411" s="136"/>
      <c r="M411" s="142"/>
      <c r="T411" s="144"/>
      <c r="AT411" s="138" t="s">
        <v>131</v>
      </c>
      <c r="AU411" s="138" t="s">
        <v>78</v>
      </c>
      <c r="AV411" s="10" t="s">
        <v>78</v>
      </c>
      <c r="AW411" s="10" t="s">
        <v>28</v>
      </c>
      <c r="AX411" s="10" t="s">
        <v>72</v>
      </c>
      <c r="AY411" s="138" t="s">
        <v>130</v>
      </c>
    </row>
    <row r="412" spans="2:65" s="813" customFormat="1">
      <c r="B412" s="817"/>
      <c r="D412" s="137" t="s">
        <v>131</v>
      </c>
      <c r="E412" s="814" t="s">
        <v>1</v>
      </c>
      <c r="F412" s="820" t="s">
        <v>6028</v>
      </c>
      <c r="H412" s="819">
        <v>70.543000000000006</v>
      </c>
      <c r="I412" s="818"/>
      <c r="L412" s="817"/>
      <c r="M412" s="816"/>
      <c r="T412" s="815"/>
      <c r="AT412" s="814" t="s">
        <v>131</v>
      </c>
      <c r="AU412" s="814" t="s">
        <v>78</v>
      </c>
      <c r="AV412" s="813" t="s">
        <v>132</v>
      </c>
      <c r="AW412" s="813" t="s">
        <v>28</v>
      </c>
      <c r="AX412" s="813" t="s">
        <v>72</v>
      </c>
      <c r="AY412" s="814" t="s">
        <v>130</v>
      </c>
    </row>
    <row r="413" spans="2:65" s="10" customFormat="1">
      <c r="B413" s="136"/>
      <c r="D413" s="137" t="s">
        <v>131</v>
      </c>
      <c r="E413" s="138" t="s">
        <v>1</v>
      </c>
      <c r="F413" s="139" t="s">
        <v>6027</v>
      </c>
      <c r="H413" s="140">
        <v>65.978999999999999</v>
      </c>
      <c r="I413" s="141"/>
      <c r="L413" s="136"/>
      <c r="M413" s="142"/>
      <c r="T413" s="144"/>
      <c r="AT413" s="138" t="s">
        <v>131</v>
      </c>
      <c r="AU413" s="138" t="s">
        <v>78</v>
      </c>
      <c r="AV413" s="10" t="s">
        <v>78</v>
      </c>
      <c r="AW413" s="10" t="s">
        <v>28</v>
      </c>
      <c r="AX413" s="10" t="s">
        <v>72</v>
      </c>
      <c r="AY413" s="138" t="s">
        <v>130</v>
      </c>
    </row>
    <row r="414" spans="2:65" s="10" customFormat="1">
      <c r="B414" s="136"/>
      <c r="D414" s="137" t="s">
        <v>131</v>
      </c>
      <c r="E414" s="138" t="s">
        <v>1</v>
      </c>
      <c r="F414" s="139" t="s">
        <v>6026</v>
      </c>
      <c r="H414" s="140">
        <v>-0.95499999999999996</v>
      </c>
      <c r="I414" s="141"/>
      <c r="L414" s="136"/>
      <c r="M414" s="142"/>
      <c r="T414" s="144"/>
      <c r="AT414" s="138" t="s">
        <v>131</v>
      </c>
      <c r="AU414" s="138" t="s">
        <v>78</v>
      </c>
      <c r="AV414" s="10" t="s">
        <v>78</v>
      </c>
      <c r="AW414" s="10" t="s">
        <v>28</v>
      </c>
      <c r="AX414" s="10" t="s">
        <v>72</v>
      </c>
      <c r="AY414" s="138" t="s">
        <v>130</v>
      </c>
    </row>
    <row r="415" spans="2:65" s="10" customFormat="1" ht="20.6">
      <c r="B415" s="136"/>
      <c r="D415" s="137" t="s">
        <v>131</v>
      </c>
      <c r="E415" s="138" t="s">
        <v>1</v>
      </c>
      <c r="F415" s="139" t="s">
        <v>6025</v>
      </c>
      <c r="H415" s="140">
        <v>9.5000000000000001E-2</v>
      </c>
      <c r="I415" s="141"/>
      <c r="L415" s="136"/>
      <c r="M415" s="142"/>
      <c r="T415" s="144"/>
      <c r="AT415" s="138" t="s">
        <v>131</v>
      </c>
      <c r="AU415" s="138" t="s">
        <v>78</v>
      </c>
      <c r="AV415" s="10" t="s">
        <v>78</v>
      </c>
      <c r="AW415" s="10" t="s">
        <v>28</v>
      </c>
      <c r="AX415" s="10" t="s">
        <v>72</v>
      </c>
      <c r="AY415" s="138" t="s">
        <v>130</v>
      </c>
    </row>
    <row r="416" spans="2:65" s="813" customFormat="1">
      <c r="B416" s="817"/>
      <c r="D416" s="137" t="s">
        <v>131</v>
      </c>
      <c r="E416" s="814" t="s">
        <v>1</v>
      </c>
      <c r="F416" s="820" t="s">
        <v>6024</v>
      </c>
      <c r="H416" s="819">
        <v>65.119</v>
      </c>
      <c r="I416" s="818"/>
      <c r="L416" s="817"/>
      <c r="M416" s="816"/>
      <c r="T416" s="815"/>
      <c r="AT416" s="814" t="s">
        <v>131</v>
      </c>
      <c r="AU416" s="814" t="s">
        <v>78</v>
      </c>
      <c r="AV416" s="813" t="s">
        <v>132</v>
      </c>
      <c r="AW416" s="813" t="s">
        <v>28</v>
      </c>
      <c r="AX416" s="813" t="s">
        <v>72</v>
      </c>
      <c r="AY416" s="814" t="s">
        <v>130</v>
      </c>
    </row>
    <row r="417" spans="2:65" s="821" customFormat="1">
      <c r="B417" s="825"/>
      <c r="D417" s="137" t="s">
        <v>131</v>
      </c>
      <c r="E417" s="822" t="s">
        <v>1</v>
      </c>
      <c r="F417" s="828" t="s">
        <v>3195</v>
      </c>
      <c r="H417" s="827">
        <v>135.66200000000001</v>
      </c>
      <c r="I417" s="826"/>
      <c r="L417" s="825"/>
      <c r="M417" s="824"/>
      <c r="T417" s="823"/>
      <c r="AT417" s="822" t="s">
        <v>131</v>
      </c>
      <c r="AU417" s="822" t="s">
        <v>78</v>
      </c>
      <c r="AV417" s="821" t="s">
        <v>103</v>
      </c>
      <c r="AW417" s="821" t="s">
        <v>28</v>
      </c>
      <c r="AX417" s="821" t="s">
        <v>8</v>
      </c>
      <c r="AY417" s="822" t="s">
        <v>130</v>
      </c>
    </row>
    <row r="418" spans="2:65" s="686" customFormat="1" ht="21.75" customHeight="1">
      <c r="B418" s="301"/>
      <c r="C418" s="551" t="s">
        <v>162</v>
      </c>
      <c r="D418" s="551" t="s">
        <v>1008</v>
      </c>
      <c r="E418" s="801" t="s">
        <v>6023</v>
      </c>
      <c r="F418" s="552" t="s">
        <v>6022</v>
      </c>
      <c r="G418" s="800" t="s">
        <v>212</v>
      </c>
      <c r="H418" s="799">
        <v>11.141999999999999</v>
      </c>
      <c r="I418" s="553"/>
      <c r="J418" s="798">
        <f>ROUND(I418*H418,0)</f>
        <v>0</v>
      </c>
      <c r="K418" s="552" t="s">
        <v>4082</v>
      </c>
      <c r="L418" s="34"/>
      <c r="M418" s="554" t="s">
        <v>1</v>
      </c>
      <c r="N418" s="555" t="s">
        <v>37</v>
      </c>
      <c r="P418" s="307">
        <f>O418*H418</f>
        <v>0</v>
      </c>
      <c r="Q418" s="307">
        <v>2.45343</v>
      </c>
      <c r="R418" s="307">
        <f>Q418*H418</f>
        <v>27.336117059999999</v>
      </c>
      <c r="S418" s="307">
        <v>0</v>
      </c>
      <c r="T418" s="133">
        <f>S418*H418</f>
        <v>0</v>
      </c>
      <c r="AR418" s="134" t="s">
        <v>103</v>
      </c>
      <c r="AT418" s="134" t="s">
        <v>1008</v>
      </c>
      <c r="AU418" s="134" t="s">
        <v>78</v>
      </c>
      <c r="AY418" s="277" t="s">
        <v>130</v>
      </c>
      <c r="BE418" s="308">
        <f>IF(N418="základní",J418,0)</f>
        <v>0</v>
      </c>
      <c r="BF418" s="308">
        <f>IF(N418="snížená",J418,0)</f>
        <v>0</v>
      </c>
      <c r="BG418" s="308">
        <f>IF(N418="zákl. přenesená",J418,0)</f>
        <v>0</v>
      </c>
      <c r="BH418" s="308">
        <f>IF(N418="sníž. přenesená",J418,0)</f>
        <v>0</v>
      </c>
      <c r="BI418" s="308">
        <f>IF(N418="nulová",J418,0)</f>
        <v>0</v>
      </c>
      <c r="BJ418" s="277" t="s">
        <v>8</v>
      </c>
      <c r="BK418" s="308">
        <f>ROUND(I418*H418,0)</f>
        <v>0</v>
      </c>
      <c r="BL418" s="277" t="s">
        <v>103</v>
      </c>
      <c r="BM418" s="134" t="s">
        <v>6021</v>
      </c>
    </row>
    <row r="419" spans="2:65" s="10" customFormat="1">
      <c r="B419" s="136"/>
      <c r="D419" s="137" t="s">
        <v>131</v>
      </c>
      <c r="E419" s="138" t="s">
        <v>1</v>
      </c>
      <c r="F419" s="139" t="s">
        <v>6020</v>
      </c>
      <c r="H419" s="140">
        <v>0.68400000000000005</v>
      </c>
      <c r="I419" s="141"/>
      <c r="L419" s="136"/>
      <c r="M419" s="142"/>
      <c r="T419" s="144"/>
      <c r="AT419" s="138" t="s">
        <v>131</v>
      </c>
      <c r="AU419" s="138" t="s">
        <v>78</v>
      </c>
      <c r="AV419" s="10" t="s">
        <v>78</v>
      </c>
      <c r="AW419" s="10" t="s">
        <v>28</v>
      </c>
      <c r="AX419" s="10" t="s">
        <v>72</v>
      </c>
      <c r="AY419" s="138" t="s">
        <v>130</v>
      </c>
    </row>
    <row r="420" spans="2:65" s="10" customFormat="1">
      <c r="B420" s="136"/>
      <c r="D420" s="137" t="s">
        <v>131</v>
      </c>
      <c r="E420" s="138" t="s">
        <v>1</v>
      </c>
      <c r="F420" s="139" t="s">
        <v>6019</v>
      </c>
      <c r="H420" s="140">
        <v>6.0060000000000002</v>
      </c>
      <c r="I420" s="141"/>
      <c r="L420" s="136"/>
      <c r="M420" s="142"/>
      <c r="T420" s="144"/>
      <c r="AT420" s="138" t="s">
        <v>131</v>
      </c>
      <c r="AU420" s="138" t="s">
        <v>78</v>
      </c>
      <c r="AV420" s="10" t="s">
        <v>78</v>
      </c>
      <c r="AW420" s="10" t="s">
        <v>28</v>
      </c>
      <c r="AX420" s="10" t="s">
        <v>72</v>
      </c>
      <c r="AY420" s="138" t="s">
        <v>130</v>
      </c>
    </row>
    <row r="421" spans="2:65" s="813" customFormat="1">
      <c r="B421" s="817"/>
      <c r="D421" s="137" t="s">
        <v>131</v>
      </c>
      <c r="E421" s="814" t="s">
        <v>1</v>
      </c>
      <c r="F421" s="820" t="s">
        <v>6018</v>
      </c>
      <c r="H421" s="819">
        <v>6.69</v>
      </c>
      <c r="I421" s="818"/>
      <c r="L421" s="817"/>
      <c r="M421" s="816"/>
      <c r="T421" s="815"/>
      <c r="AT421" s="814" t="s">
        <v>131</v>
      </c>
      <c r="AU421" s="814" t="s">
        <v>78</v>
      </c>
      <c r="AV421" s="813" t="s">
        <v>132</v>
      </c>
      <c r="AW421" s="813" t="s">
        <v>28</v>
      </c>
      <c r="AX421" s="813" t="s">
        <v>72</v>
      </c>
      <c r="AY421" s="814" t="s">
        <v>130</v>
      </c>
    </row>
    <row r="422" spans="2:65" s="10" customFormat="1">
      <c r="B422" s="136"/>
      <c r="D422" s="137" t="s">
        <v>131</v>
      </c>
      <c r="E422" s="138" t="s">
        <v>1</v>
      </c>
      <c r="F422" s="139" t="s">
        <v>6017</v>
      </c>
      <c r="H422" s="140">
        <v>4.0490000000000004</v>
      </c>
      <c r="I422" s="141"/>
      <c r="L422" s="136"/>
      <c r="M422" s="142"/>
      <c r="T422" s="144"/>
      <c r="AT422" s="138" t="s">
        <v>131</v>
      </c>
      <c r="AU422" s="138" t="s">
        <v>78</v>
      </c>
      <c r="AV422" s="10" t="s">
        <v>78</v>
      </c>
      <c r="AW422" s="10" t="s">
        <v>28</v>
      </c>
      <c r="AX422" s="10" t="s">
        <v>72</v>
      </c>
      <c r="AY422" s="138" t="s">
        <v>130</v>
      </c>
    </row>
    <row r="423" spans="2:65" s="10" customFormat="1">
      <c r="B423" s="136"/>
      <c r="D423" s="137" t="s">
        <v>131</v>
      </c>
      <c r="E423" s="138" t="s">
        <v>1</v>
      </c>
      <c r="F423" s="139" t="s">
        <v>6016</v>
      </c>
      <c r="H423" s="140">
        <v>0.40300000000000002</v>
      </c>
      <c r="I423" s="141"/>
      <c r="L423" s="136"/>
      <c r="M423" s="142"/>
      <c r="T423" s="144"/>
      <c r="AT423" s="138" t="s">
        <v>131</v>
      </c>
      <c r="AU423" s="138" t="s">
        <v>78</v>
      </c>
      <c r="AV423" s="10" t="s">
        <v>78</v>
      </c>
      <c r="AW423" s="10" t="s">
        <v>28</v>
      </c>
      <c r="AX423" s="10" t="s">
        <v>72</v>
      </c>
      <c r="AY423" s="138" t="s">
        <v>130</v>
      </c>
    </row>
    <row r="424" spans="2:65" s="813" customFormat="1">
      <c r="B424" s="817"/>
      <c r="D424" s="137" t="s">
        <v>131</v>
      </c>
      <c r="E424" s="814" t="s">
        <v>1</v>
      </c>
      <c r="F424" s="820" t="s">
        <v>5993</v>
      </c>
      <c r="H424" s="819">
        <v>4.452</v>
      </c>
      <c r="I424" s="818"/>
      <c r="L424" s="817"/>
      <c r="M424" s="816"/>
      <c r="T424" s="815"/>
      <c r="AT424" s="814" t="s">
        <v>131</v>
      </c>
      <c r="AU424" s="814" t="s">
        <v>78</v>
      </c>
      <c r="AV424" s="813" t="s">
        <v>132</v>
      </c>
      <c r="AW424" s="813" t="s">
        <v>28</v>
      </c>
      <c r="AX424" s="813" t="s">
        <v>72</v>
      </c>
      <c r="AY424" s="814" t="s">
        <v>130</v>
      </c>
    </row>
    <row r="425" spans="2:65" s="821" customFormat="1">
      <c r="B425" s="825"/>
      <c r="D425" s="137" t="s">
        <v>131</v>
      </c>
      <c r="E425" s="822" t="s">
        <v>1</v>
      </c>
      <c r="F425" s="828" t="s">
        <v>3195</v>
      </c>
      <c r="H425" s="827">
        <v>11.141999999999999</v>
      </c>
      <c r="I425" s="826"/>
      <c r="L425" s="825"/>
      <c r="M425" s="824"/>
      <c r="T425" s="823"/>
      <c r="AT425" s="822" t="s">
        <v>131</v>
      </c>
      <c r="AU425" s="822" t="s">
        <v>78</v>
      </c>
      <c r="AV425" s="821" t="s">
        <v>103</v>
      </c>
      <c r="AW425" s="821" t="s">
        <v>28</v>
      </c>
      <c r="AX425" s="821" t="s">
        <v>8</v>
      </c>
      <c r="AY425" s="822" t="s">
        <v>130</v>
      </c>
    </row>
    <row r="426" spans="2:65" s="686" customFormat="1" ht="24.25" customHeight="1">
      <c r="B426" s="301"/>
      <c r="C426" s="551" t="s">
        <v>1072</v>
      </c>
      <c r="D426" s="551" t="s">
        <v>1008</v>
      </c>
      <c r="E426" s="801" t="s">
        <v>4233</v>
      </c>
      <c r="F426" s="552" t="s">
        <v>4232</v>
      </c>
      <c r="G426" s="800" t="s">
        <v>270</v>
      </c>
      <c r="H426" s="799">
        <v>698.58399999999995</v>
      </c>
      <c r="I426" s="553"/>
      <c r="J426" s="798">
        <f>ROUND(I426*H426,0)</f>
        <v>0</v>
      </c>
      <c r="K426" s="552" t="s">
        <v>4082</v>
      </c>
      <c r="L426" s="34"/>
      <c r="M426" s="554" t="s">
        <v>1</v>
      </c>
      <c r="N426" s="555" t="s">
        <v>37</v>
      </c>
      <c r="P426" s="307">
        <f>O426*H426</f>
        <v>0</v>
      </c>
      <c r="Q426" s="307">
        <v>5.3261999999999997E-3</v>
      </c>
      <c r="R426" s="307">
        <f>Q426*H426</f>
        <v>3.7207981007999993</v>
      </c>
      <c r="S426" s="307">
        <v>0</v>
      </c>
      <c r="T426" s="133">
        <f>S426*H426</f>
        <v>0</v>
      </c>
      <c r="AR426" s="134" t="s">
        <v>103</v>
      </c>
      <c r="AT426" s="134" t="s">
        <v>1008</v>
      </c>
      <c r="AU426" s="134" t="s">
        <v>78</v>
      </c>
      <c r="AY426" s="277" t="s">
        <v>130</v>
      </c>
      <c r="BE426" s="308">
        <f>IF(N426="základní",J426,0)</f>
        <v>0</v>
      </c>
      <c r="BF426" s="308">
        <f>IF(N426="snížená",J426,0)</f>
        <v>0</v>
      </c>
      <c r="BG426" s="308">
        <f>IF(N426="zákl. přenesená",J426,0)</f>
        <v>0</v>
      </c>
      <c r="BH426" s="308">
        <f>IF(N426="sníž. přenesená",J426,0)</f>
        <v>0</v>
      </c>
      <c r="BI426" s="308">
        <f>IF(N426="nulová",J426,0)</f>
        <v>0</v>
      </c>
      <c r="BJ426" s="277" t="s">
        <v>8</v>
      </c>
      <c r="BK426" s="308">
        <f>ROUND(I426*H426,0)</f>
        <v>0</v>
      </c>
      <c r="BL426" s="277" t="s">
        <v>103</v>
      </c>
      <c r="BM426" s="134" t="s">
        <v>6015</v>
      </c>
    </row>
    <row r="427" spans="2:65" s="10" customFormat="1">
      <c r="B427" s="136"/>
      <c r="D427" s="137" t="s">
        <v>131</v>
      </c>
      <c r="E427" s="138" t="s">
        <v>1</v>
      </c>
      <c r="F427" s="139" t="s">
        <v>5984</v>
      </c>
      <c r="H427" s="140">
        <v>329.89600000000002</v>
      </c>
      <c r="I427" s="141"/>
      <c r="L427" s="136"/>
      <c r="M427" s="142"/>
      <c r="T427" s="144"/>
      <c r="AT427" s="138" t="s">
        <v>131</v>
      </c>
      <c r="AU427" s="138" t="s">
        <v>78</v>
      </c>
      <c r="AV427" s="10" t="s">
        <v>78</v>
      </c>
      <c r="AW427" s="10" t="s">
        <v>28</v>
      </c>
      <c r="AX427" s="10" t="s">
        <v>72</v>
      </c>
      <c r="AY427" s="138" t="s">
        <v>130</v>
      </c>
    </row>
    <row r="428" spans="2:65" s="10" customFormat="1">
      <c r="B428" s="136"/>
      <c r="D428" s="137" t="s">
        <v>131</v>
      </c>
      <c r="E428" s="138" t="s">
        <v>1</v>
      </c>
      <c r="F428" s="139" t="s">
        <v>5989</v>
      </c>
      <c r="H428" s="140">
        <v>-15.84</v>
      </c>
      <c r="I428" s="141"/>
      <c r="L428" s="136"/>
      <c r="M428" s="142"/>
      <c r="T428" s="144"/>
      <c r="AT428" s="138" t="s">
        <v>131</v>
      </c>
      <c r="AU428" s="138" t="s">
        <v>78</v>
      </c>
      <c r="AV428" s="10" t="s">
        <v>78</v>
      </c>
      <c r="AW428" s="10" t="s">
        <v>28</v>
      </c>
      <c r="AX428" s="10" t="s">
        <v>72</v>
      </c>
      <c r="AY428" s="138" t="s">
        <v>130</v>
      </c>
    </row>
    <row r="429" spans="2:65" s="10" customFormat="1" ht="20.6">
      <c r="B429" s="136"/>
      <c r="D429" s="137" t="s">
        <v>131</v>
      </c>
      <c r="E429" s="138" t="s">
        <v>1</v>
      </c>
      <c r="F429" s="139" t="s">
        <v>6014</v>
      </c>
      <c r="H429" s="140">
        <v>18.04</v>
      </c>
      <c r="I429" s="141"/>
      <c r="L429" s="136"/>
      <c r="M429" s="142"/>
      <c r="T429" s="144"/>
      <c r="AT429" s="138" t="s">
        <v>131</v>
      </c>
      <c r="AU429" s="138" t="s">
        <v>78</v>
      </c>
      <c r="AV429" s="10" t="s">
        <v>78</v>
      </c>
      <c r="AW429" s="10" t="s">
        <v>28</v>
      </c>
      <c r="AX429" s="10" t="s">
        <v>72</v>
      </c>
      <c r="AY429" s="138" t="s">
        <v>130</v>
      </c>
    </row>
    <row r="430" spans="2:65" s="10" customFormat="1">
      <c r="B430" s="136"/>
      <c r="D430" s="137" t="s">
        <v>131</v>
      </c>
      <c r="E430" s="138" t="s">
        <v>1</v>
      </c>
      <c r="F430" s="139" t="s">
        <v>6013</v>
      </c>
      <c r="H430" s="140">
        <v>22.81</v>
      </c>
      <c r="I430" s="141"/>
      <c r="L430" s="136"/>
      <c r="M430" s="142"/>
      <c r="T430" s="144"/>
      <c r="AT430" s="138" t="s">
        <v>131</v>
      </c>
      <c r="AU430" s="138" t="s">
        <v>78</v>
      </c>
      <c r="AV430" s="10" t="s">
        <v>78</v>
      </c>
      <c r="AW430" s="10" t="s">
        <v>28</v>
      </c>
      <c r="AX430" s="10" t="s">
        <v>72</v>
      </c>
      <c r="AY430" s="138" t="s">
        <v>130</v>
      </c>
    </row>
    <row r="431" spans="2:65" s="10" customFormat="1">
      <c r="B431" s="136"/>
      <c r="D431" s="137" t="s">
        <v>131</v>
      </c>
      <c r="E431" s="138" t="s">
        <v>1</v>
      </c>
      <c r="F431" s="139" t="s">
        <v>6012</v>
      </c>
      <c r="H431" s="140">
        <v>4.17</v>
      </c>
      <c r="I431" s="141"/>
      <c r="L431" s="136"/>
      <c r="M431" s="142"/>
      <c r="T431" s="144"/>
      <c r="AT431" s="138" t="s">
        <v>131</v>
      </c>
      <c r="AU431" s="138" t="s">
        <v>78</v>
      </c>
      <c r="AV431" s="10" t="s">
        <v>78</v>
      </c>
      <c r="AW431" s="10" t="s">
        <v>28</v>
      </c>
      <c r="AX431" s="10" t="s">
        <v>72</v>
      </c>
      <c r="AY431" s="138" t="s">
        <v>130</v>
      </c>
    </row>
    <row r="432" spans="2:65" s="10" customFormat="1">
      <c r="B432" s="136"/>
      <c r="D432" s="137" t="s">
        <v>131</v>
      </c>
      <c r="E432" s="138" t="s">
        <v>1</v>
      </c>
      <c r="F432" s="139" t="s">
        <v>6011</v>
      </c>
      <c r="H432" s="140">
        <v>5.32</v>
      </c>
      <c r="I432" s="141"/>
      <c r="L432" s="136"/>
      <c r="M432" s="142"/>
      <c r="T432" s="144"/>
      <c r="AT432" s="138" t="s">
        <v>131</v>
      </c>
      <c r="AU432" s="138" t="s">
        <v>78</v>
      </c>
      <c r="AV432" s="10" t="s">
        <v>78</v>
      </c>
      <c r="AW432" s="10" t="s">
        <v>28</v>
      </c>
      <c r="AX432" s="10" t="s">
        <v>72</v>
      </c>
      <c r="AY432" s="138" t="s">
        <v>130</v>
      </c>
    </row>
    <row r="433" spans="2:65" s="10" customFormat="1">
      <c r="B433" s="136"/>
      <c r="D433" s="137" t="s">
        <v>131</v>
      </c>
      <c r="E433" s="138" t="s">
        <v>1</v>
      </c>
      <c r="F433" s="139" t="s">
        <v>6010</v>
      </c>
      <c r="H433" s="140">
        <v>4.3440000000000003</v>
      </c>
      <c r="I433" s="141"/>
      <c r="L433" s="136"/>
      <c r="M433" s="142"/>
      <c r="T433" s="144"/>
      <c r="AT433" s="138" t="s">
        <v>131</v>
      </c>
      <c r="AU433" s="138" t="s">
        <v>78</v>
      </c>
      <c r="AV433" s="10" t="s">
        <v>78</v>
      </c>
      <c r="AW433" s="10" t="s">
        <v>28</v>
      </c>
      <c r="AX433" s="10" t="s">
        <v>72</v>
      </c>
      <c r="AY433" s="138" t="s">
        <v>130</v>
      </c>
    </row>
    <row r="434" spans="2:65" s="10" customFormat="1">
      <c r="B434" s="136"/>
      <c r="D434" s="137" t="s">
        <v>131</v>
      </c>
      <c r="E434" s="138" t="s">
        <v>1</v>
      </c>
      <c r="F434" s="139" t="s">
        <v>6009</v>
      </c>
      <c r="H434" s="140">
        <v>3.964</v>
      </c>
      <c r="I434" s="141"/>
      <c r="L434" s="136"/>
      <c r="M434" s="142"/>
      <c r="T434" s="144"/>
      <c r="AT434" s="138" t="s">
        <v>131</v>
      </c>
      <c r="AU434" s="138" t="s">
        <v>78</v>
      </c>
      <c r="AV434" s="10" t="s">
        <v>78</v>
      </c>
      <c r="AW434" s="10" t="s">
        <v>28</v>
      </c>
      <c r="AX434" s="10" t="s">
        <v>72</v>
      </c>
      <c r="AY434" s="138" t="s">
        <v>130</v>
      </c>
    </row>
    <row r="435" spans="2:65" s="813" customFormat="1">
      <c r="B435" s="817"/>
      <c r="D435" s="137" t="s">
        <v>131</v>
      </c>
      <c r="E435" s="814" t="s">
        <v>1</v>
      </c>
      <c r="F435" s="820" t="s">
        <v>5985</v>
      </c>
      <c r="H435" s="819">
        <v>372.70400000000001</v>
      </c>
      <c r="I435" s="818"/>
      <c r="L435" s="817"/>
      <c r="M435" s="816"/>
      <c r="T435" s="815"/>
      <c r="AT435" s="814" t="s">
        <v>131</v>
      </c>
      <c r="AU435" s="814" t="s">
        <v>78</v>
      </c>
      <c r="AV435" s="813" t="s">
        <v>132</v>
      </c>
      <c r="AW435" s="813" t="s">
        <v>28</v>
      </c>
      <c r="AX435" s="813" t="s">
        <v>72</v>
      </c>
      <c r="AY435" s="814" t="s">
        <v>130</v>
      </c>
    </row>
    <row r="436" spans="2:65" s="10" customFormat="1">
      <c r="B436" s="136"/>
      <c r="D436" s="137" t="s">
        <v>131</v>
      </c>
      <c r="E436" s="138" t="s">
        <v>1</v>
      </c>
      <c r="F436" s="139" t="s">
        <v>5984</v>
      </c>
      <c r="H436" s="140">
        <v>329.89600000000002</v>
      </c>
      <c r="I436" s="141"/>
      <c r="L436" s="136"/>
      <c r="M436" s="142"/>
      <c r="T436" s="144"/>
      <c r="AT436" s="138" t="s">
        <v>131</v>
      </c>
      <c r="AU436" s="138" t="s">
        <v>78</v>
      </c>
      <c r="AV436" s="10" t="s">
        <v>78</v>
      </c>
      <c r="AW436" s="10" t="s">
        <v>28</v>
      </c>
      <c r="AX436" s="10" t="s">
        <v>72</v>
      </c>
      <c r="AY436" s="138" t="s">
        <v>130</v>
      </c>
    </row>
    <row r="437" spans="2:65" s="10" customFormat="1">
      <c r="B437" s="136"/>
      <c r="D437" s="137" t="s">
        <v>131</v>
      </c>
      <c r="E437" s="138" t="s">
        <v>1</v>
      </c>
      <c r="F437" s="139" t="s">
        <v>5983</v>
      </c>
      <c r="H437" s="140">
        <v>-4.774</v>
      </c>
      <c r="I437" s="141"/>
      <c r="L437" s="136"/>
      <c r="M437" s="142"/>
      <c r="T437" s="144"/>
      <c r="AT437" s="138" t="s">
        <v>131</v>
      </c>
      <c r="AU437" s="138" t="s">
        <v>78</v>
      </c>
      <c r="AV437" s="10" t="s">
        <v>78</v>
      </c>
      <c r="AW437" s="10" t="s">
        <v>28</v>
      </c>
      <c r="AX437" s="10" t="s">
        <v>72</v>
      </c>
      <c r="AY437" s="138" t="s">
        <v>130</v>
      </c>
    </row>
    <row r="438" spans="2:65" s="10" customFormat="1" ht="20.6">
      <c r="B438" s="136"/>
      <c r="D438" s="137" t="s">
        <v>131</v>
      </c>
      <c r="E438" s="138" t="s">
        <v>1</v>
      </c>
      <c r="F438" s="139" t="s">
        <v>6008</v>
      </c>
      <c r="H438" s="140">
        <v>0.75800000000000001</v>
      </c>
      <c r="I438" s="141"/>
      <c r="L438" s="136"/>
      <c r="M438" s="142"/>
      <c r="T438" s="144"/>
      <c r="AT438" s="138" t="s">
        <v>131</v>
      </c>
      <c r="AU438" s="138" t="s">
        <v>78</v>
      </c>
      <c r="AV438" s="10" t="s">
        <v>78</v>
      </c>
      <c r="AW438" s="10" t="s">
        <v>28</v>
      </c>
      <c r="AX438" s="10" t="s">
        <v>72</v>
      </c>
      <c r="AY438" s="138" t="s">
        <v>130</v>
      </c>
    </row>
    <row r="439" spans="2:65" s="813" customFormat="1">
      <c r="B439" s="817"/>
      <c r="D439" s="137" t="s">
        <v>131</v>
      </c>
      <c r="E439" s="814" t="s">
        <v>1</v>
      </c>
      <c r="F439" s="820" t="s">
        <v>5982</v>
      </c>
      <c r="H439" s="819">
        <v>325.88</v>
      </c>
      <c r="I439" s="818"/>
      <c r="L439" s="817"/>
      <c r="M439" s="816"/>
      <c r="T439" s="815"/>
      <c r="AT439" s="814" t="s">
        <v>131</v>
      </c>
      <c r="AU439" s="814" t="s">
        <v>78</v>
      </c>
      <c r="AV439" s="813" t="s">
        <v>132</v>
      </c>
      <c r="AW439" s="813" t="s">
        <v>28</v>
      </c>
      <c r="AX439" s="813" t="s">
        <v>72</v>
      </c>
      <c r="AY439" s="814" t="s">
        <v>130</v>
      </c>
    </row>
    <row r="440" spans="2:65" s="821" customFormat="1">
      <c r="B440" s="825"/>
      <c r="D440" s="137" t="s">
        <v>131</v>
      </c>
      <c r="E440" s="822" t="s">
        <v>1</v>
      </c>
      <c r="F440" s="828" t="s">
        <v>3195</v>
      </c>
      <c r="H440" s="827">
        <v>698.58399999999995</v>
      </c>
      <c r="I440" s="826"/>
      <c r="L440" s="825"/>
      <c r="M440" s="824"/>
      <c r="T440" s="823"/>
      <c r="AT440" s="822" t="s">
        <v>131</v>
      </c>
      <c r="AU440" s="822" t="s">
        <v>78</v>
      </c>
      <c r="AV440" s="821" t="s">
        <v>103</v>
      </c>
      <c r="AW440" s="821" t="s">
        <v>28</v>
      </c>
      <c r="AX440" s="821" t="s">
        <v>8</v>
      </c>
      <c r="AY440" s="822" t="s">
        <v>130</v>
      </c>
    </row>
    <row r="441" spans="2:65" s="686" customFormat="1" ht="24.25" customHeight="1">
      <c r="B441" s="301"/>
      <c r="C441" s="551" t="s">
        <v>163</v>
      </c>
      <c r="D441" s="551" t="s">
        <v>1008</v>
      </c>
      <c r="E441" s="801" t="s">
        <v>4230</v>
      </c>
      <c r="F441" s="552" t="s">
        <v>4229</v>
      </c>
      <c r="G441" s="800" t="s">
        <v>270</v>
      </c>
      <c r="H441" s="799">
        <v>698.58399999999995</v>
      </c>
      <c r="I441" s="553"/>
      <c r="J441" s="798">
        <f>ROUND(I441*H441,0)</f>
        <v>0</v>
      </c>
      <c r="K441" s="552" t="s">
        <v>4082</v>
      </c>
      <c r="L441" s="34"/>
      <c r="M441" s="554" t="s">
        <v>1</v>
      </c>
      <c r="N441" s="555" t="s">
        <v>37</v>
      </c>
      <c r="P441" s="307">
        <f>O441*H441</f>
        <v>0</v>
      </c>
      <c r="Q441" s="307">
        <v>0</v>
      </c>
      <c r="R441" s="307">
        <f>Q441*H441</f>
        <v>0</v>
      </c>
      <c r="S441" s="307">
        <v>0</v>
      </c>
      <c r="T441" s="133">
        <f>S441*H441</f>
        <v>0</v>
      </c>
      <c r="AR441" s="134" t="s">
        <v>103</v>
      </c>
      <c r="AT441" s="134" t="s">
        <v>1008</v>
      </c>
      <c r="AU441" s="134" t="s">
        <v>78</v>
      </c>
      <c r="AY441" s="277" t="s">
        <v>130</v>
      </c>
      <c r="BE441" s="308">
        <f>IF(N441="základní",J441,0)</f>
        <v>0</v>
      </c>
      <c r="BF441" s="308">
        <f>IF(N441="snížená",J441,0)</f>
        <v>0</v>
      </c>
      <c r="BG441" s="308">
        <f>IF(N441="zákl. přenesená",J441,0)</f>
        <v>0</v>
      </c>
      <c r="BH441" s="308">
        <f>IF(N441="sníž. přenesená",J441,0)</f>
        <v>0</v>
      </c>
      <c r="BI441" s="308">
        <f>IF(N441="nulová",J441,0)</f>
        <v>0</v>
      </c>
      <c r="BJ441" s="277" t="s">
        <v>8</v>
      </c>
      <c r="BK441" s="308">
        <f>ROUND(I441*H441,0)</f>
        <v>0</v>
      </c>
      <c r="BL441" s="277" t="s">
        <v>103</v>
      </c>
      <c r="BM441" s="134" t="s">
        <v>6007</v>
      </c>
    </row>
    <row r="442" spans="2:65" s="686" customFormat="1" ht="24.25" customHeight="1">
      <c r="B442" s="301"/>
      <c r="C442" s="551" t="s">
        <v>105</v>
      </c>
      <c r="D442" s="551" t="s">
        <v>1008</v>
      </c>
      <c r="E442" s="801" t="s">
        <v>6006</v>
      </c>
      <c r="F442" s="552" t="s">
        <v>6005</v>
      </c>
      <c r="G442" s="800" t="s">
        <v>270</v>
      </c>
      <c r="H442" s="799">
        <v>8.5440000000000005</v>
      </c>
      <c r="I442" s="553"/>
      <c r="J442" s="798">
        <f>ROUND(I442*H442,0)</f>
        <v>0</v>
      </c>
      <c r="K442" s="552" t="s">
        <v>4082</v>
      </c>
      <c r="L442" s="34"/>
      <c r="M442" s="554" t="s">
        <v>1</v>
      </c>
      <c r="N442" s="555" t="s">
        <v>37</v>
      </c>
      <c r="P442" s="307">
        <f>O442*H442</f>
        <v>0</v>
      </c>
      <c r="Q442" s="307">
        <v>8.1244799999999999E-3</v>
      </c>
      <c r="R442" s="307">
        <f>Q442*H442</f>
        <v>6.9415557119999999E-2</v>
      </c>
      <c r="S442" s="307">
        <v>0</v>
      </c>
      <c r="T442" s="133">
        <f>S442*H442</f>
        <v>0</v>
      </c>
      <c r="AR442" s="134" t="s">
        <v>103</v>
      </c>
      <c r="AT442" s="134" t="s">
        <v>1008</v>
      </c>
      <c r="AU442" s="134" t="s">
        <v>78</v>
      </c>
      <c r="AY442" s="277" t="s">
        <v>130</v>
      </c>
      <c r="BE442" s="308">
        <f>IF(N442="základní",J442,0)</f>
        <v>0</v>
      </c>
      <c r="BF442" s="308">
        <f>IF(N442="snížená",J442,0)</f>
        <v>0</v>
      </c>
      <c r="BG442" s="308">
        <f>IF(N442="zákl. přenesená",J442,0)</f>
        <v>0</v>
      </c>
      <c r="BH442" s="308">
        <f>IF(N442="sníž. přenesená",J442,0)</f>
        <v>0</v>
      </c>
      <c r="BI442" s="308">
        <f>IF(N442="nulová",J442,0)</f>
        <v>0</v>
      </c>
      <c r="BJ442" s="277" t="s">
        <v>8</v>
      </c>
      <c r="BK442" s="308">
        <f>ROUND(I442*H442,0)</f>
        <v>0</v>
      </c>
      <c r="BL442" s="277" t="s">
        <v>103</v>
      </c>
      <c r="BM442" s="134" t="s">
        <v>6004</v>
      </c>
    </row>
    <row r="443" spans="2:65" s="10" customFormat="1">
      <c r="B443" s="136"/>
      <c r="D443" s="137" t="s">
        <v>131</v>
      </c>
      <c r="E443" s="138" t="s">
        <v>1</v>
      </c>
      <c r="F443" s="139" t="s">
        <v>6003</v>
      </c>
      <c r="H443" s="140">
        <v>8.5440000000000005</v>
      </c>
      <c r="I443" s="141"/>
      <c r="L443" s="136"/>
      <c r="M443" s="142"/>
      <c r="T443" s="144"/>
      <c r="AT443" s="138" t="s">
        <v>131</v>
      </c>
      <c r="AU443" s="138" t="s">
        <v>78</v>
      </c>
      <c r="AV443" s="10" t="s">
        <v>78</v>
      </c>
      <c r="AW443" s="10" t="s">
        <v>28</v>
      </c>
      <c r="AX443" s="10" t="s">
        <v>72</v>
      </c>
      <c r="AY443" s="138" t="s">
        <v>130</v>
      </c>
    </row>
    <row r="444" spans="2:65" s="813" customFormat="1">
      <c r="B444" s="817"/>
      <c r="D444" s="137" t="s">
        <v>131</v>
      </c>
      <c r="E444" s="814" t="s">
        <v>1</v>
      </c>
      <c r="F444" s="820" t="s">
        <v>2951</v>
      </c>
      <c r="H444" s="819">
        <v>8.5440000000000005</v>
      </c>
      <c r="I444" s="818"/>
      <c r="L444" s="817"/>
      <c r="M444" s="816"/>
      <c r="T444" s="815"/>
      <c r="AT444" s="814" t="s">
        <v>131</v>
      </c>
      <c r="AU444" s="814" t="s">
        <v>78</v>
      </c>
      <c r="AV444" s="813" t="s">
        <v>132</v>
      </c>
      <c r="AW444" s="813" t="s">
        <v>28</v>
      </c>
      <c r="AX444" s="813" t="s">
        <v>8</v>
      </c>
      <c r="AY444" s="814" t="s">
        <v>130</v>
      </c>
    </row>
    <row r="445" spans="2:65" s="686" customFormat="1" ht="24.25" customHeight="1">
      <c r="B445" s="301"/>
      <c r="C445" s="551" t="s">
        <v>891</v>
      </c>
      <c r="D445" s="551" t="s">
        <v>1008</v>
      </c>
      <c r="E445" s="801" t="s">
        <v>6002</v>
      </c>
      <c r="F445" s="552" t="s">
        <v>6001</v>
      </c>
      <c r="G445" s="800" t="s">
        <v>270</v>
      </c>
      <c r="H445" s="799">
        <v>50.048000000000002</v>
      </c>
      <c r="I445" s="553"/>
      <c r="J445" s="798">
        <f>ROUND(I445*H445,0)</f>
        <v>0</v>
      </c>
      <c r="K445" s="552" t="s">
        <v>4082</v>
      </c>
      <c r="L445" s="34"/>
      <c r="M445" s="554" t="s">
        <v>1</v>
      </c>
      <c r="N445" s="555" t="s">
        <v>37</v>
      </c>
      <c r="P445" s="307">
        <f>O445*H445</f>
        <v>0</v>
      </c>
      <c r="Q445" s="307">
        <v>7.3721339999999998E-3</v>
      </c>
      <c r="R445" s="307">
        <f>Q445*H445</f>
        <v>0.36896056243199998</v>
      </c>
      <c r="S445" s="307">
        <v>0</v>
      </c>
      <c r="T445" s="133">
        <f>S445*H445</f>
        <v>0</v>
      </c>
      <c r="AR445" s="134" t="s">
        <v>103</v>
      </c>
      <c r="AT445" s="134" t="s">
        <v>1008</v>
      </c>
      <c r="AU445" s="134" t="s">
        <v>78</v>
      </c>
      <c r="AY445" s="277" t="s">
        <v>130</v>
      </c>
      <c r="BE445" s="308">
        <f>IF(N445="základní",J445,0)</f>
        <v>0</v>
      </c>
      <c r="BF445" s="308">
        <f>IF(N445="snížená",J445,0)</f>
        <v>0</v>
      </c>
      <c r="BG445" s="308">
        <f>IF(N445="zákl. přenesená",J445,0)</f>
        <v>0</v>
      </c>
      <c r="BH445" s="308">
        <f>IF(N445="sníž. přenesená",J445,0)</f>
        <v>0</v>
      </c>
      <c r="BI445" s="308">
        <f>IF(N445="nulová",J445,0)</f>
        <v>0</v>
      </c>
      <c r="BJ445" s="277" t="s">
        <v>8</v>
      </c>
      <c r="BK445" s="308">
        <f>ROUND(I445*H445,0)</f>
        <v>0</v>
      </c>
      <c r="BL445" s="277" t="s">
        <v>103</v>
      </c>
      <c r="BM445" s="134" t="s">
        <v>6000</v>
      </c>
    </row>
    <row r="446" spans="2:65" s="10" customFormat="1">
      <c r="B446" s="136"/>
      <c r="D446" s="137" t="s">
        <v>131</v>
      </c>
      <c r="E446" s="138" t="s">
        <v>1</v>
      </c>
      <c r="F446" s="139" t="s">
        <v>5999</v>
      </c>
      <c r="H446" s="140">
        <v>50.048000000000002</v>
      </c>
      <c r="I446" s="141"/>
      <c r="L446" s="136"/>
      <c r="M446" s="142"/>
      <c r="T446" s="144"/>
      <c r="AT446" s="138" t="s">
        <v>131</v>
      </c>
      <c r="AU446" s="138" t="s">
        <v>78</v>
      </c>
      <c r="AV446" s="10" t="s">
        <v>78</v>
      </c>
      <c r="AW446" s="10" t="s">
        <v>28</v>
      </c>
      <c r="AX446" s="10" t="s">
        <v>8</v>
      </c>
      <c r="AY446" s="138" t="s">
        <v>130</v>
      </c>
    </row>
    <row r="447" spans="2:65" s="686" customFormat="1" ht="24.25" customHeight="1">
      <c r="B447" s="301"/>
      <c r="C447" s="551" t="s">
        <v>1082</v>
      </c>
      <c r="D447" s="551" t="s">
        <v>1008</v>
      </c>
      <c r="E447" s="801" t="s">
        <v>5998</v>
      </c>
      <c r="F447" s="552" t="s">
        <v>5997</v>
      </c>
      <c r="G447" s="800" t="s">
        <v>270</v>
      </c>
      <c r="H447" s="799">
        <v>20.367000000000001</v>
      </c>
      <c r="I447" s="553"/>
      <c r="J447" s="798">
        <f>ROUND(I447*H447,0)</f>
        <v>0</v>
      </c>
      <c r="K447" s="552" t="s">
        <v>1</v>
      </c>
      <c r="L447" s="34"/>
      <c r="M447" s="554" t="s">
        <v>1</v>
      </c>
      <c r="N447" s="555" t="s">
        <v>37</v>
      </c>
      <c r="P447" s="307">
        <f>O447*H447</f>
        <v>0</v>
      </c>
      <c r="Q447" s="307">
        <v>1.29684E-2</v>
      </c>
      <c r="R447" s="307">
        <f>Q447*H447</f>
        <v>0.26412740280000002</v>
      </c>
      <c r="S447" s="307">
        <v>0</v>
      </c>
      <c r="T447" s="133">
        <f>S447*H447</f>
        <v>0</v>
      </c>
      <c r="AR447" s="134" t="s">
        <v>103</v>
      </c>
      <c r="AT447" s="134" t="s">
        <v>1008</v>
      </c>
      <c r="AU447" s="134" t="s">
        <v>78</v>
      </c>
      <c r="AY447" s="277" t="s">
        <v>130</v>
      </c>
      <c r="BE447" s="308">
        <f>IF(N447="základní",J447,0)</f>
        <v>0</v>
      </c>
      <c r="BF447" s="308">
        <f>IF(N447="snížená",J447,0)</f>
        <v>0</v>
      </c>
      <c r="BG447" s="308">
        <f>IF(N447="zákl. přenesená",J447,0)</f>
        <v>0</v>
      </c>
      <c r="BH447" s="308">
        <f>IF(N447="sníž. přenesená",J447,0)</f>
        <v>0</v>
      </c>
      <c r="BI447" s="308">
        <f>IF(N447="nulová",J447,0)</f>
        <v>0</v>
      </c>
      <c r="BJ447" s="277" t="s">
        <v>8</v>
      </c>
      <c r="BK447" s="308">
        <f>ROUND(I447*H447,0)</f>
        <v>0</v>
      </c>
      <c r="BL447" s="277" t="s">
        <v>103</v>
      </c>
      <c r="BM447" s="134" t="s">
        <v>5996</v>
      </c>
    </row>
    <row r="448" spans="2:65" s="10" customFormat="1">
      <c r="B448" s="136"/>
      <c r="D448" s="137" t="s">
        <v>131</v>
      </c>
      <c r="E448" s="138" t="s">
        <v>1</v>
      </c>
      <c r="F448" s="139" t="s">
        <v>5995</v>
      </c>
      <c r="H448" s="140">
        <v>18.353999999999999</v>
      </c>
      <c r="I448" s="141"/>
      <c r="L448" s="136"/>
      <c r="M448" s="142"/>
      <c r="T448" s="144"/>
      <c r="AT448" s="138" t="s">
        <v>131</v>
      </c>
      <c r="AU448" s="138" t="s">
        <v>78</v>
      </c>
      <c r="AV448" s="10" t="s">
        <v>78</v>
      </c>
      <c r="AW448" s="10" t="s">
        <v>28</v>
      </c>
      <c r="AX448" s="10" t="s">
        <v>72</v>
      </c>
      <c r="AY448" s="138" t="s">
        <v>130</v>
      </c>
    </row>
    <row r="449" spans="2:65" s="10" customFormat="1">
      <c r="B449" s="136"/>
      <c r="D449" s="137" t="s">
        <v>131</v>
      </c>
      <c r="E449" s="138" t="s">
        <v>1</v>
      </c>
      <c r="F449" s="139" t="s">
        <v>5994</v>
      </c>
      <c r="H449" s="140">
        <v>2.0129999999999999</v>
      </c>
      <c r="I449" s="141"/>
      <c r="L449" s="136"/>
      <c r="M449" s="142"/>
      <c r="T449" s="144"/>
      <c r="AT449" s="138" t="s">
        <v>131</v>
      </c>
      <c r="AU449" s="138" t="s">
        <v>78</v>
      </c>
      <c r="AV449" s="10" t="s">
        <v>78</v>
      </c>
      <c r="AW449" s="10" t="s">
        <v>28</v>
      </c>
      <c r="AX449" s="10" t="s">
        <v>72</v>
      </c>
      <c r="AY449" s="138" t="s">
        <v>130</v>
      </c>
    </row>
    <row r="450" spans="2:65" s="813" customFormat="1">
      <c r="B450" s="817"/>
      <c r="D450" s="137" t="s">
        <v>131</v>
      </c>
      <c r="E450" s="814" t="s">
        <v>1</v>
      </c>
      <c r="F450" s="820" t="s">
        <v>5993</v>
      </c>
      <c r="H450" s="819">
        <v>20.367000000000001</v>
      </c>
      <c r="I450" s="818"/>
      <c r="L450" s="817"/>
      <c r="M450" s="816"/>
      <c r="T450" s="815"/>
      <c r="AT450" s="814" t="s">
        <v>131</v>
      </c>
      <c r="AU450" s="814" t="s">
        <v>78</v>
      </c>
      <c r="AV450" s="813" t="s">
        <v>132</v>
      </c>
      <c r="AW450" s="813" t="s">
        <v>28</v>
      </c>
      <c r="AX450" s="813" t="s">
        <v>8</v>
      </c>
      <c r="AY450" s="814" t="s">
        <v>130</v>
      </c>
    </row>
    <row r="451" spans="2:65" s="686" customFormat="1" ht="24.25" customHeight="1">
      <c r="B451" s="301"/>
      <c r="C451" s="551" t="s">
        <v>893</v>
      </c>
      <c r="D451" s="551" t="s">
        <v>1008</v>
      </c>
      <c r="E451" s="801" t="s">
        <v>5992</v>
      </c>
      <c r="F451" s="552" t="s">
        <v>5991</v>
      </c>
      <c r="G451" s="800" t="s">
        <v>270</v>
      </c>
      <c r="H451" s="799">
        <v>643.38599999999997</v>
      </c>
      <c r="I451" s="553"/>
      <c r="J451" s="798">
        <f>ROUND(I451*H451,0)</f>
        <v>0</v>
      </c>
      <c r="K451" s="552" t="s">
        <v>4082</v>
      </c>
      <c r="L451" s="34"/>
      <c r="M451" s="554" t="s">
        <v>1</v>
      </c>
      <c r="N451" s="555" t="s">
        <v>37</v>
      </c>
      <c r="P451" s="307">
        <f>O451*H451</f>
        <v>0</v>
      </c>
      <c r="Q451" s="307">
        <v>8.8228000000000004E-4</v>
      </c>
      <c r="R451" s="307">
        <f>Q451*H451</f>
        <v>0.56764660008000001</v>
      </c>
      <c r="S451" s="307">
        <v>0</v>
      </c>
      <c r="T451" s="133">
        <f>S451*H451</f>
        <v>0</v>
      </c>
      <c r="AR451" s="134" t="s">
        <v>103</v>
      </c>
      <c r="AT451" s="134" t="s">
        <v>1008</v>
      </c>
      <c r="AU451" s="134" t="s">
        <v>78</v>
      </c>
      <c r="AY451" s="277" t="s">
        <v>130</v>
      </c>
      <c r="BE451" s="308">
        <f>IF(N451="základní",J451,0)</f>
        <v>0</v>
      </c>
      <c r="BF451" s="308">
        <f>IF(N451="snížená",J451,0)</f>
        <v>0</v>
      </c>
      <c r="BG451" s="308">
        <f>IF(N451="zákl. přenesená",J451,0)</f>
        <v>0</v>
      </c>
      <c r="BH451" s="308">
        <f>IF(N451="sníž. přenesená",J451,0)</f>
        <v>0</v>
      </c>
      <c r="BI451" s="308">
        <f>IF(N451="nulová",J451,0)</f>
        <v>0</v>
      </c>
      <c r="BJ451" s="277" t="s">
        <v>8</v>
      </c>
      <c r="BK451" s="308">
        <f>ROUND(I451*H451,0)</f>
        <v>0</v>
      </c>
      <c r="BL451" s="277" t="s">
        <v>103</v>
      </c>
      <c r="BM451" s="134" t="s">
        <v>5990</v>
      </c>
    </row>
    <row r="452" spans="2:65" s="10" customFormat="1">
      <c r="B452" s="136"/>
      <c r="D452" s="137" t="s">
        <v>131</v>
      </c>
      <c r="E452" s="138" t="s">
        <v>1</v>
      </c>
      <c r="F452" s="139" t="s">
        <v>5984</v>
      </c>
      <c r="H452" s="140">
        <v>329.89600000000002</v>
      </c>
      <c r="I452" s="141"/>
      <c r="L452" s="136"/>
      <c r="M452" s="142"/>
      <c r="T452" s="144"/>
      <c r="AT452" s="138" t="s">
        <v>131</v>
      </c>
      <c r="AU452" s="138" t="s">
        <v>78</v>
      </c>
      <c r="AV452" s="10" t="s">
        <v>78</v>
      </c>
      <c r="AW452" s="10" t="s">
        <v>28</v>
      </c>
      <c r="AX452" s="10" t="s">
        <v>72</v>
      </c>
      <c r="AY452" s="138" t="s">
        <v>130</v>
      </c>
    </row>
    <row r="453" spans="2:65" s="10" customFormat="1">
      <c r="B453" s="136"/>
      <c r="D453" s="137" t="s">
        <v>131</v>
      </c>
      <c r="E453" s="138" t="s">
        <v>1</v>
      </c>
      <c r="F453" s="139" t="s">
        <v>5989</v>
      </c>
      <c r="H453" s="140">
        <v>-15.84</v>
      </c>
      <c r="I453" s="141"/>
      <c r="L453" s="136"/>
      <c r="M453" s="142"/>
      <c r="T453" s="144"/>
      <c r="AT453" s="138" t="s">
        <v>131</v>
      </c>
      <c r="AU453" s="138" t="s">
        <v>78</v>
      </c>
      <c r="AV453" s="10" t="s">
        <v>78</v>
      </c>
      <c r="AW453" s="10" t="s">
        <v>28</v>
      </c>
      <c r="AX453" s="10" t="s">
        <v>72</v>
      </c>
      <c r="AY453" s="138" t="s">
        <v>130</v>
      </c>
    </row>
    <row r="454" spans="2:65" s="10" customFormat="1">
      <c r="B454" s="136"/>
      <c r="D454" s="137" t="s">
        <v>131</v>
      </c>
      <c r="E454" s="138" t="s">
        <v>1</v>
      </c>
      <c r="F454" s="139" t="s">
        <v>5988</v>
      </c>
      <c r="H454" s="140">
        <v>1.33</v>
      </c>
      <c r="I454" s="141"/>
      <c r="L454" s="136"/>
      <c r="M454" s="142"/>
      <c r="T454" s="144"/>
      <c r="AT454" s="138" t="s">
        <v>131</v>
      </c>
      <c r="AU454" s="138" t="s">
        <v>78</v>
      </c>
      <c r="AV454" s="10" t="s">
        <v>78</v>
      </c>
      <c r="AW454" s="10" t="s">
        <v>28</v>
      </c>
      <c r="AX454" s="10" t="s">
        <v>72</v>
      </c>
      <c r="AY454" s="138" t="s">
        <v>130</v>
      </c>
    </row>
    <row r="455" spans="2:65" s="10" customFormat="1">
      <c r="B455" s="136"/>
      <c r="D455" s="137" t="s">
        <v>131</v>
      </c>
      <c r="E455" s="138" t="s">
        <v>1</v>
      </c>
      <c r="F455" s="139" t="s">
        <v>5987</v>
      </c>
      <c r="H455" s="140">
        <v>1.0860000000000001</v>
      </c>
      <c r="I455" s="141"/>
      <c r="L455" s="136"/>
      <c r="M455" s="142"/>
      <c r="T455" s="144"/>
      <c r="AT455" s="138" t="s">
        <v>131</v>
      </c>
      <c r="AU455" s="138" t="s">
        <v>78</v>
      </c>
      <c r="AV455" s="10" t="s">
        <v>78</v>
      </c>
      <c r="AW455" s="10" t="s">
        <v>28</v>
      </c>
      <c r="AX455" s="10" t="s">
        <v>72</v>
      </c>
      <c r="AY455" s="138" t="s">
        <v>130</v>
      </c>
    </row>
    <row r="456" spans="2:65" s="10" customFormat="1">
      <c r="B456" s="136"/>
      <c r="D456" s="137" t="s">
        <v>131</v>
      </c>
      <c r="E456" s="138" t="s">
        <v>1</v>
      </c>
      <c r="F456" s="139" t="s">
        <v>5986</v>
      </c>
      <c r="H456" s="140">
        <v>1.792</v>
      </c>
      <c r="I456" s="141"/>
      <c r="L456" s="136"/>
      <c r="M456" s="142"/>
      <c r="T456" s="144"/>
      <c r="AT456" s="138" t="s">
        <v>131</v>
      </c>
      <c r="AU456" s="138" t="s">
        <v>78</v>
      </c>
      <c r="AV456" s="10" t="s">
        <v>78</v>
      </c>
      <c r="AW456" s="10" t="s">
        <v>28</v>
      </c>
      <c r="AX456" s="10" t="s">
        <v>72</v>
      </c>
      <c r="AY456" s="138" t="s">
        <v>130</v>
      </c>
    </row>
    <row r="457" spans="2:65" s="813" customFormat="1">
      <c r="B457" s="817"/>
      <c r="D457" s="137" t="s">
        <v>131</v>
      </c>
      <c r="E457" s="814" t="s">
        <v>1</v>
      </c>
      <c r="F457" s="820" t="s">
        <v>5985</v>
      </c>
      <c r="H457" s="819">
        <v>318.26400000000001</v>
      </c>
      <c r="I457" s="818"/>
      <c r="L457" s="817"/>
      <c r="M457" s="816"/>
      <c r="T457" s="815"/>
      <c r="AT457" s="814" t="s">
        <v>131</v>
      </c>
      <c r="AU457" s="814" t="s">
        <v>78</v>
      </c>
      <c r="AV457" s="813" t="s">
        <v>132</v>
      </c>
      <c r="AW457" s="813" t="s">
        <v>28</v>
      </c>
      <c r="AX457" s="813" t="s">
        <v>72</v>
      </c>
      <c r="AY457" s="814" t="s">
        <v>130</v>
      </c>
    </row>
    <row r="458" spans="2:65" s="10" customFormat="1">
      <c r="B458" s="136"/>
      <c r="D458" s="137" t="s">
        <v>131</v>
      </c>
      <c r="E458" s="138" t="s">
        <v>1</v>
      </c>
      <c r="F458" s="139" t="s">
        <v>5984</v>
      </c>
      <c r="H458" s="140">
        <v>329.89600000000002</v>
      </c>
      <c r="I458" s="141"/>
      <c r="L458" s="136"/>
      <c r="M458" s="142"/>
      <c r="T458" s="144"/>
      <c r="AT458" s="138" t="s">
        <v>131</v>
      </c>
      <c r="AU458" s="138" t="s">
        <v>78</v>
      </c>
      <c r="AV458" s="10" t="s">
        <v>78</v>
      </c>
      <c r="AW458" s="10" t="s">
        <v>28</v>
      </c>
      <c r="AX458" s="10" t="s">
        <v>72</v>
      </c>
      <c r="AY458" s="138" t="s">
        <v>130</v>
      </c>
    </row>
    <row r="459" spans="2:65" s="10" customFormat="1">
      <c r="B459" s="136"/>
      <c r="D459" s="137" t="s">
        <v>131</v>
      </c>
      <c r="E459" s="138" t="s">
        <v>1</v>
      </c>
      <c r="F459" s="139" t="s">
        <v>5983</v>
      </c>
      <c r="H459" s="140">
        <v>-4.774</v>
      </c>
      <c r="I459" s="141"/>
      <c r="L459" s="136"/>
      <c r="M459" s="142"/>
      <c r="T459" s="144"/>
      <c r="AT459" s="138" t="s">
        <v>131</v>
      </c>
      <c r="AU459" s="138" t="s">
        <v>78</v>
      </c>
      <c r="AV459" s="10" t="s">
        <v>78</v>
      </c>
      <c r="AW459" s="10" t="s">
        <v>28</v>
      </c>
      <c r="AX459" s="10" t="s">
        <v>72</v>
      </c>
      <c r="AY459" s="138" t="s">
        <v>130</v>
      </c>
    </row>
    <row r="460" spans="2:65" s="813" customFormat="1">
      <c r="B460" s="817"/>
      <c r="D460" s="137" t="s">
        <v>131</v>
      </c>
      <c r="E460" s="814" t="s">
        <v>1</v>
      </c>
      <c r="F460" s="820" t="s">
        <v>5982</v>
      </c>
      <c r="H460" s="819">
        <v>325.12200000000001</v>
      </c>
      <c r="I460" s="818"/>
      <c r="L460" s="817"/>
      <c r="M460" s="816"/>
      <c r="T460" s="815"/>
      <c r="AT460" s="814" t="s">
        <v>131</v>
      </c>
      <c r="AU460" s="814" t="s">
        <v>78</v>
      </c>
      <c r="AV460" s="813" t="s">
        <v>132</v>
      </c>
      <c r="AW460" s="813" t="s">
        <v>28</v>
      </c>
      <c r="AX460" s="813" t="s">
        <v>72</v>
      </c>
      <c r="AY460" s="814" t="s">
        <v>130</v>
      </c>
    </row>
    <row r="461" spans="2:65" s="821" customFormat="1">
      <c r="B461" s="825"/>
      <c r="D461" s="137" t="s">
        <v>131</v>
      </c>
      <c r="E461" s="822" t="s">
        <v>1</v>
      </c>
      <c r="F461" s="828" t="s">
        <v>3195</v>
      </c>
      <c r="H461" s="827">
        <v>643.38599999999997</v>
      </c>
      <c r="I461" s="826"/>
      <c r="L461" s="825"/>
      <c r="M461" s="824"/>
      <c r="T461" s="823"/>
      <c r="AT461" s="822" t="s">
        <v>131</v>
      </c>
      <c r="AU461" s="822" t="s">
        <v>78</v>
      </c>
      <c r="AV461" s="821" t="s">
        <v>103</v>
      </c>
      <c r="AW461" s="821" t="s">
        <v>28</v>
      </c>
      <c r="AX461" s="821" t="s">
        <v>8</v>
      </c>
      <c r="AY461" s="822" t="s">
        <v>130</v>
      </c>
    </row>
    <row r="462" spans="2:65" s="686" customFormat="1" ht="24.25" customHeight="1">
      <c r="B462" s="301"/>
      <c r="C462" s="551" t="s">
        <v>1088</v>
      </c>
      <c r="D462" s="551" t="s">
        <v>1008</v>
      </c>
      <c r="E462" s="801" t="s">
        <v>5981</v>
      </c>
      <c r="F462" s="552" t="s">
        <v>5980</v>
      </c>
      <c r="G462" s="800" t="s">
        <v>270</v>
      </c>
      <c r="H462" s="799">
        <v>643.38599999999997</v>
      </c>
      <c r="I462" s="553"/>
      <c r="J462" s="798">
        <f>ROUND(I462*H462,0)</f>
        <v>0</v>
      </c>
      <c r="K462" s="552" t="s">
        <v>4082</v>
      </c>
      <c r="L462" s="34"/>
      <c r="M462" s="554" t="s">
        <v>1</v>
      </c>
      <c r="N462" s="555" t="s">
        <v>37</v>
      </c>
      <c r="P462" s="307">
        <f>O462*H462</f>
        <v>0</v>
      </c>
      <c r="Q462" s="307">
        <v>0</v>
      </c>
      <c r="R462" s="307">
        <f>Q462*H462</f>
        <v>0</v>
      </c>
      <c r="S462" s="307">
        <v>0</v>
      </c>
      <c r="T462" s="133">
        <f>S462*H462</f>
        <v>0</v>
      </c>
      <c r="AR462" s="134" t="s">
        <v>103</v>
      </c>
      <c r="AT462" s="134" t="s">
        <v>1008</v>
      </c>
      <c r="AU462" s="134" t="s">
        <v>78</v>
      </c>
      <c r="AY462" s="277" t="s">
        <v>130</v>
      </c>
      <c r="BE462" s="308">
        <f>IF(N462="základní",J462,0)</f>
        <v>0</v>
      </c>
      <c r="BF462" s="308">
        <f>IF(N462="snížená",J462,0)</f>
        <v>0</v>
      </c>
      <c r="BG462" s="308">
        <f>IF(N462="zákl. přenesená",J462,0)</f>
        <v>0</v>
      </c>
      <c r="BH462" s="308">
        <f>IF(N462="sníž. přenesená",J462,0)</f>
        <v>0</v>
      </c>
      <c r="BI462" s="308">
        <f>IF(N462="nulová",J462,0)</f>
        <v>0</v>
      </c>
      <c r="BJ462" s="277" t="s">
        <v>8</v>
      </c>
      <c r="BK462" s="308">
        <f>ROUND(I462*H462,0)</f>
        <v>0</v>
      </c>
      <c r="BL462" s="277" t="s">
        <v>103</v>
      </c>
      <c r="BM462" s="134" t="s">
        <v>5979</v>
      </c>
    </row>
    <row r="463" spans="2:65" s="686" customFormat="1" ht="16.5" customHeight="1">
      <c r="B463" s="301"/>
      <c r="C463" s="551" t="s">
        <v>895</v>
      </c>
      <c r="D463" s="551" t="s">
        <v>1008</v>
      </c>
      <c r="E463" s="801" t="s">
        <v>5978</v>
      </c>
      <c r="F463" s="552" t="s">
        <v>5977</v>
      </c>
      <c r="G463" s="800" t="s">
        <v>138</v>
      </c>
      <c r="H463" s="799">
        <v>14.996</v>
      </c>
      <c r="I463" s="553"/>
      <c r="J463" s="798">
        <f>ROUND(I463*H463,0)</f>
        <v>0</v>
      </c>
      <c r="K463" s="552" t="s">
        <v>4082</v>
      </c>
      <c r="L463" s="34"/>
      <c r="M463" s="554" t="s">
        <v>1</v>
      </c>
      <c r="N463" s="555" t="s">
        <v>37</v>
      </c>
      <c r="P463" s="307">
        <f>O463*H463</f>
        <v>0</v>
      </c>
      <c r="Q463" s="307">
        <v>1.0555522399999999</v>
      </c>
      <c r="R463" s="307">
        <f>Q463*H463</f>
        <v>15.82906139104</v>
      </c>
      <c r="S463" s="307">
        <v>0</v>
      </c>
      <c r="T463" s="133">
        <f>S463*H463</f>
        <v>0</v>
      </c>
      <c r="AR463" s="134" t="s">
        <v>103</v>
      </c>
      <c r="AT463" s="134" t="s">
        <v>1008</v>
      </c>
      <c r="AU463" s="134" t="s">
        <v>78</v>
      </c>
      <c r="AY463" s="277" t="s">
        <v>130</v>
      </c>
      <c r="BE463" s="308">
        <f>IF(N463="základní",J463,0)</f>
        <v>0</v>
      </c>
      <c r="BF463" s="308">
        <f>IF(N463="snížená",J463,0)</f>
        <v>0</v>
      </c>
      <c r="BG463" s="308">
        <f>IF(N463="zákl. přenesená",J463,0)</f>
        <v>0</v>
      </c>
      <c r="BH463" s="308">
        <f>IF(N463="sníž. přenesená",J463,0)</f>
        <v>0</v>
      </c>
      <c r="BI463" s="308">
        <f>IF(N463="nulová",J463,0)</f>
        <v>0</v>
      </c>
      <c r="BJ463" s="277" t="s">
        <v>8</v>
      </c>
      <c r="BK463" s="308">
        <f>ROUND(I463*H463,0)</f>
        <v>0</v>
      </c>
      <c r="BL463" s="277" t="s">
        <v>103</v>
      </c>
      <c r="BM463" s="134" t="s">
        <v>5976</v>
      </c>
    </row>
    <row r="464" spans="2:65" s="10" customFormat="1">
      <c r="B464" s="136"/>
      <c r="D464" s="137" t="s">
        <v>131</v>
      </c>
      <c r="E464" s="138" t="s">
        <v>1</v>
      </c>
      <c r="F464" s="139" t="s">
        <v>5975</v>
      </c>
      <c r="H464" s="140">
        <v>7.827</v>
      </c>
      <c r="I464" s="141"/>
      <c r="L464" s="136"/>
      <c r="M464" s="142"/>
      <c r="T464" s="144"/>
      <c r="AT464" s="138" t="s">
        <v>131</v>
      </c>
      <c r="AU464" s="138" t="s">
        <v>78</v>
      </c>
      <c r="AV464" s="10" t="s">
        <v>78</v>
      </c>
      <c r="AW464" s="10" t="s">
        <v>28</v>
      </c>
      <c r="AX464" s="10" t="s">
        <v>72</v>
      </c>
      <c r="AY464" s="138" t="s">
        <v>130</v>
      </c>
    </row>
    <row r="465" spans="2:65" s="10" customFormat="1">
      <c r="B465" s="136"/>
      <c r="D465" s="137" t="s">
        <v>131</v>
      </c>
      <c r="E465" s="138" t="s">
        <v>1</v>
      </c>
      <c r="F465" s="139" t="s">
        <v>5974</v>
      </c>
      <c r="H465" s="140">
        <v>7.0709999999999997</v>
      </c>
      <c r="I465" s="141"/>
      <c r="L465" s="136"/>
      <c r="M465" s="142"/>
      <c r="T465" s="144"/>
      <c r="AT465" s="138" t="s">
        <v>131</v>
      </c>
      <c r="AU465" s="138" t="s">
        <v>78</v>
      </c>
      <c r="AV465" s="10" t="s">
        <v>78</v>
      </c>
      <c r="AW465" s="10" t="s">
        <v>28</v>
      </c>
      <c r="AX465" s="10" t="s">
        <v>72</v>
      </c>
      <c r="AY465" s="138" t="s">
        <v>130</v>
      </c>
    </row>
    <row r="466" spans="2:65" s="813" customFormat="1">
      <c r="B466" s="817"/>
      <c r="D466" s="137" t="s">
        <v>131</v>
      </c>
      <c r="E466" s="814" t="s">
        <v>1</v>
      </c>
      <c r="F466" s="820" t="s">
        <v>2951</v>
      </c>
      <c r="H466" s="819">
        <v>14.898</v>
      </c>
      <c r="I466" s="818"/>
      <c r="L466" s="817"/>
      <c r="M466" s="816"/>
      <c r="T466" s="815"/>
      <c r="AT466" s="814" t="s">
        <v>131</v>
      </c>
      <c r="AU466" s="814" t="s">
        <v>78</v>
      </c>
      <c r="AV466" s="813" t="s">
        <v>132</v>
      </c>
      <c r="AW466" s="813" t="s">
        <v>28</v>
      </c>
      <c r="AX466" s="813" t="s">
        <v>72</v>
      </c>
      <c r="AY466" s="814" t="s">
        <v>130</v>
      </c>
    </row>
    <row r="467" spans="2:65" s="10" customFormat="1">
      <c r="B467" s="136"/>
      <c r="D467" s="137" t="s">
        <v>131</v>
      </c>
      <c r="E467" s="138" t="s">
        <v>1</v>
      </c>
      <c r="F467" s="139" t="s">
        <v>5973</v>
      </c>
      <c r="H467" s="140">
        <v>9.8000000000000004E-2</v>
      </c>
      <c r="I467" s="141"/>
      <c r="L467" s="136"/>
      <c r="M467" s="142"/>
      <c r="T467" s="144"/>
      <c r="AT467" s="138" t="s">
        <v>131</v>
      </c>
      <c r="AU467" s="138" t="s">
        <v>78</v>
      </c>
      <c r="AV467" s="10" t="s">
        <v>78</v>
      </c>
      <c r="AW467" s="10" t="s">
        <v>28</v>
      </c>
      <c r="AX467" s="10" t="s">
        <v>72</v>
      </c>
      <c r="AY467" s="138" t="s">
        <v>130</v>
      </c>
    </row>
    <row r="468" spans="2:65" s="813" customFormat="1">
      <c r="B468" s="817"/>
      <c r="D468" s="137" t="s">
        <v>131</v>
      </c>
      <c r="E468" s="814" t="s">
        <v>1</v>
      </c>
      <c r="F468" s="820" t="s">
        <v>2951</v>
      </c>
      <c r="H468" s="819">
        <v>9.8000000000000004E-2</v>
      </c>
      <c r="I468" s="818"/>
      <c r="L468" s="817"/>
      <c r="M468" s="816"/>
      <c r="T468" s="815"/>
      <c r="AT468" s="814" t="s">
        <v>131</v>
      </c>
      <c r="AU468" s="814" t="s">
        <v>78</v>
      </c>
      <c r="AV468" s="813" t="s">
        <v>132</v>
      </c>
      <c r="AW468" s="813" t="s">
        <v>28</v>
      </c>
      <c r="AX468" s="813" t="s">
        <v>72</v>
      </c>
      <c r="AY468" s="814" t="s">
        <v>130</v>
      </c>
    </row>
    <row r="469" spans="2:65" s="821" customFormat="1">
      <c r="B469" s="825"/>
      <c r="D469" s="137" t="s">
        <v>131</v>
      </c>
      <c r="E469" s="822" t="s">
        <v>1</v>
      </c>
      <c r="F469" s="828" t="s">
        <v>3195</v>
      </c>
      <c r="H469" s="827">
        <v>14.996</v>
      </c>
      <c r="I469" s="826"/>
      <c r="L469" s="825"/>
      <c r="M469" s="824"/>
      <c r="T469" s="823"/>
      <c r="AT469" s="822" t="s">
        <v>131</v>
      </c>
      <c r="AU469" s="822" t="s">
        <v>78</v>
      </c>
      <c r="AV469" s="821" t="s">
        <v>103</v>
      </c>
      <c r="AW469" s="821" t="s">
        <v>28</v>
      </c>
      <c r="AX469" s="821" t="s">
        <v>8</v>
      </c>
      <c r="AY469" s="822" t="s">
        <v>130</v>
      </c>
    </row>
    <row r="470" spans="2:65" s="686" customFormat="1" ht="16.5" customHeight="1">
      <c r="B470" s="301"/>
      <c r="C470" s="551" t="s">
        <v>1093</v>
      </c>
      <c r="D470" s="551" t="s">
        <v>1008</v>
      </c>
      <c r="E470" s="801" t="s">
        <v>4219</v>
      </c>
      <c r="F470" s="552" t="s">
        <v>4218</v>
      </c>
      <c r="G470" s="800" t="s">
        <v>138</v>
      </c>
      <c r="H470" s="799">
        <v>0.42199999999999999</v>
      </c>
      <c r="I470" s="553"/>
      <c r="J470" s="798">
        <f>ROUND(I470*H470,0)</f>
        <v>0</v>
      </c>
      <c r="K470" s="552" t="s">
        <v>4082</v>
      </c>
      <c r="L470" s="34"/>
      <c r="M470" s="554" t="s">
        <v>1</v>
      </c>
      <c r="N470" s="555" t="s">
        <v>37</v>
      </c>
      <c r="P470" s="307">
        <f>O470*H470</f>
        <v>0</v>
      </c>
      <c r="Q470" s="307">
        <v>1.0627727796999999</v>
      </c>
      <c r="R470" s="307">
        <f>Q470*H470</f>
        <v>0.44849011303339997</v>
      </c>
      <c r="S470" s="307">
        <v>0</v>
      </c>
      <c r="T470" s="133">
        <f>S470*H470</f>
        <v>0</v>
      </c>
      <c r="AR470" s="134" t="s">
        <v>103</v>
      </c>
      <c r="AT470" s="134" t="s">
        <v>1008</v>
      </c>
      <c r="AU470" s="134" t="s">
        <v>78</v>
      </c>
      <c r="AY470" s="277" t="s">
        <v>130</v>
      </c>
      <c r="BE470" s="308">
        <f>IF(N470="základní",J470,0)</f>
        <v>0</v>
      </c>
      <c r="BF470" s="308">
        <f>IF(N470="snížená",J470,0)</f>
        <v>0</v>
      </c>
      <c r="BG470" s="308">
        <f>IF(N470="zákl. přenesená",J470,0)</f>
        <v>0</v>
      </c>
      <c r="BH470" s="308">
        <f>IF(N470="sníž. přenesená",J470,0)</f>
        <v>0</v>
      </c>
      <c r="BI470" s="308">
        <f>IF(N470="nulová",J470,0)</f>
        <v>0</v>
      </c>
      <c r="BJ470" s="277" t="s">
        <v>8</v>
      </c>
      <c r="BK470" s="308">
        <f>ROUND(I470*H470,0)</f>
        <v>0</v>
      </c>
      <c r="BL470" s="277" t="s">
        <v>103</v>
      </c>
      <c r="BM470" s="134" t="s">
        <v>5972</v>
      </c>
    </row>
    <row r="471" spans="2:65" s="10" customFormat="1">
      <c r="B471" s="136"/>
      <c r="D471" s="137" t="s">
        <v>131</v>
      </c>
      <c r="E471" s="138" t="s">
        <v>1</v>
      </c>
      <c r="F471" s="139" t="s">
        <v>5971</v>
      </c>
      <c r="H471" s="140">
        <v>0.13300000000000001</v>
      </c>
      <c r="I471" s="141"/>
      <c r="L471" s="136"/>
      <c r="M471" s="142"/>
      <c r="T471" s="144"/>
      <c r="AT471" s="138" t="s">
        <v>131</v>
      </c>
      <c r="AU471" s="138" t="s">
        <v>78</v>
      </c>
      <c r="AV471" s="10" t="s">
        <v>78</v>
      </c>
      <c r="AW471" s="10" t="s">
        <v>28</v>
      </c>
      <c r="AX471" s="10" t="s">
        <v>72</v>
      </c>
      <c r="AY471" s="138" t="s">
        <v>130</v>
      </c>
    </row>
    <row r="472" spans="2:65" s="10" customFormat="1" ht="20.6">
      <c r="B472" s="136"/>
      <c r="D472" s="137" t="s">
        <v>131</v>
      </c>
      <c r="E472" s="138" t="s">
        <v>1</v>
      </c>
      <c r="F472" s="139" t="s">
        <v>5970</v>
      </c>
      <c r="H472" s="140">
        <v>0.28899999999999998</v>
      </c>
      <c r="I472" s="141"/>
      <c r="L472" s="136"/>
      <c r="M472" s="142"/>
      <c r="T472" s="144"/>
      <c r="AT472" s="138" t="s">
        <v>131</v>
      </c>
      <c r="AU472" s="138" t="s">
        <v>78</v>
      </c>
      <c r="AV472" s="10" t="s">
        <v>78</v>
      </c>
      <c r="AW472" s="10" t="s">
        <v>28</v>
      </c>
      <c r="AX472" s="10" t="s">
        <v>72</v>
      </c>
      <c r="AY472" s="138" t="s">
        <v>130</v>
      </c>
    </row>
    <row r="473" spans="2:65" s="813" customFormat="1">
      <c r="B473" s="817"/>
      <c r="D473" s="137" t="s">
        <v>131</v>
      </c>
      <c r="E473" s="814" t="s">
        <v>1</v>
      </c>
      <c r="F473" s="820" t="s">
        <v>2951</v>
      </c>
      <c r="H473" s="819">
        <v>0.42199999999999999</v>
      </c>
      <c r="I473" s="818"/>
      <c r="L473" s="817"/>
      <c r="M473" s="816"/>
      <c r="T473" s="815"/>
      <c r="AT473" s="814" t="s">
        <v>131</v>
      </c>
      <c r="AU473" s="814" t="s">
        <v>78</v>
      </c>
      <c r="AV473" s="813" t="s">
        <v>132</v>
      </c>
      <c r="AW473" s="813" t="s">
        <v>28</v>
      </c>
      <c r="AX473" s="813" t="s">
        <v>8</v>
      </c>
      <c r="AY473" s="814" t="s">
        <v>130</v>
      </c>
    </row>
    <row r="474" spans="2:65" s="686" customFormat="1" ht="16.5" customHeight="1">
      <c r="B474" s="301"/>
      <c r="C474" s="551" t="s">
        <v>897</v>
      </c>
      <c r="D474" s="551" t="s">
        <v>1008</v>
      </c>
      <c r="E474" s="801" t="s">
        <v>5969</v>
      </c>
      <c r="F474" s="552" t="s">
        <v>5968</v>
      </c>
      <c r="G474" s="800" t="s">
        <v>212</v>
      </c>
      <c r="H474" s="799">
        <v>2.1850000000000001</v>
      </c>
      <c r="I474" s="553"/>
      <c r="J474" s="798">
        <f>ROUND(I474*H474,0)</f>
        <v>0</v>
      </c>
      <c r="K474" s="552" t="s">
        <v>4082</v>
      </c>
      <c r="L474" s="34"/>
      <c r="M474" s="554" t="s">
        <v>1</v>
      </c>
      <c r="N474" s="555" t="s">
        <v>37</v>
      </c>
      <c r="P474" s="307">
        <f>O474*H474</f>
        <v>0</v>
      </c>
      <c r="Q474" s="307">
        <v>2.45336</v>
      </c>
      <c r="R474" s="307">
        <f>Q474*H474</f>
        <v>5.3605916000000002</v>
      </c>
      <c r="S474" s="307">
        <v>0</v>
      </c>
      <c r="T474" s="133">
        <f>S474*H474</f>
        <v>0</v>
      </c>
      <c r="AR474" s="134" t="s">
        <v>103</v>
      </c>
      <c r="AT474" s="134" t="s">
        <v>1008</v>
      </c>
      <c r="AU474" s="134" t="s">
        <v>78</v>
      </c>
      <c r="AY474" s="277" t="s">
        <v>130</v>
      </c>
      <c r="BE474" s="308">
        <f>IF(N474="základní",J474,0)</f>
        <v>0</v>
      </c>
      <c r="BF474" s="308">
        <f>IF(N474="snížená",J474,0)</f>
        <v>0</v>
      </c>
      <c r="BG474" s="308">
        <f>IF(N474="zákl. přenesená",J474,0)</f>
        <v>0</v>
      </c>
      <c r="BH474" s="308">
        <f>IF(N474="sníž. přenesená",J474,0)</f>
        <v>0</v>
      </c>
      <c r="BI474" s="308">
        <f>IF(N474="nulová",J474,0)</f>
        <v>0</v>
      </c>
      <c r="BJ474" s="277" t="s">
        <v>8</v>
      </c>
      <c r="BK474" s="308">
        <f>ROUND(I474*H474,0)</f>
        <v>0</v>
      </c>
      <c r="BL474" s="277" t="s">
        <v>103</v>
      </c>
      <c r="BM474" s="134" t="s">
        <v>5967</v>
      </c>
    </row>
    <row r="475" spans="2:65" s="10" customFormat="1">
      <c r="B475" s="136"/>
      <c r="D475" s="137" t="s">
        <v>131</v>
      </c>
      <c r="E475" s="138" t="s">
        <v>1</v>
      </c>
      <c r="F475" s="139" t="s">
        <v>5966</v>
      </c>
      <c r="H475" s="140">
        <v>2.1850000000000001</v>
      </c>
      <c r="I475" s="141"/>
      <c r="L475" s="136"/>
      <c r="M475" s="142"/>
      <c r="T475" s="144"/>
      <c r="AT475" s="138" t="s">
        <v>131</v>
      </c>
      <c r="AU475" s="138" t="s">
        <v>78</v>
      </c>
      <c r="AV475" s="10" t="s">
        <v>78</v>
      </c>
      <c r="AW475" s="10" t="s">
        <v>28</v>
      </c>
      <c r="AX475" s="10" t="s">
        <v>72</v>
      </c>
      <c r="AY475" s="138" t="s">
        <v>130</v>
      </c>
    </row>
    <row r="476" spans="2:65" s="813" customFormat="1">
      <c r="B476" s="817"/>
      <c r="D476" s="137" t="s">
        <v>131</v>
      </c>
      <c r="E476" s="814" t="s">
        <v>1</v>
      </c>
      <c r="F476" s="820" t="s">
        <v>5951</v>
      </c>
      <c r="H476" s="819">
        <v>2.1850000000000001</v>
      </c>
      <c r="I476" s="818"/>
      <c r="L476" s="817"/>
      <c r="M476" s="816"/>
      <c r="T476" s="815"/>
      <c r="AT476" s="814" t="s">
        <v>131</v>
      </c>
      <c r="AU476" s="814" t="s">
        <v>78</v>
      </c>
      <c r="AV476" s="813" t="s">
        <v>132</v>
      </c>
      <c r="AW476" s="813" t="s">
        <v>28</v>
      </c>
      <c r="AX476" s="813" t="s">
        <v>8</v>
      </c>
      <c r="AY476" s="814" t="s">
        <v>130</v>
      </c>
    </row>
    <row r="477" spans="2:65" s="686" customFormat="1" ht="24.25" customHeight="1">
      <c r="B477" s="301"/>
      <c r="C477" s="551" t="s">
        <v>1099</v>
      </c>
      <c r="D477" s="551" t="s">
        <v>1008</v>
      </c>
      <c r="E477" s="801" t="s">
        <v>5965</v>
      </c>
      <c r="F477" s="552" t="s">
        <v>5964</v>
      </c>
      <c r="G477" s="800" t="s">
        <v>270</v>
      </c>
      <c r="H477" s="799">
        <v>22.943000000000001</v>
      </c>
      <c r="I477" s="553"/>
      <c r="J477" s="798">
        <f>ROUND(I477*H477,0)</f>
        <v>0</v>
      </c>
      <c r="K477" s="552" t="s">
        <v>4082</v>
      </c>
      <c r="L477" s="34"/>
      <c r="M477" s="554" t="s">
        <v>1</v>
      </c>
      <c r="N477" s="555" t="s">
        <v>37</v>
      </c>
      <c r="P477" s="307">
        <f>O477*H477</f>
        <v>0</v>
      </c>
      <c r="Q477" s="307">
        <v>6.62832E-3</v>
      </c>
      <c r="R477" s="307">
        <f>Q477*H477</f>
        <v>0.15207354576000001</v>
      </c>
      <c r="S477" s="307">
        <v>0</v>
      </c>
      <c r="T477" s="133">
        <f>S477*H477</f>
        <v>0</v>
      </c>
      <c r="AR477" s="134" t="s">
        <v>103</v>
      </c>
      <c r="AT477" s="134" t="s">
        <v>1008</v>
      </c>
      <c r="AU477" s="134" t="s">
        <v>78</v>
      </c>
      <c r="AY477" s="277" t="s">
        <v>130</v>
      </c>
      <c r="BE477" s="308">
        <f>IF(N477="základní",J477,0)</f>
        <v>0</v>
      </c>
      <c r="BF477" s="308">
        <f>IF(N477="snížená",J477,0)</f>
        <v>0</v>
      </c>
      <c r="BG477" s="308">
        <f>IF(N477="zákl. přenesená",J477,0)</f>
        <v>0</v>
      </c>
      <c r="BH477" s="308">
        <f>IF(N477="sníž. přenesená",J477,0)</f>
        <v>0</v>
      </c>
      <c r="BI477" s="308">
        <f>IF(N477="nulová",J477,0)</f>
        <v>0</v>
      </c>
      <c r="BJ477" s="277" t="s">
        <v>8</v>
      </c>
      <c r="BK477" s="308">
        <f>ROUND(I477*H477,0)</f>
        <v>0</v>
      </c>
      <c r="BL477" s="277" t="s">
        <v>103</v>
      </c>
      <c r="BM477" s="134" t="s">
        <v>5963</v>
      </c>
    </row>
    <row r="478" spans="2:65" s="10" customFormat="1">
      <c r="B478" s="136"/>
      <c r="D478" s="137" t="s">
        <v>131</v>
      </c>
      <c r="E478" s="138" t="s">
        <v>1</v>
      </c>
      <c r="F478" s="139" t="s">
        <v>5962</v>
      </c>
      <c r="H478" s="140">
        <v>22.943000000000001</v>
      </c>
      <c r="I478" s="141"/>
      <c r="L478" s="136"/>
      <c r="M478" s="142"/>
      <c r="T478" s="144"/>
      <c r="AT478" s="138" t="s">
        <v>131</v>
      </c>
      <c r="AU478" s="138" t="s">
        <v>78</v>
      </c>
      <c r="AV478" s="10" t="s">
        <v>78</v>
      </c>
      <c r="AW478" s="10" t="s">
        <v>28</v>
      </c>
      <c r="AX478" s="10" t="s">
        <v>72</v>
      </c>
      <c r="AY478" s="138" t="s">
        <v>130</v>
      </c>
    </row>
    <row r="479" spans="2:65" s="813" customFormat="1">
      <c r="B479" s="817"/>
      <c r="D479" s="137" t="s">
        <v>131</v>
      </c>
      <c r="E479" s="814" t="s">
        <v>1</v>
      </c>
      <c r="F479" s="820" t="s">
        <v>5951</v>
      </c>
      <c r="H479" s="819">
        <v>22.943000000000001</v>
      </c>
      <c r="I479" s="818"/>
      <c r="L479" s="817"/>
      <c r="M479" s="816"/>
      <c r="T479" s="815"/>
      <c r="AT479" s="814" t="s">
        <v>131</v>
      </c>
      <c r="AU479" s="814" t="s">
        <v>78</v>
      </c>
      <c r="AV479" s="813" t="s">
        <v>132</v>
      </c>
      <c r="AW479" s="813" t="s">
        <v>28</v>
      </c>
      <c r="AX479" s="813" t="s">
        <v>8</v>
      </c>
      <c r="AY479" s="814" t="s">
        <v>130</v>
      </c>
    </row>
    <row r="480" spans="2:65" s="686" customFormat="1" ht="24.25" customHeight="1">
      <c r="B480" s="301"/>
      <c r="C480" s="551" t="s">
        <v>1087</v>
      </c>
      <c r="D480" s="551" t="s">
        <v>1008</v>
      </c>
      <c r="E480" s="801" t="s">
        <v>5961</v>
      </c>
      <c r="F480" s="552" t="s">
        <v>5960</v>
      </c>
      <c r="G480" s="800" t="s">
        <v>270</v>
      </c>
      <c r="H480" s="799">
        <v>22.943000000000001</v>
      </c>
      <c r="I480" s="553"/>
      <c r="J480" s="798">
        <f>ROUND(I480*H480,0)</f>
        <v>0</v>
      </c>
      <c r="K480" s="552" t="s">
        <v>4082</v>
      </c>
      <c r="L480" s="34"/>
      <c r="M480" s="554" t="s">
        <v>1</v>
      </c>
      <c r="N480" s="555" t="s">
        <v>37</v>
      </c>
      <c r="P480" s="307">
        <f>O480*H480</f>
        <v>0</v>
      </c>
      <c r="Q480" s="307">
        <v>0</v>
      </c>
      <c r="R480" s="307">
        <f>Q480*H480</f>
        <v>0</v>
      </c>
      <c r="S480" s="307">
        <v>0</v>
      </c>
      <c r="T480" s="133">
        <f>S480*H480</f>
        <v>0</v>
      </c>
      <c r="AR480" s="134" t="s">
        <v>103</v>
      </c>
      <c r="AT480" s="134" t="s">
        <v>1008</v>
      </c>
      <c r="AU480" s="134" t="s">
        <v>78</v>
      </c>
      <c r="AY480" s="277" t="s">
        <v>130</v>
      </c>
      <c r="BE480" s="308">
        <f>IF(N480="základní",J480,0)</f>
        <v>0</v>
      </c>
      <c r="BF480" s="308">
        <f>IF(N480="snížená",J480,0)</f>
        <v>0</v>
      </c>
      <c r="BG480" s="308">
        <f>IF(N480="zákl. přenesená",J480,0)</f>
        <v>0</v>
      </c>
      <c r="BH480" s="308">
        <f>IF(N480="sníž. přenesená",J480,0)</f>
        <v>0</v>
      </c>
      <c r="BI480" s="308">
        <f>IF(N480="nulová",J480,0)</f>
        <v>0</v>
      </c>
      <c r="BJ480" s="277" t="s">
        <v>8</v>
      </c>
      <c r="BK480" s="308">
        <f>ROUND(I480*H480,0)</f>
        <v>0</v>
      </c>
      <c r="BL480" s="277" t="s">
        <v>103</v>
      </c>
      <c r="BM480" s="134" t="s">
        <v>5959</v>
      </c>
    </row>
    <row r="481" spans="2:65" s="686" customFormat="1" ht="21.75" customHeight="1">
      <c r="B481" s="301"/>
      <c r="C481" s="551" t="s">
        <v>1104</v>
      </c>
      <c r="D481" s="551" t="s">
        <v>1008</v>
      </c>
      <c r="E481" s="801" t="s">
        <v>5958</v>
      </c>
      <c r="F481" s="552" t="s">
        <v>5957</v>
      </c>
      <c r="G481" s="800" t="s">
        <v>270</v>
      </c>
      <c r="H481" s="799">
        <v>22.943000000000001</v>
      </c>
      <c r="I481" s="553"/>
      <c r="J481" s="798">
        <f>ROUND(I481*H481,0)</f>
        <v>0</v>
      </c>
      <c r="K481" s="552" t="s">
        <v>4082</v>
      </c>
      <c r="L481" s="34"/>
      <c r="M481" s="554" t="s">
        <v>1</v>
      </c>
      <c r="N481" s="555" t="s">
        <v>37</v>
      </c>
      <c r="P481" s="307">
        <f>O481*H481</f>
        <v>0</v>
      </c>
      <c r="Q481" s="307">
        <v>3.3999999999999998E-3</v>
      </c>
      <c r="R481" s="307">
        <f>Q481*H481</f>
        <v>7.8006199999999998E-2</v>
      </c>
      <c r="S481" s="307">
        <v>0</v>
      </c>
      <c r="T481" s="133">
        <f>S481*H481</f>
        <v>0</v>
      </c>
      <c r="AR481" s="134" t="s">
        <v>103</v>
      </c>
      <c r="AT481" s="134" t="s">
        <v>1008</v>
      </c>
      <c r="AU481" s="134" t="s">
        <v>78</v>
      </c>
      <c r="AY481" s="277" t="s">
        <v>130</v>
      </c>
      <c r="BE481" s="308">
        <f>IF(N481="základní",J481,0)</f>
        <v>0</v>
      </c>
      <c r="BF481" s="308">
        <f>IF(N481="snížená",J481,0)</f>
        <v>0</v>
      </c>
      <c r="BG481" s="308">
        <f>IF(N481="zákl. přenesená",J481,0)</f>
        <v>0</v>
      </c>
      <c r="BH481" s="308">
        <f>IF(N481="sníž. přenesená",J481,0)</f>
        <v>0</v>
      </c>
      <c r="BI481" s="308">
        <f>IF(N481="nulová",J481,0)</f>
        <v>0</v>
      </c>
      <c r="BJ481" s="277" t="s">
        <v>8</v>
      </c>
      <c r="BK481" s="308">
        <f>ROUND(I481*H481,0)</f>
        <v>0</v>
      </c>
      <c r="BL481" s="277" t="s">
        <v>103</v>
      </c>
      <c r="BM481" s="134" t="s">
        <v>5956</v>
      </c>
    </row>
    <row r="482" spans="2:65" s="686" customFormat="1" ht="33" customHeight="1">
      <c r="B482" s="301"/>
      <c r="C482" s="551" t="s">
        <v>1090</v>
      </c>
      <c r="D482" s="551" t="s">
        <v>1008</v>
      </c>
      <c r="E482" s="801" t="s">
        <v>5955</v>
      </c>
      <c r="F482" s="552" t="s">
        <v>5954</v>
      </c>
      <c r="G482" s="800" t="s">
        <v>270</v>
      </c>
      <c r="H482" s="799">
        <v>5.4630000000000001</v>
      </c>
      <c r="I482" s="553"/>
      <c r="J482" s="798">
        <f>ROUND(I482*H482,0)</f>
        <v>0</v>
      </c>
      <c r="K482" s="552" t="s">
        <v>1</v>
      </c>
      <c r="L482" s="34"/>
      <c r="M482" s="554" t="s">
        <v>1</v>
      </c>
      <c r="N482" s="555" t="s">
        <v>37</v>
      </c>
      <c r="P482" s="307">
        <f>O482*H482</f>
        <v>0</v>
      </c>
      <c r="Q482" s="307">
        <v>1.4960399999999999E-3</v>
      </c>
      <c r="R482" s="307">
        <f>Q482*H482</f>
        <v>8.1728665200000005E-3</v>
      </c>
      <c r="S482" s="307">
        <v>0</v>
      </c>
      <c r="T482" s="133">
        <f>S482*H482</f>
        <v>0</v>
      </c>
      <c r="AR482" s="134" t="s">
        <v>103</v>
      </c>
      <c r="AT482" s="134" t="s">
        <v>1008</v>
      </c>
      <c r="AU482" s="134" t="s">
        <v>78</v>
      </c>
      <c r="AY482" s="277" t="s">
        <v>130</v>
      </c>
      <c r="BE482" s="308">
        <f>IF(N482="základní",J482,0)</f>
        <v>0</v>
      </c>
      <c r="BF482" s="308">
        <f>IF(N482="snížená",J482,0)</f>
        <v>0</v>
      </c>
      <c r="BG482" s="308">
        <f>IF(N482="zákl. přenesená",J482,0)</f>
        <v>0</v>
      </c>
      <c r="BH482" s="308">
        <f>IF(N482="sníž. přenesená",J482,0)</f>
        <v>0</v>
      </c>
      <c r="BI482" s="308">
        <f>IF(N482="nulová",J482,0)</f>
        <v>0</v>
      </c>
      <c r="BJ482" s="277" t="s">
        <v>8</v>
      </c>
      <c r="BK482" s="308">
        <f>ROUND(I482*H482,0)</f>
        <v>0</v>
      </c>
      <c r="BL482" s="277" t="s">
        <v>103</v>
      </c>
      <c r="BM482" s="134" t="s">
        <v>5953</v>
      </c>
    </row>
    <row r="483" spans="2:65" s="10" customFormat="1">
      <c r="B483" s="136"/>
      <c r="D483" s="137" t="s">
        <v>131</v>
      </c>
      <c r="E483" s="138" t="s">
        <v>1</v>
      </c>
      <c r="F483" s="139" t="s">
        <v>5952</v>
      </c>
      <c r="H483" s="140">
        <v>5.4630000000000001</v>
      </c>
      <c r="I483" s="141"/>
      <c r="L483" s="136"/>
      <c r="M483" s="142"/>
      <c r="T483" s="144"/>
      <c r="AT483" s="138" t="s">
        <v>131</v>
      </c>
      <c r="AU483" s="138" t="s">
        <v>78</v>
      </c>
      <c r="AV483" s="10" t="s">
        <v>78</v>
      </c>
      <c r="AW483" s="10" t="s">
        <v>28</v>
      </c>
      <c r="AX483" s="10" t="s">
        <v>72</v>
      </c>
      <c r="AY483" s="138" t="s">
        <v>130</v>
      </c>
    </row>
    <row r="484" spans="2:65" s="813" customFormat="1">
      <c r="B484" s="817"/>
      <c r="D484" s="137" t="s">
        <v>131</v>
      </c>
      <c r="E484" s="814" t="s">
        <v>1</v>
      </c>
      <c r="F484" s="820" t="s">
        <v>5951</v>
      </c>
      <c r="H484" s="819">
        <v>5.4630000000000001</v>
      </c>
      <c r="I484" s="818"/>
      <c r="L484" s="817"/>
      <c r="M484" s="816"/>
      <c r="T484" s="815"/>
      <c r="AT484" s="814" t="s">
        <v>131</v>
      </c>
      <c r="AU484" s="814" t="s">
        <v>78</v>
      </c>
      <c r="AV484" s="813" t="s">
        <v>132</v>
      </c>
      <c r="AW484" s="813" t="s">
        <v>28</v>
      </c>
      <c r="AX484" s="813" t="s">
        <v>8</v>
      </c>
      <c r="AY484" s="814" t="s">
        <v>130</v>
      </c>
    </row>
    <row r="485" spans="2:65" s="686" customFormat="1" ht="33" customHeight="1">
      <c r="B485" s="301"/>
      <c r="C485" s="551" t="s">
        <v>1108</v>
      </c>
      <c r="D485" s="551" t="s">
        <v>1008</v>
      </c>
      <c r="E485" s="801" t="s">
        <v>5950</v>
      </c>
      <c r="F485" s="552" t="s">
        <v>5949</v>
      </c>
      <c r="G485" s="800" t="s">
        <v>270</v>
      </c>
      <c r="H485" s="799">
        <v>5.4630000000000001</v>
      </c>
      <c r="I485" s="553"/>
      <c r="J485" s="798">
        <f>ROUND(I485*H485,0)</f>
        <v>0</v>
      </c>
      <c r="K485" s="552" t="s">
        <v>1</v>
      </c>
      <c r="L485" s="34"/>
      <c r="M485" s="554" t="s">
        <v>1</v>
      </c>
      <c r="N485" s="555" t="s">
        <v>37</v>
      </c>
      <c r="P485" s="307">
        <f>O485*H485</f>
        <v>0</v>
      </c>
      <c r="Q485" s="307">
        <v>0</v>
      </c>
      <c r="R485" s="307">
        <f>Q485*H485</f>
        <v>0</v>
      </c>
      <c r="S485" s="307">
        <v>0</v>
      </c>
      <c r="T485" s="133">
        <f>S485*H485</f>
        <v>0</v>
      </c>
      <c r="AR485" s="134" t="s">
        <v>103</v>
      </c>
      <c r="AT485" s="134" t="s">
        <v>1008</v>
      </c>
      <c r="AU485" s="134" t="s">
        <v>78</v>
      </c>
      <c r="AY485" s="277" t="s">
        <v>130</v>
      </c>
      <c r="BE485" s="308">
        <f>IF(N485="základní",J485,0)</f>
        <v>0</v>
      </c>
      <c r="BF485" s="308">
        <f>IF(N485="snížená",J485,0)</f>
        <v>0</v>
      </c>
      <c r="BG485" s="308">
        <f>IF(N485="zákl. přenesená",J485,0)</f>
        <v>0</v>
      </c>
      <c r="BH485" s="308">
        <f>IF(N485="sníž. přenesená",J485,0)</f>
        <v>0</v>
      </c>
      <c r="BI485" s="308">
        <f>IF(N485="nulová",J485,0)</f>
        <v>0</v>
      </c>
      <c r="BJ485" s="277" t="s">
        <v>8</v>
      </c>
      <c r="BK485" s="308">
        <f>ROUND(I485*H485,0)</f>
        <v>0</v>
      </c>
      <c r="BL485" s="277" t="s">
        <v>103</v>
      </c>
      <c r="BM485" s="134" t="s">
        <v>5948</v>
      </c>
    </row>
    <row r="486" spans="2:65" s="686" customFormat="1" ht="16.5" customHeight="1">
      <c r="B486" s="301"/>
      <c r="C486" s="551" t="s">
        <v>1092</v>
      </c>
      <c r="D486" s="551" t="s">
        <v>1008</v>
      </c>
      <c r="E486" s="801" t="s">
        <v>5947</v>
      </c>
      <c r="F486" s="552" t="s">
        <v>5946</v>
      </c>
      <c r="G486" s="800" t="s">
        <v>212</v>
      </c>
      <c r="H486" s="799">
        <v>9.5619999999999994</v>
      </c>
      <c r="I486" s="553"/>
      <c r="J486" s="798">
        <f>ROUND(I486*H486,0)</f>
        <v>0</v>
      </c>
      <c r="K486" s="552" t="s">
        <v>4082</v>
      </c>
      <c r="L486" s="34"/>
      <c r="M486" s="554" t="s">
        <v>1</v>
      </c>
      <c r="N486" s="555" t="s">
        <v>37</v>
      </c>
      <c r="P486" s="307">
        <f>O486*H486</f>
        <v>0</v>
      </c>
      <c r="Q486" s="307">
        <v>2.453395</v>
      </c>
      <c r="R486" s="307">
        <f>Q486*H486</f>
        <v>23.459362989999999</v>
      </c>
      <c r="S486" s="307">
        <v>0</v>
      </c>
      <c r="T486" s="133">
        <f>S486*H486</f>
        <v>0</v>
      </c>
      <c r="AR486" s="134" t="s">
        <v>103</v>
      </c>
      <c r="AT486" s="134" t="s">
        <v>1008</v>
      </c>
      <c r="AU486" s="134" t="s">
        <v>78</v>
      </c>
      <c r="AY486" s="277" t="s">
        <v>130</v>
      </c>
      <c r="BE486" s="308">
        <f>IF(N486="základní",J486,0)</f>
        <v>0</v>
      </c>
      <c r="BF486" s="308">
        <f>IF(N486="snížená",J486,0)</f>
        <v>0</v>
      </c>
      <c r="BG486" s="308">
        <f>IF(N486="zákl. přenesená",J486,0)</f>
        <v>0</v>
      </c>
      <c r="BH486" s="308">
        <f>IF(N486="sníž. přenesená",J486,0)</f>
        <v>0</v>
      </c>
      <c r="BI486" s="308">
        <f>IF(N486="nulová",J486,0)</f>
        <v>0</v>
      </c>
      <c r="BJ486" s="277" t="s">
        <v>8</v>
      </c>
      <c r="BK486" s="308">
        <f>ROUND(I486*H486,0)</f>
        <v>0</v>
      </c>
      <c r="BL486" s="277" t="s">
        <v>103</v>
      </c>
      <c r="BM486" s="134" t="s">
        <v>5945</v>
      </c>
    </row>
    <row r="487" spans="2:65" s="10" customFormat="1">
      <c r="B487" s="136"/>
      <c r="D487" s="137" t="s">
        <v>131</v>
      </c>
      <c r="E487" s="138" t="s">
        <v>1</v>
      </c>
      <c r="F487" s="139" t="s">
        <v>5944</v>
      </c>
      <c r="H487" s="140">
        <v>0.34100000000000003</v>
      </c>
      <c r="I487" s="141"/>
      <c r="L487" s="136"/>
      <c r="M487" s="142"/>
      <c r="T487" s="144"/>
      <c r="AT487" s="138" t="s">
        <v>131</v>
      </c>
      <c r="AU487" s="138" t="s">
        <v>78</v>
      </c>
      <c r="AV487" s="10" t="s">
        <v>78</v>
      </c>
      <c r="AW487" s="10" t="s">
        <v>28</v>
      </c>
      <c r="AX487" s="10" t="s">
        <v>72</v>
      </c>
      <c r="AY487" s="138" t="s">
        <v>130</v>
      </c>
    </row>
    <row r="488" spans="2:65" s="10" customFormat="1">
      <c r="B488" s="136"/>
      <c r="D488" s="137" t="s">
        <v>131</v>
      </c>
      <c r="E488" s="138" t="s">
        <v>1</v>
      </c>
      <c r="F488" s="139" t="s">
        <v>5943</v>
      </c>
      <c r="H488" s="140">
        <v>0.114</v>
      </c>
      <c r="I488" s="141"/>
      <c r="L488" s="136"/>
      <c r="M488" s="142"/>
      <c r="T488" s="144"/>
      <c r="AT488" s="138" t="s">
        <v>131</v>
      </c>
      <c r="AU488" s="138" t="s">
        <v>78</v>
      </c>
      <c r="AV488" s="10" t="s">
        <v>78</v>
      </c>
      <c r="AW488" s="10" t="s">
        <v>28</v>
      </c>
      <c r="AX488" s="10" t="s">
        <v>72</v>
      </c>
      <c r="AY488" s="138" t="s">
        <v>130</v>
      </c>
    </row>
    <row r="489" spans="2:65" s="10" customFormat="1">
      <c r="B489" s="136"/>
      <c r="D489" s="137" t="s">
        <v>131</v>
      </c>
      <c r="E489" s="138" t="s">
        <v>1</v>
      </c>
      <c r="F489" s="139" t="s">
        <v>5942</v>
      </c>
      <c r="H489" s="140">
        <v>2.4430000000000001</v>
      </c>
      <c r="I489" s="141"/>
      <c r="L489" s="136"/>
      <c r="M489" s="142"/>
      <c r="T489" s="144"/>
      <c r="AT489" s="138" t="s">
        <v>131</v>
      </c>
      <c r="AU489" s="138" t="s">
        <v>78</v>
      </c>
      <c r="AV489" s="10" t="s">
        <v>78</v>
      </c>
      <c r="AW489" s="10" t="s">
        <v>28</v>
      </c>
      <c r="AX489" s="10" t="s">
        <v>72</v>
      </c>
      <c r="AY489" s="138" t="s">
        <v>130</v>
      </c>
    </row>
    <row r="490" spans="2:65" s="10" customFormat="1">
      <c r="B490" s="136"/>
      <c r="D490" s="137" t="s">
        <v>131</v>
      </c>
      <c r="E490" s="138" t="s">
        <v>1</v>
      </c>
      <c r="F490" s="139" t="s">
        <v>5941</v>
      </c>
      <c r="H490" s="140">
        <v>0.76800000000000002</v>
      </c>
      <c r="I490" s="141"/>
      <c r="L490" s="136"/>
      <c r="M490" s="142"/>
      <c r="T490" s="144"/>
      <c r="AT490" s="138" t="s">
        <v>131</v>
      </c>
      <c r="AU490" s="138" t="s">
        <v>78</v>
      </c>
      <c r="AV490" s="10" t="s">
        <v>78</v>
      </c>
      <c r="AW490" s="10" t="s">
        <v>28</v>
      </c>
      <c r="AX490" s="10" t="s">
        <v>72</v>
      </c>
      <c r="AY490" s="138" t="s">
        <v>130</v>
      </c>
    </row>
    <row r="491" spans="2:65" s="10" customFormat="1">
      <c r="B491" s="136"/>
      <c r="D491" s="137" t="s">
        <v>131</v>
      </c>
      <c r="E491" s="138" t="s">
        <v>1</v>
      </c>
      <c r="F491" s="139" t="s">
        <v>5940</v>
      </c>
      <c r="H491" s="140">
        <v>0.35799999999999998</v>
      </c>
      <c r="I491" s="141"/>
      <c r="L491" s="136"/>
      <c r="M491" s="142"/>
      <c r="T491" s="144"/>
      <c r="AT491" s="138" t="s">
        <v>131</v>
      </c>
      <c r="AU491" s="138" t="s">
        <v>78</v>
      </c>
      <c r="AV491" s="10" t="s">
        <v>78</v>
      </c>
      <c r="AW491" s="10" t="s">
        <v>28</v>
      </c>
      <c r="AX491" s="10" t="s">
        <v>72</v>
      </c>
      <c r="AY491" s="138" t="s">
        <v>130</v>
      </c>
    </row>
    <row r="492" spans="2:65" s="10" customFormat="1">
      <c r="B492" s="136"/>
      <c r="D492" s="137" t="s">
        <v>131</v>
      </c>
      <c r="E492" s="138" t="s">
        <v>1</v>
      </c>
      <c r="F492" s="139" t="s">
        <v>5939</v>
      </c>
      <c r="H492" s="140">
        <v>1.306</v>
      </c>
      <c r="I492" s="141"/>
      <c r="L492" s="136"/>
      <c r="M492" s="142"/>
      <c r="T492" s="144"/>
      <c r="AT492" s="138" t="s">
        <v>131</v>
      </c>
      <c r="AU492" s="138" t="s">
        <v>78</v>
      </c>
      <c r="AV492" s="10" t="s">
        <v>78</v>
      </c>
      <c r="AW492" s="10" t="s">
        <v>28</v>
      </c>
      <c r="AX492" s="10" t="s">
        <v>72</v>
      </c>
      <c r="AY492" s="138" t="s">
        <v>130</v>
      </c>
    </row>
    <row r="493" spans="2:65" s="813" customFormat="1">
      <c r="B493" s="817"/>
      <c r="D493" s="137" t="s">
        <v>131</v>
      </c>
      <c r="E493" s="814" t="s">
        <v>1</v>
      </c>
      <c r="F493" s="820" t="s">
        <v>5928</v>
      </c>
      <c r="H493" s="819">
        <v>5.33</v>
      </c>
      <c r="I493" s="818"/>
      <c r="L493" s="817"/>
      <c r="M493" s="816"/>
      <c r="T493" s="815"/>
      <c r="AT493" s="814" t="s">
        <v>131</v>
      </c>
      <c r="AU493" s="814" t="s">
        <v>78</v>
      </c>
      <c r="AV493" s="813" t="s">
        <v>132</v>
      </c>
      <c r="AW493" s="813" t="s">
        <v>28</v>
      </c>
      <c r="AX493" s="813" t="s">
        <v>72</v>
      </c>
      <c r="AY493" s="814" t="s">
        <v>130</v>
      </c>
    </row>
    <row r="494" spans="2:65" s="10" customFormat="1">
      <c r="B494" s="136"/>
      <c r="D494" s="137" t="s">
        <v>131</v>
      </c>
      <c r="E494" s="138" t="s">
        <v>1</v>
      </c>
      <c r="F494" s="139" t="s">
        <v>5938</v>
      </c>
      <c r="H494" s="140">
        <v>4.2320000000000002</v>
      </c>
      <c r="I494" s="141"/>
      <c r="L494" s="136"/>
      <c r="M494" s="142"/>
      <c r="T494" s="144"/>
      <c r="AT494" s="138" t="s">
        <v>131</v>
      </c>
      <c r="AU494" s="138" t="s">
        <v>78</v>
      </c>
      <c r="AV494" s="10" t="s">
        <v>78</v>
      </c>
      <c r="AW494" s="10" t="s">
        <v>28</v>
      </c>
      <c r="AX494" s="10" t="s">
        <v>72</v>
      </c>
      <c r="AY494" s="138" t="s">
        <v>130</v>
      </c>
    </row>
    <row r="495" spans="2:65" s="813" customFormat="1">
      <c r="B495" s="817"/>
      <c r="D495" s="137" t="s">
        <v>131</v>
      </c>
      <c r="E495" s="814" t="s">
        <v>1</v>
      </c>
      <c r="F495" s="820" t="s">
        <v>5926</v>
      </c>
      <c r="H495" s="819">
        <v>4.2320000000000002</v>
      </c>
      <c r="I495" s="818"/>
      <c r="L495" s="817"/>
      <c r="M495" s="816"/>
      <c r="T495" s="815"/>
      <c r="AT495" s="814" t="s">
        <v>131</v>
      </c>
      <c r="AU495" s="814" t="s">
        <v>78</v>
      </c>
      <c r="AV495" s="813" t="s">
        <v>132</v>
      </c>
      <c r="AW495" s="813" t="s">
        <v>28</v>
      </c>
      <c r="AX495" s="813" t="s">
        <v>72</v>
      </c>
      <c r="AY495" s="814" t="s">
        <v>130</v>
      </c>
    </row>
    <row r="496" spans="2:65" s="821" customFormat="1">
      <c r="B496" s="825"/>
      <c r="D496" s="137" t="s">
        <v>131</v>
      </c>
      <c r="E496" s="822" t="s">
        <v>1</v>
      </c>
      <c r="F496" s="828" t="s">
        <v>3195</v>
      </c>
      <c r="H496" s="827">
        <v>9.5619999999999994</v>
      </c>
      <c r="I496" s="826"/>
      <c r="L496" s="825"/>
      <c r="M496" s="824"/>
      <c r="T496" s="823"/>
      <c r="AT496" s="822" t="s">
        <v>131</v>
      </c>
      <c r="AU496" s="822" t="s">
        <v>78</v>
      </c>
      <c r="AV496" s="821" t="s">
        <v>103</v>
      </c>
      <c r="AW496" s="821" t="s">
        <v>28</v>
      </c>
      <c r="AX496" s="821" t="s">
        <v>8</v>
      </c>
      <c r="AY496" s="822" t="s">
        <v>130</v>
      </c>
    </row>
    <row r="497" spans="2:65" s="686" customFormat="1" ht="16.5" customHeight="1">
      <c r="B497" s="301"/>
      <c r="C497" s="551" t="s">
        <v>1109</v>
      </c>
      <c r="D497" s="551" t="s">
        <v>1008</v>
      </c>
      <c r="E497" s="801" t="s">
        <v>5937</v>
      </c>
      <c r="F497" s="552" t="s">
        <v>5936</v>
      </c>
      <c r="G497" s="800" t="s">
        <v>270</v>
      </c>
      <c r="H497" s="799">
        <v>59.716000000000001</v>
      </c>
      <c r="I497" s="553"/>
      <c r="J497" s="798">
        <f>ROUND(I497*H497,0)</f>
        <v>0</v>
      </c>
      <c r="K497" s="552" t="s">
        <v>4082</v>
      </c>
      <c r="L497" s="34"/>
      <c r="M497" s="554" t="s">
        <v>1</v>
      </c>
      <c r="N497" s="555" t="s">
        <v>37</v>
      </c>
      <c r="P497" s="307">
        <f>O497*H497</f>
        <v>0</v>
      </c>
      <c r="Q497" s="307">
        <v>5.7646399999999997E-3</v>
      </c>
      <c r="R497" s="307">
        <f>Q497*H497</f>
        <v>0.34424124223999997</v>
      </c>
      <c r="S497" s="307">
        <v>0</v>
      </c>
      <c r="T497" s="133">
        <f>S497*H497</f>
        <v>0</v>
      </c>
      <c r="AR497" s="134" t="s">
        <v>103</v>
      </c>
      <c r="AT497" s="134" t="s">
        <v>1008</v>
      </c>
      <c r="AU497" s="134" t="s">
        <v>78</v>
      </c>
      <c r="AY497" s="277" t="s">
        <v>130</v>
      </c>
      <c r="BE497" s="308">
        <f>IF(N497="základní",J497,0)</f>
        <v>0</v>
      </c>
      <c r="BF497" s="308">
        <f>IF(N497="snížená",J497,0)</f>
        <v>0</v>
      </c>
      <c r="BG497" s="308">
        <f>IF(N497="zákl. přenesená",J497,0)</f>
        <v>0</v>
      </c>
      <c r="BH497" s="308">
        <f>IF(N497="sníž. přenesená",J497,0)</f>
        <v>0</v>
      </c>
      <c r="BI497" s="308">
        <f>IF(N497="nulová",J497,0)</f>
        <v>0</v>
      </c>
      <c r="BJ497" s="277" t="s">
        <v>8</v>
      </c>
      <c r="BK497" s="308">
        <f>ROUND(I497*H497,0)</f>
        <v>0</v>
      </c>
      <c r="BL497" s="277" t="s">
        <v>103</v>
      </c>
      <c r="BM497" s="134" t="s">
        <v>5935</v>
      </c>
    </row>
    <row r="498" spans="2:65" s="10" customFormat="1">
      <c r="B498" s="136"/>
      <c r="D498" s="137" t="s">
        <v>131</v>
      </c>
      <c r="E498" s="138" t="s">
        <v>1</v>
      </c>
      <c r="F498" s="139" t="s">
        <v>5934</v>
      </c>
      <c r="H498" s="140">
        <v>2.274</v>
      </c>
      <c r="I498" s="141"/>
      <c r="L498" s="136"/>
      <c r="M498" s="142"/>
      <c r="T498" s="144"/>
      <c r="AT498" s="138" t="s">
        <v>131</v>
      </c>
      <c r="AU498" s="138" t="s">
        <v>78</v>
      </c>
      <c r="AV498" s="10" t="s">
        <v>78</v>
      </c>
      <c r="AW498" s="10" t="s">
        <v>28</v>
      </c>
      <c r="AX498" s="10" t="s">
        <v>72</v>
      </c>
      <c r="AY498" s="138" t="s">
        <v>130</v>
      </c>
    </row>
    <row r="499" spans="2:65" s="10" customFormat="1">
      <c r="B499" s="136"/>
      <c r="D499" s="137" t="s">
        <v>131</v>
      </c>
      <c r="E499" s="138" t="s">
        <v>1</v>
      </c>
      <c r="F499" s="139" t="s">
        <v>5933</v>
      </c>
      <c r="H499" s="140">
        <v>0.76</v>
      </c>
      <c r="I499" s="141"/>
      <c r="L499" s="136"/>
      <c r="M499" s="142"/>
      <c r="T499" s="144"/>
      <c r="AT499" s="138" t="s">
        <v>131</v>
      </c>
      <c r="AU499" s="138" t="s">
        <v>78</v>
      </c>
      <c r="AV499" s="10" t="s">
        <v>78</v>
      </c>
      <c r="AW499" s="10" t="s">
        <v>28</v>
      </c>
      <c r="AX499" s="10" t="s">
        <v>72</v>
      </c>
      <c r="AY499" s="138" t="s">
        <v>130</v>
      </c>
    </row>
    <row r="500" spans="2:65" s="10" customFormat="1">
      <c r="B500" s="136"/>
      <c r="D500" s="137" t="s">
        <v>131</v>
      </c>
      <c r="E500" s="138" t="s">
        <v>1</v>
      </c>
      <c r="F500" s="139" t="s">
        <v>5932</v>
      </c>
      <c r="H500" s="140">
        <v>16.289000000000001</v>
      </c>
      <c r="I500" s="141"/>
      <c r="L500" s="136"/>
      <c r="M500" s="142"/>
      <c r="T500" s="144"/>
      <c r="AT500" s="138" t="s">
        <v>131</v>
      </c>
      <c r="AU500" s="138" t="s">
        <v>78</v>
      </c>
      <c r="AV500" s="10" t="s">
        <v>78</v>
      </c>
      <c r="AW500" s="10" t="s">
        <v>28</v>
      </c>
      <c r="AX500" s="10" t="s">
        <v>72</v>
      </c>
      <c r="AY500" s="138" t="s">
        <v>130</v>
      </c>
    </row>
    <row r="501" spans="2:65" s="10" customFormat="1">
      <c r="B501" s="136"/>
      <c r="D501" s="137" t="s">
        <v>131</v>
      </c>
      <c r="E501" s="138" t="s">
        <v>1</v>
      </c>
      <c r="F501" s="139" t="s">
        <v>5931</v>
      </c>
      <c r="H501" s="140">
        <v>5.1180000000000003</v>
      </c>
      <c r="I501" s="141"/>
      <c r="L501" s="136"/>
      <c r="M501" s="142"/>
      <c r="T501" s="144"/>
      <c r="AT501" s="138" t="s">
        <v>131</v>
      </c>
      <c r="AU501" s="138" t="s">
        <v>78</v>
      </c>
      <c r="AV501" s="10" t="s">
        <v>78</v>
      </c>
      <c r="AW501" s="10" t="s">
        <v>28</v>
      </c>
      <c r="AX501" s="10" t="s">
        <v>72</v>
      </c>
      <c r="AY501" s="138" t="s">
        <v>130</v>
      </c>
    </row>
    <row r="502" spans="2:65" s="10" customFormat="1">
      <c r="B502" s="136"/>
      <c r="D502" s="137" t="s">
        <v>131</v>
      </c>
      <c r="E502" s="138" t="s">
        <v>1</v>
      </c>
      <c r="F502" s="139" t="s">
        <v>5930</v>
      </c>
      <c r="H502" s="140">
        <v>2.39</v>
      </c>
      <c r="I502" s="141"/>
      <c r="L502" s="136"/>
      <c r="M502" s="142"/>
      <c r="T502" s="144"/>
      <c r="AT502" s="138" t="s">
        <v>131</v>
      </c>
      <c r="AU502" s="138" t="s">
        <v>78</v>
      </c>
      <c r="AV502" s="10" t="s">
        <v>78</v>
      </c>
      <c r="AW502" s="10" t="s">
        <v>28</v>
      </c>
      <c r="AX502" s="10" t="s">
        <v>72</v>
      </c>
      <c r="AY502" s="138" t="s">
        <v>130</v>
      </c>
    </row>
    <row r="503" spans="2:65" s="10" customFormat="1">
      <c r="B503" s="136"/>
      <c r="D503" s="137" t="s">
        <v>131</v>
      </c>
      <c r="E503" s="138" t="s">
        <v>1</v>
      </c>
      <c r="F503" s="139" t="s">
        <v>5929</v>
      </c>
      <c r="H503" s="140">
        <v>8.7040000000000006</v>
      </c>
      <c r="I503" s="141"/>
      <c r="L503" s="136"/>
      <c r="M503" s="142"/>
      <c r="T503" s="144"/>
      <c r="AT503" s="138" t="s">
        <v>131</v>
      </c>
      <c r="AU503" s="138" t="s">
        <v>78</v>
      </c>
      <c r="AV503" s="10" t="s">
        <v>78</v>
      </c>
      <c r="AW503" s="10" t="s">
        <v>28</v>
      </c>
      <c r="AX503" s="10" t="s">
        <v>72</v>
      </c>
      <c r="AY503" s="138" t="s">
        <v>130</v>
      </c>
    </row>
    <row r="504" spans="2:65" s="813" customFormat="1">
      <c r="B504" s="817"/>
      <c r="D504" s="137" t="s">
        <v>131</v>
      </c>
      <c r="E504" s="814" t="s">
        <v>1</v>
      </c>
      <c r="F504" s="820" t="s">
        <v>5928</v>
      </c>
      <c r="H504" s="819">
        <v>35.534999999999997</v>
      </c>
      <c r="I504" s="818"/>
      <c r="L504" s="817"/>
      <c r="M504" s="816"/>
      <c r="T504" s="815"/>
      <c r="AT504" s="814" t="s">
        <v>131</v>
      </c>
      <c r="AU504" s="814" t="s">
        <v>78</v>
      </c>
      <c r="AV504" s="813" t="s">
        <v>132</v>
      </c>
      <c r="AW504" s="813" t="s">
        <v>28</v>
      </c>
      <c r="AX504" s="813" t="s">
        <v>72</v>
      </c>
      <c r="AY504" s="814" t="s">
        <v>130</v>
      </c>
    </row>
    <row r="505" spans="2:65" s="10" customFormat="1">
      <c r="B505" s="136"/>
      <c r="D505" s="137" t="s">
        <v>131</v>
      </c>
      <c r="E505" s="138" t="s">
        <v>1</v>
      </c>
      <c r="F505" s="139" t="s">
        <v>5927</v>
      </c>
      <c r="H505" s="140">
        <v>24.181000000000001</v>
      </c>
      <c r="I505" s="141"/>
      <c r="L505" s="136"/>
      <c r="M505" s="142"/>
      <c r="T505" s="144"/>
      <c r="AT505" s="138" t="s">
        <v>131</v>
      </c>
      <c r="AU505" s="138" t="s">
        <v>78</v>
      </c>
      <c r="AV505" s="10" t="s">
        <v>78</v>
      </c>
      <c r="AW505" s="10" t="s">
        <v>28</v>
      </c>
      <c r="AX505" s="10" t="s">
        <v>72</v>
      </c>
      <c r="AY505" s="138" t="s">
        <v>130</v>
      </c>
    </row>
    <row r="506" spans="2:65" s="813" customFormat="1">
      <c r="B506" s="817"/>
      <c r="D506" s="137" t="s">
        <v>131</v>
      </c>
      <c r="E506" s="814" t="s">
        <v>1</v>
      </c>
      <c r="F506" s="820" t="s">
        <v>5926</v>
      </c>
      <c r="H506" s="819">
        <v>24.181000000000001</v>
      </c>
      <c r="I506" s="818"/>
      <c r="L506" s="817"/>
      <c r="M506" s="816"/>
      <c r="T506" s="815"/>
      <c r="AT506" s="814" t="s">
        <v>131</v>
      </c>
      <c r="AU506" s="814" t="s">
        <v>78</v>
      </c>
      <c r="AV506" s="813" t="s">
        <v>132</v>
      </c>
      <c r="AW506" s="813" t="s">
        <v>28</v>
      </c>
      <c r="AX506" s="813" t="s">
        <v>72</v>
      </c>
      <c r="AY506" s="814" t="s">
        <v>130</v>
      </c>
    </row>
    <row r="507" spans="2:65" s="821" customFormat="1">
      <c r="B507" s="825"/>
      <c r="D507" s="137" t="s">
        <v>131</v>
      </c>
      <c r="E507" s="822" t="s">
        <v>1</v>
      </c>
      <c r="F507" s="828" t="s">
        <v>3195</v>
      </c>
      <c r="H507" s="827">
        <v>59.716000000000001</v>
      </c>
      <c r="I507" s="826"/>
      <c r="L507" s="825"/>
      <c r="M507" s="824"/>
      <c r="T507" s="823"/>
      <c r="AT507" s="822" t="s">
        <v>131</v>
      </c>
      <c r="AU507" s="822" t="s">
        <v>78</v>
      </c>
      <c r="AV507" s="821" t="s">
        <v>103</v>
      </c>
      <c r="AW507" s="821" t="s">
        <v>28</v>
      </c>
      <c r="AX507" s="821" t="s">
        <v>8</v>
      </c>
      <c r="AY507" s="822" t="s">
        <v>130</v>
      </c>
    </row>
    <row r="508" spans="2:65" s="686" customFormat="1" ht="16.5" customHeight="1">
      <c r="B508" s="301"/>
      <c r="C508" s="551" t="s">
        <v>1095</v>
      </c>
      <c r="D508" s="551" t="s">
        <v>1008</v>
      </c>
      <c r="E508" s="801" t="s">
        <v>5925</v>
      </c>
      <c r="F508" s="552" t="s">
        <v>5924</v>
      </c>
      <c r="G508" s="800" t="s">
        <v>270</v>
      </c>
      <c r="H508" s="799">
        <v>59.716000000000001</v>
      </c>
      <c r="I508" s="553"/>
      <c r="J508" s="798">
        <f>ROUND(I508*H508,0)</f>
        <v>0</v>
      </c>
      <c r="K508" s="552" t="s">
        <v>4082</v>
      </c>
      <c r="L508" s="34"/>
      <c r="M508" s="554" t="s">
        <v>1</v>
      </c>
      <c r="N508" s="555" t="s">
        <v>37</v>
      </c>
      <c r="P508" s="307">
        <f>O508*H508</f>
        <v>0</v>
      </c>
      <c r="Q508" s="307">
        <v>0</v>
      </c>
      <c r="R508" s="307">
        <f>Q508*H508</f>
        <v>0</v>
      </c>
      <c r="S508" s="307">
        <v>0</v>
      </c>
      <c r="T508" s="133">
        <f>S508*H508</f>
        <v>0</v>
      </c>
      <c r="AR508" s="134" t="s">
        <v>103</v>
      </c>
      <c r="AT508" s="134" t="s">
        <v>1008</v>
      </c>
      <c r="AU508" s="134" t="s">
        <v>78</v>
      </c>
      <c r="AY508" s="277" t="s">
        <v>130</v>
      </c>
      <c r="BE508" s="308">
        <f>IF(N508="základní",J508,0)</f>
        <v>0</v>
      </c>
      <c r="BF508" s="308">
        <f>IF(N508="snížená",J508,0)</f>
        <v>0</v>
      </c>
      <c r="BG508" s="308">
        <f>IF(N508="zákl. přenesená",J508,0)</f>
        <v>0</v>
      </c>
      <c r="BH508" s="308">
        <f>IF(N508="sníž. přenesená",J508,0)</f>
        <v>0</v>
      </c>
      <c r="BI508" s="308">
        <f>IF(N508="nulová",J508,0)</f>
        <v>0</v>
      </c>
      <c r="BJ508" s="277" t="s">
        <v>8</v>
      </c>
      <c r="BK508" s="308">
        <f>ROUND(I508*H508,0)</f>
        <v>0</v>
      </c>
      <c r="BL508" s="277" t="s">
        <v>103</v>
      </c>
      <c r="BM508" s="134" t="s">
        <v>5923</v>
      </c>
    </row>
    <row r="509" spans="2:65" s="686" customFormat="1" ht="21.75" customHeight="1">
      <c r="B509" s="301"/>
      <c r="C509" s="551" t="s">
        <v>1111</v>
      </c>
      <c r="D509" s="551" t="s">
        <v>1008</v>
      </c>
      <c r="E509" s="801" t="s">
        <v>5922</v>
      </c>
      <c r="F509" s="552" t="s">
        <v>5921</v>
      </c>
      <c r="G509" s="800" t="s">
        <v>212</v>
      </c>
      <c r="H509" s="799">
        <v>2.72</v>
      </c>
      <c r="I509" s="553"/>
      <c r="J509" s="798">
        <f>ROUND(I509*H509,0)</f>
        <v>0</v>
      </c>
      <c r="K509" s="552" t="s">
        <v>4082</v>
      </c>
      <c r="L509" s="34"/>
      <c r="M509" s="554" t="s">
        <v>1</v>
      </c>
      <c r="N509" s="555" t="s">
        <v>37</v>
      </c>
      <c r="P509" s="307">
        <f>O509*H509</f>
        <v>0</v>
      </c>
      <c r="Q509" s="307">
        <v>2.4533657400000002</v>
      </c>
      <c r="R509" s="307">
        <f>Q509*H509</f>
        <v>6.6731548128000009</v>
      </c>
      <c r="S509" s="307">
        <v>0</v>
      </c>
      <c r="T509" s="133">
        <f>S509*H509</f>
        <v>0</v>
      </c>
      <c r="AR509" s="134" t="s">
        <v>103</v>
      </c>
      <c r="AT509" s="134" t="s">
        <v>1008</v>
      </c>
      <c r="AU509" s="134" t="s">
        <v>78</v>
      </c>
      <c r="AY509" s="277" t="s">
        <v>130</v>
      </c>
      <c r="BE509" s="308">
        <f>IF(N509="základní",J509,0)</f>
        <v>0</v>
      </c>
      <c r="BF509" s="308">
        <f>IF(N509="snížená",J509,0)</f>
        <v>0</v>
      </c>
      <c r="BG509" s="308">
        <f>IF(N509="zákl. přenesená",J509,0)</f>
        <v>0</v>
      </c>
      <c r="BH509" s="308">
        <f>IF(N509="sníž. přenesená",J509,0)</f>
        <v>0</v>
      </c>
      <c r="BI509" s="308">
        <f>IF(N509="nulová",J509,0)</f>
        <v>0</v>
      </c>
      <c r="BJ509" s="277" t="s">
        <v>8</v>
      </c>
      <c r="BK509" s="308">
        <f>ROUND(I509*H509,0)</f>
        <v>0</v>
      </c>
      <c r="BL509" s="277" t="s">
        <v>103</v>
      </c>
      <c r="BM509" s="134" t="s">
        <v>5920</v>
      </c>
    </row>
    <row r="510" spans="2:65" s="10" customFormat="1">
      <c r="B510" s="136"/>
      <c r="D510" s="137" t="s">
        <v>131</v>
      </c>
      <c r="E510" s="138" t="s">
        <v>1</v>
      </c>
      <c r="F510" s="139" t="s">
        <v>5919</v>
      </c>
      <c r="H510" s="140">
        <v>2.5350000000000001</v>
      </c>
      <c r="I510" s="141"/>
      <c r="L510" s="136"/>
      <c r="M510" s="142"/>
      <c r="T510" s="144"/>
      <c r="AT510" s="138" t="s">
        <v>131</v>
      </c>
      <c r="AU510" s="138" t="s">
        <v>78</v>
      </c>
      <c r="AV510" s="10" t="s">
        <v>78</v>
      </c>
      <c r="AW510" s="10" t="s">
        <v>28</v>
      </c>
      <c r="AX510" s="10" t="s">
        <v>72</v>
      </c>
      <c r="AY510" s="138" t="s">
        <v>130</v>
      </c>
    </row>
    <row r="511" spans="2:65" s="10" customFormat="1">
      <c r="B511" s="136"/>
      <c r="D511" s="137" t="s">
        <v>131</v>
      </c>
      <c r="E511" s="138" t="s">
        <v>1</v>
      </c>
      <c r="F511" s="139" t="s">
        <v>5918</v>
      </c>
      <c r="H511" s="140">
        <v>0.185</v>
      </c>
      <c r="I511" s="141"/>
      <c r="L511" s="136"/>
      <c r="M511" s="142"/>
      <c r="T511" s="144"/>
      <c r="AT511" s="138" t="s">
        <v>131</v>
      </c>
      <c r="AU511" s="138" t="s">
        <v>78</v>
      </c>
      <c r="AV511" s="10" t="s">
        <v>78</v>
      </c>
      <c r="AW511" s="10" t="s">
        <v>28</v>
      </c>
      <c r="AX511" s="10" t="s">
        <v>72</v>
      </c>
      <c r="AY511" s="138" t="s">
        <v>130</v>
      </c>
    </row>
    <row r="512" spans="2:65" s="813" customFormat="1">
      <c r="B512" s="817"/>
      <c r="D512" s="137" t="s">
        <v>131</v>
      </c>
      <c r="E512" s="814" t="s">
        <v>1</v>
      </c>
      <c r="F512" s="820" t="s">
        <v>5908</v>
      </c>
      <c r="H512" s="819">
        <v>2.72</v>
      </c>
      <c r="I512" s="818"/>
      <c r="L512" s="817"/>
      <c r="M512" s="816"/>
      <c r="T512" s="815"/>
      <c r="AT512" s="814" t="s">
        <v>131</v>
      </c>
      <c r="AU512" s="814" t="s">
        <v>78</v>
      </c>
      <c r="AV512" s="813" t="s">
        <v>132</v>
      </c>
      <c r="AW512" s="813" t="s">
        <v>28</v>
      </c>
      <c r="AX512" s="813" t="s">
        <v>8</v>
      </c>
      <c r="AY512" s="814" t="s">
        <v>130</v>
      </c>
    </row>
    <row r="513" spans="2:65" s="686" customFormat="1" ht="24.25" customHeight="1">
      <c r="B513" s="301"/>
      <c r="C513" s="551" t="s">
        <v>1098</v>
      </c>
      <c r="D513" s="551" t="s">
        <v>1008</v>
      </c>
      <c r="E513" s="801" t="s">
        <v>5917</v>
      </c>
      <c r="F513" s="552" t="s">
        <v>5916</v>
      </c>
      <c r="G513" s="800" t="s">
        <v>138</v>
      </c>
      <c r="H513" s="799">
        <v>0.65500000000000003</v>
      </c>
      <c r="I513" s="553"/>
      <c r="J513" s="798">
        <f>ROUND(I513*H513,0)</f>
        <v>0</v>
      </c>
      <c r="K513" s="552" t="s">
        <v>4082</v>
      </c>
      <c r="L513" s="34"/>
      <c r="M513" s="554" t="s">
        <v>1</v>
      </c>
      <c r="N513" s="555" t="s">
        <v>37</v>
      </c>
      <c r="P513" s="307">
        <f>O513*H513</f>
        <v>0</v>
      </c>
      <c r="Q513" s="307">
        <v>1.0492724</v>
      </c>
      <c r="R513" s="307">
        <f>Q513*H513</f>
        <v>0.68727342200000008</v>
      </c>
      <c r="S513" s="307">
        <v>0</v>
      </c>
      <c r="T513" s="133">
        <f>S513*H513</f>
        <v>0</v>
      </c>
      <c r="AR513" s="134" t="s">
        <v>103</v>
      </c>
      <c r="AT513" s="134" t="s">
        <v>1008</v>
      </c>
      <c r="AU513" s="134" t="s">
        <v>78</v>
      </c>
      <c r="AY513" s="277" t="s">
        <v>130</v>
      </c>
      <c r="BE513" s="308">
        <f>IF(N513="základní",J513,0)</f>
        <v>0</v>
      </c>
      <c r="BF513" s="308">
        <f>IF(N513="snížená",J513,0)</f>
        <v>0</v>
      </c>
      <c r="BG513" s="308">
        <f>IF(N513="zákl. přenesená",J513,0)</f>
        <v>0</v>
      </c>
      <c r="BH513" s="308">
        <f>IF(N513="sníž. přenesená",J513,0)</f>
        <v>0</v>
      </c>
      <c r="BI513" s="308">
        <f>IF(N513="nulová",J513,0)</f>
        <v>0</v>
      </c>
      <c r="BJ513" s="277" t="s">
        <v>8</v>
      </c>
      <c r="BK513" s="308">
        <f>ROUND(I513*H513,0)</f>
        <v>0</v>
      </c>
      <c r="BL513" s="277" t="s">
        <v>103</v>
      </c>
      <c r="BM513" s="134" t="s">
        <v>5915</v>
      </c>
    </row>
    <row r="514" spans="2:65" s="10" customFormat="1">
      <c r="B514" s="136"/>
      <c r="D514" s="137" t="s">
        <v>131</v>
      </c>
      <c r="E514" s="138" t="s">
        <v>1</v>
      </c>
      <c r="F514" s="139" t="s">
        <v>5914</v>
      </c>
      <c r="H514" s="140">
        <v>0.65500000000000003</v>
      </c>
      <c r="I514" s="141"/>
      <c r="L514" s="136"/>
      <c r="M514" s="142"/>
      <c r="T514" s="144"/>
      <c r="AT514" s="138" t="s">
        <v>131</v>
      </c>
      <c r="AU514" s="138" t="s">
        <v>78</v>
      </c>
      <c r="AV514" s="10" t="s">
        <v>78</v>
      </c>
      <c r="AW514" s="10" t="s">
        <v>28</v>
      </c>
      <c r="AX514" s="10" t="s">
        <v>72</v>
      </c>
      <c r="AY514" s="138" t="s">
        <v>130</v>
      </c>
    </row>
    <row r="515" spans="2:65" s="813" customFormat="1">
      <c r="B515" s="817"/>
      <c r="D515" s="137" t="s">
        <v>131</v>
      </c>
      <c r="E515" s="814" t="s">
        <v>1</v>
      </c>
      <c r="F515" s="820" t="s">
        <v>5913</v>
      </c>
      <c r="H515" s="819">
        <v>0.65500000000000003</v>
      </c>
      <c r="I515" s="818"/>
      <c r="L515" s="817"/>
      <c r="M515" s="816"/>
      <c r="T515" s="815"/>
      <c r="AT515" s="814" t="s">
        <v>131</v>
      </c>
      <c r="AU515" s="814" t="s">
        <v>78</v>
      </c>
      <c r="AV515" s="813" t="s">
        <v>132</v>
      </c>
      <c r="AW515" s="813" t="s">
        <v>28</v>
      </c>
      <c r="AX515" s="813" t="s">
        <v>8</v>
      </c>
      <c r="AY515" s="814" t="s">
        <v>130</v>
      </c>
    </row>
    <row r="516" spans="2:65" s="686" customFormat="1" ht="24.25" customHeight="1">
      <c r="B516" s="301"/>
      <c r="C516" s="551" t="s">
        <v>1115</v>
      </c>
      <c r="D516" s="551" t="s">
        <v>1008</v>
      </c>
      <c r="E516" s="801" t="s">
        <v>5912</v>
      </c>
      <c r="F516" s="552" t="s">
        <v>5911</v>
      </c>
      <c r="G516" s="800" t="s">
        <v>270</v>
      </c>
      <c r="H516" s="799">
        <v>12.675000000000001</v>
      </c>
      <c r="I516" s="553"/>
      <c r="J516" s="798">
        <f>ROUND(I516*H516,0)</f>
        <v>0</v>
      </c>
      <c r="K516" s="552" t="s">
        <v>4082</v>
      </c>
      <c r="L516" s="34"/>
      <c r="M516" s="554" t="s">
        <v>1</v>
      </c>
      <c r="N516" s="555" t="s">
        <v>37</v>
      </c>
      <c r="P516" s="307">
        <f>O516*H516</f>
        <v>0</v>
      </c>
      <c r="Q516" s="307">
        <v>1.2824856000000001E-2</v>
      </c>
      <c r="R516" s="307">
        <f>Q516*H516</f>
        <v>0.16255504980000002</v>
      </c>
      <c r="S516" s="307">
        <v>0</v>
      </c>
      <c r="T516" s="133">
        <f>S516*H516</f>
        <v>0</v>
      </c>
      <c r="AR516" s="134" t="s">
        <v>103</v>
      </c>
      <c r="AT516" s="134" t="s">
        <v>1008</v>
      </c>
      <c r="AU516" s="134" t="s">
        <v>78</v>
      </c>
      <c r="AY516" s="277" t="s">
        <v>130</v>
      </c>
      <c r="BE516" s="308">
        <f>IF(N516="základní",J516,0)</f>
        <v>0</v>
      </c>
      <c r="BF516" s="308">
        <f>IF(N516="snížená",J516,0)</f>
        <v>0</v>
      </c>
      <c r="BG516" s="308">
        <f>IF(N516="zákl. přenesená",J516,0)</f>
        <v>0</v>
      </c>
      <c r="BH516" s="308">
        <f>IF(N516="sníž. přenesená",J516,0)</f>
        <v>0</v>
      </c>
      <c r="BI516" s="308">
        <f>IF(N516="nulová",J516,0)</f>
        <v>0</v>
      </c>
      <c r="BJ516" s="277" t="s">
        <v>8</v>
      </c>
      <c r="BK516" s="308">
        <f>ROUND(I516*H516,0)</f>
        <v>0</v>
      </c>
      <c r="BL516" s="277" t="s">
        <v>103</v>
      </c>
      <c r="BM516" s="134" t="s">
        <v>5910</v>
      </c>
    </row>
    <row r="517" spans="2:65" s="10" customFormat="1">
      <c r="B517" s="136"/>
      <c r="D517" s="137" t="s">
        <v>131</v>
      </c>
      <c r="E517" s="138" t="s">
        <v>1</v>
      </c>
      <c r="F517" s="139" t="s">
        <v>5909</v>
      </c>
      <c r="H517" s="140">
        <v>12.675000000000001</v>
      </c>
      <c r="I517" s="141"/>
      <c r="L517" s="136"/>
      <c r="M517" s="142"/>
      <c r="T517" s="144"/>
      <c r="AT517" s="138" t="s">
        <v>131</v>
      </c>
      <c r="AU517" s="138" t="s">
        <v>78</v>
      </c>
      <c r="AV517" s="10" t="s">
        <v>78</v>
      </c>
      <c r="AW517" s="10" t="s">
        <v>28</v>
      </c>
      <c r="AX517" s="10" t="s">
        <v>72</v>
      </c>
      <c r="AY517" s="138" t="s">
        <v>130</v>
      </c>
    </row>
    <row r="518" spans="2:65" s="813" customFormat="1">
      <c r="B518" s="817"/>
      <c r="D518" s="137" t="s">
        <v>131</v>
      </c>
      <c r="E518" s="814" t="s">
        <v>1</v>
      </c>
      <c r="F518" s="820" t="s">
        <v>5908</v>
      </c>
      <c r="H518" s="819">
        <v>12.675000000000001</v>
      </c>
      <c r="I518" s="818"/>
      <c r="L518" s="817"/>
      <c r="M518" s="816"/>
      <c r="T518" s="815"/>
      <c r="AT518" s="814" t="s">
        <v>131</v>
      </c>
      <c r="AU518" s="814" t="s">
        <v>78</v>
      </c>
      <c r="AV518" s="813" t="s">
        <v>132</v>
      </c>
      <c r="AW518" s="813" t="s">
        <v>28</v>
      </c>
      <c r="AX518" s="813" t="s">
        <v>8</v>
      </c>
      <c r="AY518" s="814" t="s">
        <v>130</v>
      </c>
    </row>
    <row r="519" spans="2:65" s="686" customFormat="1" ht="24.25" customHeight="1">
      <c r="B519" s="301"/>
      <c r="C519" s="551" t="s">
        <v>1101</v>
      </c>
      <c r="D519" s="551" t="s">
        <v>1008</v>
      </c>
      <c r="E519" s="801" t="s">
        <v>5907</v>
      </c>
      <c r="F519" s="552" t="s">
        <v>5906</v>
      </c>
      <c r="G519" s="800" t="s">
        <v>270</v>
      </c>
      <c r="H519" s="799">
        <v>12.675000000000001</v>
      </c>
      <c r="I519" s="553"/>
      <c r="J519" s="798">
        <f>ROUND(I519*H519,0)</f>
        <v>0</v>
      </c>
      <c r="K519" s="552" t="s">
        <v>4082</v>
      </c>
      <c r="L519" s="34"/>
      <c r="M519" s="554" t="s">
        <v>1</v>
      </c>
      <c r="N519" s="555" t="s">
        <v>37</v>
      </c>
      <c r="P519" s="307">
        <f>O519*H519</f>
        <v>0</v>
      </c>
      <c r="Q519" s="307">
        <v>0</v>
      </c>
      <c r="R519" s="307">
        <f>Q519*H519</f>
        <v>0</v>
      </c>
      <c r="S519" s="307">
        <v>0</v>
      </c>
      <c r="T519" s="133">
        <f>S519*H519</f>
        <v>0</v>
      </c>
      <c r="AR519" s="134" t="s">
        <v>103</v>
      </c>
      <c r="AT519" s="134" t="s">
        <v>1008</v>
      </c>
      <c r="AU519" s="134" t="s">
        <v>78</v>
      </c>
      <c r="AY519" s="277" t="s">
        <v>130</v>
      </c>
      <c r="BE519" s="308">
        <f>IF(N519="základní",J519,0)</f>
        <v>0</v>
      </c>
      <c r="BF519" s="308">
        <f>IF(N519="snížená",J519,0)</f>
        <v>0</v>
      </c>
      <c r="BG519" s="308">
        <f>IF(N519="zákl. přenesená",J519,0)</f>
        <v>0</v>
      </c>
      <c r="BH519" s="308">
        <f>IF(N519="sníž. přenesená",J519,0)</f>
        <v>0</v>
      </c>
      <c r="BI519" s="308">
        <f>IF(N519="nulová",J519,0)</f>
        <v>0</v>
      </c>
      <c r="BJ519" s="277" t="s">
        <v>8</v>
      </c>
      <c r="BK519" s="308">
        <f>ROUND(I519*H519,0)</f>
        <v>0</v>
      </c>
      <c r="BL519" s="277" t="s">
        <v>103</v>
      </c>
      <c r="BM519" s="134" t="s">
        <v>5905</v>
      </c>
    </row>
    <row r="520" spans="2:65" s="686" customFormat="1" ht="33" customHeight="1">
      <c r="B520" s="301"/>
      <c r="C520" s="551" t="s">
        <v>1120</v>
      </c>
      <c r="D520" s="551" t="s">
        <v>1008</v>
      </c>
      <c r="E520" s="801" t="s">
        <v>5904</v>
      </c>
      <c r="F520" s="552" t="s">
        <v>5903</v>
      </c>
      <c r="G520" s="800" t="s">
        <v>3305</v>
      </c>
      <c r="H520" s="799">
        <v>6</v>
      </c>
      <c r="I520" s="553"/>
      <c r="J520" s="798">
        <f>ROUND(I520*H520,0)</f>
        <v>0</v>
      </c>
      <c r="K520" s="552" t="s">
        <v>4082</v>
      </c>
      <c r="L520" s="34"/>
      <c r="M520" s="554" t="s">
        <v>1</v>
      </c>
      <c r="N520" s="555" t="s">
        <v>37</v>
      </c>
      <c r="P520" s="307">
        <f>O520*H520</f>
        <v>0</v>
      </c>
      <c r="Q520" s="307">
        <v>6.0859999999999997E-2</v>
      </c>
      <c r="R520" s="307">
        <f>Q520*H520</f>
        <v>0.36515999999999998</v>
      </c>
      <c r="S520" s="307">
        <v>0</v>
      </c>
      <c r="T520" s="133">
        <f>S520*H520</f>
        <v>0</v>
      </c>
      <c r="AR520" s="134" t="s">
        <v>103</v>
      </c>
      <c r="AT520" s="134" t="s">
        <v>1008</v>
      </c>
      <c r="AU520" s="134" t="s">
        <v>78</v>
      </c>
      <c r="AY520" s="277" t="s">
        <v>130</v>
      </c>
      <c r="BE520" s="308">
        <f>IF(N520="základní",J520,0)</f>
        <v>0</v>
      </c>
      <c r="BF520" s="308">
        <f>IF(N520="snížená",J520,0)</f>
        <v>0</v>
      </c>
      <c r="BG520" s="308">
        <f>IF(N520="zákl. přenesená",J520,0)</f>
        <v>0</v>
      </c>
      <c r="BH520" s="308">
        <f>IF(N520="sníž. přenesená",J520,0)</f>
        <v>0</v>
      </c>
      <c r="BI520" s="308">
        <f>IF(N520="nulová",J520,0)</f>
        <v>0</v>
      </c>
      <c r="BJ520" s="277" t="s">
        <v>8</v>
      </c>
      <c r="BK520" s="308">
        <f>ROUND(I520*H520,0)</f>
        <v>0</v>
      </c>
      <c r="BL520" s="277" t="s">
        <v>103</v>
      </c>
      <c r="BM520" s="134" t="s">
        <v>5902</v>
      </c>
    </row>
    <row r="521" spans="2:65" s="10" customFormat="1">
      <c r="B521" s="136"/>
      <c r="D521" s="137" t="s">
        <v>131</v>
      </c>
      <c r="E521" s="138" t="s">
        <v>1</v>
      </c>
      <c r="F521" s="139" t="s">
        <v>5901</v>
      </c>
      <c r="H521" s="140">
        <v>6</v>
      </c>
      <c r="I521" s="141"/>
      <c r="L521" s="136"/>
      <c r="M521" s="142"/>
      <c r="T521" s="144"/>
      <c r="AT521" s="138" t="s">
        <v>131</v>
      </c>
      <c r="AU521" s="138" t="s">
        <v>78</v>
      </c>
      <c r="AV521" s="10" t="s">
        <v>78</v>
      </c>
      <c r="AW521" s="10" t="s">
        <v>28</v>
      </c>
      <c r="AX521" s="10" t="s">
        <v>8</v>
      </c>
      <c r="AY521" s="138" t="s">
        <v>130</v>
      </c>
    </row>
    <row r="522" spans="2:65" s="686" customFormat="1" ht="24.25" customHeight="1">
      <c r="B522" s="301"/>
      <c r="C522" s="551" t="s">
        <v>1103</v>
      </c>
      <c r="D522" s="551" t="s">
        <v>1008</v>
      </c>
      <c r="E522" s="801" t="s">
        <v>5900</v>
      </c>
      <c r="F522" s="552" t="s">
        <v>5899</v>
      </c>
      <c r="G522" s="800" t="s">
        <v>158</v>
      </c>
      <c r="H522" s="799">
        <v>27.5</v>
      </c>
      <c r="I522" s="553"/>
      <c r="J522" s="798">
        <f>ROUND(I522*H522,0)</f>
        <v>0</v>
      </c>
      <c r="K522" s="552" t="s">
        <v>4082</v>
      </c>
      <c r="L522" s="34"/>
      <c r="M522" s="554" t="s">
        <v>1</v>
      </c>
      <c r="N522" s="555" t="s">
        <v>37</v>
      </c>
      <c r="P522" s="307">
        <f>O522*H522</f>
        <v>0</v>
      </c>
      <c r="Q522" s="307">
        <v>0.11046105000000001</v>
      </c>
      <c r="R522" s="307">
        <f>Q522*H522</f>
        <v>3.0376788750000001</v>
      </c>
      <c r="S522" s="307">
        <v>0</v>
      </c>
      <c r="T522" s="133">
        <f>S522*H522</f>
        <v>0</v>
      </c>
      <c r="AR522" s="134" t="s">
        <v>103</v>
      </c>
      <c r="AT522" s="134" t="s">
        <v>1008</v>
      </c>
      <c r="AU522" s="134" t="s">
        <v>78</v>
      </c>
      <c r="AY522" s="277" t="s">
        <v>130</v>
      </c>
      <c r="BE522" s="308">
        <f>IF(N522="základní",J522,0)</f>
        <v>0</v>
      </c>
      <c r="BF522" s="308">
        <f>IF(N522="snížená",J522,0)</f>
        <v>0</v>
      </c>
      <c r="BG522" s="308">
        <f>IF(N522="zákl. přenesená",J522,0)</f>
        <v>0</v>
      </c>
      <c r="BH522" s="308">
        <f>IF(N522="sníž. přenesená",J522,0)</f>
        <v>0</v>
      </c>
      <c r="BI522" s="308">
        <f>IF(N522="nulová",J522,0)</f>
        <v>0</v>
      </c>
      <c r="BJ522" s="277" t="s">
        <v>8</v>
      </c>
      <c r="BK522" s="308">
        <f>ROUND(I522*H522,0)</f>
        <v>0</v>
      </c>
      <c r="BL522" s="277" t="s">
        <v>103</v>
      </c>
      <c r="BM522" s="134" t="s">
        <v>5898</v>
      </c>
    </row>
    <row r="523" spans="2:65" s="10" customFormat="1">
      <c r="B523" s="136"/>
      <c r="D523" s="137" t="s">
        <v>131</v>
      </c>
      <c r="E523" s="138" t="s">
        <v>1</v>
      </c>
      <c r="F523" s="139" t="s">
        <v>5897</v>
      </c>
      <c r="H523" s="140">
        <v>27.5</v>
      </c>
      <c r="I523" s="141"/>
      <c r="L523" s="136"/>
      <c r="M523" s="142"/>
      <c r="T523" s="144"/>
      <c r="AT523" s="138" t="s">
        <v>131</v>
      </c>
      <c r="AU523" s="138" t="s">
        <v>78</v>
      </c>
      <c r="AV523" s="10" t="s">
        <v>78</v>
      </c>
      <c r="AW523" s="10" t="s">
        <v>28</v>
      </c>
      <c r="AX523" s="10" t="s">
        <v>72</v>
      </c>
      <c r="AY523" s="138" t="s">
        <v>130</v>
      </c>
    </row>
    <row r="524" spans="2:65" s="813" customFormat="1">
      <c r="B524" s="817"/>
      <c r="D524" s="137" t="s">
        <v>131</v>
      </c>
      <c r="E524" s="814" t="s">
        <v>1</v>
      </c>
      <c r="F524" s="820" t="s">
        <v>5892</v>
      </c>
      <c r="H524" s="819">
        <v>27.5</v>
      </c>
      <c r="I524" s="818"/>
      <c r="L524" s="817"/>
      <c r="M524" s="816"/>
      <c r="T524" s="815"/>
      <c r="AT524" s="814" t="s">
        <v>131</v>
      </c>
      <c r="AU524" s="814" t="s">
        <v>78</v>
      </c>
      <c r="AV524" s="813" t="s">
        <v>132</v>
      </c>
      <c r="AW524" s="813" t="s">
        <v>28</v>
      </c>
      <c r="AX524" s="813" t="s">
        <v>8</v>
      </c>
      <c r="AY524" s="814" t="s">
        <v>130</v>
      </c>
    </row>
    <row r="525" spans="2:65" s="686" customFormat="1" ht="16.5" customHeight="1">
      <c r="B525" s="301"/>
      <c r="C525" s="551" t="s">
        <v>1127</v>
      </c>
      <c r="D525" s="551" t="s">
        <v>1008</v>
      </c>
      <c r="E525" s="801" t="s">
        <v>5896</v>
      </c>
      <c r="F525" s="552" t="s">
        <v>5895</v>
      </c>
      <c r="G525" s="800" t="s">
        <v>270</v>
      </c>
      <c r="H525" s="799">
        <v>13.75</v>
      </c>
      <c r="I525" s="553"/>
      <c r="J525" s="798">
        <f>ROUND(I525*H525,0)</f>
        <v>0</v>
      </c>
      <c r="K525" s="552" t="s">
        <v>4082</v>
      </c>
      <c r="L525" s="34"/>
      <c r="M525" s="554" t="s">
        <v>1</v>
      </c>
      <c r="N525" s="555" t="s">
        <v>37</v>
      </c>
      <c r="P525" s="307">
        <f>O525*H525</f>
        <v>0</v>
      </c>
      <c r="Q525" s="307">
        <v>6.5846400000000001E-3</v>
      </c>
      <c r="R525" s="307">
        <f>Q525*H525</f>
        <v>9.0538800000000003E-2</v>
      </c>
      <c r="S525" s="307">
        <v>0</v>
      </c>
      <c r="T525" s="133">
        <f>S525*H525</f>
        <v>0</v>
      </c>
      <c r="AR525" s="134" t="s">
        <v>103</v>
      </c>
      <c r="AT525" s="134" t="s">
        <v>1008</v>
      </c>
      <c r="AU525" s="134" t="s">
        <v>78</v>
      </c>
      <c r="AY525" s="277" t="s">
        <v>130</v>
      </c>
      <c r="BE525" s="308">
        <f>IF(N525="základní",J525,0)</f>
        <v>0</v>
      </c>
      <c r="BF525" s="308">
        <f>IF(N525="snížená",J525,0)</f>
        <v>0</v>
      </c>
      <c r="BG525" s="308">
        <f>IF(N525="zákl. přenesená",J525,0)</f>
        <v>0</v>
      </c>
      <c r="BH525" s="308">
        <f>IF(N525="sníž. přenesená",J525,0)</f>
        <v>0</v>
      </c>
      <c r="BI525" s="308">
        <f>IF(N525="nulová",J525,0)</f>
        <v>0</v>
      </c>
      <c r="BJ525" s="277" t="s">
        <v>8</v>
      </c>
      <c r="BK525" s="308">
        <f>ROUND(I525*H525,0)</f>
        <v>0</v>
      </c>
      <c r="BL525" s="277" t="s">
        <v>103</v>
      </c>
      <c r="BM525" s="134" t="s">
        <v>5894</v>
      </c>
    </row>
    <row r="526" spans="2:65" s="10" customFormat="1">
      <c r="B526" s="136"/>
      <c r="D526" s="137" t="s">
        <v>131</v>
      </c>
      <c r="E526" s="138" t="s">
        <v>1</v>
      </c>
      <c r="F526" s="139" t="s">
        <v>5893</v>
      </c>
      <c r="H526" s="140">
        <v>13.75</v>
      </c>
      <c r="I526" s="141"/>
      <c r="L526" s="136"/>
      <c r="M526" s="142"/>
      <c r="T526" s="144"/>
      <c r="AT526" s="138" t="s">
        <v>131</v>
      </c>
      <c r="AU526" s="138" t="s">
        <v>78</v>
      </c>
      <c r="AV526" s="10" t="s">
        <v>78</v>
      </c>
      <c r="AW526" s="10" t="s">
        <v>28</v>
      </c>
      <c r="AX526" s="10" t="s">
        <v>72</v>
      </c>
      <c r="AY526" s="138" t="s">
        <v>130</v>
      </c>
    </row>
    <row r="527" spans="2:65" s="813" customFormat="1">
      <c r="B527" s="817"/>
      <c r="D527" s="137" t="s">
        <v>131</v>
      </c>
      <c r="E527" s="814" t="s">
        <v>1</v>
      </c>
      <c r="F527" s="820" t="s">
        <v>5892</v>
      </c>
      <c r="H527" s="819">
        <v>13.75</v>
      </c>
      <c r="I527" s="818"/>
      <c r="L527" s="817"/>
      <c r="M527" s="816"/>
      <c r="T527" s="815"/>
      <c r="AT527" s="814" t="s">
        <v>131</v>
      </c>
      <c r="AU527" s="814" t="s">
        <v>78</v>
      </c>
      <c r="AV527" s="813" t="s">
        <v>132</v>
      </c>
      <c r="AW527" s="813" t="s">
        <v>28</v>
      </c>
      <c r="AX527" s="813" t="s">
        <v>8</v>
      </c>
      <c r="AY527" s="814" t="s">
        <v>130</v>
      </c>
    </row>
    <row r="528" spans="2:65" s="686" customFormat="1" ht="16.5" customHeight="1">
      <c r="B528" s="301"/>
      <c r="C528" s="551" t="s">
        <v>1105</v>
      </c>
      <c r="D528" s="551" t="s">
        <v>1008</v>
      </c>
      <c r="E528" s="801" t="s">
        <v>5891</v>
      </c>
      <c r="F528" s="552" t="s">
        <v>5890</v>
      </c>
      <c r="G528" s="800" t="s">
        <v>270</v>
      </c>
      <c r="H528" s="799">
        <v>13.75</v>
      </c>
      <c r="I528" s="553"/>
      <c r="J528" s="798">
        <f>ROUND(I528*H528,0)</f>
        <v>0</v>
      </c>
      <c r="K528" s="552" t="s">
        <v>4082</v>
      </c>
      <c r="L528" s="34"/>
      <c r="M528" s="554" t="s">
        <v>1</v>
      </c>
      <c r="N528" s="555" t="s">
        <v>37</v>
      </c>
      <c r="P528" s="307">
        <f>O528*H528</f>
        <v>0</v>
      </c>
      <c r="Q528" s="307">
        <v>0</v>
      </c>
      <c r="R528" s="307">
        <f>Q528*H528</f>
        <v>0</v>
      </c>
      <c r="S528" s="307">
        <v>0</v>
      </c>
      <c r="T528" s="133">
        <f>S528*H528</f>
        <v>0</v>
      </c>
      <c r="AR528" s="134" t="s">
        <v>103</v>
      </c>
      <c r="AT528" s="134" t="s">
        <v>1008</v>
      </c>
      <c r="AU528" s="134" t="s">
        <v>78</v>
      </c>
      <c r="AY528" s="277" t="s">
        <v>130</v>
      </c>
      <c r="BE528" s="308">
        <f>IF(N528="základní",J528,0)</f>
        <v>0</v>
      </c>
      <c r="BF528" s="308">
        <f>IF(N528="snížená",J528,0)</f>
        <v>0</v>
      </c>
      <c r="BG528" s="308">
        <f>IF(N528="zákl. přenesená",J528,0)</f>
        <v>0</v>
      </c>
      <c r="BH528" s="308">
        <f>IF(N528="sníž. přenesená",J528,0)</f>
        <v>0</v>
      </c>
      <c r="BI528" s="308">
        <f>IF(N528="nulová",J528,0)</f>
        <v>0</v>
      </c>
      <c r="BJ528" s="277" t="s">
        <v>8</v>
      </c>
      <c r="BK528" s="308">
        <f>ROUND(I528*H528,0)</f>
        <v>0</v>
      </c>
      <c r="BL528" s="277" t="s">
        <v>103</v>
      </c>
      <c r="BM528" s="134" t="s">
        <v>5889</v>
      </c>
    </row>
    <row r="529" spans="2:65" s="686" customFormat="1" ht="33" customHeight="1">
      <c r="B529" s="301"/>
      <c r="C529" s="551" t="s">
        <v>1133</v>
      </c>
      <c r="D529" s="551" t="s">
        <v>1008</v>
      </c>
      <c r="E529" s="801" t="s">
        <v>5888</v>
      </c>
      <c r="F529" s="552" t="s">
        <v>5887</v>
      </c>
      <c r="G529" s="800" t="s">
        <v>270</v>
      </c>
      <c r="H529" s="799">
        <v>355</v>
      </c>
      <c r="I529" s="553"/>
      <c r="J529" s="798">
        <f>ROUND(I529*H529,0)</f>
        <v>0</v>
      </c>
      <c r="K529" s="552" t="s">
        <v>4082</v>
      </c>
      <c r="L529" s="34"/>
      <c r="M529" s="554" t="s">
        <v>1</v>
      </c>
      <c r="N529" s="555" t="s">
        <v>37</v>
      </c>
      <c r="P529" s="307">
        <f>O529*H529</f>
        <v>0</v>
      </c>
      <c r="Q529" s="307">
        <v>0</v>
      </c>
      <c r="R529" s="307">
        <f>Q529*H529</f>
        <v>0</v>
      </c>
      <c r="S529" s="307">
        <v>0</v>
      </c>
      <c r="T529" s="133">
        <f>S529*H529</f>
        <v>0</v>
      </c>
      <c r="AR529" s="134" t="s">
        <v>103</v>
      </c>
      <c r="AT529" s="134" t="s">
        <v>1008</v>
      </c>
      <c r="AU529" s="134" t="s">
        <v>78</v>
      </c>
      <c r="AY529" s="277" t="s">
        <v>130</v>
      </c>
      <c r="BE529" s="308">
        <f>IF(N529="základní",J529,0)</f>
        <v>0</v>
      </c>
      <c r="BF529" s="308">
        <f>IF(N529="snížená",J529,0)</f>
        <v>0</v>
      </c>
      <c r="BG529" s="308">
        <f>IF(N529="zákl. přenesená",J529,0)</f>
        <v>0</v>
      </c>
      <c r="BH529" s="308">
        <f>IF(N529="sníž. přenesená",J529,0)</f>
        <v>0</v>
      </c>
      <c r="BI529" s="308">
        <f>IF(N529="nulová",J529,0)</f>
        <v>0</v>
      </c>
      <c r="BJ529" s="277" t="s">
        <v>8</v>
      </c>
      <c r="BK529" s="308">
        <f>ROUND(I529*H529,0)</f>
        <v>0</v>
      </c>
      <c r="BL529" s="277" t="s">
        <v>103</v>
      </c>
      <c r="BM529" s="134" t="s">
        <v>5886</v>
      </c>
    </row>
    <row r="530" spans="2:65" s="10" customFormat="1">
      <c r="B530" s="136"/>
      <c r="D530" s="137" t="s">
        <v>131</v>
      </c>
      <c r="E530" s="138" t="s">
        <v>1</v>
      </c>
      <c r="F530" s="139" t="s">
        <v>5885</v>
      </c>
      <c r="H530" s="140">
        <v>355</v>
      </c>
      <c r="I530" s="141"/>
      <c r="L530" s="136"/>
      <c r="M530" s="142"/>
      <c r="T530" s="144"/>
      <c r="AT530" s="138" t="s">
        <v>131</v>
      </c>
      <c r="AU530" s="138" t="s">
        <v>78</v>
      </c>
      <c r="AV530" s="10" t="s">
        <v>78</v>
      </c>
      <c r="AW530" s="10" t="s">
        <v>28</v>
      </c>
      <c r="AX530" s="10" t="s">
        <v>8</v>
      </c>
      <c r="AY530" s="138" t="s">
        <v>130</v>
      </c>
    </row>
    <row r="531" spans="2:65" s="686" customFormat="1" ht="16.5" customHeight="1">
      <c r="B531" s="301"/>
      <c r="C531" s="145" t="s">
        <v>1107</v>
      </c>
      <c r="D531" s="145" t="s">
        <v>164</v>
      </c>
      <c r="E531" s="146" t="s">
        <v>5884</v>
      </c>
      <c r="F531" s="147" t="s">
        <v>5883</v>
      </c>
      <c r="G531" s="148" t="s">
        <v>270</v>
      </c>
      <c r="H531" s="149">
        <v>390.5</v>
      </c>
      <c r="I531" s="150"/>
      <c r="J531" s="151">
        <f>ROUND(I531*H531,0)</f>
        <v>0</v>
      </c>
      <c r="K531" s="147" t="s">
        <v>1</v>
      </c>
      <c r="L531" s="152"/>
      <c r="M531" s="153" t="s">
        <v>1</v>
      </c>
      <c r="N531" s="306" t="s">
        <v>37</v>
      </c>
      <c r="P531" s="307">
        <f>O531*H531</f>
        <v>0</v>
      </c>
      <c r="Q531" s="307">
        <v>1.21E-2</v>
      </c>
      <c r="R531" s="307">
        <f>Q531*H531</f>
        <v>4.7250499999999995</v>
      </c>
      <c r="S531" s="307">
        <v>0</v>
      </c>
      <c r="T531" s="133">
        <f>S531*H531</f>
        <v>0</v>
      </c>
      <c r="AR531" s="134" t="s">
        <v>135</v>
      </c>
      <c r="AT531" s="134" t="s">
        <v>164</v>
      </c>
      <c r="AU531" s="134" t="s">
        <v>78</v>
      </c>
      <c r="AY531" s="277" t="s">
        <v>130</v>
      </c>
      <c r="BE531" s="308">
        <f>IF(N531="základní",J531,0)</f>
        <v>0</v>
      </c>
      <c r="BF531" s="308">
        <f>IF(N531="snížená",J531,0)</f>
        <v>0</v>
      </c>
      <c r="BG531" s="308">
        <f>IF(N531="zákl. přenesená",J531,0)</f>
        <v>0</v>
      </c>
      <c r="BH531" s="308">
        <f>IF(N531="sníž. přenesená",J531,0)</f>
        <v>0</v>
      </c>
      <c r="BI531" s="308">
        <f>IF(N531="nulová",J531,0)</f>
        <v>0</v>
      </c>
      <c r="BJ531" s="277" t="s">
        <v>8</v>
      </c>
      <c r="BK531" s="308">
        <f>ROUND(I531*H531,0)</f>
        <v>0</v>
      </c>
      <c r="BL531" s="277" t="s">
        <v>103</v>
      </c>
      <c r="BM531" s="134" t="s">
        <v>5882</v>
      </c>
    </row>
    <row r="532" spans="2:65" s="10" customFormat="1">
      <c r="B532" s="136"/>
      <c r="D532" s="137" t="s">
        <v>131</v>
      </c>
      <c r="E532" s="138" t="s">
        <v>1</v>
      </c>
      <c r="F532" s="139" t="s">
        <v>5881</v>
      </c>
      <c r="H532" s="140">
        <v>390.5</v>
      </c>
      <c r="I532" s="141"/>
      <c r="L532" s="136"/>
      <c r="M532" s="142"/>
      <c r="T532" s="144"/>
      <c r="AT532" s="138" t="s">
        <v>131</v>
      </c>
      <c r="AU532" s="138" t="s">
        <v>78</v>
      </c>
      <c r="AV532" s="10" t="s">
        <v>78</v>
      </c>
      <c r="AW532" s="10" t="s">
        <v>28</v>
      </c>
      <c r="AX532" s="10" t="s">
        <v>8</v>
      </c>
      <c r="AY532" s="138" t="s">
        <v>130</v>
      </c>
    </row>
    <row r="533" spans="2:65" s="292" customFormat="1" ht="22.95" customHeight="1">
      <c r="B533" s="293"/>
      <c r="D533" s="120" t="s">
        <v>71</v>
      </c>
      <c r="E533" s="129" t="s">
        <v>107</v>
      </c>
      <c r="F533" s="129" t="s">
        <v>5880</v>
      </c>
      <c r="I533" s="294"/>
      <c r="J533" s="300">
        <f>BK533</f>
        <v>0</v>
      </c>
      <c r="L533" s="293"/>
      <c r="M533" s="296"/>
      <c r="P533" s="297">
        <f>SUM(P534:P940)</f>
        <v>0</v>
      </c>
      <c r="R533" s="297">
        <f>SUM(R534:R940)</f>
        <v>340.14446581783994</v>
      </c>
      <c r="T533" s="298">
        <f>SUM(T534:T940)</f>
        <v>0</v>
      </c>
      <c r="AR533" s="120" t="s">
        <v>8</v>
      </c>
      <c r="AT533" s="127" t="s">
        <v>71</v>
      </c>
      <c r="AU533" s="127" t="s">
        <v>8</v>
      </c>
      <c r="AY533" s="120" t="s">
        <v>130</v>
      </c>
      <c r="BK533" s="128">
        <f>SUM(BK534:BK940)</f>
        <v>0</v>
      </c>
    </row>
    <row r="534" spans="2:65" s="686" customFormat="1" ht="24.25" customHeight="1">
      <c r="B534" s="301"/>
      <c r="C534" s="551" t="s">
        <v>1138</v>
      </c>
      <c r="D534" s="551" t="s">
        <v>1008</v>
      </c>
      <c r="E534" s="801" t="s">
        <v>5879</v>
      </c>
      <c r="F534" s="552" t="s">
        <v>5878</v>
      </c>
      <c r="G534" s="800" t="s">
        <v>270</v>
      </c>
      <c r="H534" s="799">
        <v>599.37</v>
      </c>
      <c r="I534" s="553"/>
      <c r="J534" s="798">
        <f>ROUND(I534*H534,0)</f>
        <v>0</v>
      </c>
      <c r="K534" s="552" t="s">
        <v>4082</v>
      </c>
      <c r="L534" s="34"/>
      <c r="M534" s="554" t="s">
        <v>1</v>
      </c>
      <c r="N534" s="555" t="s">
        <v>37</v>
      </c>
      <c r="P534" s="307">
        <f>O534*H534</f>
        <v>0</v>
      </c>
      <c r="Q534" s="307">
        <v>4.7999999999999996E-7</v>
      </c>
      <c r="R534" s="307">
        <f>Q534*H534</f>
        <v>2.8769759999999999E-4</v>
      </c>
      <c r="S534" s="307">
        <v>0</v>
      </c>
      <c r="T534" s="133">
        <f>S534*H534</f>
        <v>0</v>
      </c>
      <c r="AR534" s="134" t="s">
        <v>103</v>
      </c>
      <c r="AT534" s="134" t="s">
        <v>1008</v>
      </c>
      <c r="AU534" s="134" t="s">
        <v>78</v>
      </c>
      <c r="AY534" s="277" t="s">
        <v>130</v>
      </c>
      <c r="BE534" s="308">
        <f>IF(N534="základní",J534,0)</f>
        <v>0</v>
      </c>
      <c r="BF534" s="308">
        <f>IF(N534="snížená",J534,0)</f>
        <v>0</v>
      </c>
      <c r="BG534" s="308">
        <f>IF(N534="zákl. přenesená",J534,0)</f>
        <v>0</v>
      </c>
      <c r="BH534" s="308">
        <f>IF(N534="sníž. přenesená",J534,0)</f>
        <v>0</v>
      </c>
      <c r="BI534" s="308">
        <f>IF(N534="nulová",J534,0)</f>
        <v>0</v>
      </c>
      <c r="BJ534" s="277" t="s">
        <v>8</v>
      </c>
      <c r="BK534" s="308">
        <f>ROUND(I534*H534,0)</f>
        <v>0</v>
      </c>
      <c r="BL534" s="277" t="s">
        <v>103</v>
      </c>
      <c r="BM534" s="134" t="s">
        <v>5877</v>
      </c>
    </row>
    <row r="535" spans="2:65" s="10" customFormat="1" ht="30.9">
      <c r="B535" s="136"/>
      <c r="D535" s="137" t="s">
        <v>131</v>
      </c>
      <c r="E535" s="138" t="s">
        <v>1</v>
      </c>
      <c r="F535" s="139" t="s">
        <v>3913</v>
      </c>
      <c r="H535" s="140">
        <v>315.89999999999998</v>
      </c>
      <c r="I535" s="141"/>
      <c r="L535" s="136"/>
      <c r="M535" s="142"/>
      <c r="T535" s="144"/>
      <c r="AT535" s="138" t="s">
        <v>131</v>
      </c>
      <c r="AU535" s="138" t="s">
        <v>78</v>
      </c>
      <c r="AV535" s="10" t="s">
        <v>78</v>
      </c>
      <c r="AW535" s="10" t="s">
        <v>28</v>
      </c>
      <c r="AX535" s="10" t="s">
        <v>72</v>
      </c>
      <c r="AY535" s="138" t="s">
        <v>130</v>
      </c>
    </row>
    <row r="536" spans="2:65" s="813" customFormat="1">
      <c r="B536" s="817"/>
      <c r="D536" s="137" t="s">
        <v>131</v>
      </c>
      <c r="E536" s="814" t="s">
        <v>1</v>
      </c>
      <c r="F536" s="820" t="s">
        <v>5876</v>
      </c>
      <c r="H536" s="819">
        <v>315.89999999999998</v>
      </c>
      <c r="I536" s="818"/>
      <c r="L536" s="817"/>
      <c r="M536" s="816"/>
      <c r="T536" s="815"/>
      <c r="AT536" s="814" t="s">
        <v>131</v>
      </c>
      <c r="AU536" s="814" t="s">
        <v>78</v>
      </c>
      <c r="AV536" s="813" t="s">
        <v>132</v>
      </c>
      <c r="AW536" s="813" t="s">
        <v>28</v>
      </c>
      <c r="AX536" s="813" t="s">
        <v>72</v>
      </c>
      <c r="AY536" s="814" t="s">
        <v>130</v>
      </c>
    </row>
    <row r="537" spans="2:65" s="10" customFormat="1" ht="20.6">
      <c r="B537" s="136"/>
      <c r="D537" s="137" t="s">
        <v>131</v>
      </c>
      <c r="E537" s="138" t="s">
        <v>1</v>
      </c>
      <c r="F537" s="139" t="s">
        <v>3912</v>
      </c>
      <c r="H537" s="140">
        <v>283.47000000000003</v>
      </c>
      <c r="I537" s="141"/>
      <c r="L537" s="136"/>
      <c r="M537" s="142"/>
      <c r="T537" s="144"/>
      <c r="AT537" s="138" t="s">
        <v>131</v>
      </c>
      <c r="AU537" s="138" t="s">
        <v>78</v>
      </c>
      <c r="AV537" s="10" t="s">
        <v>78</v>
      </c>
      <c r="AW537" s="10" t="s">
        <v>28</v>
      </c>
      <c r="AX537" s="10" t="s">
        <v>72</v>
      </c>
      <c r="AY537" s="138" t="s">
        <v>130</v>
      </c>
    </row>
    <row r="538" spans="2:65" s="813" customFormat="1">
      <c r="B538" s="817"/>
      <c r="D538" s="137" t="s">
        <v>131</v>
      </c>
      <c r="E538" s="814" t="s">
        <v>1</v>
      </c>
      <c r="F538" s="820" t="s">
        <v>5875</v>
      </c>
      <c r="H538" s="819">
        <v>283.47000000000003</v>
      </c>
      <c r="I538" s="818"/>
      <c r="L538" s="817"/>
      <c r="M538" s="816"/>
      <c r="T538" s="815"/>
      <c r="AT538" s="814" t="s">
        <v>131</v>
      </c>
      <c r="AU538" s="814" t="s">
        <v>78</v>
      </c>
      <c r="AV538" s="813" t="s">
        <v>132</v>
      </c>
      <c r="AW538" s="813" t="s">
        <v>28</v>
      </c>
      <c r="AX538" s="813" t="s">
        <v>72</v>
      </c>
      <c r="AY538" s="814" t="s">
        <v>130</v>
      </c>
    </row>
    <row r="539" spans="2:65" s="821" customFormat="1">
      <c r="B539" s="825"/>
      <c r="D539" s="137" t="s">
        <v>131</v>
      </c>
      <c r="E539" s="822" t="s">
        <v>3911</v>
      </c>
      <c r="F539" s="828" t="s">
        <v>3195</v>
      </c>
      <c r="H539" s="827">
        <v>599.37</v>
      </c>
      <c r="I539" s="826"/>
      <c r="L539" s="825"/>
      <c r="M539" s="824"/>
      <c r="T539" s="823"/>
      <c r="AT539" s="822" t="s">
        <v>131</v>
      </c>
      <c r="AU539" s="822" t="s">
        <v>78</v>
      </c>
      <c r="AV539" s="821" t="s">
        <v>103</v>
      </c>
      <c r="AW539" s="821" t="s">
        <v>28</v>
      </c>
      <c r="AX539" s="821" t="s">
        <v>8</v>
      </c>
      <c r="AY539" s="822" t="s">
        <v>130</v>
      </c>
    </row>
    <row r="540" spans="2:65" s="686" customFormat="1" ht="24.25" customHeight="1">
      <c r="B540" s="301"/>
      <c r="C540" s="551" t="s">
        <v>915</v>
      </c>
      <c r="D540" s="551" t="s">
        <v>1008</v>
      </c>
      <c r="E540" s="801" t="s">
        <v>3905</v>
      </c>
      <c r="F540" s="552" t="s">
        <v>3904</v>
      </c>
      <c r="G540" s="800" t="s">
        <v>270</v>
      </c>
      <c r="H540" s="799">
        <v>83.44</v>
      </c>
      <c r="I540" s="553"/>
      <c r="J540" s="798">
        <f>ROUND(I540*H540,0)</f>
        <v>0</v>
      </c>
      <c r="K540" s="552" t="s">
        <v>4082</v>
      </c>
      <c r="L540" s="34"/>
      <c r="M540" s="554" t="s">
        <v>1</v>
      </c>
      <c r="N540" s="555" t="s">
        <v>37</v>
      </c>
      <c r="P540" s="307">
        <f>O540*H540</f>
        <v>0</v>
      </c>
      <c r="Q540" s="307">
        <v>7.3499999999999998E-3</v>
      </c>
      <c r="R540" s="307">
        <f>Q540*H540</f>
        <v>0.61328399999999994</v>
      </c>
      <c r="S540" s="307">
        <v>0</v>
      </c>
      <c r="T540" s="133">
        <f>S540*H540</f>
        <v>0</v>
      </c>
      <c r="AR540" s="134" t="s">
        <v>103</v>
      </c>
      <c r="AT540" s="134" t="s">
        <v>1008</v>
      </c>
      <c r="AU540" s="134" t="s">
        <v>78</v>
      </c>
      <c r="AY540" s="277" t="s">
        <v>130</v>
      </c>
      <c r="BE540" s="308">
        <f>IF(N540="základní",J540,0)</f>
        <v>0</v>
      </c>
      <c r="BF540" s="308">
        <f>IF(N540="snížená",J540,0)</f>
        <v>0</v>
      </c>
      <c r="BG540" s="308">
        <f>IF(N540="zákl. přenesená",J540,0)</f>
        <v>0</v>
      </c>
      <c r="BH540" s="308">
        <f>IF(N540="sníž. přenesená",J540,0)</f>
        <v>0</v>
      </c>
      <c r="BI540" s="308">
        <f>IF(N540="nulová",J540,0)</f>
        <v>0</v>
      </c>
      <c r="BJ540" s="277" t="s">
        <v>8</v>
      </c>
      <c r="BK540" s="308">
        <f>ROUND(I540*H540,0)</f>
        <v>0</v>
      </c>
      <c r="BL540" s="277" t="s">
        <v>103</v>
      </c>
      <c r="BM540" s="134" t="s">
        <v>5874</v>
      </c>
    </row>
    <row r="541" spans="2:65" s="10" customFormat="1">
      <c r="B541" s="136"/>
      <c r="D541" s="137" t="s">
        <v>131</v>
      </c>
      <c r="E541" s="138" t="s">
        <v>1</v>
      </c>
      <c r="F541" s="139" t="s">
        <v>3908</v>
      </c>
      <c r="H541" s="140">
        <v>83.44</v>
      </c>
      <c r="I541" s="141"/>
      <c r="L541" s="136"/>
      <c r="M541" s="142"/>
      <c r="T541" s="144"/>
      <c r="AT541" s="138" t="s">
        <v>131</v>
      </c>
      <c r="AU541" s="138" t="s">
        <v>78</v>
      </c>
      <c r="AV541" s="10" t="s">
        <v>78</v>
      </c>
      <c r="AW541" s="10" t="s">
        <v>28</v>
      </c>
      <c r="AX541" s="10" t="s">
        <v>8</v>
      </c>
      <c r="AY541" s="138" t="s">
        <v>130</v>
      </c>
    </row>
    <row r="542" spans="2:65" s="686" customFormat="1" ht="24.25" customHeight="1">
      <c r="B542" s="301"/>
      <c r="C542" s="551" t="s">
        <v>1141</v>
      </c>
      <c r="D542" s="551" t="s">
        <v>1008</v>
      </c>
      <c r="E542" s="801" t="s">
        <v>3907</v>
      </c>
      <c r="F542" s="552" t="s">
        <v>3906</v>
      </c>
      <c r="G542" s="800" t="s">
        <v>270</v>
      </c>
      <c r="H542" s="799">
        <v>83.44</v>
      </c>
      <c r="I542" s="553"/>
      <c r="J542" s="798">
        <f>ROUND(I542*H542,0)</f>
        <v>0</v>
      </c>
      <c r="K542" s="552" t="s">
        <v>4082</v>
      </c>
      <c r="L542" s="34"/>
      <c r="M542" s="554" t="s">
        <v>1</v>
      </c>
      <c r="N542" s="555" t="s">
        <v>37</v>
      </c>
      <c r="P542" s="307">
        <f>O542*H542</f>
        <v>0</v>
      </c>
      <c r="Q542" s="307">
        <v>1.8380000000000001E-2</v>
      </c>
      <c r="R542" s="307">
        <f>Q542*H542</f>
        <v>1.5336272</v>
      </c>
      <c r="S542" s="307">
        <v>0</v>
      </c>
      <c r="T542" s="133">
        <f>S542*H542</f>
        <v>0</v>
      </c>
      <c r="AR542" s="134" t="s">
        <v>103</v>
      </c>
      <c r="AT542" s="134" t="s">
        <v>1008</v>
      </c>
      <c r="AU542" s="134" t="s">
        <v>78</v>
      </c>
      <c r="AY542" s="277" t="s">
        <v>130</v>
      </c>
      <c r="BE542" s="308">
        <f>IF(N542="základní",J542,0)</f>
        <v>0</v>
      </c>
      <c r="BF542" s="308">
        <f>IF(N542="snížená",J542,0)</f>
        <v>0</v>
      </c>
      <c r="BG542" s="308">
        <f>IF(N542="zákl. přenesená",J542,0)</f>
        <v>0</v>
      </c>
      <c r="BH542" s="308">
        <f>IF(N542="sníž. přenesená",J542,0)</f>
        <v>0</v>
      </c>
      <c r="BI542" s="308">
        <f>IF(N542="nulová",J542,0)</f>
        <v>0</v>
      </c>
      <c r="BJ542" s="277" t="s">
        <v>8</v>
      </c>
      <c r="BK542" s="308">
        <f>ROUND(I542*H542,0)</f>
        <v>0</v>
      </c>
      <c r="BL542" s="277" t="s">
        <v>103</v>
      </c>
      <c r="BM542" s="134" t="s">
        <v>5873</v>
      </c>
    </row>
    <row r="543" spans="2:65" s="10" customFormat="1">
      <c r="B543" s="136"/>
      <c r="D543" s="137" t="s">
        <v>131</v>
      </c>
      <c r="E543" s="138" t="s">
        <v>1</v>
      </c>
      <c r="F543" s="139" t="s">
        <v>3909</v>
      </c>
      <c r="H543" s="140">
        <v>83.44</v>
      </c>
      <c r="I543" s="141"/>
      <c r="L543" s="136"/>
      <c r="M543" s="142"/>
      <c r="T543" s="144"/>
      <c r="AT543" s="138" t="s">
        <v>131</v>
      </c>
      <c r="AU543" s="138" t="s">
        <v>78</v>
      </c>
      <c r="AV543" s="10" t="s">
        <v>78</v>
      </c>
      <c r="AW543" s="10" t="s">
        <v>28</v>
      </c>
      <c r="AX543" s="10" t="s">
        <v>72</v>
      </c>
      <c r="AY543" s="138" t="s">
        <v>130</v>
      </c>
    </row>
    <row r="544" spans="2:65" s="813" customFormat="1">
      <c r="B544" s="817"/>
      <c r="D544" s="137" t="s">
        <v>131</v>
      </c>
      <c r="E544" s="814" t="s">
        <v>1</v>
      </c>
      <c r="F544" s="820" t="s">
        <v>3328</v>
      </c>
      <c r="H544" s="819">
        <v>83.44</v>
      </c>
      <c r="I544" s="818"/>
      <c r="L544" s="817"/>
      <c r="M544" s="816"/>
      <c r="T544" s="815"/>
      <c r="AT544" s="814" t="s">
        <v>131</v>
      </c>
      <c r="AU544" s="814" t="s">
        <v>78</v>
      </c>
      <c r="AV544" s="813" t="s">
        <v>132</v>
      </c>
      <c r="AW544" s="813" t="s">
        <v>28</v>
      </c>
      <c r="AX544" s="813" t="s">
        <v>72</v>
      </c>
      <c r="AY544" s="814" t="s">
        <v>130</v>
      </c>
    </row>
    <row r="545" spans="2:65" s="821" customFormat="1">
      <c r="B545" s="825"/>
      <c r="D545" s="137" t="s">
        <v>131</v>
      </c>
      <c r="E545" s="822" t="s">
        <v>3908</v>
      </c>
      <c r="F545" s="828" t="s">
        <v>3195</v>
      </c>
      <c r="H545" s="827">
        <v>83.44</v>
      </c>
      <c r="I545" s="826"/>
      <c r="L545" s="825"/>
      <c r="M545" s="824"/>
      <c r="T545" s="823"/>
      <c r="AT545" s="822" t="s">
        <v>131</v>
      </c>
      <c r="AU545" s="822" t="s">
        <v>78</v>
      </c>
      <c r="AV545" s="821" t="s">
        <v>103</v>
      </c>
      <c r="AW545" s="821" t="s">
        <v>28</v>
      </c>
      <c r="AX545" s="821" t="s">
        <v>8</v>
      </c>
      <c r="AY545" s="822" t="s">
        <v>130</v>
      </c>
    </row>
    <row r="546" spans="2:65" s="686" customFormat="1" ht="24.25" customHeight="1">
      <c r="B546" s="301"/>
      <c r="C546" s="551" t="s">
        <v>917</v>
      </c>
      <c r="D546" s="551" t="s">
        <v>1008</v>
      </c>
      <c r="E546" s="801" t="s">
        <v>3903</v>
      </c>
      <c r="F546" s="552" t="s">
        <v>3902</v>
      </c>
      <c r="G546" s="800" t="s">
        <v>270</v>
      </c>
      <c r="H546" s="799">
        <v>83.44</v>
      </c>
      <c r="I546" s="553"/>
      <c r="J546" s="798">
        <f>ROUND(I546*H546,0)</f>
        <v>0</v>
      </c>
      <c r="K546" s="552" t="s">
        <v>4082</v>
      </c>
      <c r="L546" s="34"/>
      <c r="M546" s="554" t="s">
        <v>1</v>
      </c>
      <c r="N546" s="555" t="s">
        <v>37</v>
      </c>
      <c r="P546" s="307">
        <f>O546*H546</f>
        <v>0</v>
      </c>
      <c r="Q546" s="307">
        <v>7.9000000000000008E-3</v>
      </c>
      <c r="R546" s="307">
        <f>Q546*H546</f>
        <v>0.6591760000000001</v>
      </c>
      <c r="S546" s="307">
        <v>0</v>
      </c>
      <c r="T546" s="133">
        <f>S546*H546</f>
        <v>0</v>
      </c>
      <c r="AR546" s="134" t="s">
        <v>103</v>
      </c>
      <c r="AT546" s="134" t="s">
        <v>1008</v>
      </c>
      <c r="AU546" s="134" t="s">
        <v>78</v>
      </c>
      <c r="AY546" s="277" t="s">
        <v>130</v>
      </c>
      <c r="BE546" s="308">
        <f>IF(N546="základní",J546,0)</f>
        <v>0</v>
      </c>
      <c r="BF546" s="308">
        <f>IF(N546="snížená",J546,0)</f>
        <v>0</v>
      </c>
      <c r="BG546" s="308">
        <f>IF(N546="zákl. přenesená",J546,0)</f>
        <v>0</v>
      </c>
      <c r="BH546" s="308">
        <f>IF(N546="sníž. přenesená",J546,0)</f>
        <v>0</v>
      </c>
      <c r="BI546" s="308">
        <f>IF(N546="nulová",J546,0)</f>
        <v>0</v>
      </c>
      <c r="BJ546" s="277" t="s">
        <v>8</v>
      </c>
      <c r="BK546" s="308">
        <f>ROUND(I546*H546,0)</f>
        <v>0</v>
      </c>
      <c r="BL546" s="277" t="s">
        <v>103</v>
      </c>
      <c r="BM546" s="134" t="s">
        <v>5872</v>
      </c>
    </row>
    <row r="547" spans="2:65" s="10" customFormat="1">
      <c r="B547" s="136"/>
      <c r="D547" s="137" t="s">
        <v>131</v>
      </c>
      <c r="E547" s="138" t="s">
        <v>1</v>
      </c>
      <c r="F547" s="139" t="s">
        <v>3908</v>
      </c>
      <c r="H547" s="140">
        <v>83.44</v>
      </c>
      <c r="I547" s="141"/>
      <c r="L547" s="136"/>
      <c r="M547" s="142"/>
      <c r="T547" s="144"/>
      <c r="AT547" s="138" t="s">
        <v>131</v>
      </c>
      <c r="AU547" s="138" t="s">
        <v>78</v>
      </c>
      <c r="AV547" s="10" t="s">
        <v>78</v>
      </c>
      <c r="AW547" s="10" t="s">
        <v>28</v>
      </c>
      <c r="AX547" s="10" t="s">
        <v>8</v>
      </c>
      <c r="AY547" s="138" t="s">
        <v>130</v>
      </c>
    </row>
    <row r="548" spans="2:65" s="686" customFormat="1" ht="16.5" customHeight="1">
      <c r="B548" s="301"/>
      <c r="C548" s="551" t="s">
        <v>1144</v>
      </c>
      <c r="D548" s="551" t="s">
        <v>1008</v>
      </c>
      <c r="E548" s="801" t="s">
        <v>3850</v>
      </c>
      <c r="F548" s="552" t="s">
        <v>3849</v>
      </c>
      <c r="G548" s="800" t="s">
        <v>270</v>
      </c>
      <c r="H548" s="799">
        <v>2886.538</v>
      </c>
      <c r="I548" s="553"/>
      <c r="J548" s="798">
        <f>ROUND(I548*H548,0)</f>
        <v>0</v>
      </c>
      <c r="K548" s="552" t="s">
        <v>4082</v>
      </c>
      <c r="L548" s="34"/>
      <c r="M548" s="554" t="s">
        <v>1</v>
      </c>
      <c r="N548" s="555" t="s">
        <v>37</v>
      </c>
      <c r="P548" s="307">
        <f>O548*H548</f>
        <v>0</v>
      </c>
      <c r="Q548" s="307">
        <v>6.4999999999999997E-3</v>
      </c>
      <c r="R548" s="307">
        <f>Q548*H548</f>
        <v>18.762497</v>
      </c>
      <c r="S548" s="307">
        <v>0</v>
      </c>
      <c r="T548" s="133">
        <f>S548*H548</f>
        <v>0</v>
      </c>
      <c r="AR548" s="134" t="s">
        <v>103</v>
      </c>
      <c r="AT548" s="134" t="s">
        <v>1008</v>
      </c>
      <c r="AU548" s="134" t="s">
        <v>78</v>
      </c>
      <c r="AY548" s="277" t="s">
        <v>130</v>
      </c>
      <c r="BE548" s="308">
        <f>IF(N548="základní",J548,0)</f>
        <v>0</v>
      </c>
      <c r="BF548" s="308">
        <f>IF(N548="snížená",J548,0)</f>
        <v>0</v>
      </c>
      <c r="BG548" s="308">
        <f>IF(N548="zákl. přenesená",J548,0)</f>
        <v>0</v>
      </c>
      <c r="BH548" s="308">
        <f>IF(N548="sníž. přenesená",J548,0)</f>
        <v>0</v>
      </c>
      <c r="BI548" s="308">
        <f>IF(N548="nulová",J548,0)</f>
        <v>0</v>
      </c>
      <c r="BJ548" s="277" t="s">
        <v>8</v>
      </c>
      <c r="BK548" s="308">
        <f>ROUND(I548*H548,0)</f>
        <v>0</v>
      </c>
      <c r="BL548" s="277" t="s">
        <v>103</v>
      </c>
      <c r="BM548" s="134" t="s">
        <v>5871</v>
      </c>
    </row>
    <row r="549" spans="2:65" s="10" customFormat="1">
      <c r="B549" s="136"/>
      <c r="D549" s="137" t="s">
        <v>131</v>
      </c>
      <c r="E549" s="138" t="s">
        <v>1</v>
      </c>
      <c r="F549" s="139" t="s">
        <v>3851</v>
      </c>
      <c r="H549" s="140">
        <v>2886.538</v>
      </c>
      <c r="I549" s="141"/>
      <c r="L549" s="136"/>
      <c r="M549" s="142"/>
      <c r="T549" s="144"/>
      <c r="AT549" s="138" t="s">
        <v>131</v>
      </c>
      <c r="AU549" s="138" t="s">
        <v>78</v>
      </c>
      <c r="AV549" s="10" t="s">
        <v>78</v>
      </c>
      <c r="AW549" s="10" t="s">
        <v>28</v>
      </c>
      <c r="AX549" s="10" t="s">
        <v>8</v>
      </c>
      <c r="AY549" s="138" t="s">
        <v>130</v>
      </c>
    </row>
    <row r="550" spans="2:65" s="686" customFormat="1" ht="24.25" customHeight="1">
      <c r="B550" s="301"/>
      <c r="C550" s="551" t="s">
        <v>1110</v>
      </c>
      <c r="D550" s="551" t="s">
        <v>1008</v>
      </c>
      <c r="E550" s="801" t="s">
        <v>5870</v>
      </c>
      <c r="F550" s="552" t="s">
        <v>5869</v>
      </c>
      <c r="G550" s="800" t="s">
        <v>270</v>
      </c>
      <c r="H550" s="799">
        <v>1045.6500000000001</v>
      </c>
      <c r="I550" s="553"/>
      <c r="J550" s="798">
        <f>ROUND(I550*H550,0)</f>
        <v>0</v>
      </c>
      <c r="K550" s="552" t="s">
        <v>4082</v>
      </c>
      <c r="L550" s="34"/>
      <c r="M550" s="554" t="s">
        <v>1</v>
      </c>
      <c r="N550" s="555" t="s">
        <v>37</v>
      </c>
      <c r="P550" s="307">
        <f>O550*H550</f>
        <v>0</v>
      </c>
      <c r="Q550" s="307">
        <v>1.7000000000000001E-2</v>
      </c>
      <c r="R550" s="307">
        <f>Q550*H550</f>
        <v>17.776050000000001</v>
      </c>
      <c r="S550" s="307">
        <v>0</v>
      </c>
      <c r="T550" s="133">
        <f>S550*H550</f>
        <v>0</v>
      </c>
      <c r="AR550" s="134" t="s">
        <v>103</v>
      </c>
      <c r="AT550" s="134" t="s">
        <v>1008</v>
      </c>
      <c r="AU550" s="134" t="s">
        <v>78</v>
      </c>
      <c r="AY550" s="277" t="s">
        <v>130</v>
      </c>
      <c r="BE550" s="308">
        <f>IF(N550="základní",J550,0)</f>
        <v>0</v>
      </c>
      <c r="BF550" s="308">
        <f>IF(N550="snížená",J550,0)</f>
        <v>0</v>
      </c>
      <c r="BG550" s="308">
        <f>IF(N550="zákl. přenesená",J550,0)</f>
        <v>0</v>
      </c>
      <c r="BH550" s="308">
        <f>IF(N550="sníž. přenesená",J550,0)</f>
        <v>0</v>
      </c>
      <c r="BI550" s="308">
        <f>IF(N550="nulová",J550,0)</f>
        <v>0</v>
      </c>
      <c r="BJ550" s="277" t="s">
        <v>8</v>
      </c>
      <c r="BK550" s="308">
        <f>ROUND(I550*H550,0)</f>
        <v>0</v>
      </c>
      <c r="BL550" s="277" t="s">
        <v>103</v>
      </c>
      <c r="BM550" s="134" t="s">
        <v>5868</v>
      </c>
    </row>
    <row r="551" spans="2:65" s="10" customFormat="1">
      <c r="B551" s="136"/>
      <c r="D551" s="137" t="s">
        <v>131</v>
      </c>
      <c r="E551" s="138" t="s">
        <v>1</v>
      </c>
      <c r="F551" s="139" t="s">
        <v>3833</v>
      </c>
      <c r="H551" s="140">
        <v>787.2</v>
      </c>
      <c r="I551" s="141"/>
      <c r="L551" s="136"/>
      <c r="M551" s="142"/>
      <c r="T551" s="144"/>
      <c r="AT551" s="138" t="s">
        <v>131</v>
      </c>
      <c r="AU551" s="138" t="s">
        <v>78</v>
      </c>
      <c r="AV551" s="10" t="s">
        <v>78</v>
      </c>
      <c r="AW551" s="10" t="s">
        <v>28</v>
      </c>
      <c r="AX551" s="10" t="s">
        <v>72</v>
      </c>
      <c r="AY551" s="138" t="s">
        <v>130</v>
      </c>
    </row>
    <row r="552" spans="2:65" s="10" customFormat="1">
      <c r="B552" s="136"/>
      <c r="D552" s="137" t="s">
        <v>131</v>
      </c>
      <c r="E552" s="138" t="s">
        <v>1</v>
      </c>
      <c r="F552" s="139" t="s">
        <v>3832</v>
      </c>
      <c r="H552" s="140">
        <v>82.5</v>
      </c>
      <c r="I552" s="141"/>
      <c r="L552" s="136"/>
      <c r="M552" s="142"/>
      <c r="T552" s="144"/>
      <c r="AT552" s="138" t="s">
        <v>131</v>
      </c>
      <c r="AU552" s="138" t="s">
        <v>78</v>
      </c>
      <c r="AV552" s="10" t="s">
        <v>78</v>
      </c>
      <c r="AW552" s="10" t="s">
        <v>28</v>
      </c>
      <c r="AX552" s="10" t="s">
        <v>72</v>
      </c>
      <c r="AY552" s="138" t="s">
        <v>130</v>
      </c>
    </row>
    <row r="553" spans="2:65" s="10" customFormat="1">
      <c r="B553" s="136"/>
      <c r="D553" s="137" t="s">
        <v>131</v>
      </c>
      <c r="E553" s="138" t="s">
        <v>1</v>
      </c>
      <c r="F553" s="139" t="s">
        <v>3831</v>
      </c>
      <c r="H553" s="140">
        <v>175.95</v>
      </c>
      <c r="I553" s="141"/>
      <c r="L553" s="136"/>
      <c r="M553" s="142"/>
      <c r="T553" s="144"/>
      <c r="AT553" s="138" t="s">
        <v>131</v>
      </c>
      <c r="AU553" s="138" t="s">
        <v>78</v>
      </c>
      <c r="AV553" s="10" t="s">
        <v>78</v>
      </c>
      <c r="AW553" s="10" t="s">
        <v>28</v>
      </c>
      <c r="AX553" s="10" t="s">
        <v>72</v>
      </c>
      <c r="AY553" s="138" t="s">
        <v>130</v>
      </c>
    </row>
    <row r="554" spans="2:65" s="813" customFormat="1">
      <c r="B554" s="817"/>
      <c r="D554" s="137" t="s">
        <v>131</v>
      </c>
      <c r="E554" s="814" t="s">
        <v>1</v>
      </c>
      <c r="F554" s="820" t="s">
        <v>5867</v>
      </c>
      <c r="H554" s="819">
        <v>1045.6500000000001</v>
      </c>
      <c r="I554" s="818"/>
      <c r="L554" s="817"/>
      <c r="M554" s="816"/>
      <c r="T554" s="815"/>
      <c r="AT554" s="814" t="s">
        <v>131</v>
      </c>
      <c r="AU554" s="814" t="s">
        <v>78</v>
      </c>
      <c r="AV554" s="813" t="s">
        <v>132</v>
      </c>
      <c r="AW554" s="813" t="s">
        <v>28</v>
      </c>
      <c r="AX554" s="813" t="s">
        <v>72</v>
      </c>
      <c r="AY554" s="814" t="s">
        <v>130</v>
      </c>
    </row>
    <row r="555" spans="2:65" s="821" customFormat="1">
      <c r="B555" s="825"/>
      <c r="D555" s="137" t="s">
        <v>131</v>
      </c>
      <c r="E555" s="822" t="s">
        <v>3830</v>
      </c>
      <c r="F555" s="828" t="s">
        <v>3195</v>
      </c>
      <c r="H555" s="827">
        <v>1045.6500000000001</v>
      </c>
      <c r="I555" s="826"/>
      <c r="L555" s="825"/>
      <c r="M555" s="824"/>
      <c r="T555" s="823"/>
      <c r="AT555" s="822" t="s">
        <v>131</v>
      </c>
      <c r="AU555" s="822" t="s">
        <v>78</v>
      </c>
      <c r="AV555" s="821" t="s">
        <v>103</v>
      </c>
      <c r="AW555" s="821" t="s">
        <v>28</v>
      </c>
      <c r="AX555" s="821" t="s">
        <v>8</v>
      </c>
      <c r="AY555" s="822" t="s">
        <v>130</v>
      </c>
    </row>
    <row r="556" spans="2:65" s="686" customFormat="1" ht="24.25" customHeight="1">
      <c r="B556" s="301"/>
      <c r="C556" s="551" t="s">
        <v>1147</v>
      </c>
      <c r="D556" s="551" t="s">
        <v>1008</v>
      </c>
      <c r="E556" s="801" t="s">
        <v>3217</v>
      </c>
      <c r="F556" s="552" t="s">
        <v>3216</v>
      </c>
      <c r="G556" s="800" t="s">
        <v>270</v>
      </c>
      <c r="H556" s="799">
        <v>2886.538</v>
      </c>
      <c r="I556" s="553"/>
      <c r="J556" s="798">
        <f>ROUND(I556*H556,0)</f>
        <v>0</v>
      </c>
      <c r="K556" s="552" t="s">
        <v>4082</v>
      </c>
      <c r="L556" s="34"/>
      <c r="M556" s="554" t="s">
        <v>1</v>
      </c>
      <c r="N556" s="555" t="s">
        <v>37</v>
      </c>
      <c r="P556" s="307">
        <f>O556*H556</f>
        <v>0</v>
      </c>
      <c r="Q556" s="307">
        <v>1.103E-2</v>
      </c>
      <c r="R556" s="307">
        <f>Q556*H556</f>
        <v>31.838514140000001</v>
      </c>
      <c r="S556" s="307">
        <v>0</v>
      </c>
      <c r="T556" s="133">
        <f>S556*H556</f>
        <v>0</v>
      </c>
      <c r="AR556" s="134" t="s">
        <v>103</v>
      </c>
      <c r="AT556" s="134" t="s">
        <v>1008</v>
      </c>
      <c r="AU556" s="134" t="s">
        <v>78</v>
      </c>
      <c r="AY556" s="277" t="s">
        <v>130</v>
      </c>
      <c r="BE556" s="308">
        <f>IF(N556="základní",J556,0)</f>
        <v>0</v>
      </c>
      <c r="BF556" s="308">
        <f>IF(N556="snížená",J556,0)</f>
        <v>0</v>
      </c>
      <c r="BG556" s="308">
        <f>IF(N556="zákl. přenesená",J556,0)</f>
        <v>0</v>
      </c>
      <c r="BH556" s="308">
        <f>IF(N556="sníž. přenesená",J556,0)</f>
        <v>0</v>
      </c>
      <c r="BI556" s="308">
        <f>IF(N556="nulová",J556,0)</f>
        <v>0</v>
      </c>
      <c r="BJ556" s="277" t="s">
        <v>8</v>
      </c>
      <c r="BK556" s="308">
        <f>ROUND(I556*H556,0)</f>
        <v>0</v>
      </c>
      <c r="BL556" s="277" t="s">
        <v>103</v>
      </c>
      <c r="BM556" s="134" t="s">
        <v>5866</v>
      </c>
    </row>
    <row r="557" spans="2:65" s="10" customFormat="1">
      <c r="B557" s="136"/>
      <c r="D557" s="137" t="s">
        <v>131</v>
      </c>
      <c r="E557" s="138" t="s">
        <v>1</v>
      </c>
      <c r="F557" s="139" t="s">
        <v>3900</v>
      </c>
      <c r="H557" s="140">
        <v>63.558999999999997</v>
      </c>
      <c r="I557" s="141"/>
      <c r="L557" s="136"/>
      <c r="M557" s="142"/>
      <c r="T557" s="144"/>
      <c r="AT557" s="138" t="s">
        <v>131</v>
      </c>
      <c r="AU557" s="138" t="s">
        <v>78</v>
      </c>
      <c r="AV557" s="10" t="s">
        <v>78</v>
      </c>
      <c r="AW557" s="10" t="s">
        <v>28</v>
      </c>
      <c r="AX557" s="10" t="s">
        <v>72</v>
      </c>
      <c r="AY557" s="138" t="s">
        <v>130</v>
      </c>
    </row>
    <row r="558" spans="2:65" s="10" customFormat="1">
      <c r="B558" s="136"/>
      <c r="D558" s="137" t="s">
        <v>131</v>
      </c>
      <c r="E558" s="138" t="s">
        <v>1</v>
      </c>
      <c r="F558" s="139" t="s">
        <v>3899</v>
      </c>
      <c r="H558" s="140">
        <v>25.901</v>
      </c>
      <c r="I558" s="141"/>
      <c r="L558" s="136"/>
      <c r="M558" s="142"/>
      <c r="T558" s="144"/>
      <c r="AT558" s="138" t="s">
        <v>131</v>
      </c>
      <c r="AU558" s="138" t="s">
        <v>78</v>
      </c>
      <c r="AV558" s="10" t="s">
        <v>78</v>
      </c>
      <c r="AW558" s="10" t="s">
        <v>28</v>
      </c>
      <c r="AX558" s="10" t="s">
        <v>72</v>
      </c>
      <c r="AY558" s="138" t="s">
        <v>130</v>
      </c>
    </row>
    <row r="559" spans="2:65" s="10" customFormat="1">
      <c r="B559" s="136"/>
      <c r="D559" s="137" t="s">
        <v>131</v>
      </c>
      <c r="E559" s="138" t="s">
        <v>1</v>
      </c>
      <c r="F559" s="139" t="s">
        <v>3898</v>
      </c>
      <c r="H559" s="140">
        <v>22.72</v>
      </c>
      <c r="I559" s="141"/>
      <c r="L559" s="136"/>
      <c r="M559" s="142"/>
      <c r="T559" s="144"/>
      <c r="AT559" s="138" t="s">
        <v>131</v>
      </c>
      <c r="AU559" s="138" t="s">
        <v>78</v>
      </c>
      <c r="AV559" s="10" t="s">
        <v>78</v>
      </c>
      <c r="AW559" s="10" t="s">
        <v>28</v>
      </c>
      <c r="AX559" s="10" t="s">
        <v>72</v>
      </c>
      <c r="AY559" s="138" t="s">
        <v>130</v>
      </c>
    </row>
    <row r="560" spans="2:65" s="10" customFormat="1">
      <c r="B560" s="136"/>
      <c r="D560" s="137" t="s">
        <v>131</v>
      </c>
      <c r="E560" s="138" t="s">
        <v>1</v>
      </c>
      <c r="F560" s="139" t="s">
        <v>3897</v>
      </c>
      <c r="H560" s="140">
        <v>203.06</v>
      </c>
      <c r="I560" s="141"/>
      <c r="L560" s="136"/>
      <c r="M560" s="142"/>
      <c r="T560" s="144"/>
      <c r="AT560" s="138" t="s">
        <v>131</v>
      </c>
      <c r="AU560" s="138" t="s">
        <v>78</v>
      </c>
      <c r="AV560" s="10" t="s">
        <v>78</v>
      </c>
      <c r="AW560" s="10" t="s">
        <v>28</v>
      </c>
      <c r="AX560" s="10" t="s">
        <v>72</v>
      </c>
      <c r="AY560" s="138" t="s">
        <v>130</v>
      </c>
    </row>
    <row r="561" spans="2:51" s="10" customFormat="1">
      <c r="B561" s="136"/>
      <c r="D561" s="137" t="s">
        <v>131</v>
      </c>
      <c r="E561" s="138" t="s">
        <v>1</v>
      </c>
      <c r="F561" s="139" t="s">
        <v>3896</v>
      </c>
      <c r="H561" s="140">
        <v>-11.016</v>
      </c>
      <c r="I561" s="141"/>
      <c r="L561" s="136"/>
      <c r="M561" s="142"/>
      <c r="T561" s="144"/>
      <c r="AT561" s="138" t="s">
        <v>131</v>
      </c>
      <c r="AU561" s="138" t="s">
        <v>78</v>
      </c>
      <c r="AV561" s="10" t="s">
        <v>78</v>
      </c>
      <c r="AW561" s="10" t="s">
        <v>28</v>
      </c>
      <c r="AX561" s="10" t="s">
        <v>72</v>
      </c>
      <c r="AY561" s="138" t="s">
        <v>130</v>
      </c>
    </row>
    <row r="562" spans="2:51" s="10" customFormat="1">
      <c r="B562" s="136"/>
      <c r="D562" s="137" t="s">
        <v>131</v>
      </c>
      <c r="E562" s="138" t="s">
        <v>1</v>
      </c>
      <c r="F562" s="139" t="s">
        <v>3895</v>
      </c>
      <c r="H562" s="140">
        <v>30.614999999999998</v>
      </c>
      <c r="I562" s="141"/>
      <c r="L562" s="136"/>
      <c r="M562" s="142"/>
      <c r="T562" s="144"/>
      <c r="AT562" s="138" t="s">
        <v>131</v>
      </c>
      <c r="AU562" s="138" t="s">
        <v>78</v>
      </c>
      <c r="AV562" s="10" t="s">
        <v>78</v>
      </c>
      <c r="AW562" s="10" t="s">
        <v>28</v>
      </c>
      <c r="AX562" s="10" t="s">
        <v>72</v>
      </c>
      <c r="AY562" s="138" t="s">
        <v>130</v>
      </c>
    </row>
    <row r="563" spans="2:51" s="10" customFormat="1">
      <c r="B563" s="136"/>
      <c r="D563" s="137" t="s">
        <v>131</v>
      </c>
      <c r="E563" s="138" t="s">
        <v>1</v>
      </c>
      <c r="F563" s="139" t="s">
        <v>3894</v>
      </c>
      <c r="H563" s="140">
        <v>21.867999999999999</v>
      </c>
      <c r="I563" s="141"/>
      <c r="L563" s="136"/>
      <c r="M563" s="142"/>
      <c r="T563" s="144"/>
      <c r="AT563" s="138" t="s">
        <v>131</v>
      </c>
      <c r="AU563" s="138" t="s">
        <v>78</v>
      </c>
      <c r="AV563" s="10" t="s">
        <v>78</v>
      </c>
      <c r="AW563" s="10" t="s">
        <v>28</v>
      </c>
      <c r="AX563" s="10" t="s">
        <v>72</v>
      </c>
      <c r="AY563" s="138" t="s">
        <v>130</v>
      </c>
    </row>
    <row r="564" spans="2:51" s="10" customFormat="1">
      <c r="B564" s="136"/>
      <c r="D564" s="137" t="s">
        <v>131</v>
      </c>
      <c r="E564" s="138" t="s">
        <v>1</v>
      </c>
      <c r="F564" s="139" t="s">
        <v>3893</v>
      </c>
      <c r="H564" s="140">
        <v>26.071000000000002</v>
      </c>
      <c r="I564" s="141"/>
      <c r="L564" s="136"/>
      <c r="M564" s="142"/>
      <c r="T564" s="144"/>
      <c r="AT564" s="138" t="s">
        <v>131</v>
      </c>
      <c r="AU564" s="138" t="s">
        <v>78</v>
      </c>
      <c r="AV564" s="10" t="s">
        <v>78</v>
      </c>
      <c r="AW564" s="10" t="s">
        <v>28</v>
      </c>
      <c r="AX564" s="10" t="s">
        <v>72</v>
      </c>
      <c r="AY564" s="138" t="s">
        <v>130</v>
      </c>
    </row>
    <row r="565" spans="2:51" s="10" customFormat="1">
      <c r="B565" s="136"/>
      <c r="D565" s="137" t="s">
        <v>131</v>
      </c>
      <c r="E565" s="138" t="s">
        <v>1</v>
      </c>
      <c r="F565" s="139" t="s">
        <v>3892</v>
      </c>
      <c r="H565" s="140">
        <v>41.152000000000001</v>
      </c>
      <c r="I565" s="141"/>
      <c r="L565" s="136"/>
      <c r="M565" s="142"/>
      <c r="T565" s="144"/>
      <c r="AT565" s="138" t="s">
        <v>131</v>
      </c>
      <c r="AU565" s="138" t="s">
        <v>78</v>
      </c>
      <c r="AV565" s="10" t="s">
        <v>78</v>
      </c>
      <c r="AW565" s="10" t="s">
        <v>28</v>
      </c>
      <c r="AX565" s="10" t="s">
        <v>72</v>
      </c>
      <c r="AY565" s="138" t="s">
        <v>130</v>
      </c>
    </row>
    <row r="566" spans="2:51" s="10" customFormat="1">
      <c r="B566" s="136"/>
      <c r="D566" s="137" t="s">
        <v>131</v>
      </c>
      <c r="E566" s="138" t="s">
        <v>1</v>
      </c>
      <c r="F566" s="139" t="s">
        <v>3891</v>
      </c>
      <c r="H566" s="140">
        <v>55.787999999999997</v>
      </c>
      <c r="I566" s="141"/>
      <c r="L566" s="136"/>
      <c r="M566" s="142"/>
      <c r="T566" s="144"/>
      <c r="AT566" s="138" t="s">
        <v>131</v>
      </c>
      <c r="AU566" s="138" t="s">
        <v>78</v>
      </c>
      <c r="AV566" s="10" t="s">
        <v>78</v>
      </c>
      <c r="AW566" s="10" t="s">
        <v>28</v>
      </c>
      <c r="AX566" s="10" t="s">
        <v>72</v>
      </c>
      <c r="AY566" s="138" t="s">
        <v>130</v>
      </c>
    </row>
    <row r="567" spans="2:51" s="10" customFormat="1">
      <c r="B567" s="136"/>
      <c r="D567" s="137" t="s">
        <v>131</v>
      </c>
      <c r="E567" s="138" t="s">
        <v>1</v>
      </c>
      <c r="F567" s="139" t="s">
        <v>3890</v>
      </c>
      <c r="H567" s="140">
        <v>45.667000000000002</v>
      </c>
      <c r="I567" s="141"/>
      <c r="L567" s="136"/>
      <c r="M567" s="142"/>
      <c r="T567" s="144"/>
      <c r="AT567" s="138" t="s">
        <v>131</v>
      </c>
      <c r="AU567" s="138" t="s">
        <v>78</v>
      </c>
      <c r="AV567" s="10" t="s">
        <v>78</v>
      </c>
      <c r="AW567" s="10" t="s">
        <v>28</v>
      </c>
      <c r="AX567" s="10" t="s">
        <v>72</v>
      </c>
      <c r="AY567" s="138" t="s">
        <v>130</v>
      </c>
    </row>
    <row r="568" spans="2:51" s="10" customFormat="1">
      <c r="B568" s="136"/>
      <c r="D568" s="137" t="s">
        <v>131</v>
      </c>
      <c r="E568" s="138" t="s">
        <v>1</v>
      </c>
      <c r="F568" s="139" t="s">
        <v>3889</v>
      </c>
      <c r="H568" s="140">
        <v>49.53</v>
      </c>
      <c r="I568" s="141"/>
      <c r="L568" s="136"/>
      <c r="M568" s="142"/>
      <c r="T568" s="144"/>
      <c r="AT568" s="138" t="s">
        <v>131</v>
      </c>
      <c r="AU568" s="138" t="s">
        <v>78</v>
      </c>
      <c r="AV568" s="10" t="s">
        <v>78</v>
      </c>
      <c r="AW568" s="10" t="s">
        <v>28</v>
      </c>
      <c r="AX568" s="10" t="s">
        <v>72</v>
      </c>
      <c r="AY568" s="138" t="s">
        <v>130</v>
      </c>
    </row>
    <row r="569" spans="2:51" s="10" customFormat="1" ht="20.6">
      <c r="B569" s="136"/>
      <c r="D569" s="137" t="s">
        <v>131</v>
      </c>
      <c r="E569" s="138" t="s">
        <v>1</v>
      </c>
      <c r="F569" s="139" t="s">
        <v>3888</v>
      </c>
      <c r="H569" s="140">
        <v>49.296999999999997</v>
      </c>
      <c r="I569" s="141"/>
      <c r="L569" s="136"/>
      <c r="M569" s="142"/>
      <c r="T569" s="144"/>
      <c r="AT569" s="138" t="s">
        <v>131</v>
      </c>
      <c r="AU569" s="138" t="s">
        <v>78</v>
      </c>
      <c r="AV569" s="10" t="s">
        <v>78</v>
      </c>
      <c r="AW569" s="10" t="s">
        <v>28</v>
      </c>
      <c r="AX569" s="10" t="s">
        <v>72</v>
      </c>
      <c r="AY569" s="138" t="s">
        <v>130</v>
      </c>
    </row>
    <row r="570" spans="2:51" s="10" customFormat="1">
      <c r="B570" s="136"/>
      <c r="D570" s="137" t="s">
        <v>131</v>
      </c>
      <c r="E570" s="138" t="s">
        <v>1</v>
      </c>
      <c r="F570" s="139" t="s">
        <v>3887</v>
      </c>
      <c r="H570" s="140">
        <v>49.415999999999997</v>
      </c>
      <c r="I570" s="141"/>
      <c r="L570" s="136"/>
      <c r="M570" s="142"/>
      <c r="T570" s="144"/>
      <c r="AT570" s="138" t="s">
        <v>131</v>
      </c>
      <c r="AU570" s="138" t="s">
        <v>78</v>
      </c>
      <c r="AV570" s="10" t="s">
        <v>78</v>
      </c>
      <c r="AW570" s="10" t="s">
        <v>28</v>
      </c>
      <c r="AX570" s="10" t="s">
        <v>72</v>
      </c>
      <c r="AY570" s="138" t="s">
        <v>130</v>
      </c>
    </row>
    <row r="571" spans="2:51" s="10" customFormat="1" ht="20.6">
      <c r="B571" s="136"/>
      <c r="D571" s="137" t="s">
        <v>131</v>
      </c>
      <c r="E571" s="138" t="s">
        <v>1</v>
      </c>
      <c r="F571" s="139" t="s">
        <v>3886</v>
      </c>
      <c r="H571" s="140">
        <v>49.296999999999997</v>
      </c>
      <c r="I571" s="141"/>
      <c r="L571" s="136"/>
      <c r="M571" s="142"/>
      <c r="T571" s="144"/>
      <c r="AT571" s="138" t="s">
        <v>131</v>
      </c>
      <c r="AU571" s="138" t="s">
        <v>78</v>
      </c>
      <c r="AV571" s="10" t="s">
        <v>78</v>
      </c>
      <c r="AW571" s="10" t="s">
        <v>28</v>
      </c>
      <c r="AX571" s="10" t="s">
        <v>72</v>
      </c>
      <c r="AY571" s="138" t="s">
        <v>130</v>
      </c>
    </row>
    <row r="572" spans="2:51" s="10" customFormat="1">
      <c r="B572" s="136"/>
      <c r="D572" s="137" t="s">
        <v>131</v>
      </c>
      <c r="E572" s="138" t="s">
        <v>1</v>
      </c>
      <c r="F572" s="139" t="s">
        <v>3885</v>
      </c>
      <c r="H572" s="140">
        <v>60.094000000000001</v>
      </c>
      <c r="I572" s="141"/>
      <c r="L572" s="136"/>
      <c r="M572" s="142"/>
      <c r="T572" s="144"/>
      <c r="AT572" s="138" t="s">
        <v>131</v>
      </c>
      <c r="AU572" s="138" t="s">
        <v>78</v>
      </c>
      <c r="AV572" s="10" t="s">
        <v>78</v>
      </c>
      <c r="AW572" s="10" t="s">
        <v>28</v>
      </c>
      <c r="AX572" s="10" t="s">
        <v>72</v>
      </c>
      <c r="AY572" s="138" t="s">
        <v>130</v>
      </c>
    </row>
    <row r="573" spans="2:51" s="10" customFormat="1">
      <c r="B573" s="136"/>
      <c r="D573" s="137" t="s">
        <v>131</v>
      </c>
      <c r="E573" s="138" t="s">
        <v>1</v>
      </c>
      <c r="F573" s="139" t="s">
        <v>3884</v>
      </c>
      <c r="H573" s="140">
        <v>22.577999999999999</v>
      </c>
      <c r="I573" s="141"/>
      <c r="L573" s="136"/>
      <c r="M573" s="142"/>
      <c r="T573" s="144"/>
      <c r="AT573" s="138" t="s">
        <v>131</v>
      </c>
      <c r="AU573" s="138" t="s">
        <v>78</v>
      </c>
      <c r="AV573" s="10" t="s">
        <v>78</v>
      </c>
      <c r="AW573" s="10" t="s">
        <v>28</v>
      </c>
      <c r="AX573" s="10" t="s">
        <v>72</v>
      </c>
      <c r="AY573" s="138" t="s">
        <v>130</v>
      </c>
    </row>
    <row r="574" spans="2:51" s="10" customFormat="1">
      <c r="B574" s="136"/>
      <c r="D574" s="137" t="s">
        <v>131</v>
      </c>
      <c r="E574" s="138" t="s">
        <v>1</v>
      </c>
      <c r="F574" s="139" t="s">
        <v>3883</v>
      </c>
      <c r="H574" s="140">
        <v>382.69600000000003</v>
      </c>
      <c r="I574" s="141"/>
      <c r="L574" s="136"/>
      <c r="M574" s="142"/>
      <c r="T574" s="144"/>
      <c r="AT574" s="138" t="s">
        <v>131</v>
      </c>
      <c r="AU574" s="138" t="s">
        <v>78</v>
      </c>
      <c r="AV574" s="10" t="s">
        <v>78</v>
      </c>
      <c r="AW574" s="10" t="s">
        <v>28</v>
      </c>
      <c r="AX574" s="10" t="s">
        <v>72</v>
      </c>
      <c r="AY574" s="138" t="s">
        <v>130</v>
      </c>
    </row>
    <row r="575" spans="2:51" s="10" customFormat="1">
      <c r="B575" s="136"/>
      <c r="D575" s="137" t="s">
        <v>131</v>
      </c>
      <c r="E575" s="138" t="s">
        <v>1</v>
      </c>
      <c r="F575" s="139" t="s">
        <v>3882</v>
      </c>
      <c r="H575" s="140">
        <v>-10.25</v>
      </c>
      <c r="I575" s="141"/>
      <c r="L575" s="136"/>
      <c r="M575" s="142"/>
      <c r="T575" s="144"/>
      <c r="AT575" s="138" t="s">
        <v>131</v>
      </c>
      <c r="AU575" s="138" t="s">
        <v>78</v>
      </c>
      <c r="AV575" s="10" t="s">
        <v>78</v>
      </c>
      <c r="AW575" s="10" t="s">
        <v>28</v>
      </c>
      <c r="AX575" s="10" t="s">
        <v>72</v>
      </c>
      <c r="AY575" s="138" t="s">
        <v>130</v>
      </c>
    </row>
    <row r="576" spans="2:51" s="10" customFormat="1">
      <c r="B576" s="136"/>
      <c r="D576" s="137" t="s">
        <v>131</v>
      </c>
      <c r="E576" s="138" t="s">
        <v>1</v>
      </c>
      <c r="F576" s="139" t="s">
        <v>3881</v>
      </c>
      <c r="H576" s="140">
        <v>51.12</v>
      </c>
      <c r="I576" s="141"/>
      <c r="L576" s="136"/>
      <c r="M576" s="142"/>
      <c r="T576" s="144"/>
      <c r="AT576" s="138" t="s">
        <v>131</v>
      </c>
      <c r="AU576" s="138" t="s">
        <v>78</v>
      </c>
      <c r="AV576" s="10" t="s">
        <v>78</v>
      </c>
      <c r="AW576" s="10" t="s">
        <v>28</v>
      </c>
      <c r="AX576" s="10" t="s">
        <v>72</v>
      </c>
      <c r="AY576" s="138" t="s">
        <v>130</v>
      </c>
    </row>
    <row r="577" spans="2:51" s="10" customFormat="1">
      <c r="B577" s="136"/>
      <c r="D577" s="137" t="s">
        <v>131</v>
      </c>
      <c r="E577" s="138" t="s">
        <v>1</v>
      </c>
      <c r="F577" s="139" t="s">
        <v>3385</v>
      </c>
      <c r="H577" s="140">
        <v>-14.625</v>
      </c>
      <c r="I577" s="141"/>
      <c r="L577" s="136"/>
      <c r="M577" s="142"/>
      <c r="T577" s="144"/>
      <c r="AT577" s="138" t="s">
        <v>131</v>
      </c>
      <c r="AU577" s="138" t="s">
        <v>78</v>
      </c>
      <c r="AV577" s="10" t="s">
        <v>78</v>
      </c>
      <c r="AW577" s="10" t="s">
        <v>28</v>
      </c>
      <c r="AX577" s="10" t="s">
        <v>72</v>
      </c>
      <c r="AY577" s="138" t="s">
        <v>130</v>
      </c>
    </row>
    <row r="578" spans="2:51" s="10" customFormat="1">
      <c r="B578" s="136"/>
      <c r="D578" s="137" t="s">
        <v>131</v>
      </c>
      <c r="E578" s="138" t="s">
        <v>1</v>
      </c>
      <c r="F578" s="139" t="s">
        <v>3880</v>
      </c>
      <c r="H578" s="140">
        <v>44.304000000000002</v>
      </c>
      <c r="I578" s="141"/>
      <c r="L578" s="136"/>
      <c r="M578" s="142"/>
      <c r="T578" s="144"/>
      <c r="AT578" s="138" t="s">
        <v>131</v>
      </c>
      <c r="AU578" s="138" t="s">
        <v>78</v>
      </c>
      <c r="AV578" s="10" t="s">
        <v>78</v>
      </c>
      <c r="AW578" s="10" t="s">
        <v>28</v>
      </c>
      <c r="AX578" s="10" t="s">
        <v>72</v>
      </c>
      <c r="AY578" s="138" t="s">
        <v>130</v>
      </c>
    </row>
    <row r="579" spans="2:51" s="10" customFormat="1">
      <c r="B579" s="136"/>
      <c r="D579" s="137" t="s">
        <v>131</v>
      </c>
      <c r="E579" s="138" t="s">
        <v>1</v>
      </c>
      <c r="F579" s="139" t="s">
        <v>3879</v>
      </c>
      <c r="H579" s="140">
        <v>41.72</v>
      </c>
      <c r="I579" s="141"/>
      <c r="L579" s="136"/>
      <c r="M579" s="142"/>
      <c r="T579" s="144"/>
      <c r="AT579" s="138" t="s">
        <v>131</v>
      </c>
      <c r="AU579" s="138" t="s">
        <v>78</v>
      </c>
      <c r="AV579" s="10" t="s">
        <v>78</v>
      </c>
      <c r="AW579" s="10" t="s">
        <v>28</v>
      </c>
      <c r="AX579" s="10" t="s">
        <v>72</v>
      </c>
      <c r="AY579" s="138" t="s">
        <v>130</v>
      </c>
    </row>
    <row r="580" spans="2:51" s="10" customFormat="1">
      <c r="B580" s="136"/>
      <c r="D580" s="137" t="s">
        <v>131</v>
      </c>
      <c r="E580" s="138" t="s">
        <v>1</v>
      </c>
      <c r="F580" s="139" t="s">
        <v>3878</v>
      </c>
      <c r="H580" s="140">
        <v>27.263999999999999</v>
      </c>
      <c r="I580" s="141"/>
      <c r="L580" s="136"/>
      <c r="M580" s="142"/>
      <c r="T580" s="144"/>
      <c r="AT580" s="138" t="s">
        <v>131</v>
      </c>
      <c r="AU580" s="138" t="s">
        <v>78</v>
      </c>
      <c r="AV580" s="10" t="s">
        <v>78</v>
      </c>
      <c r="AW580" s="10" t="s">
        <v>28</v>
      </c>
      <c r="AX580" s="10" t="s">
        <v>72</v>
      </c>
      <c r="AY580" s="138" t="s">
        <v>130</v>
      </c>
    </row>
    <row r="581" spans="2:51" s="10" customFormat="1">
      <c r="B581" s="136"/>
      <c r="D581" s="137" t="s">
        <v>131</v>
      </c>
      <c r="E581" s="138" t="s">
        <v>1</v>
      </c>
      <c r="F581" s="139" t="s">
        <v>3877</v>
      </c>
      <c r="H581" s="140">
        <v>31.466999999999999</v>
      </c>
      <c r="I581" s="141"/>
      <c r="L581" s="136"/>
      <c r="M581" s="142"/>
      <c r="T581" s="144"/>
      <c r="AT581" s="138" t="s">
        <v>131</v>
      </c>
      <c r="AU581" s="138" t="s">
        <v>78</v>
      </c>
      <c r="AV581" s="10" t="s">
        <v>78</v>
      </c>
      <c r="AW581" s="10" t="s">
        <v>28</v>
      </c>
      <c r="AX581" s="10" t="s">
        <v>72</v>
      </c>
      <c r="AY581" s="138" t="s">
        <v>130</v>
      </c>
    </row>
    <row r="582" spans="2:51" s="10" customFormat="1">
      <c r="B582" s="136"/>
      <c r="D582" s="137" t="s">
        <v>131</v>
      </c>
      <c r="E582" s="138" t="s">
        <v>1</v>
      </c>
      <c r="F582" s="139" t="s">
        <v>3876</v>
      </c>
      <c r="H582" s="140">
        <v>41.436</v>
      </c>
      <c r="I582" s="141"/>
      <c r="L582" s="136"/>
      <c r="M582" s="142"/>
      <c r="T582" s="144"/>
      <c r="AT582" s="138" t="s">
        <v>131</v>
      </c>
      <c r="AU582" s="138" t="s">
        <v>78</v>
      </c>
      <c r="AV582" s="10" t="s">
        <v>78</v>
      </c>
      <c r="AW582" s="10" t="s">
        <v>28</v>
      </c>
      <c r="AX582" s="10" t="s">
        <v>72</v>
      </c>
      <c r="AY582" s="138" t="s">
        <v>130</v>
      </c>
    </row>
    <row r="583" spans="2:51" s="10" customFormat="1">
      <c r="B583" s="136"/>
      <c r="D583" s="137" t="s">
        <v>131</v>
      </c>
      <c r="E583" s="138" t="s">
        <v>1</v>
      </c>
      <c r="F583" s="139" t="s">
        <v>3875</v>
      </c>
      <c r="H583" s="140">
        <v>27.263999999999999</v>
      </c>
      <c r="I583" s="141"/>
      <c r="L583" s="136"/>
      <c r="M583" s="142"/>
      <c r="T583" s="144"/>
      <c r="AT583" s="138" t="s">
        <v>131</v>
      </c>
      <c r="AU583" s="138" t="s">
        <v>78</v>
      </c>
      <c r="AV583" s="10" t="s">
        <v>78</v>
      </c>
      <c r="AW583" s="10" t="s">
        <v>28</v>
      </c>
      <c r="AX583" s="10" t="s">
        <v>72</v>
      </c>
      <c r="AY583" s="138" t="s">
        <v>130</v>
      </c>
    </row>
    <row r="584" spans="2:51" s="10" customFormat="1">
      <c r="B584" s="136"/>
      <c r="D584" s="137" t="s">
        <v>131</v>
      </c>
      <c r="E584" s="138" t="s">
        <v>1</v>
      </c>
      <c r="F584" s="139" t="s">
        <v>3874</v>
      </c>
      <c r="H584" s="140">
        <v>31.466999999999999</v>
      </c>
      <c r="I584" s="141"/>
      <c r="L584" s="136"/>
      <c r="M584" s="142"/>
      <c r="T584" s="144"/>
      <c r="AT584" s="138" t="s">
        <v>131</v>
      </c>
      <c r="AU584" s="138" t="s">
        <v>78</v>
      </c>
      <c r="AV584" s="10" t="s">
        <v>78</v>
      </c>
      <c r="AW584" s="10" t="s">
        <v>28</v>
      </c>
      <c r="AX584" s="10" t="s">
        <v>72</v>
      </c>
      <c r="AY584" s="138" t="s">
        <v>130</v>
      </c>
    </row>
    <row r="585" spans="2:51" s="813" customFormat="1">
      <c r="B585" s="817"/>
      <c r="D585" s="137" t="s">
        <v>131</v>
      </c>
      <c r="E585" s="814" t="s">
        <v>1</v>
      </c>
      <c r="F585" s="820" t="s">
        <v>4475</v>
      </c>
      <c r="H585" s="819">
        <v>1459.46</v>
      </c>
      <c r="I585" s="818"/>
      <c r="L585" s="817"/>
      <c r="M585" s="816"/>
      <c r="T585" s="815"/>
      <c r="AT585" s="814" t="s">
        <v>131</v>
      </c>
      <c r="AU585" s="814" t="s">
        <v>78</v>
      </c>
      <c r="AV585" s="813" t="s">
        <v>132</v>
      </c>
      <c r="AW585" s="813" t="s">
        <v>28</v>
      </c>
      <c r="AX585" s="813" t="s">
        <v>72</v>
      </c>
      <c r="AY585" s="814" t="s">
        <v>130</v>
      </c>
    </row>
    <row r="586" spans="2:51" s="10" customFormat="1">
      <c r="B586" s="136"/>
      <c r="D586" s="137" t="s">
        <v>131</v>
      </c>
      <c r="E586" s="138" t="s">
        <v>1</v>
      </c>
      <c r="F586" s="139" t="s">
        <v>3873</v>
      </c>
      <c r="H586" s="140">
        <v>56.143999999999998</v>
      </c>
      <c r="I586" s="141"/>
      <c r="L586" s="136"/>
      <c r="M586" s="142"/>
      <c r="T586" s="144"/>
      <c r="AT586" s="138" t="s">
        <v>131</v>
      </c>
      <c r="AU586" s="138" t="s">
        <v>78</v>
      </c>
      <c r="AV586" s="10" t="s">
        <v>78</v>
      </c>
      <c r="AW586" s="10" t="s">
        <v>28</v>
      </c>
      <c r="AX586" s="10" t="s">
        <v>72</v>
      </c>
      <c r="AY586" s="138" t="s">
        <v>130</v>
      </c>
    </row>
    <row r="587" spans="2:51" s="10" customFormat="1">
      <c r="B587" s="136"/>
      <c r="D587" s="137" t="s">
        <v>131</v>
      </c>
      <c r="E587" s="138" t="s">
        <v>1</v>
      </c>
      <c r="F587" s="139" t="s">
        <v>3872</v>
      </c>
      <c r="H587" s="140">
        <v>40.823999999999998</v>
      </c>
      <c r="I587" s="141"/>
      <c r="L587" s="136"/>
      <c r="M587" s="142"/>
      <c r="T587" s="144"/>
      <c r="AT587" s="138" t="s">
        <v>131</v>
      </c>
      <c r="AU587" s="138" t="s">
        <v>78</v>
      </c>
      <c r="AV587" s="10" t="s">
        <v>78</v>
      </c>
      <c r="AW587" s="10" t="s">
        <v>28</v>
      </c>
      <c r="AX587" s="10" t="s">
        <v>72</v>
      </c>
      <c r="AY587" s="138" t="s">
        <v>130</v>
      </c>
    </row>
    <row r="588" spans="2:51" s="10" customFormat="1">
      <c r="B588" s="136"/>
      <c r="D588" s="137" t="s">
        <v>131</v>
      </c>
      <c r="E588" s="138" t="s">
        <v>1</v>
      </c>
      <c r="F588" s="139" t="s">
        <v>3871</v>
      </c>
      <c r="H588" s="140">
        <v>76.671999999999997</v>
      </c>
      <c r="I588" s="141"/>
      <c r="L588" s="136"/>
      <c r="M588" s="142"/>
      <c r="T588" s="144"/>
      <c r="AT588" s="138" t="s">
        <v>131</v>
      </c>
      <c r="AU588" s="138" t="s">
        <v>78</v>
      </c>
      <c r="AV588" s="10" t="s">
        <v>78</v>
      </c>
      <c r="AW588" s="10" t="s">
        <v>28</v>
      </c>
      <c r="AX588" s="10" t="s">
        <v>72</v>
      </c>
      <c r="AY588" s="138" t="s">
        <v>130</v>
      </c>
    </row>
    <row r="589" spans="2:51" s="10" customFormat="1">
      <c r="B589" s="136"/>
      <c r="D589" s="137" t="s">
        <v>131</v>
      </c>
      <c r="E589" s="138" t="s">
        <v>1</v>
      </c>
      <c r="F589" s="139" t="s">
        <v>3870</v>
      </c>
      <c r="H589" s="140">
        <v>135.19</v>
      </c>
      <c r="I589" s="141"/>
      <c r="L589" s="136"/>
      <c r="M589" s="142"/>
      <c r="T589" s="144"/>
      <c r="AT589" s="138" t="s">
        <v>131</v>
      </c>
      <c r="AU589" s="138" t="s">
        <v>78</v>
      </c>
      <c r="AV589" s="10" t="s">
        <v>78</v>
      </c>
      <c r="AW589" s="10" t="s">
        <v>28</v>
      </c>
      <c r="AX589" s="10" t="s">
        <v>72</v>
      </c>
      <c r="AY589" s="138" t="s">
        <v>130</v>
      </c>
    </row>
    <row r="590" spans="2:51" s="10" customFormat="1">
      <c r="B590" s="136"/>
      <c r="D590" s="137" t="s">
        <v>131</v>
      </c>
      <c r="E590" s="138" t="s">
        <v>1</v>
      </c>
      <c r="F590" s="139" t="s">
        <v>3869</v>
      </c>
      <c r="H590" s="140">
        <v>30.085000000000001</v>
      </c>
      <c r="I590" s="141"/>
      <c r="L590" s="136"/>
      <c r="M590" s="142"/>
      <c r="T590" s="144"/>
      <c r="AT590" s="138" t="s">
        <v>131</v>
      </c>
      <c r="AU590" s="138" t="s">
        <v>78</v>
      </c>
      <c r="AV590" s="10" t="s">
        <v>78</v>
      </c>
      <c r="AW590" s="10" t="s">
        <v>28</v>
      </c>
      <c r="AX590" s="10" t="s">
        <v>72</v>
      </c>
      <c r="AY590" s="138" t="s">
        <v>130</v>
      </c>
    </row>
    <row r="591" spans="2:51" s="10" customFormat="1">
      <c r="B591" s="136"/>
      <c r="D591" s="137" t="s">
        <v>131</v>
      </c>
      <c r="E591" s="138" t="s">
        <v>1</v>
      </c>
      <c r="F591" s="139" t="s">
        <v>3868</v>
      </c>
      <c r="H591" s="140">
        <v>19.47</v>
      </c>
      <c r="I591" s="141"/>
      <c r="L591" s="136"/>
      <c r="M591" s="142"/>
      <c r="T591" s="144"/>
      <c r="AT591" s="138" t="s">
        <v>131</v>
      </c>
      <c r="AU591" s="138" t="s">
        <v>78</v>
      </c>
      <c r="AV591" s="10" t="s">
        <v>78</v>
      </c>
      <c r="AW591" s="10" t="s">
        <v>28</v>
      </c>
      <c r="AX591" s="10" t="s">
        <v>72</v>
      </c>
      <c r="AY591" s="138" t="s">
        <v>130</v>
      </c>
    </row>
    <row r="592" spans="2:51" s="10" customFormat="1">
      <c r="B592" s="136"/>
      <c r="D592" s="137" t="s">
        <v>131</v>
      </c>
      <c r="E592" s="138" t="s">
        <v>1</v>
      </c>
      <c r="F592" s="139" t="s">
        <v>3867</v>
      </c>
      <c r="H592" s="140">
        <v>38.225000000000001</v>
      </c>
      <c r="I592" s="141"/>
      <c r="L592" s="136"/>
      <c r="M592" s="142"/>
      <c r="T592" s="144"/>
      <c r="AT592" s="138" t="s">
        <v>131</v>
      </c>
      <c r="AU592" s="138" t="s">
        <v>78</v>
      </c>
      <c r="AV592" s="10" t="s">
        <v>78</v>
      </c>
      <c r="AW592" s="10" t="s">
        <v>28</v>
      </c>
      <c r="AX592" s="10" t="s">
        <v>72</v>
      </c>
      <c r="AY592" s="138" t="s">
        <v>130</v>
      </c>
    </row>
    <row r="593" spans="2:51" s="10" customFormat="1">
      <c r="B593" s="136"/>
      <c r="D593" s="137" t="s">
        <v>131</v>
      </c>
      <c r="E593" s="138" t="s">
        <v>1</v>
      </c>
      <c r="F593" s="139" t="s">
        <v>3866</v>
      </c>
      <c r="H593" s="140">
        <v>57.75</v>
      </c>
      <c r="I593" s="141"/>
      <c r="L593" s="136"/>
      <c r="M593" s="142"/>
      <c r="T593" s="144"/>
      <c r="AT593" s="138" t="s">
        <v>131</v>
      </c>
      <c r="AU593" s="138" t="s">
        <v>78</v>
      </c>
      <c r="AV593" s="10" t="s">
        <v>78</v>
      </c>
      <c r="AW593" s="10" t="s">
        <v>28</v>
      </c>
      <c r="AX593" s="10" t="s">
        <v>72</v>
      </c>
      <c r="AY593" s="138" t="s">
        <v>130</v>
      </c>
    </row>
    <row r="594" spans="2:51" s="10" customFormat="1">
      <c r="B594" s="136"/>
      <c r="D594" s="137" t="s">
        <v>131</v>
      </c>
      <c r="E594" s="138" t="s">
        <v>1</v>
      </c>
      <c r="F594" s="139" t="s">
        <v>3865</v>
      </c>
      <c r="H594" s="140">
        <v>39.325000000000003</v>
      </c>
      <c r="I594" s="141"/>
      <c r="L594" s="136"/>
      <c r="M594" s="142"/>
      <c r="T594" s="144"/>
      <c r="AT594" s="138" t="s">
        <v>131</v>
      </c>
      <c r="AU594" s="138" t="s">
        <v>78</v>
      </c>
      <c r="AV594" s="10" t="s">
        <v>78</v>
      </c>
      <c r="AW594" s="10" t="s">
        <v>28</v>
      </c>
      <c r="AX594" s="10" t="s">
        <v>72</v>
      </c>
      <c r="AY594" s="138" t="s">
        <v>130</v>
      </c>
    </row>
    <row r="595" spans="2:51" s="10" customFormat="1">
      <c r="B595" s="136"/>
      <c r="D595" s="137" t="s">
        <v>131</v>
      </c>
      <c r="E595" s="138" t="s">
        <v>1</v>
      </c>
      <c r="F595" s="139" t="s">
        <v>3864</v>
      </c>
      <c r="H595" s="140">
        <v>59.95</v>
      </c>
      <c r="I595" s="141"/>
      <c r="L595" s="136"/>
      <c r="M595" s="142"/>
      <c r="T595" s="144"/>
      <c r="AT595" s="138" t="s">
        <v>131</v>
      </c>
      <c r="AU595" s="138" t="s">
        <v>78</v>
      </c>
      <c r="AV595" s="10" t="s">
        <v>78</v>
      </c>
      <c r="AW595" s="10" t="s">
        <v>28</v>
      </c>
      <c r="AX595" s="10" t="s">
        <v>72</v>
      </c>
      <c r="AY595" s="138" t="s">
        <v>130</v>
      </c>
    </row>
    <row r="596" spans="2:51" s="10" customFormat="1">
      <c r="B596" s="136"/>
      <c r="D596" s="137" t="s">
        <v>131</v>
      </c>
      <c r="E596" s="138" t="s">
        <v>1</v>
      </c>
      <c r="F596" s="139" t="s">
        <v>3863</v>
      </c>
      <c r="H596" s="140">
        <v>39.049999999999997</v>
      </c>
      <c r="I596" s="141"/>
      <c r="L596" s="136"/>
      <c r="M596" s="142"/>
      <c r="T596" s="144"/>
      <c r="AT596" s="138" t="s">
        <v>131</v>
      </c>
      <c r="AU596" s="138" t="s">
        <v>78</v>
      </c>
      <c r="AV596" s="10" t="s">
        <v>78</v>
      </c>
      <c r="AW596" s="10" t="s">
        <v>28</v>
      </c>
      <c r="AX596" s="10" t="s">
        <v>72</v>
      </c>
      <c r="AY596" s="138" t="s">
        <v>130</v>
      </c>
    </row>
    <row r="597" spans="2:51" s="10" customFormat="1">
      <c r="B597" s="136"/>
      <c r="D597" s="137" t="s">
        <v>131</v>
      </c>
      <c r="E597" s="138" t="s">
        <v>1</v>
      </c>
      <c r="F597" s="139" t="s">
        <v>3862</v>
      </c>
      <c r="H597" s="140">
        <v>59.4</v>
      </c>
      <c r="I597" s="141"/>
      <c r="L597" s="136"/>
      <c r="M597" s="142"/>
      <c r="T597" s="144"/>
      <c r="AT597" s="138" t="s">
        <v>131</v>
      </c>
      <c r="AU597" s="138" t="s">
        <v>78</v>
      </c>
      <c r="AV597" s="10" t="s">
        <v>78</v>
      </c>
      <c r="AW597" s="10" t="s">
        <v>28</v>
      </c>
      <c r="AX597" s="10" t="s">
        <v>72</v>
      </c>
      <c r="AY597" s="138" t="s">
        <v>130</v>
      </c>
    </row>
    <row r="598" spans="2:51" s="10" customFormat="1">
      <c r="B598" s="136"/>
      <c r="D598" s="137" t="s">
        <v>131</v>
      </c>
      <c r="E598" s="138" t="s">
        <v>1</v>
      </c>
      <c r="F598" s="139" t="s">
        <v>3861</v>
      </c>
      <c r="H598" s="140">
        <v>39.325000000000003</v>
      </c>
      <c r="I598" s="141"/>
      <c r="L598" s="136"/>
      <c r="M598" s="142"/>
      <c r="T598" s="144"/>
      <c r="AT598" s="138" t="s">
        <v>131</v>
      </c>
      <c r="AU598" s="138" t="s">
        <v>78</v>
      </c>
      <c r="AV598" s="10" t="s">
        <v>78</v>
      </c>
      <c r="AW598" s="10" t="s">
        <v>28</v>
      </c>
      <c r="AX598" s="10" t="s">
        <v>72</v>
      </c>
      <c r="AY598" s="138" t="s">
        <v>130</v>
      </c>
    </row>
    <row r="599" spans="2:51" s="10" customFormat="1">
      <c r="B599" s="136"/>
      <c r="D599" s="137" t="s">
        <v>131</v>
      </c>
      <c r="E599" s="138" t="s">
        <v>1</v>
      </c>
      <c r="F599" s="139" t="s">
        <v>3860</v>
      </c>
      <c r="H599" s="140">
        <v>59.95</v>
      </c>
      <c r="I599" s="141"/>
      <c r="L599" s="136"/>
      <c r="M599" s="142"/>
      <c r="T599" s="144"/>
      <c r="AT599" s="138" t="s">
        <v>131</v>
      </c>
      <c r="AU599" s="138" t="s">
        <v>78</v>
      </c>
      <c r="AV599" s="10" t="s">
        <v>78</v>
      </c>
      <c r="AW599" s="10" t="s">
        <v>28</v>
      </c>
      <c r="AX599" s="10" t="s">
        <v>72</v>
      </c>
      <c r="AY599" s="138" t="s">
        <v>130</v>
      </c>
    </row>
    <row r="600" spans="2:51" s="10" customFormat="1">
      <c r="B600" s="136"/>
      <c r="D600" s="137" t="s">
        <v>131</v>
      </c>
      <c r="E600" s="138" t="s">
        <v>1</v>
      </c>
      <c r="F600" s="139" t="s">
        <v>3859</v>
      </c>
      <c r="H600" s="140">
        <v>116.693</v>
      </c>
      <c r="I600" s="141"/>
      <c r="L600" s="136"/>
      <c r="M600" s="142"/>
      <c r="T600" s="144"/>
      <c r="AT600" s="138" t="s">
        <v>131</v>
      </c>
      <c r="AU600" s="138" t="s">
        <v>78</v>
      </c>
      <c r="AV600" s="10" t="s">
        <v>78</v>
      </c>
      <c r="AW600" s="10" t="s">
        <v>28</v>
      </c>
      <c r="AX600" s="10" t="s">
        <v>72</v>
      </c>
      <c r="AY600" s="138" t="s">
        <v>130</v>
      </c>
    </row>
    <row r="601" spans="2:51" s="10" customFormat="1">
      <c r="B601" s="136"/>
      <c r="D601" s="137" t="s">
        <v>131</v>
      </c>
      <c r="E601" s="138" t="s">
        <v>1</v>
      </c>
      <c r="F601" s="139" t="s">
        <v>3858</v>
      </c>
      <c r="H601" s="140">
        <v>44.33</v>
      </c>
      <c r="I601" s="141"/>
      <c r="L601" s="136"/>
      <c r="M601" s="142"/>
      <c r="T601" s="144"/>
      <c r="AT601" s="138" t="s">
        <v>131</v>
      </c>
      <c r="AU601" s="138" t="s">
        <v>78</v>
      </c>
      <c r="AV601" s="10" t="s">
        <v>78</v>
      </c>
      <c r="AW601" s="10" t="s">
        <v>28</v>
      </c>
      <c r="AX601" s="10" t="s">
        <v>72</v>
      </c>
      <c r="AY601" s="138" t="s">
        <v>130</v>
      </c>
    </row>
    <row r="602" spans="2:51" s="10" customFormat="1">
      <c r="B602" s="136"/>
      <c r="D602" s="137" t="s">
        <v>131</v>
      </c>
      <c r="E602" s="138" t="s">
        <v>1</v>
      </c>
      <c r="F602" s="139" t="s">
        <v>3857</v>
      </c>
      <c r="H602" s="140">
        <v>29.315000000000001</v>
      </c>
      <c r="I602" s="141"/>
      <c r="L602" s="136"/>
      <c r="M602" s="142"/>
      <c r="T602" s="144"/>
      <c r="AT602" s="138" t="s">
        <v>131</v>
      </c>
      <c r="AU602" s="138" t="s">
        <v>78</v>
      </c>
      <c r="AV602" s="10" t="s">
        <v>78</v>
      </c>
      <c r="AW602" s="10" t="s">
        <v>28</v>
      </c>
      <c r="AX602" s="10" t="s">
        <v>72</v>
      </c>
      <c r="AY602" s="138" t="s">
        <v>130</v>
      </c>
    </row>
    <row r="603" spans="2:51" s="10" customFormat="1">
      <c r="B603" s="136"/>
      <c r="D603" s="137" t="s">
        <v>131</v>
      </c>
      <c r="E603" s="138" t="s">
        <v>1</v>
      </c>
      <c r="F603" s="139" t="s">
        <v>3856</v>
      </c>
      <c r="H603" s="140">
        <v>32.01</v>
      </c>
      <c r="I603" s="141"/>
      <c r="L603" s="136"/>
      <c r="M603" s="142"/>
      <c r="T603" s="144"/>
      <c r="AT603" s="138" t="s">
        <v>131</v>
      </c>
      <c r="AU603" s="138" t="s">
        <v>78</v>
      </c>
      <c r="AV603" s="10" t="s">
        <v>78</v>
      </c>
      <c r="AW603" s="10" t="s">
        <v>28</v>
      </c>
      <c r="AX603" s="10" t="s">
        <v>72</v>
      </c>
      <c r="AY603" s="138" t="s">
        <v>130</v>
      </c>
    </row>
    <row r="604" spans="2:51" s="10" customFormat="1">
      <c r="B604" s="136"/>
      <c r="D604" s="137" t="s">
        <v>131</v>
      </c>
      <c r="E604" s="138" t="s">
        <v>1</v>
      </c>
      <c r="F604" s="139" t="s">
        <v>3855</v>
      </c>
      <c r="H604" s="140">
        <v>45.814999999999998</v>
      </c>
      <c r="I604" s="141"/>
      <c r="L604" s="136"/>
      <c r="M604" s="142"/>
      <c r="T604" s="144"/>
      <c r="AT604" s="138" t="s">
        <v>131</v>
      </c>
      <c r="AU604" s="138" t="s">
        <v>78</v>
      </c>
      <c r="AV604" s="10" t="s">
        <v>78</v>
      </c>
      <c r="AW604" s="10" t="s">
        <v>28</v>
      </c>
      <c r="AX604" s="10" t="s">
        <v>72</v>
      </c>
      <c r="AY604" s="138" t="s">
        <v>130</v>
      </c>
    </row>
    <row r="605" spans="2:51" s="10" customFormat="1">
      <c r="B605" s="136"/>
      <c r="D605" s="137" t="s">
        <v>131</v>
      </c>
      <c r="E605" s="138" t="s">
        <v>1</v>
      </c>
      <c r="F605" s="139" t="s">
        <v>3854</v>
      </c>
      <c r="H605" s="140">
        <v>53.954999999999998</v>
      </c>
      <c r="I605" s="141"/>
      <c r="L605" s="136"/>
      <c r="M605" s="142"/>
      <c r="T605" s="144"/>
      <c r="AT605" s="138" t="s">
        <v>131</v>
      </c>
      <c r="AU605" s="138" t="s">
        <v>78</v>
      </c>
      <c r="AV605" s="10" t="s">
        <v>78</v>
      </c>
      <c r="AW605" s="10" t="s">
        <v>28</v>
      </c>
      <c r="AX605" s="10" t="s">
        <v>72</v>
      </c>
      <c r="AY605" s="138" t="s">
        <v>130</v>
      </c>
    </row>
    <row r="606" spans="2:51" s="813" customFormat="1">
      <c r="B606" s="817"/>
      <c r="D606" s="137" t="s">
        <v>131</v>
      </c>
      <c r="E606" s="814" t="s">
        <v>1</v>
      </c>
      <c r="F606" s="820" t="s">
        <v>4474</v>
      </c>
      <c r="H606" s="819">
        <v>1073.4780000000001</v>
      </c>
      <c r="I606" s="818"/>
      <c r="L606" s="817"/>
      <c r="M606" s="816"/>
      <c r="T606" s="815"/>
      <c r="AT606" s="814" t="s">
        <v>131</v>
      </c>
      <c r="AU606" s="814" t="s">
        <v>78</v>
      </c>
      <c r="AV606" s="813" t="s">
        <v>132</v>
      </c>
      <c r="AW606" s="813" t="s">
        <v>28</v>
      </c>
      <c r="AX606" s="813" t="s">
        <v>72</v>
      </c>
      <c r="AY606" s="814" t="s">
        <v>130</v>
      </c>
    </row>
    <row r="607" spans="2:51" s="10" customFormat="1">
      <c r="B607" s="136"/>
      <c r="D607" s="137" t="s">
        <v>131</v>
      </c>
      <c r="E607" s="138" t="s">
        <v>1</v>
      </c>
      <c r="F607" s="139" t="s">
        <v>3853</v>
      </c>
      <c r="H607" s="140">
        <v>22.297999999999998</v>
      </c>
      <c r="I607" s="141"/>
      <c r="L607" s="136"/>
      <c r="M607" s="142"/>
      <c r="T607" s="144"/>
      <c r="AT607" s="138" t="s">
        <v>131</v>
      </c>
      <c r="AU607" s="138" t="s">
        <v>78</v>
      </c>
      <c r="AV607" s="10" t="s">
        <v>78</v>
      </c>
      <c r="AW607" s="10" t="s">
        <v>28</v>
      </c>
      <c r="AX607" s="10" t="s">
        <v>72</v>
      </c>
      <c r="AY607" s="138" t="s">
        <v>130</v>
      </c>
    </row>
    <row r="608" spans="2:51" s="10" customFormat="1">
      <c r="B608" s="136"/>
      <c r="D608" s="137" t="s">
        <v>131</v>
      </c>
      <c r="E608" s="138" t="s">
        <v>1</v>
      </c>
      <c r="F608" s="139" t="s">
        <v>3284</v>
      </c>
      <c r="H608" s="140">
        <v>208.00200000000001</v>
      </c>
      <c r="I608" s="141"/>
      <c r="L608" s="136"/>
      <c r="M608" s="142"/>
      <c r="T608" s="144"/>
      <c r="AT608" s="138" t="s">
        <v>131</v>
      </c>
      <c r="AU608" s="138" t="s">
        <v>78</v>
      </c>
      <c r="AV608" s="10" t="s">
        <v>78</v>
      </c>
      <c r="AW608" s="10" t="s">
        <v>28</v>
      </c>
      <c r="AX608" s="10" t="s">
        <v>72</v>
      </c>
      <c r="AY608" s="138" t="s">
        <v>130</v>
      </c>
    </row>
    <row r="609" spans="2:65" s="10" customFormat="1">
      <c r="B609" s="136"/>
      <c r="D609" s="137" t="s">
        <v>131</v>
      </c>
      <c r="E609" s="138" t="s">
        <v>1</v>
      </c>
      <c r="F609" s="139" t="s">
        <v>3852</v>
      </c>
      <c r="H609" s="140">
        <v>123.3</v>
      </c>
      <c r="I609" s="141"/>
      <c r="L609" s="136"/>
      <c r="M609" s="142"/>
      <c r="T609" s="144"/>
      <c r="AT609" s="138" t="s">
        <v>131</v>
      </c>
      <c r="AU609" s="138" t="s">
        <v>78</v>
      </c>
      <c r="AV609" s="10" t="s">
        <v>78</v>
      </c>
      <c r="AW609" s="10" t="s">
        <v>28</v>
      </c>
      <c r="AX609" s="10" t="s">
        <v>72</v>
      </c>
      <c r="AY609" s="138" t="s">
        <v>130</v>
      </c>
    </row>
    <row r="610" spans="2:65" s="813" customFormat="1">
      <c r="B610" s="817"/>
      <c r="D610" s="137" t="s">
        <v>131</v>
      </c>
      <c r="E610" s="814" t="s">
        <v>1</v>
      </c>
      <c r="F610" s="820" t="s">
        <v>5865</v>
      </c>
      <c r="H610" s="819">
        <v>353.6</v>
      </c>
      <c r="I610" s="818"/>
      <c r="L610" s="817"/>
      <c r="M610" s="816"/>
      <c r="T610" s="815"/>
      <c r="AT610" s="814" t="s">
        <v>131</v>
      </c>
      <c r="AU610" s="814" t="s">
        <v>78</v>
      </c>
      <c r="AV610" s="813" t="s">
        <v>132</v>
      </c>
      <c r="AW610" s="813" t="s">
        <v>28</v>
      </c>
      <c r="AX610" s="813" t="s">
        <v>72</v>
      </c>
      <c r="AY610" s="814" t="s">
        <v>130</v>
      </c>
    </row>
    <row r="611" spans="2:65" s="821" customFormat="1">
      <c r="B611" s="825"/>
      <c r="D611" s="137" t="s">
        <v>131</v>
      </c>
      <c r="E611" s="822" t="s">
        <v>3851</v>
      </c>
      <c r="F611" s="828" t="s">
        <v>3195</v>
      </c>
      <c r="H611" s="827">
        <v>2886.538</v>
      </c>
      <c r="I611" s="826"/>
      <c r="L611" s="825"/>
      <c r="M611" s="824"/>
      <c r="T611" s="823"/>
      <c r="AT611" s="822" t="s">
        <v>131</v>
      </c>
      <c r="AU611" s="822" t="s">
        <v>78</v>
      </c>
      <c r="AV611" s="821" t="s">
        <v>103</v>
      </c>
      <c r="AW611" s="821" t="s">
        <v>28</v>
      </c>
      <c r="AX611" s="821" t="s">
        <v>8</v>
      </c>
      <c r="AY611" s="822" t="s">
        <v>130</v>
      </c>
    </row>
    <row r="612" spans="2:65" s="686" customFormat="1" ht="24.25" customHeight="1">
      <c r="B612" s="301"/>
      <c r="C612" s="551" t="s">
        <v>920</v>
      </c>
      <c r="D612" s="551" t="s">
        <v>1008</v>
      </c>
      <c r="E612" s="801" t="s">
        <v>3848</v>
      </c>
      <c r="F612" s="552" t="s">
        <v>3847</v>
      </c>
      <c r="G612" s="800" t="s">
        <v>270</v>
      </c>
      <c r="H612" s="799">
        <v>2886.538</v>
      </c>
      <c r="I612" s="553"/>
      <c r="J612" s="798">
        <f>ROUND(I612*H612,0)</f>
        <v>0</v>
      </c>
      <c r="K612" s="552" t="s">
        <v>4082</v>
      </c>
      <c r="L612" s="34"/>
      <c r="M612" s="554" t="s">
        <v>1</v>
      </c>
      <c r="N612" s="555" t="s">
        <v>37</v>
      </c>
      <c r="P612" s="307">
        <f>O612*H612</f>
        <v>0</v>
      </c>
      <c r="Q612" s="307">
        <v>5.5199999999999997E-3</v>
      </c>
      <c r="R612" s="307">
        <f>Q612*H612</f>
        <v>15.93368976</v>
      </c>
      <c r="S612" s="307">
        <v>0</v>
      </c>
      <c r="T612" s="133">
        <f>S612*H612</f>
        <v>0</v>
      </c>
      <c r="AR612" s="134" t="s">
        <v>103</v>
      </c>
      <c r="AT612" s="134" t="s">
        <v>1008</v>
      </c>
      <c r="AU612" s="134" t="s">
        <v>78</v>
      </c>
      <c r="AY612" s="277" t="s">
        <v>130</v>
      </c>
      <c r="BE612" s="308">
        <f>IF(N612="základní",J612,0)</f>
        <v>0</v>
      </c>
      <c r="BF612" s="308">
        <f>IF(N612="snížená",J612,0)</f>
        <v>0</v>
      </c>
      <c r="BG612" s="308">
        <f>IF(N612="zákl. přenesená",J612,0)</f>
        <v>0</v>
      </c>
      <c r="BH612" s="308">
        <f>IF(N612="sníž. přenesená",J612,0)</f>
        <v>0</v>
      </c>
      <c r="BI612" s="308">
        <f>IF(N612="nulová",J612,0)</f>
        <v>0</v>
      </c>
      <c r="BJ612" s="277" t="s">
        <v>8</v>
      </c>
      <c r="BK612" s="308">
        <f>ROUND(I612*H612,0)</f>
        <v>0</v>
      </c>
      <c r="BL612" s="277" t="s">
        <v>103</v>
      </c>
      <c r="BM612" s="134" t="s">
        <v>5864</v>
      </c>
    </row>
    <row r="613" spans="2:65" s="10" customFormat="1">
      <c r="B613" s="136"/>
      <c r="D613" s="137" t="s">
        <v>131</v>
      </c>
      <c r="E613" s="138" t="s">
        <v>1</v>
      </c>
      <c r="F613" s="139" t="s">
        <v>3851</v>
      </c>
      <c r="H613" s="140">
        <v>2886.538</v>
      </c>
      <c r="I613" s="141"/>
      <c r="L613" s="136"/>
      <c r="M613" s="142"/>
      <c r="T613" s="144"/>
      <c r="AT613" s="138" t="s">
        <v>131</v>
      </c>
      <c r="AU613" s="138" t="s">
        <v>78</v>
      </c>
      <c r="AV613" s="10" t="s">
        <v>78</v>
      </c>
      <c r="AW613" s="10" t="s">
        <v>28</v>
      </c>
      <c r="AX613" s="10" t="s">
        <v>8</v>
      </c>
      <c r="AY613" s="138" t="s">
        <v>130</v>
      </c>
    </row>
    <row r="614" spans="2:65" s="686" customFormat="1" ht="24.25" customHeight="1">
      <c r="B614" s="301"/>
      <c r="C614" s="551" t="s">
        <v>1153</v>
      </c>
      <c r="D614" s="551" t="s">
        <v>1008</v>
      </c>
      <c r="E614" s="801" t="s">
        <v>3838</v>
      </c>
      <c r="F614" s="552" t="s">
        <v>3837</v>
      </c>
      <c r="G614" s="800" t="s">
        <v>270</v>
      </c>
      <c r="H614" s="799">
        <v>214.40600000000001</v>
      </c>
      <c r="I614" s="553"/>
      <c r="J614" s="798">
        <f>ROUND(I614*H614,0)</f>
        <v>0</v>
      </c>
      <c r="K614" s="552" t="s">
        <v>4082</v>
      </c>
      <c r="L614" s="34"/>
      <c r="M614" s="554" t="s">
        <v>1</v>
      </c>
      <c r="N614" s="555" t="s">
        <v>37</v>
      </c>
      <c r="P614" s="307">
        <f>O614*H614</f>
        <v>0</v>
      </c>
      <c r="Q614" s="307">
        <v>4.2500000000000003E-2</v>
      </c>
      <c r="R614" s="307">
        <f>Q614*H614</f>
        <v>9.1122550000000011</v>
      </c>
      <c r="S614" s="307">
        <v>0</v>
      </c>
      <c r="T614" s="133">
        <f>S614*H614</f>
        <v>0</v>
      </c>
      <c r="AR614" s="134" t="s">
        <v>103</v>
      </c>
      <c r="AT614" s="134" t="s">
        <v>1008</v>
      </c>
      <c r="AU614" s="134" t="s">
        <v>78</v>
      </c>
      <c r="AY614" s="277" t="s">
        <v>130</v>
      </c>
      <c r="BE614" s="308">
        <f>IF(N614="základní",J614,0)</f>
        <v>0</v>
      </c>
      <c r="BF614" s="308">
        <f>IF(N614="snížená",J614,0)</f>
        <v>0</v>
      </c>
      <c r="BG614" s="308">
        <f>IF(N614="zákl. přenesená",J614,0)</f>
        <v>0</v>
      </c>
      <c r="BH614" s="308">
        <f>IF(N614="sníž. přenesená",J614,0)</f>
        <v>0</v>
      </c>
      <c r="BI614" s="308">
        <f>IF(N614="nulová",J614,0)</f>
        <v>0</v>
      </c>
      <c r="BJ614" s="277" t="s">
        <v>8</v>
      </c>
      <c r="BK614" s="308">
        <f>ROUND(I614*H614,0)</f>
        <v>0</v>
      </c>
      <c r="BL614" s="277" t="s">
        <v>103</v>
      </c>
      <c r="BM614" s="134" t="s">
        <v>5863</v>
      </c>
    </row>
    <row r="615" spans="2:65" s="10" customFormat="1">
      <c r="B615" s="136"/>
      <c r="D615" s="137" t="s">
        <v>131</v>
      </c>
      <c r="E615" s="138" t="s">
        <v>1</v>
      </c>
      <c r="F615" s="139" t="s">
        <v>3845</v>
      </c>
      <c r="H615" s="140">
        <v>56.973999999999997</v>
      </c>
      <c r="I615" s="141"/>
      <c r="L615" s="136"/>
      <c r="M615" s="142"/>
      <c r="T615" s="144"/>
      <c r="AT615" s="138" t="s">
        <v>131</v>
      </c>
      <c r="AU615" s="138" t="s">
        <v>78</v>
      </c>
      <c r="AV615" s="10" t="s">
        <v>78</v>
      </c>
      <c r="AW615" s="10" t="s">
        <v>28</v>
      </c>
      <c r="AX615" s="10" t="s">
        <v>72</v>
      </c>
      <c r="AY615" s="138" t="s">
        <v>130</v>
      </c>
    </row>
    <row r="616" spans="2:65" s="10" customFormat="1">
      <c r="B616" s="136"/>
      <c r="D616" s="137" t="s">
        <v>131</v>
      </c>
      <c r="E616" s="138" t="s">
        <v>1</v>
      </c>
      <c r="F616" s="139" t="s">
        <v>3844</v>
      </c>
      <c r="H616" s="140">
        <v>37.253999999999998</v>
      </c>
      <c r="I616" s="141"/>
      <c r="L616" s="136"/>
      <c r="M616" s="142"/>
      <c r="T616" s="144"/>
      <c r="AT616" s="138" t="s">
        <v>131</v>
      </c>
      <c r="AU616" s="138" t="s">
        <v>78</v>
      </c>
      <c r="AV616" s="10" t="s">
        <v>78</v>
      </c>
      <c r="AW616" s="10" t="s">
        <v>28</v>
      </c>
      <c r="AX616" s="10" t="s">
        <v>72</v>
      </c>
      <c r="AY616" s="138" t="s">
        <v>130</v>
      </c>
    </row>
    <row r="617" spans="2:65" s="10" customFormat="1">
      <c r="B617" s="136"/>
      <c r="D617" s="137" t="s">
        <v>131</v>
      </c>
      <c r="E617" s="138" t="s">
        <v>1</v>
      </c>
      <c r="F617" s="139" t="s">
        <v>3843</v>
      </c>
      <c r="H617" s="140">
        <v>46.591999999999999</v>
      </c>
      <c r="I617" s="141"/>
      <c r="L617" s="136"/>
      <c r="M617" s="142"/>
      <c r="T617" s="144"/>
      <c r="AT617" s="138" t="s">
        <v>131</v>
      </c>
      <c r="AU617" s="138" t="s">
        <v>78</v>
      </c>
      <c r="AV617" s="10" t="s">
        <v>78</v>
      </c>
      <c r="AW617" s="10" t="s">
        <v>28</v>
      </c>
      <c r="AX617" s="10" t="s">
        <v>72</v>
      </c>
      <c r="AY617" s="138" t="s">
        <v>130</v>
      </c>
    </row>
    <row r="618" spans="2:65" s="10" customFormat="1">
      <c r="B618" s="136"/>
      <c r="D618" s="137" t="s">
        <v>131</v>
      </c>
      <c r="E618" s="138" t="s">
        <v>1</v>
      </c>
      <c r="F618" s="139" t="s">
        <v>3842</v>
      </c>
      <c r="H618" s="140">
        <v>18.597999999999999</v>
      </c>
      <c r="I618" s="141"/>
      <c r="L618" s="136"/>
      <c r="M618" s="142"/>
      <c r="T618" s="144"/>
      <c r="AT618" s="138" t="s">
        <v>131</v>
      </c>
      <c r="AU618" s="138" t="s">
        <v>78</v>
      </c>
      <c r="AV618" s="10" t="s">
        <v>78</v>
      </c>
      <c r="AW618" s="10" t="s">
        <v>28</v>
      </c>
      <c r="AX618" s="10" t="s">
        <v>72</v>
      </c>
      <c r="AY618" s="138" t="s">
        <v>130</v>
      </c>
    </row>
    <row r="619" spans="2:65" s="10" customFormat="1">
      <c r="B619" s="136"/>
      <c r="D619" s="137" t="s">
        <v>131</v>
      </c>
      <c r="E619" s="138" t="s">
        <v>1</v>
      </c>
      <c r="F619" s="139" t="s">
        <v>3841</v>
      </c>
      <c r="H619" s="140">
        <v>41.417999999999999</v>
      </c>
      <c r="I619" s="141"/>
      <c r="L619" s="136"/>
      <c r="M619" s="142"/>
      <c r="T619" s="144"/>
      <c r="AT619" s="138" t="s">
        <v>131</v>
      </c>
      <c r="AU619" s="138" t="s">
        <v>78</v>
      </c>
      <c r="AV619" s="10" t="s">
        <v>78</v>
      </c>
      <c r="AW619" s="10" t="s">
        <v>28</v>
      </c>
      <c r="AX619" s="10" t="s">
        <v>72</v>
      </c>
      <c r="AY619" s="138" t="s">
        <v>130</v>
      </c>
    </row>
    <row r="620" spans="2:65" s="10" customFormat="1">
      <c r="B620" s="136"/>
      <c r="D620" s="137" t="s">
        <v>131</v>
      </c>
      <c r="E620" s="138" t="s">
        <v>1</v>
      </c>
      <c r="F620" s="139" t="s">
        <v>3840</v>
      </c>
      <c r="H620" s="140">
        <v>13.57</v>
      </c>
      <c r="I620" s="141"/>
      <c r="L620" s="136"/>
      <c r="M620" s="142"/>
      <c r="T620" s="144"/>
      <c r="AT620" s="138" t="s">
        <v>131</v>
      </c>
      <c r="AU620" s="138" t="s">
        <v>78</v>
      </c>
      <c r="AV620" s="10" t="s">
        <v>78</v>
      </c>
      <c r="AW620" s="10" t="s">
        <v>28</v>
      </c>
      <c r="AX620" s="10" t="s">
        <v>72</v>
      </c>
      <c r="AY620" s="138" t="s">
        <v>130</v>
      </c>
    </row>
    <row r="621" spans="2:65" s="813" customFormat="1">
      <c r="B621" s="817"/>
      <c r="D621" s="137" t="s">
        <v>131</v>
      </c>
      <c r="E621" s="814" t="s">
        <v>1</v>
      </c>
      <c r="F621" s="820" t="s">
        <v>5862</v>
      </c>
      <c r="H621" s="819">
        <v>214.40600000000001</v>
      </c>
      <c r="I621" s="818"/>
      <c r="L621" s="817"/>
      <c r="M621" s="816"/>
      <c r="T621" s="815"/>
      <c r="AT621" s="814" t="s">
        <v>131</v>
      </c>
      <c r="AU621" s="814" t="s">
        <v>78</v>
      </c>
      <c r="AV621" s="813" t="s">
        <v>132</v>
      </c>
      <c r="AW621" s="813" t="s">
        <v>28</v>
      </c>
      <c r="AX621" s="813" t="s">
        <v>72</v>
      </c>
      <c r="AY621" s="814" t="s">
        <v>130</v>
      </c>
    </row>
    <row r="622" spans="2:65" s="821" customFormat="1">
      <c r="B622" s="825"/>
      <c r="D622" s="137" t="s">
        <v>131</v>
      </c>
      <c r="E622" s="822" t="s">
        <v>3839</v>
      </c>
      <c r="F622" s="828" t="s">
        <v>3195</v>
      </c>
      <c r="H622" s="827">
        <v>214.40600000000001</v>
      </c>
      <c r="I622" s="826"/>
      <c r="L622" s="825"/>
      <c r="M622" s="824"/>
      <c r="T622" s="823"/>
      <c r="AT622" s="822" t="s">
        <v>131</v>
      </c>
      <c r="AU622" s="822" t="s">
        <v>78</v>
      </c>
      <c r="AV622" s="821" t="s">
        <v>103</v>
      </c>
      <c r="AW622" s="821" t="s">
        <v>28</v>
      </c>
      <c r="AX622" s="821" t="s">
        <v>8</v>
      </c>
      <c r="AY622" s="822" t="s">
        <v>130</v>
      </c>
    </row>
    <row r="623" spans="2:65" s="686" customFormat="1" ht="33" customHeight="1">
      <c r="B623" s="301"/>
      <c r="C623" s="551" t="s">
        <v>923</v>
      </c>
      <c r="D623" s="551" t="s">
        <v>1008</v>
      </c>
      <c r="E623" s="801" t="s">
        <v>3836</v>
      </c>
      <c r="F623" s="552" t="s">
        <v>3835</v>
      </c>
      <c r="G623" s="800" t="s">
        <v>270</v>
      </c>
      <c r="H623" s="799">
        <v>214.40600000000001</v>
      </c>
      <c r="I623" s="553"/>
      <c r="J623" s="798">
        <f>ROUND(I623*H623,0)</f>
        <v>0</v>
      </c>
      <c r="K623" s="552" t="s">
        <v>4082</v>
      </c>
      <c r="L623" s="34"/>
      <c r="M623" s="554" t="s">
        <v>1</v>
      </c>
      <c r="N623" s="555" t="s">
        <v>37</v>
      </c>
      <c r="P623" s="307">
        <f>O623*H623</f>
        <v>0</v>
      </c>
      <c r="Q623" s="307">
        <v>1.55E-2</v>
      </c>
      <c r="R623" s="307">
        <f>Q623*H623</f>
        <v>3.3232930000000001</v>
      </c>
      <c r="S623" s="307">
        <v>0</v>
      </c>
      <c r="T623" s="133">
        <f>S623*H623</f>
        <v>0</v>
      </c>
      <c r="AR623" s="134" t="s">
        <v>103</v>
      </c>
      <c r="AT623" s="134" t="s">
        <v>1008</v>
      </c>
      <c r="AU623" s="134" t="s">
        <v>78</v>
      </c>
      <c r="AY623" s="277" t="s">
        <v>130</v>
      </c>
      <c r="BE623" s="308">
        <f>IF(N623="základní",J623,0)</f>
        <v>0</v>
      </c>
      <c r="BF623" s="308">
        <f>IF(N623="snížená",J623,0)</f>
        <v>0</v>
      </c>
      <c r="BG623" s="308">
        <f>IF(N623="zákl. přenesená",J623,0)</f>
        <v>0</v>
      </c>
      <c r="BH623" s="308">
        <f>IF(N623="sníž. přenesená",J623,0)</f>
        <v>0</v>
      </c>
      <c r="BI623" s="308">
        <f>IF(N623="nulová",J623,0)</f>
        <v>0</v>
      </c>
      <c r="BJ623" s="277" t="s">
        <v>8</v>
      </c>
      <c r="BK623" s="308">
        <f>ROUND(I623*H623,0)</f>
        <v>0</v>
      </c>
      <c r="BL623" s="277" t="s">
        <v>103</v>
      </c>
      <c r="BM623" s="134" t="s">
        <v>5861</v>
      </c>
    </row>
    <row r="624" spans="2:65" s="10" customFormat="1">
      <c r="B624" s="136"/>
      <c r="D624" s="137" t="s">
        <v>131</v>
      </c>
      <c r="E624" s="138" t="s">
        <v>1</v>
      </c>
      <c r="F624" s="139" t="s">
        <v>3839</v>
      </c>
      <c r="H624" s="140">
        <v>214.40600000000001</v>
      </c>
      <c r="I624" s="141"/>
      <c r="L624" s="136"/>
      <c r="M624" s="142"/>
      <c r="T624" s="144"/>
      <c r="AT624" s="138" t="s">
        <v>131</v>
      </c>
      <c r="AU624" s="138" t="s">
        <v>78</v>
      </c>
      <c r="AV624" s="10" t="s">
        <v>78</v>
      </c>
      <c r="AW624" s="10" t="s">
        <v>28</v>
      </c>
      <c r="AX624" s="10" t="s">
        <v>8</v>
      </c>
      <c r="AY624" s="138" t="s">
        <v>130</v>
      </c>
    </row>
    <row r="625" spans="2:65" s="686" customFormat="1" ht="24.25" customHeight="1">
      <c r="B625" s="301"/>
      <c r="C625" s="551" t="s">
        <v>1158</v>
      </c>
      <c r="D625" s="551" t="s">
        <v>1008</v>
      </c>
      <c r="E625" s="801" t="s">
        <v>3822</v>
      </c>
      <c r="F625" s="552" t="s">
        <v>3821</v>
      </c>
      <c r="G625" s="800" t="s">
        <v>270</v>
      </c>
      <c r="H625" s="799">
        <v>10.914</v>
      </c>
      <c r="I625" s="553"/>
      <c r="J625" s="798">
        <f>ROUND(I625*H625,0)</f>
        <v>0</v>
      </c>
      <c r="K625" s="552" t="s">
        <v>4082</v>
      </c>
      <c r="L625" s="34"/>
      <c r="M625" s="554" t="s">
        <v>1</v>
      </c>
      <c r="N625" s="555" t="s">
        <v>37</v>
      </c>
      <c r="P625" s="307">
        <f>O625*H625</f>
        <v>0</v>
      </c>
      <c r="Q625" s="307">
        <v>2.5000000000000001E-4</v>
      </c>
      <c r="R625" s="307">
        <f>Q625*H625</f>
        <v>2.7285E-3</v>
      </c>
      <c r="S625" s="307">
        <v>0</v>
      </c>
      <c r="T625" s="133">
        <f>S625*H625</f>
        <v>0</v>
      </c>
      <c r="AR625" s="134" t="s">
        <v>103</v>
      </c>
      <c r="AT625" s="134" t="s">
        <v>1008</v>
      </c>
      <c r="AU625" s="134" t="s">
        <v>78</v>
      </c>
      <c r="AY625" s="277" t="s">
        <v>130</v>
      </c>
      <c r="BE625" s="308">
        <f>IF(N625="základní",J625,0)</f>
        <v>0</v>
      </c>
      <c r="BF625" s="308">
        <f>IF(N625="snížená",J625,0)</f>
        <v>0</v>
      </c>
      <c r="BG625" s="308">
        <f>IF(N625="zákl. přenesená",J625,0)</f>
        <v>0</v>
      </c>
      <c r="BH625" s="308">
        <f>IF(N625="sníž. přenesená",J625,0)</f>
        <v>0</v>
      </c>
      <c r="BI625" s="308">
        <f>IF(N625="nulová",J625,0)</f>
        <v>0</v>
      </c>
      <c r="BJ625" s="277" t="s">
        <v>8</v>
      </c>
      <c r="BK625" s="308">
        <f>ROUND(I625*H625,0)</f>
        <v>0</v>
      </c>
      <c r="BL625" s="277" t="s">
        <v>103</v>
      </c>
      <c r="BM625" s="134" t="s">
        <v>5860</v>
      </c>
    </row>
    <row r="626" spans="2:65" s="10" customFormat="1">
      <c r="B626" s="136"/>
      <c r="D626" s="137" t="s">
        <v>131</v>
      </c>
      <c r="E626" s="138" t="s">
        <v>1</v>
      </c>
      <c r="F626" s="139" t="s">
        <v>2990</v>
      </c>
      <c r="H626" s="140">
        <v>10.914</v>
      </c>
      <c r="I626" s="141"/>
      <c r="L626" s="136"/>
      <c r="M626" s="142"/>
      <c r="T626" s="144"/>
      <c r="AT626" s="138" t="s">
        <v>131</v>
      </c>
      <c r="AU626" s="138" t="s">
        <v>78</v>
      </c>
      <c r="AV626" s="10" t="s">
        <v>78</v>
      </c>
      <c r="AW626" s="10" t="s">
        <v>28</v>
      </c>
      <c r="AX626" s="10" t="s">
        <v>8</v>
      </c>
      <c r="AY626" s="138" t="s">
        <v>130</v>
      </c>
    </row>
    <row r="627" spans="2:65" s="686" customFormat="1" ht="44.25" customHeight="1">
      <c r="B627" s="301"/>
      <c r="C627" s="551" t="s">
        <v>926</v>
      </c>
      <c r="D627" s="551" t="s">
        <v>1008</v>
      </c>
      <c r="E627" s="801" t="s">
        <v>3824</v>
      </c>
      <c r="F627" s="552" t="s">
        <v>3823</v>
      </c>
      <c r="G627" s="800" t="s">
        <v>270</v>
      </c>
      <c r="H627" s="799">
        <v>10.914</v>
      </c>
      <c r="I627" s="553"/>
      <c r="J627" s="798">
        <f>ROUND(I627*H627,0)</f>
        <v>0</v>
      </c>
      <c r="K627" s="552" t="s">
        <v>4082</v>
      </c>
      <c r="L627" s="34"/>
      <c r="M627" s="554" t="s">
        <v>1</v>
      </c>
      <c r="N627" s="555" t="s">
        <v>37</v>
      </c>
      <c r="P627" s="307">
        <f>O627*H627</f>
        <v>0</v>
      </c>
      <c r="Q627" s="307">
        <v>1.199744E-2</v>
      </c>
      <c r="R627" s="307">
        <f>Q627*H627</f>
        <v>0.13094006015999998</v>
      </c>
      <c r="S627" s="307">
        <v>0</v>
      </c>
      <c r="T627" s="133">
        <f>S627*H627</f>
        <v>0</v>
      </c>
      <c r="AR627" s="134" t="s">
        <v>103</v>
      </c>
      <c r="AT627" s="134" t="s">
        <v>1008</v>
      </c>
      <c r="AU627" s="134" t="s">
        <v>78</v>
      </c>
      <c r="AY627" s="277" t="s">
        <v>130</v>
      </c>
      <c r="BE627" s="308">
        <f>IF(N627="základní",J627,0)</f>
        <v>0</v>
      </c>
      <c r="BF627" s="308">
        <f>IF(N627="snížená",J627,0)</f>
        <v>0</v>
      </c>
      <c r="BG627" s="308">
        <f>IF(N627="zákl. přenesená",J627,0)</f>
        <v>0</v>
      </c>
      <c r="BH627" s="308">
        <f>IF(N627="sníž. přenesená",J627,0)</f>
        <v>0</v>
      </c>
      <c r="BI627" s="308">
        <f>IF(N627="nulová",J627,0)</f>
        <v>0</v>
      </c>
      <c r="BJ627" s="277" t="s">
        <v>8</v>
      </c>
      <c r="BK627" s="308">
        <f>ROUND(I627*H627,0)</f>
        <v>0</v>
      </c>
      <c r="BL627" s="277" t="s">
        <v>103</v>
      </c>
      <c r="BM627" s="134" t="s">
        <v>5859</v>
      </c>
    </row>
    <row r="628" spans="2:65" s="10" customFormat="1">
      <c r="B628" s="136"/>
      <c r="D628" s="137" t="s">
        <v>131</v>
      </c>
      <c r="E628" s="138" t="s">
        <v>1</v>
      </c>
      <c r="F628" s="139" t="s">
        <v>3826</v>
      </c>
      <c r="H628" s="140">
        <v>10.914</v>
      </c>
      <c r="I628" s="141"/>
      <c r="L628" s="136"/>
      <c r="M628" s="142"/>
      <c r="T628" s="144"/>
      <c r="AT628" s="138" t="s">
        <v>131</v>
      </c>
      <c r="AU628" s="138" t="s">
        <v>78</v>
      </c>
      <c r="AV628" s="10" t="s">
        <v>78</v>
      </c>
      <c r="AW628" s="10" t="s">
        <v>28</v>
      </c>
      <c r="AX628" s="10" t="s">
        <v>72</v>
      </c>
      <c r="AY628" s="138" t="s">
        <v>130</v>
      </c>
    </row>
    <row r="629" spans="2:65" s="813" customFormat="1">
      <c r="B629" s="817"/>
      <c r="D629" s="137" t="s">
        <v>131</v>
      </c>
      <c r="E629" s="814" t="s">
        <v>1</v>
      </c>
      <c r="F629" s="820" t="s">
        <v>5548</v>
      </c>
      <c r="H629" s="819">
        <v>10.914</v>
      </c>
      <c r="I629" s="818"/>
      <c r="L629" s="817"/>
      <c r="M629" s="816"/>
      <c r="T629" s="815"/>
      <c r="AT629" s="814" t="s">
        <v>131</v>
      </c>
      <c r="AU629" s="814" t="s">
        <v>78</v>
      </c>
      <c r="AV629" s="813" t="s">
        <v>132</v>
      </c>
      <c r="AW629" s="813" t="s">
        <v>28</v>
      </c>
      <c r="AX629" s="813" t="s">
        <v>72</v>
      </c>
      <c r="AY629" s="814" t="s">
        <v>130</v>
      </c>
    </row>
    <row r="630" spans="2:65" s="821" customFormat="1">
      <c r="B630" s="825"/>
      <c r="D630" s="137" t="s">
        <v>131</v>
      </c>
      <c r="E630" s="822" t="s">
        <v>2990</v>
      </c>
      <c r="F630" s="828" t="s">
        <v>3825</v>
      </c>
      <c r="H630" s="827">
        <v>10.914</v>
      </c>
      <c r="I630" s="826"/>
      <c r="L630" s="825"/>
      <c r="M630" s="824"/>
      <c r="T630" s="823"/>
      <c r="AT630" s="822" t="s">
        <v>131</v>
      </c>
      <c r="AU630" s="822" t="s">
        <v>78</v>
      </c>
      <c r="AV630" s="821" t="s">
        <v>103</v>
      </c>
      <c r="AW630" s="821" t="s">
        <v>28</v>
      </c>
      <c r="AX630" s="821" t="s">
        <v>8</v>
      </c>
      <c r="AY630" s="822" t="s">
        <v>130</v>
      </c>
    </row>
    <row r="631" spans="2:65" s="686" customFormat="1" ht="24.25" customHeight="1">
      <c r="B631" s="301"/>
      <c r="C631" s="145" t="s">
        <v>1161</v>
      </c>
      <c r="D631" s="145" t="s">
        <v>164</v>
      </c>
      <c r="E631" s="146" t="s">
        <v>3816</v>
      </c>
      <c r="F631" s="147" t="s">
        <v>3815</v>
      </c>
      <c r="G631" s="148" t="s">
        <v>270</v>
      </c>
      <c r="H631" s="149">
        <v>11.46</v>
      </c>
      <c r="I631" s="150"/>
      <c r="J631" s="151">
        <f>ROUND(I631*H631,0)</f>
        <v>0</v>
      </c>
      <c r="K631" s="147" t="s">
        <v>4082</v>
      </c>
      <c r="L631" s="152"/>
      <c r="M631" s="153" t="s">
        <v>1</v>
      </c>
      <c r="N631" s="306" t="s">
        <v>37</v>
      </c>
      <c r="P631" s="307">
        <f>O631*H631</f>
        <v>0</v>
      </c>
      <c r="Q631" s="307">
        <v>2.8000000000000001E-2</v>
      </c>
      <c r="R631" s="307">
        <f>Q631*H631</f>
        <v>0.32088000000000005</v>
      </c>
      <c r="S631" s="307">
        <v>0</v>
      </c>
      <c r="T631" s="133">
        <f>S631*H631</f>
        <v>0</v>
      </c>
      <c r="AR631" s="134" t="s">
        <v>135</v>
      </c>
      <c r="AT631" s="134" t="s">
        <v>164</v>
      </c>
      <c r="AU631" s="134" t="s">
        <v>78</v>
      </c>
      <c r="AY631" s="277" t="s">
        <v>130</v>
      </c>
      <c r="BE631" s="308">
        <f>IF(N631="základní",J631,0)</f>
        <v>0</v>
      </c>
      <c r="BF631" s="308">
        <f>IF(N631="snížená",J631,0)</f>
        <v>0</v>
      </c>
      <c r="BG631" s="308">
        <f>IF(N631="zákl. přenesená",J631,0)</f>
        <v>0</v>
      </c>
      <c r="BH631" s="308">
        <f>IF(N631="sníž. přenesená",J631,0)</f>
        <v>0</v>
      </c>
      <c r="BI631" s="308">
        <f>IF(N631="nulová",J631,0)</f>
        <v>0</v>
      </c>
      <c r="BJ631" s="277" t="s">
        <v>8</v>
      </c>
      <c r="BK631" s="308">
        <f>ROUND(I631*H631,0)</f>
        <v>0</v>
      </c>
      <c r="BL631" s="277" t="s">
        <v>103</v>
      </c>
      <c r="BM631" s="134" t="s">
        <v>5858</v>
      </c>
    </row>
    <row r="632" spans="2:65" s="10" customFormat="1">
      <c r="B632" s="136"/>
      <c r="D632" s="137" t="s">
        <v>131</v>
      </c>
      <c r="E632" s="138" t="s">
        <v>1</v>
      </c>
      <c r="F632" s="139" t="s">
        <v>5857</v>
      </c>
      <c r="H632" s="140">
        <v>11.46</v>
      </c>
      <c r="I632" s="141"/>
      <c r="L632" s="136"/>
      <c r="M632" s="142"/>
      <c r="T632" s="144"/>
      <c r="AT632" s="138" t="s">
        <v>131</v>
      </c>
      <c r="AU632" s="138" t="s">
        <v>78</v>
      </c>
      <c r="AV632" s="10" t="s">
        <v>78</v>
      </c>
      <c r="AW632" s="10" t="s">
        <v>28</v>
      </c>
      <c r="AX632" s="10" t="s">
        <v>8</v>
      </c>
      <c r="AY632" s="138" t="s">
        <v>130</v>
      </c>
    </row>
    <row r="633" spans="2:65" s="686" customFormat="1" ht="37.950000000000003" customHeight="1">
      <c r="B633" s="301"/>
      <c r="C633" s="551" t="s">
        <v>1149</v>
      </c>
      <c r="D633" s="551" t="s">
        <v>1008</v>
      </c>
      <c r="E633" s="801" t="s">
        <v>3820</v>
      </c>
      <c r="F633" s="552" t="s">
        <v>3819</v>
      </c>
      <c r="G633" s="800" t="s">
        <v>270</v>
      </c>
      <c r="H633" s="799">
        <v>10.914</v>
      </c>
      <c r="I633" s="553"/>
      <c r="J633" s="798">
        <f>ROUND(I633*H633,0)</f>
        <v>0</v>
      </c>
      <c r="K633" s="552" t="s">
        <v>4082</v>
      </c>
      <c r="L633" s="34"/>
      <c r="M633" s="554" t="s">
        <v>1</v>
      </c>
      <c r="N633" s="555" t="s">
        <v>37</v>
      </c>
      <c r="P633" s="307">
        <f>O633*H633</f>
        <v>0</v>
      </c>
      <c r="Q633" s="307">
        <v>1.0060000000000001E-4</v>
      </c>
      <c r="R633" s="307">
        <f>Q633*H633</f>
        <v>1.0979484E-3</v>
      </c>
      <c r="S633" s="307">
        <v>0</v>
      </c>
      <c r="T633" s="133">
        <f>S633*H633</f>
        <v>0</v>
      </c>
      <c r="AR633" s="134" t="s">
        <v>103</v>
      </c>
      <c r="AT633" s="134" t="s">
        <v>1008</v>
      </c>
      <c r="AU633" s="134" t="s">
        <v>78</v>
      </c>
      <c r="AY633" s="277" t="s">
        <v>130</v>
      </c>
      <c r="BE633" s="308">
        <f>IF(N633="základní",J633,0)</f>
        <v>0</v>
      </c>
      <c r="BF633" s="308">
        <f>IF(N633="snížená",J633,0)</f>
        <v>0</v>
      </c>
      <c r="BG633" s="308">
        <f>IF(N633="zákl. přenesená",J633,0)</f>
        <v>0</v>
      </c>
      <c r="BH633" s="308">
        <f>IF(N633="sníž. přenesená",J633,0)</f>
        <v>0</v>
      </c>
      <c r="BI633" s="308">
        <f>IF(N633="nulová",J633,0)</f>
        <v>0</v>
      </c>
      <c r="BJ633" s="277" t="s">
        <v>8</v>
      </c>
      <c r="BK633" s="308">
        <f>ROUND(I633*H633,0)</f>
        <v>0</v>
      </c>
      <c r="BL633" s="277" t="s">
        <v>103</v>
      </c>
      <c r="BM633" s="134" t="s">
        <v>5856</v>
      </c>
    </row>
    <row r="634" spans="2:65" s="10" customFormat="1">
      <c r="B634" s="136"/>
      <c r="D634" s="137" t="s">
        <v>131</v>
      </c>
      <c r="E634" s="138" t="s">
        <v>1</v>
      </c>
      <c r="F634" s="139" t="s">
        <v>2990</v>
      </c>
      <c r="H634" s="140">
        <v>10.914</v>
      </c>
      <c r="I634" s="141"/>
      <c r="L634" s="136"/>
      <c r="M634" s="142"/>
      <c r="T634" s="144"/>
      <c r="AT634" s="138" t="s">
        <v>131</v>
      </c>
      <c r="AU634" s="138" t="s">
        <v>78</v>
      </c>
      <c r="AV634" s="10" t="s">
        <v>78</v>
      </c>
      <c r="AW634" s="10" t="s">
        <v>28</v>
      </c>
      <c r="AX634" s="10" t="s">
        <v>8</v>
      </c>
      <c r="AY634" s="138" t="s">
        <v>130</v>
      </c>
    </row>
    <row r="635" spans="2:65" s="686" customFormat="1" ht="24.25" customHeight="1">
      <c r="B635" s="301"/>
      <c r="C635" s="551" t="s">
        <v>1162</v>
      </c>
      <c r="D635" s="551" t="s">
        <v>1008</v>
      </c>
      <c r="E635" s="801" t="s">
        <v>3818</v>
      </c>
      <c r="F635" s="552" t="s">
        <v>3817</v>
      </c>
      <c r="G635" s="800" t="s">
        <v>270</v>
      </c>
      <c r="H635" s="799">
        <v>10.914</v>
      </c>
      <c r="I635" s="553"/>
      <c r="J635" s="798">
        <f>ROUND(I635*H635,0)</f>
        <v>0</v>
      </c>
      <c r="K635" s="552" t="s">
        <v>4082</v>
      </c>
      <c r="L635" s="34"/>
      <c r="M635" s="554" t="s">
        <v>1</v>
      </c>
      <c r="N635" s="555" t="s">
        <v>37</v>
      </c>
      <c r="P635" s="307">
        <f>O635*H635</f>
        <v>0</v>
      </c>
      <c r="Q635" s="307">
        <v>5.0600000000000003E-3</v>
      </c>
      <c r="R635" s="307">
        <f>Q635*H635</f>
        <v>5.5224840000000004E-2</v>
      </c>
      <c r="S635" s="307">
        <v>0</v>
      </c>
      <c r="T635" s="133">
        <f>S635*H635</f>
        <v>0</v>
      </c>
      <c r="AR635" s="134" t="s">
        <v>103</v>
      </c>
      <c r="AT635" s="134" t="s">
        <v>1008</v>
      </c>
      <c r="AU635" s="134" t="s">
        <v>78</v>
      </c>
      <c r="AY635" s="277" t="s">
        <v>130</v>
      </c>
      <c r="BE635" s="308">
        <f>IF(N635="základní",J635,0)</f>
        <v>0</v>
      </c>
      <c r="BF635" s="308">
        <f>IF(N635="snížená",J635,0)</f>
        <v>0</v>
      </c>
      <c r="BG635" s="308">
        <f>IF(N635="zákl. přenesená",J635,0)</f>
        <v>0</v>
      </c>
      <c r="BH635" s="308">
        <f>IF(N635="sníž. přenesená",J635,0)</f>
        <v>0</v>
      </c>
      <c r="BI635" s="308">
        <f>IF(N635="nulová",J635,0)</f>
        <v>0</v>
      </c>
      <c r="BJ635" s="277" t="s">
        <v>8</v>
      </c>
      <c r="BK635" s="308">
        <f>ROUND(I635*H635,0)</f>
        <v>0</v>
      </c>
      <c r="BL635" s="277" t="s">
        <v>103</v>
      </c>
      <c r="BM635" s="134" t="s">
        <v>5855</v>
      </c>
    </row>
    <row r="636" spans="2:65" s="10" customFormat="1">
      <c r="B636" s="136"/>
      <c r="D636" s="137" t="s">
        <v>131</v>
      </c>
      <c r="E636" s="138" t="s">
        <v>1</v>
      </c>
      <c r="F636" s="139" t="s">
        <v>2990</v>
      </c>
      <c r="H636" s="140">
        <v>10.914</v>
      </c>
      <c r="I636" s="141"/>
      <c r="L636" s="136"/>
      <c r="M636" s="142"/>
      <c r="T636" s="144"/>
      <c r="AT636" s="138" t="s">
        <v>131</v>
      </c>
      <c r="AU636" s="138" t="s">
        <v>78</v>
      </c>
      <c r="AV636" s="10" t="s">
        <v>78</v>
      </c>
      <c r="AW636" s="10" t="s">
        <v>28</v>
      </c>
      <c r="AX636" s="10" t="s">
        <v>8</v>
      </c>
      <c r="AY636" s="138" t="s">
        <v>130</v>
      </c>
    </row>
    <row r="637" spans="2:65" s="686" customFormat="1" ht="24.25" customHeight="1">
      <c r="B637" s="301"/>
      <c r="C637" s="551" t="s">
        <v>1152</v>
      </c>
      <c r="D637" s="551" t="s">
        <v>1008</v>
      </c>
      <c r="E637" s="801" t="s">
        <v>3726</v>
      </c>
      <c r="F637" s="552" t="s">
        <v>3725</v>
      </c>
      <c r="G637" s="800" t="s">
        <v>270</v>
      </c>
      <c r="H637" s="799">
        <v>1458.585</v>
      </c>
      <c r="I637" s="553"/>
      <c r="J637" s="798">
        <f>ROUND(I637*H637,0)</f>
        <v>0</v>
      </c>
      <c r="K637" s="552" t="s">
        <v>4082</v>
      </c>
      <c r="L637" s="34"/>
      <c r="M637" s="554" t="s">
        <v>1</v>
      </c>
      <c r="N637" s="555" t="s">
        <v>37</v>
      </c>
      <c r="P637" s="307">
        <f>O637*H637</f>
        <v>0</v>
      </c>
      <c r="Q637" s="307">
        <v>2.5000000000000001E-4</v>
      </c>
      <c r="R637" s="307">
        <f>Q637*H637</f>
        <v>0.36464625000000001</v>
      </c>
      <c r="S637" s="307">
        <v>0</v>
      </c>
      <c r="T637" s="133">
        <f>S637*H637</f>
        <v>0</v>
      </c>
      <c r="AR637" s="134" t="s">
        <v>103</v>
      </c>
      <c r="AT637" s="134" t="s">
        <v>1008</v>
      </c>
      <c r="AU637" s="134" t="s">
        <v>78</v>
      </c>
      <c r="AY637" s="277" t="s">
        <v>130</v>
      </c>
      <c r="BE637" s="308">
        <f>IF(N637="základní",J637,0)</f>
        <v>0</v>
      </c>
      <c r="BF637" s="308">
        <f>IF(N637="snížená",J637,0)</f>
        <v>0</v>
      </c>
      <c r="BG637" s="308">
        <f>IF(N637="zákl. přenesená",J637,0)</f>
        <v>0</v>
      </c>
      <c r="BH637" s="308">
        <f>IF(N637="sníž. přenesená",J637,0)</f>
        <v>0</v>
      </c>
      <c r="BI637" s="308">
        <f>IF(N637="nulová",J637,0)</f>
        <v>0</v>
      </c>
      <c r="BJ637" s="277" t="s">
        <v>8</v>
      </c>
      <c r="BK637" s="308">
        <f>ROUND(I637*H637,0)</f>
        <v>0</v>
      </c>
      <c r="BL637" s="277" t="s">
        <v>103</v>
      </c>
      <c r="BM637" s="134" t="s">
        <v>5854</v>
      </c>
    </row>
    <row r="638" spans="2:65" s="10" customFormat="1">
      <c r="B638" s="136"/>
      <c r="D638" s="137" t="s">
        <v>131</v>
      </c>
      <c r="E638" s="138" t="s">
        <v>1</v>
      </c>
      <c r="F638" s="139" t="s">
        <v>3794</v>
      </c>
      <c r="H638" s="140">
        <v>76.563000000000002</v>
      </c>
      <c r="I638" s="141"/>
      <c r="L638" s="136"/>
      <c r="M638" s="142"/>
      <c r="T638" s="144"/>
      <c r="AT638" s="138" t="s">
        <v>131</v>
      </c>
      <c r="AU638" s="138" t="s">
        <v>78</v>
      </c>
      <c r="AV638" s="10" t="s">
        <v>78</v>
      </c>
      <c r="AW638" s="10" t="s">
        <v>28</v>
      </c>
      <c r="AX638" s="10" t="s">
        <v>72</v>
      </c>
      <c r="AY638" s="138" t="s">
        <v>130</v>
      </c>
    </row>
    <row r="639" spans="2:65" s="10" customFormat="1">
      <c r="B639" s="136"/>
      <c r="D639" s="137" t="s">
        <v>131</v>
      </c>
      <c r="E639" s="138" t="s">
        <v>1</v>
      </c>
      <c r="F639" s="139" t="s">
        <v>3749</v>
      </c>
      <c r="H639" s="140">
        <v>1301.366</v>
      </c>
      <c r="I639" s="141"/>
      <c r="L639" s="136"/>
      <c r="M639" s="142"/>
      <c r="T639" s="144"/>
      <c r="AT639" s="138" t="s">
        <v>131</v>
      </c>
      <c r="AU639" s="138" t="s">
        <v>78</v>
      </c>
      <c r="AV639" s="10" t="s">
        <v>78</v>
      </c>
      <c r="AW639" s="10" t="s">
        <v>28</v>
      </c>
      <c r="AX639" s="10" t="s">
        <v>72</v>
      </c>
      <c r="AY639" s="138" t="s">
        <v>130</v>
      </c>
    </row>
    <row r="640" spans="2:65" s="10" customFormat="1">
      <c r="B640" s="136"/>
      <c r="D640" s="137" t="s">
        <v>131</v>
      </c>
      <c r="E640" s="138" t="s">
        <v>1</v>
      </c>
      <c r="F640" s="139" t="s">
        <v>5831</v>
      </c>
      <c r="H640" s="140">
        <v>80.656000000000006</v>
      </c>
      <c r="I640" s="141"/>
      <c r="L640" s="136"/>
      <c r="M640" s="142"/>
      <c r="T640" s="144"/>
      <c r="AT640" s="138" t="s">
        <v>131</v>
      </c>
      <c r="AU640" s="138" t="s">
        <v>78</v>
      </c>
      <c r="AV640" s="10" t="s">
        <v>78</v>
      </c>
      <c r="AW640" s="10" t="s">
        <v>28</v>
      </c>
      <c r="AX640" s="10" t="s">
        <v>72</v>
      </c>
      <c r="AY640" s="138" t="s">
        <v>130</v>
      </c>
    </row>
    <row r="641" spans="2:65" s="813" customFormat="1">
      <c r="B641" s="817"/>
      <c r="D641" s="137" t="s">
        <v>131</v>
      </c>
      <c r="E641" s="814" t="s">
        <v>1</v>
      </c>
      <c r="F641" s="820" t="s">
        <v>2951</v>
      </c>
      <c r="H641" s="819">
        <v>1458.585</v>
      </c>
      <c r="I641" s="818"/>
      <c r="L641" s="817"/>
      <c r="M641" s="816"/>
      <c r="T641" s="815"/>
      <c r="AT641" s="814" t="s">
        <v>131</v>
      </c>
      <c r="AU641" s="814" t="s">
        <v>78</v>
      </c>
      <c r="AV641" s="813" t="s">
        <v>132</v>
      </c>
      <c r="AW641" s="813" t="s">
        <v>28</v>
      </c>
      <c r="AX641" s="813" t="s">
        <v>8</v>
      </c>
      <c r="AY641" s="814" t="s">
        <v>130</v>
      </c>
    </row>
    <row r="642" spans="2:65" s="686" customFormat="1" ht="44.25" customHeight="1">
      <c r="B642" s="301"/>
      <c r="C642" s="551" t="s">
        <v>1163</v>
      </c>
      <c r="D642" s="551" t="s">
        <v>1008</v>
      </c>
      <c r="E642" s="801" t="s">
        <v>3792</v>
      </c>
      <c r="F642" s="552" t="s">
        <v>3791</v>
      </c>
      <c r="G642" s="800" t="s">
        <v>270</v>
      </c>
      <c r="H642" s="799">
        <v>236.12200000000001</v>
      </c>
      <c r="I642" s="553"/>
      <c r="J642" s="798">
        <f>ROUND(I642*H642,0)</f>
        <v>0</v>
      </c>
      <c r="K642" s="552" t="s">
        <v>4082</v>
      </c>
      <c r="L642" s="34"/>
      <c r="M642" s="554" t="s">
        <v>1</v>
      </c>
      <c r="N642" s="555" t="s">
        <v>37</v>
      </c>
      <c r="P642" s="307">
        <f>O642*H642</f>
        <v>0</v>
      </c>
      <c r="Q642" s="307">
        <v>8.5961600000000003E-3</v>
      </c>
      <c r="R642" s="307">
        <f>Q642*H642</f>
        <v>2.02974249152</v>
      </c>
      <c r="S642" s="307">
        <v>0</v>
      </c>
      <c r="T642" s="133">
        <f>S642*H642</f>
        <v>0</v>
      </c>
      <c r="AR642" s="134" t="s">
        <v>103</v>
      </c>
      <c r="AT642" s="134" t="s">
        <v>1008</v>
      </c>
      <c r="AU642" s="134" t="s">
        <v>78</v>
      </c>
      <c r="AY642" s="277" t="s">
        <v>130</v>
      </c>
      <c r="BE642" s="308">
        <f>IF(N642="základní",J642,0)</f>
        <v>0</v>
      </c>
      <c r="BF642" s="308">
        <f>IF(N642="snížená",J642,0)</f>
        <v>0</v>
      </c>
      <c r="BG642" s="308">
        <f>IF(N642="zákl. přenesená",J642,0)</f>
        <v>0</v>
      </c>
      <c r="BH642" s="308">
        <f>IF(N642="sníž. přenesená",J642,0)</f>
        <v>0</v>
      </c>
      <c r="BI642" s="308">
        <f>IF(N642="nulová",J642,0)</f>
        <v>0</v>
      </c>
      <c r="BJ642" s="277" t="s">
        <v>8</v>
      </c>
      <c r="BK642" s="308">
        <f>ROUND(I642*H642,0)</f>
        <v>0</v>
      </c>
      <c r="BL642" s="277" t="s">
        <v>103</v>
      </c>
      <c r="BM642" s="134" t="s">
        <v>5853</v>
      </c>
    </row>
    <row r="643" spans="2:65" s="10" customFormat="1">
      <c r="B643" s="136"/>
      <c r="D643" s="137" t="s">
        <v>131</v>
      </c>
      <c r="E643" s="138" t="s">
        <v>1</v>
      </c>
      <c r="F643" s="139" t="s">
        <v>3813</v>
      </c>
      <c r="H643" s="140">
        <v>62.853000000000002</v>
      </c>
      <c r="I643" s="141"/>
      <c r="L643" s="136"/>
      <c r="M643" s="142"/>
      <c r="T643" s="144"/>
      <c r="AT643" s="138" t="s">
        <v>131</v>
      </c>
      <c r="AU643" s="138" t="s">
        <v>78</v>
      </c>
      <c r="AV643" s="10" t="s">
        <v>78</v>
      </c>
      <c r="AW643" s="10" t="s">
        <v>28</v>
      </c>
      <c r="AX643" s="10" t="s">
        <v>72</v>
      </c>
      <c r="AY643" s="138" t="s">
        <v>130</v>
      </c>
    </row>
    <row r="644" spans="2:65" s="10" customFormat="1">
      <c r="B644" s="136"/>
      <c r="D644" s="137" t="s">
        <v>131</v>
      </c>
      <c r="E644" s="138" t="s">
        <v>1</v>
      </c>
      <c r="F644" s="139" t="s">
        <v>3812</v>
      </c>
      <c r="H644" s="140">
        <v>18.134</v>
      </c>
      <c r="I644" s="141"/>
      <c r="L644" s="136"/>
      <c r="M644" s="142"/>
      <c r="T644" s="144"/>
      <c r="AT644" s="138" t="s">
        <v>131</v>
      </c>
      <c r="AU644" s="138" t="s">
        <v>78</v>
      </c>
      <c r="AV644" s="10" t="s">
        <v>78</v>
      </c>
      <c r="AW644" s="10" t="s">
        <v>28</v>
      </c>
      <c r="AX644" s="10" t="s">
        <v>72</v>
      </c>
      <c r="AY644" s="138" t="s">
        <v>130</v>
      </c>
    </row>
    <row r="645" spans="2:65" s="813" customFormat="1">
      <c r="B645" s="817"/>
      <c r="D645" s="137" t="s">
        <v>131</v>
      </c>
      <c r="E645" s="814" t="s">
        <v>1</v>
      </c>
      <c r="F645" s="820" t="s">
        <v>5548</v>
      </c>
      <c r="H645" s="819">
        <v>80.986999999999995</v>
      </c>
      <c r="I645" s="818"/>
      <c r="L645" s="817"/>
      <c r="M645" s="816"/>
      <c r="T645" s="815"/>
      <c r="AT645" s="814" t="s">
        <v>131</v>
      </c>
      <c r="AU645" s="814" t="s">
        <v>78</v>
      </c>
      <c r="AV645" s="813" t="s">
        <v>132</v>
      </c>
      <c r="AW645" s="813" t="s">
        <v>28</v>
      </c>
      <c r="AX645" s="813" t="s">
        <v>72</v>
      </c>
      <c r="AY645" s="814" t="s">
        <v>130</v>
      </c>
    </row>
    <row r="646" spans="2:65" s="10" customFormat="1">
      <c r="B646" s="136"/>
      <c r="D646" s="137" t="s">
        <v>131</v>
      </c>
      <c r="E646" s="138" t="s">
        <v>1</v>
      </c>
      <c r="F646" s="139" t="s">
        <v>3811</v>
      </c>
      <c r="H646" s="140">
        <v>2.5379999999999998</v>
      </c>
      <c r="I646" s="141"/>
      <c r="L646" s="136"/>
      <c r="M646" s="142"/>
      <c r="T646" s="144"/>
      <c r="AT646" s="138" t="s">
        <v>131</v>
      </c>
      <c r="AU646" s="138" t="s">
        <v>78</v>
      </c>
      <c r="AV646" s="10" t="s">
        <v>78</v>
      </c>
      <c r="AW646" s="10" t="s">
        <v>28</v>
      </c>
      <c r="AX646" s="10" t="s">
        <v>72</v>
      </c>
      <c r="AY646" s="138" t="s">
        <v>130</v>
      </c>
    </row>
    <row r="647" spans="2:65" s="10" customFormat="1">
      <c r="B647" s="136"/>
      <c r="D647" s="137" t="s">
        <v>131</v>
      </c>
      <c r="E647" s="138" t="s">
        <v>1</v>
      </c>
      <c r="F647" s="139" t="s">
        <v>3810</v>
      </c>
      <c r="H647" s="140">
        <v>13.621</v>
      </c>
      <c r="I647" s="141"/>
      <c r="L647" s="136"/>
      <c r="M647" s="142"/>
      <c r="T647" s="144"/>
      <c r="AT647" s="138" t="s">
        <v>131</v>
      </c>
      <c r="AU647" s="138" t="s">
        <v>78</v>
      </c>
      <c r="AV647" s="10" t="s">
        <v>78</v>
      </c>
      <c r="AW647" s="10" t="s">
        <v>28</v>
      </c>
      <c r="AX647" s="10" t="s">
        <v>72</v>
      </c>
      <c r="AY647" s="138" t="s">
        <v>130</v>
      </c>
    </row>
    <row r="648" spans="2:65" s="10" customFormat="1">
      <c r="B648" s="136"/>
      <c r="D648" s="137" t="s">
        <v>131</v>
      </c>
      <c r="E648" s="138" t="s">
        <v>1</v>
      </c>
      <c r="F648" s="139" t="s">
        <v>3809</v>
      </c>
      <c r="H648" s="140">
        <v>11.32</v>
      </c>
      <c r="I648" s="141"/>
      <c r="L648" s="136"/>
      <c r="M648" s="142"/>
      <c r="T648" s="144"/>
      <c r="AT648" s="138" t="s">
        <v>131</v>
      </c>
      <c r="AU648" s="138" t="s">
        <v>78</v>
      </c>
      <c r="AV648" s="10" t="s">
        <v>78</v>
      </c>
      <c r="AW648" s="10" t="s">
        <v>28</v>
      </c>
      <c r="AX648" s="10" t="s">
        <v>72</v>
      </c>
      <c r="AY648" s="138" t="s">
        <v>130</v>
      </c>
    </row>
    <row r="649" spans="2:65" s="813" customFormat="1">
      <c r="B649" s="817"/>
      <c r="D649" s="137" t="s">
        <v>131</v>
      </c>
      <c r="E649" s="814" t="s">
        <v>1</v>
      </c>
      <c r="F649" s="820" t="s">
        <v>5545</v>
      </c>
      <c r="H649" s="819">
        <v>27.478999999999999</v>
      </c>
      <c r="I649" s="818"/>
      <c r="L649" s="817"/>
      <c r="M649" s="816"/>
      <c r="T649" s="815"/>
      <c r="AT649" s="814" t="s">
        <v>131</v>
      </c>
      <c r="AU649" s="814" t="s">
        <v>78</v>
      </c>
      <c r="AV649" s="813" t="s">
        <v>132</v>
      </c>
      <c r="AW649" s="813" t="s">
        <v>28</v>
      </c>
      <c r="AX649" s="813" t="s">
        <v>72</v>
      </c>
      <c r="AY649" s="814" t="s">
        <v>130</v>
      </c>
    </row>
    <row r="650" spans="2:65" s="10" customFormat="1">
      <c r="B650" s="136"/>
      <c r="D650" s="137" t="s">
        <v>131</v>
      </c>
      <c r="E650" s="138" t="s">
        <v>1</v>
      </c>
      <c r="F650" s="139" t="s">
        <v>3808</v>
      </c>
      <c r="H650" s="140">
        <v>9.4649999999999999</v>
      </c>
      <c r="I650" s="141"/>
      <c r="L650" s="136"/>
      <c r="M650" s="142"/>
      <c r="T650" s="144"/>
      <c r="AT650" s="138" t="s">
        <v>131</v>
      </c>
      <c r="AU650" s="138" t="s">
        <v>78</v>
      </c>
      <c r="AV650" s="10" t="s">
        <v>78</v>
      </c>
      <c r="AW650" s="10" t="s">
        <v>28</v>
      </c>
      <c r="AX650" s="10" t="s">
        <v>72</v>
      </c>
      <c r="AY650" s="138" t="s">
        <v>130</v>
      </c>
    </row>
    <row r="651" spans="2:65" s="813" customFormat="1">
      <c r="B651" s="817"/>
      <c r="D651" s="137" t="s">
        <v>131</v>
      </c>
      <c r="E651" s="814" t="s">
        <v>1</v>
      </c>
      <c r="F651" s="820" t="s">
        <v>5544</v>
      </c>
      <c r="H651" s="819">
        <v>9.4649999999999999</v>
      </c>
      <c r="I651" s="818"/>
      <c r="L651" s="817"/>
      <c r="M651" s="816"/>
      <c r="T651" s="815"/>
      <c r="AT651" s="814" t="s">
        <v>131</v>
      </c>
      <c r="AU651" s="814" t="s">
        <v>78</v>
      </c>
      <c r="AV651" s="813" t="s">
        <v>132</v>
      </c>
      <c r="AW651" s="813" t="s">
        <v>28</v>
      </c>
      <c r="AX651" s="813" t="s">
        <v>72</v>
      </c>
      <c r="AY651" s="814" t="s">
        <v>130</v>
      </c>
    </row>
    <row r="652" spans="2:65" s="10" customFormat="1">
      <c r="B652" s="136"/>
      <c r="D652" s="137" t="s">
        <v>131</v>
      </c>
      <c r="E652" s="138" t="s">
        <v>1</v>
      </c>
      <c r="F652" s="139" t="s">
        <v>3807</v>
      </c>
      <c r="H652" s="140">
        <v>13.083</v>
      </c>
      <c r="I652" s="141"/>
      <c r="L652" s="136"/>
      <c r="M652" s="142"/>
      <c r="T652" s="144"/>
      <c r="AT652" s="138" t="s">
        <v>131</v>
      </c>
      <c r="AU652" s="138" t="s">
        <v>78</v>
      </c>
      <c r="AV652" s="10" t="s">
        <v>78</v>
      </c>
      <c r="AW652" s="10" t="s">
        <v>28</v>
      </c>
      <c r="AX652" s="10" t="s">
        <v>72</v>
      </c>
      <c r="AY652" s="138" t="s">
        <v>130</v>
      </c>
    </row>
    <row r="653" spans="2:65" s="10" customFormat="1">
      <c r="B653" s="136"/>
      <c r="D653" s="137" t="s">
        <v>131</v>
      </c>
      <c r="E653" s="138" t="s">
        <v>1</v>
      </c>
      <c r="F653" s="139" t="s">
        <v>3806</v>
      </c>
      <c r="H653" s="140">
        <v>28.545000000000002</v>
      </c>
      <c r="I653" s="141"/>
      <c r="L653" s="136"/>
      <c r="M653" s="142"/>
      <c r="T653" s="144"/>
      <c r="AT653" s="138" t="s">
        <v>131</v>
      </c>
      <c r="AU653" s="138" t="s">
        <v>78</v>
      </c>
      <c r="AV653" s="10" t="s">
        <v>78</v>
      </c>
      <c r="AW653" s="10" t="s">
        <v>28</v>
      </c>
      <c r="AX653" s="10" t="s">
        <v>72</v>
      </c>
      <c r="AY653" s="138" t="s">
        <v>130</v>
      </c>
    </row>
    <row r="654" spans="2:65" s="813" customFormat="1">
      <c r="B654" s="817"/>
      <c r="D654" s="137" t="s">
        <v>131</v>
      </c>
      <c r="E654" s="814" t="s">
        <v>1</v>
      </c>
      <c r="F654" s="820" t="s">
        <v>5543</v>
      </c>
      <c r="H654" s="819">
        <v>41.628</v>
      </c>
      <c r="I654" s="818"/>
      <c r="L654" s="817"/>
      <c r="M654" s="816"/>
      <c r="T654" s="815"/>
      <c r="AT654" s="814" t="s">
        <v>131</v>
      </c>
      <c r="AU654" s="814" t="s">
        <v>78</v>
      </c>
      <c r="AV654" s="813" t="s">
        <v>132</v>
      </c>
      <c r="AW654" s="813" t="s">
        <v>28</v>
      </c>
      <c r="AX654" s="813" t="s">
        <v>72</v>
      </c>
      <c r="AY654" s="814" t="s">
        <v>130</v>
      </c>
    </row>
    <row r="655" spans="2:65" s="821" customFormat="1" ht="20.6">
      <c r="B655" s="825"/>
      <c r="D655" s="137" t="s">
        <v>131</v>
      </c>
      <c r="E655" s="822" t="s">
        <v>3805</v>
      </c>
      <c r="F655" s="828" t="s">
        <v>3804</v>
      </c>
      <c r="H655" s="827">
        <v>159.559</v>
      </c>
      <c r="I655" s="826"/>
      <c r="L655" s="825"/>
      <c r="M655" s="824"/>
      <c r="T655" s="823"/>
      <c r="AT655" s="822" t="s">
        <v>131</v>
      </c>
      <c r="AU655" s="822" t="s">
        <v>78</v>
      </c>
      <c r="AV655" s="821" t="s">
        <v>103</v>
      </c>
      <c r="AW655" s="821" t="s">
        <v>28</v>
      </c>
      <c r="AX655" s="821" t="s">
        <v>72</v>
      </c>
      <c r="AY655" s="822" t="s">
        <v>130</v>
      </c>
    </row>
    <row r="656" spans="2:65" s="10" customFormat="1">
      <c r="B656" s="136"/>
      <c r="D656" s="137" t="s">
        <v>131</v>
      </c>
      <c r="E656" s="138" t="s">
        <v>1</v>
      </c>
      <c r="F656" s="139" t="s">
        <v>3802</v>
      </c>
      <c r="H656" s="140">
        <v>13.967000000000001</v>
      </c>
      <c r="I656" s="141"/>
      <c r="L656" s="136"/>
      <c r="M656" s="142"/>
      <c r="T656" s="144"/>
      <c r="AT656" s="138" t="s">
        <v>131</v>
      </c>
      <c r="AU656" s="138" t="s">
        <v>78</v>
      </c>
      <c r="AV656" s="10" t="s">
        <v>78</v>
      </c>
      <c r="AW656" s="10" t="s">
        <v>28</v>
      </c>
      <c r="AX656" s="10" t="s">
        <v>72</v>
      </c>
      <c r="AY656" s="138" t="s">
        <v>130</v>
      </c>
    </row>
    <row r="657" spans="2:65" s="10" customFormat="1">
      <c r="B657" s="136"/>
      <c r="D657" s="137" t="s">
        <v>131</v>
      </c>
      <c r="E657" s="138" t="s">
        <v>1</v>
      </c>
      <c r="F657" s="139" t="s">
        <v>3801</v>
      </c>
      <c r="H657" s="140">
        <v>7.4669999999999996</v>
      </c>
      <c r="I657" s="141"/>
      <c r="L657" s="136"/>
      <c r="M657" s="142"/>
      <c r="T657" s="144"/>
      <c r="AT657" s="138" t="s">
        <v>131</v>
      </c>
      <c r="AU657" s="138" t="s">
        <v>78</v>
      </c>
      <c r="AV657" s="10" t="s">
        <v>78</v>
      </c>
      <c r="AW657" s="10" t="s">
        <v>28</v>
      </c>
      <c r="AX657" s="10" t="s">
        <v>72</v>
      </c>
      <c r="AY657" s="138" t="s">
        <v>130</v>
      </c>
    </row>
    <row r="658" spans="2:65" s="813" customFormat="1">
      <c r="B658" s="817"/>
      <c r="D658" s="137" t="s">
        <v>131</v>
      </c>
      <c r="E658" s="814" t="s">
        <v>1</v>
      </c>
      <c r="F658" s="820" t="s">
        <v>5548</v>
      </c>
      <c r="H658" s="819">
        <v>21.434000000000001</v>
      </c>
      <c r="I658" s="818"/>
      <c r="L658" s="817"/>
      <c r="M658" s="816"/>
      <c r="T658" s="815"/>
      <c r="AT658" s="814" t="s">
        <v>131</v>
      </c>
      <c r="AU658" s="814" t="s">
        <v>78</v>
      </c>
      <c r="AV658" s="813" t="s">
        <v>132</v>
      </c>
      <c r="AW658" s="813" t="s">
        <v>28</v>
      </c>
      <c r="AX658" s="813" t="s">
        <v>72</v>
      </c>
      <c r="AY658" s="814" t="s">
        <v>130</v>
      </c>
    </row>
    <row r="659" spans="2:65" s="10" customFormat="1">
      <c r="B659" s="136"/>
      <c r="D659" s="137" t="s">
        <v>131</v>
      </c>
      <c r="E659" s="138" t="s">
        <v>1</v>
      </c>
      <c r="F659" s="139" t="s">
        <v>3800</v>
      </c>
      <c r="H659" s="140">
        <v>0.78100000000000003</v>
      </c>
      <c r="I659" s="141"/>
      <c r="L659" s="136"/>
      <c r="M659" s="142"/>
      <c r="T659" s="144"/>
      <c r="AT659" s="138" t="s">
        <v>131</v>
      </c>
      <c r="AU659" s="138" t="s">
        <v>78</v>
      </c>
      <c r="AV659" s="10" t="s">
        <v>78</v>
      </c>
      <c r="AW659" s="10" t="s">
        <v>28</v>
      </c>
      <c r="AX659" s="10" t="s">
        <v>72</v>
      </c>
      <c r="AY659" s="138" t="s">
        <v>130</v>
      </c>
    </row>
    <row r="660" spans="2:65" s="10" customFormat="1">
      <c r="B660" s="136"/>
      <c r="D660" s="137" t="s">
        <v>131</v>
      </c>
      <c r="E660" s="138" t="s">
        <v>1</v>
      </c>
      <c r="F660" s="139" t="s">
        <v>3799</v>
      </c>
      <c r="H660" s="140">
        <v>10.775</v>
      </c>
      <c r="I660" s="141"/>
      <c r="L660" s="136"/>
      <c r="M660" s="142"/>
      <c r="T660" s="144"/>
      <c r="AT660" s="138" t="s">
        <v>131</v>
      </c>
      <c r="AU660" s="138" t="s">
        <v>78</v>
      </c>
      <c r="AV660" s="10" t="s">
        <v>78</v>
      </c>
      <c r="AW660" s="10" t="s">
        <v>28</v>
      </c>
      <c r="AX660" s="10" t="s">
        <v>72</v>
      </c>
      <c r="AY660" s="138" t="s">
        <v>130</v>
      </c>
    </row>
    <row r="661" spans="2:65" s="10" customFormat="1">
      <c r="B661" s="136"/>
      <c r="D661" s="137" t="s">
        <v>131</v>
      </c>
      <c r="E661" s="138" t="s">
        <v>1</v>
      </c>
      <c r="F661" s="139" t="s">
        <v>3798</v>
      </c>
      <c r="H661" s="140">
        <v>16.805</v>
      </c>
      <c r="I661" s="141"/>
      <c r="L661" s="136"/>
      <c r="M661" s="142"/>
      <c r="T661" s="144"/>
      <c r="AT661" s="138" t="s">
        <v>131</v>
      </c>
      <c r="AU661" s="138" t="s">
        <v>78</v>
      </c>
      <c r="AV661" s="10" t="s">
        <v>78</v>
      </c>
      <c r="AW661" s="10" t="s">
        <v>28</v>
      </c>
      <c r="AX661" s="10" t="s">
        <v>72</v>
      </c>
      <c r="AY661" s="138" t="s">
        <v>130</v>
      </c>
    </row>
    <row r="662" spans="2:65" s="813" customFormat="1">
      <c r="B662" s="817"/>
      <c r="D662" s="137" t="s">
        <v>131</v>
      </c>
      <c r="E662" s="814" t="s">
        <v>1</v>
      </c>
      <c r="F662" s="820" t="s">
        <v>5545</v>
      </c>
      <c r="H662" s="819">
        <v>28.361000000000001</v>
      </c>
      <c r="I662" s="818"/>
      <c r="L662" s="817"/>
      <c r="M662" s="816"/>
      <c r="T662" s="815"/>
      <c r="AT662" s="814" t="s">
        <v>131</v>
      </c>
      <c r="AU662" s="814" t="s">
        <v>78</v>
      </c>
      <c r="AV662" s="813" t="s">
        <v>132</v>
      </c>
      <c r="AW662" s="813" t="s">
        <v>28</v>
      </c>
      <c r="AX662" s="813" t="s">
        <v>72</v>
      </c>
      <c r="AY662" s="814" t="s">
        <v>130</v>
      </c>
    </row>
    <row r="663" spans="2:65" s="10" customFormat="1">
      <c r="B663" s="136"/>
      <c r="D663" s="137" t="s">
        <v>131</v>
      </c>
      <c r="E663" s="138" t="s">
        <v>1</v>
      </c>
      <c r="F663" s="139" t="s">
        <v>3797</v>
      </c>
      <c r="H663" s="140">
        <v>3.7949999999999999</v>
      </c>
      <c r="I663" s="141"/>
      <c r="L663" s="136"/>
      <c r="M663" s="142"/>
      <c r="T663" s="144"/>
      <c r="AT663" s="138" t="s">
        <v>131</v>
      </c>
      <c r="AU663" s="138" t="s">
        <v>78</v>
      </c>
      <c r="AV663" s="10" t="s">
        <v>78</v>
      </c>
      <c r="AW663" s="10" t="s">
        <v>28</v>
      </c>
      <c r="AX663" s="10" t="s">
        <v>72</v>
      </c>
      <c r="AY663" s="138" t="s">
        <v>130</v>
      </c>
    </row>
    <row r="664" spans="2:65" s="813" customFormat="1">
      <c r="B664" s="817"/>
      <c r="D664" s="137" t="s">
        <v>131</v>
      </c>
      <c r="E664" s="814" t="s">
        <v>1</v>
      </c>
      <c r="F664" s="820" t="s">
        <v>5544</v>
      </c>
      <c r="H664" s="819">
        <v>3.7949999999999999</v>
      </c>
      <c r="I664" s="818"/>
      <c r="L664" s="817"/>
      <c r="M664" s="816"/>
      <c r="T664" s="815"/>
      <c r="AT664" s="814" t="s">
        <v>131</v>
      </c>
      <c r="AU664" s="814" t="s">
        <v>78</v>
      </c>
      <c r="AV664" s="813" t="s">
        <v>132</v>
      </c>
      <c r="AW664" s="813" t="s">
        <v>28</v>
      </c>
      <c r="AX664" s="813" t="s">
        <v>72</v>
      </c>
      <c r="AY664" s="814" t="s">
        <v>130</v>
      </c>
    </row>
    <row r="665" spans="2:65" s="10" customFormat="1">
      <c r="B665" s="136"/>
      <c r="D665" s="137" t="s">
        <v>131</v>
      </c>
      <c r="E665" s="138" t="s">
        <v>1</v>
      </c>
      <c r="F665" s="139" t="s">
        <v>3796</v>
      </c>
      <c r="H665" s="140">
        <v>6.1050000000000004</v>
      </c>
      <c r="I665" s="141"/>
      <c r="L665" s="136"/>
      <c r="M665" s="142"/>
      <c r="T665" s="144"/>
      <c r="AT665" s="138" t="s">
        <v>131</v>
      </c>
      <c r="AU665" s="138" t="s">
        <v>78</v>
      </c>
      <c r="AV665" s="10" t="s">
        <v>78</v>
      </c>
      <c r="AW665" s="10" t="s">
        <v>28</v>
      </c>
      <c r="AX665" s="10" t="s">
        <v>72</v>
      </c>
      <c r="AY665" s="138" t="s">
        <v>130</v>
      </c>
    </row>
    <row r="666" spans="2:65" s="10" customFormat="1">
      <c r="B666" s="136"/>
      <c r="D666" s="137" t="s">
        <v>131</v>
      </c>
      <c r="E666" s="138" t="s">
        <v>1</v>
      </c>
      <c r="F666" s="139" t="s">
        <v>3795</v>
      </c>
      <c r="H666" s="140">
        <v>16.867999999999999</v>
      </c>
      <c r="I666" s="141"/>
      <c r="L666" s="136"/>
      <c r="M666" s="142"/>
      <c r="T666" s="144"/>
      <c r="AT666" s="138" t="s">
        <v>131</v>
      </c>
      <c r="AU666" s="138" t="s">
        <v>78</v>
      </c>
      <c r="AV666" s="10" t="s">
        <v>78</v>
      </c>
      <c r="AW666" s="10" t="s">
        <v>28</v>
      </c>
      <c r="AX666" s="10" t="s">
        <v>72</v>
      </c>
      <c r="AY666" s="138" t="s">
        <v>130</v>
      </c>
    </row>
    <row r="667" spans="2:65" s="813" customFormat="1">
      <c r="B667" s="817"/>
      <c r="D667" s="137" t="s">
        <v>131</v>
      </c>
      <c r="E667" s="814" t="s">
        <v>1</v>
      </c>
      <c r="F667" s="820" t="s">
        <v>5543</v>
      </c>
      <c r="H667" s="819">
        <v>22.972999999999999</v>
      </c>
      <c r="I667" s="818"/>
      <c r="L667" s="817"/>
      <c r="M667" s="816"/>
      <c r="T667" s="815"/>
      <c r="AT667" s="814" t="s">
        <v>131</v>
      </c>
      <c r="AU667" s="814" t="s">
        <v>78</v>
      </c>
      <c r="AV667" s="813" t="s">
        <v>132</v>
      </c>
      <c r="AW667" s="813" t="s">
        <v>28</v>
      </c>
      <c r="AX667" s="813" t="s">
        <v>72</v>
      </c>
      <c r="AY667" s="814" t="s">
        <v>130</v>
      </c>
    </row>
    <row r="668" spans="2:65" s="821" customFormat="1" ht="20.6">
      <c r="B668" s="825"/>
      <c r="D668" s="137" t="s">
        <v>131</v>
      </c>
      <c r="E668" s="822" t="s">
        <v>3794</v>
      </c>
      <c r="F668" s="828" t="s">
        <v>3793</v>
      </c>
      <c r="H668" s="827">
        <v>76.563000000000002</v>
      </c>
      <c r="I668" s="826"/>
      <c r="L668" s="825"/>
      <c r="M668" s="824"/>
      <c r="T668" s="823"/>
      <c r="AT668" s="822" t="s">
        <v>131</v>
      </c>
      <c r="AU668" s="822" t="s">
        <v>78</v>
      </c>
      <c r="AV668" s="821" t="s">
        <v>103</v>
      </c>
      <c r="AW668" s="821" t="s">
        <v>28</v>
      </c>
      <c r="AX668" s="821" t="s">
        <v>72</v>
      </c>
      <c r="AY668" s="822" t="s">
        <v>130</v>
      </c>
    </row>
    <row r="669" spans="2:65" s="10" customFormat="1">
      <c r="B669" s="136"/>
      <c r="D669" s="137" t="s">
        <v>131</v>
      </c>
      <c r="E669" s="138" t="s">
        <v>1</v>
      </c>
      <c r="F669" s="139" t="s">
        <v>3805</v>
      </c>
      <c r="H669" s="140">
        <v>159.559</v>
      </c>
      <c r="I669" s="141"/>
      <c r="L669" s="136"/>
      <c r="M669" s="142"/>
      <c r="T669" s="144"/>
      <c r="AT669" s="138" t="s">
        <v>131</v>
      </c>
      <c r="AU669" s="138" t="s">
        <v>78</v>
      </c>
      <c r="AV669" s="10" t="s">
        <v>78</v>
      </c>
      <c r="AW669" s="10" t="s">
        <v>28</v>
      </c>
      <c r="AX669" s="10" t="s">
        <v>72</v>
      </c>
      <c r="AY669" s="138" t="s">
        <v>130</v>
      </c>
    </row>
    <row r="670" spans="2:65" s="10" customFormat="1">
      <c r="B670" s="136"/>
      <c r="D670" s="137" t="s">
        <v>131</v>
      </c>
      <c r="E670" s="138" t="s">
        <v>1</v>
      </c>
      <c r="F670" s="139" t="s">
        <v>3794</v>
      </c>
      <c r="H670" s="140">
        <v>76.563000000000002</v>
      </c>
      <c r="I670" s="141"/>
      <c r="L670" s="136"/>
      <c r="M670" s="142"/>
      <c r="T670" s="144"/>
      <c r="AT670" s="138" t="s">
        <v>131</v>
      </c>
      <c r="AU670" s="138" t="s">
        <v>78</v>
      </c>
      <c r="AV670" s="10" t="s">
        <v>78</v>
      </c>
      <c r="AW670" s="10" t="s">
        <v>28</v>
      </c>
      <c r="AX670" s="10" t="s">
        <v>72</v>
      </c>
      <c r="AY670" s="138" t="s">
        <v>130</v>
      </c>
    </row>
    <row r="671" spans="2:65" s="821" customFormat="1">
      <c r="B671" s="825"/>
      <c r="D671" s="137" t="s">
        <v>131</v>
      </c>
      <c r="E671" s="822" t="s">
        <v>1</v>
      </c>
      <c r="F671" s="828" t="s">
        <v>3195</v>
      </c>
      <c r="H671" s="827">
        <v>236.12200000000001</v>
      </c>
      <c r="I671" s="826"/>
      <c r="L671" s="825"/>
      <c r="M671" s="824"/>
      <c r="T671" s="823"/>
      <c r="AT671" s="822" t="s">
        <v>131</v>
      </c>
      <c r="AU671" s="822" t="s">
        <v>78</v>
      </c>
      <c r="AV671" s="821" t="s">
        <v>103</v>
      </c>
      <c r="AW671" s="821" t="s">
        <v>28</v>
      </c>
      <c r="AX671" s="821" t="s">
        <v>8</v>
      </c>
      <c r="AY671" s="822" t="s">
        <v>130</v>
      </c>
    </row>
    <row r="672" spans="2:65" s="686" customFormat="1" ht="24.25" customHeight="1">
      <c r="B672" s="301"/>
      <c r="C672" s="145" t="s">
        <v>1155</v>
      </c>
      <c r="D672" s="145" t="s">
        <v>164</v>
      </c>
      <c r="E672" s="146" t="s">
        <v>3784</v>
      </c>
      <c r="F672" s="147" t="s">
        <v>3783</v>
      </c>
      <c r="G672" s="148" t="s">
        <v>270</v>
      </c>
      <c r="H672" s="149">
        <v>247.928</v>
      </c>
      <c r="I672" s="150"/>
      <c r="J672" s="151">
        <f>ROUND(I672*H672,0)</f>
        <v>0</v>
      </c>
      <c r="K672" s="147" t="s">
        <v>4082</v>
      </c>
      <c r="L672" s="152"/>
      <c r="M672" s="153" t="s">
        <v>1</v>
      </c>
      <c r="N672" s="306" t="s">
        <v>37</v>
      </c>
      <c r="P672" s="307">
        <f>O672*H672</f>
        <v>0</v>
      </c>
      <c r="Q672" s="307">
        <v>5.5999999999999999E-3</v>
      </c>
      <c r="R672" s="307">
        <f>Q672*H672</f>
        <v>1.3883968</v>
      </c>
      <c r="S672" s="307">
        <v>0</v>
      </c>
      <c r="T672" s="133">
        <f>S672*H672</f>
        <v>0</v>
      </c>
      <c r="AR672" s="134" t="s">
        <v>135</v>
      </c>
      <c r="AT672" s="134" t="s">
        <v>164</v>
      </c>
      <c r="AU672" s="134" t="s">
        <v>78</v>
      </c>
      <c r="AY672" s="277" t="s">
        <v>130</v>
      </c>
      <c r="BE672" s="308">
        <f>IF(N672="základní",J672,0)</f>
        <v>0</v>
      </c>
      <c r="BF672" s="308">
        <f>IF(N672="snížená",J672,0)</f>
        <v>0</v>
      </c>
      <c r="BG672" s="308">
        <f>IF(N672="zákl. přenesená",J672,0)</f>
        <v>0</v>
      </c>
      <c r="BH672" s="308">
        <f>IF(N672="sníž. přenesená",J672,0)</f>
        <v>0</v>
      </c>
      <c r="BI672" s="308">
        <f>IF(N672="nulová",J672,0)</f>
        <v>0</v>
      </c>
      <c r="BJ672" s="277" t="s">
        <v>8</v>
      </c>
      <c r="BK672" s="308">
        <f>ROUND(I672*H672,0)</f>
        <v>0</v>
      </c>
      <c r="BL672" s="277" t="s">
        <v>103</v>
      </c>
      <c r="BM672" s="134" t="s">
        <v>5852</v>
      </c>
    </row>
    <row r="673" spans="2:65" s="10" customFormat="1">
      <c r="B673" s="136"/>
      <c r="D673" s="137" t="s">
        <v>131</v>
      </c>
      <c r="E673" s="138" t="s">
        <v>1</v>
      </c>
      <c r="F673" s="139" t="s">
        <v>5851</v>
      </c>
      <c r="H673" s="140">
        <v>167.53700000000001</v>
      </c>
      <c r="I673" s="141"/>
      <c r="L673" s="136"/>
      <c r="M673" s="142"/>
      <c r="T673" s="144"/>
      <c r="AT673" s="138" t="s">
        <v>131</v>
      </c>
      <c r="AU673" s="138" t="s">
        <v>78</v>
      </c>
      <c r="AV673" s="10" t="s">
        <v>78</v>
      </c>
      <c r="AW673" s="10" t="s">
        <v>28</v>
      </c>
      <c r="AX673" s="10" t="s">
        <v>72</v>
      </c>
      <c r="AY673" s="138" t="s">
        <v>130</v>
      </c>
    </row>
    <row r="674" spans="2:65" s="10" customFormat="1">
      <c r="B674" s="136"/>
      <c r="D674" s="137" t="s">
        <v>131</v>
      </c>
      <c r="E674" s="138" t="s">
        <v>1</v>
      </c>
      <c r="F674" s="139" t="s">
        <v>5850</v>
      </c>
      <c r="H674" s="140">
        <v>80.391000000000005</v>
      </c>
      <c r="I674" s="141"/>
      <c r="L674" s="136"/>
      <c r="M674" s="142"/>
      <c r="T674" s="144"/>
      <c r="AT674" s="138" t="s">
        <v>131</v>
      </c>
      <c r="AU674" s="138" t="s">
        <v>78</v>
      </c>
      <c r="AV674" s="10" t="s">
        <v>78</v>
      </c>
      <c r="AW674" s="10" t="s">
        <v>28</v>
      </c>
      <c r="AX674" s="10" t="s">
        <v>72</v>
      </c>
      <c r="AY674" s="138" t="s">
        <v>130</v>
      </c>
    </row>
    <row r="675" spans="2:65" s="813" customFormat="1">
      <c r="B675" s="817"/>
      <c r="D675" s="137" t="s">
        <v>131</v>
      </c>
      <c r="E675" s="814" t="s">
        <v>1</v>
      </c>
      <c r="F675" s="820" t="s">
        <v>2951</v>
      </c>
      <c r="H675" s="819">
        <v>247.928</v>
      </c>
      <c r="I675" s="818"/>
      <c r="L675" s="817"/>
      <c r="M675" s="816"/>
      <c r="T675" s="815"/>
      <c r="AT675" s="814" t="s">
        <v>131</v>
      </c>
      <c r="AU675" s="814" t="s">
        <v>78</v>
      </c>
      <c r="AV675" s="813" t="s">
        <v>132</v>
      </c>
      <c r="AW675" s="813" t="s">
        <v>28</v>
      </c>
      <c r="AX675" s="813" t="s">
        <v>8</v>
      </c>
      <c r="AY675" s="814" t="s">
        <v>130</v>
      </c>
    </row>
    <row r="676" spans="2:65" s="686" customFormat="1" ht="44.25" customHeight="1">
      <c r="B676" s="301"/>
      <c r="C676" s="551" t="s">
        <v>1165</v>
      </c>
      <c r="D676" s="551" t="s">
        <v>1008</v>
      </c>
      <c r="E676" s="801" t="s">
        <v>3747</v>
      </c>
      <c r="F676" s="552" t="s">
        <v>3746</v>
      </c>
      <c r="G676" s="800" t="s">
        <v>270</v>
      </c>
      <c r="H676" s="799">
        <v>1301.366</v>
      </c>
      <c r="I676" s="553"/>
      <c r="J676" s="798">
        <f>ROUND(I676*H676,0)</f>
        <v>0</v>
      </c>
      <c r="K676" s="552" t="s">
        <v>4082</v>
      </c>
      <c r="L676" s="34"/>
      <c r="M676" s="554" t="s">
        <v>1</v>
      </c>
      <c r="N676" s="555" t="s">
        <v>37</v>
      </c>
      <c r="P676" s="307">
        <f>O676*H676</f>
        <v>0</v>
      </c>
      <c r="Q676" s="307">
        <v>1.159696E-2</v>
      </c>
      <c r="R676" s="307">
        <f>Q676*H676</f>
        <v>15.09188944736</v>
      </c>
      <c r="S676" s="307">
        <v>0</v>
      </c>
      <c r="T676" s="133">
        <f>S676*H676</f>
        <v>0</v>
      </c>
      <c r="AR676" s="134" t="s">
        <v>103</v>
      </c>
      <c r="AT676" s="134" t="s">
        <v>1008</v>
      </c>
      <c r="AU676" s="134" t="s">
        <v>78</v>
      </c>
      <c r="AY676" s="277" t="s">
        <v>130</v>
      </c>
      <c r="BE676" s="308">
        <f>IF(N676="základní",J676,0)</f>
        <v>0</v>
      </c>
      <c r="BF676" s="308">
        <f>IF(N676="snížená",J676,0)</f>
        <v>0</v>
      </c>
      <c r="BG676" s="308">
        <f>IF(N676="zákl. přenesená",J676,0)</f>
        <v>0</v>
      </c>
      <c r="BH676" s="308">
        <f>IF(N676="sníž. přenesená",J676,0)</f>
        <v>0</v>
      </c>
      <c r="BI676" s="308">
        <f>IF(N676="nulová",J676,0)</f>
        <v>0</v>
      </c>
      <c r="BJ676" s="277" t="s">
        <v>8</v>
      </c>
      <c r="BK676" s="308">
        <f>ROUND(I676*H676,0)</f>
        <v>0</v>
      </c>
      <c r="BL676" s="277" t="s">
        <v>103</v>
      </c>
      <c r="BM676" s="134" t="s">
        <v>5849</v>
      </c>
    </row>
    <row r="677" spans="2:65" s="10" customFormat="1">
      <c r="B677" s="136"/>
      <c r="D677" s="137" t="s">
        <v>131</v>
      </c>
      <c r="E677" s="138" t="s">
        <v>1</v>
      </c>
      <c r="F677" s="139" t="s">
        <v>3781</v>
      </c>
      <c r="H677" s="140">
        <v>17.329000000000001</v>
      </c>
      <c r="I677" s="141"/>
      <c r="L677" s="136"/>
      <c r="M677" s="142"/>
      <c r="T677" s="144"/>
      <c r="AT677" s="138" t="s">
        <v>131</v>
      </c>
      <c r="AU677" s="138" t="s">
        <v>78</v>
      </c>
      <c r="AV677" s="10" t="s">
        <v>78</v>
      </c>
      <c r="AW677" s="10" t="s">
        <v>28</v>
      </c>
      <c r="AX677" s="10" t="s">
        <v>72</v>
      </c>
      <c r="AY677" s="138" t="s">
        <v>130</v>
      </c>
    </row>
    <row r="678" spans="2:65" s="10" customFormat="1">
      <c r="B678" s="136"/>
      <c r="D678" s="137" t="s">
        <v>131</v>
      </c>
      <c r="E678" s="138" t="s">
        <v>1</v>
      </c>
      <c r="F678" s="139" t="s">
        <v>3780</v>
      </c>
      <c r="H678" s="140">
        <v>-7.29</v>
      </c>
      <c r="I678" s="141"/>
      <c r="L678" s="136"/>
      <c r="M678" s="142"/>
      <c r="T678" s="144"/>
      <c r="AT678" s="138" t="s">
        <v>131</v>
      </c>
      <c r="AU678" s="138" t="s">
        <v>78</v>
      </c>
      <c r="AV678" s="10" t="s">
        <v>78</v>
      </c>
      <c r="AW678" s="10" t="s">
        <v>28</v>
      </c>
      <c r="AX678" s="10" t="s">
        <v>72</v>
      </c>
      <c r="AY678" s="138" t="s">
        <v>130</v>
      </c>
    </row>
    <row r="679" spans="2:65" s="10" customFormat="1">
      <c r="B679" s="136"/>
      <c r="D679" s="137" t="s">
        <v>131</v>
      </c>
      <c r="E679" s="138" t="s">
        <v>1</v>
      </c>
      <c r="F679" s="139" t="s">
        <v>3779</v>
      </c>
      <c r="H679" s="140">
        <v>-1.96</v>
      </c>
      <c r="I679" s="141"/>
      <c r="L679" s="136"/>
      <c r="M679" s="142"/>
      <c r="T679" s="144"/>
      <c r="AT679" s="138" t="s">
        <v>131</v>
      </c>
      <c r="AU679" s="138" t="s">
        <v>78</v>
      </c>
      <c r="AV679" s="10" t="s">
        <v>78</v>
      </c>
      <c r="AW679" s="10" t="s">
        <v>28</v>
      </c>
      <c r="AX679" s="10" t="s">
        <v>72</v>
      </c>
      <c r="AY679" s="138" t="s">
        <v>130</v>
      </c>
    </row>
    <row r="680" spans="2:65" s="10" customFormat="1">
      <c r="B680" s="136"/>
      <c r="D680" s="137" t="s">
        <v>131</v>
      </c>
      <c r="E680" s="138" t="s">
        <v>1</v>
      </c>
      <c r="F680" s="139" t="s">
        <v>3778</v>
      </c>
      <c r="H680" s="140">
        <v>4.9420000000000002</v>
      </c>
      <c r="I680" s="141"/>
      <c r="L680" s="136"/>
      <c r="M680" s="142"/>
      <c r="T680" s="144"/>
      <c r="AT680" s="138" t="s">
        <v>131</v>
      </c>
      <c r="AU680" s="138" t="s">
        <v>78</v>
      </c>
      <c r="AV680" s="10" t="s">
        <v>78</v>
      </c>
      <c r="AW680" s="10" t="s">
        <v>28</v>
      </c>
      <c r="AX680" s="10" t="s">
        <v>72</v>
      </c>
      <c r="AY680" s="138" t="s">
        <v>130</v>
      </c>
    </row>
    <row r="681" spans="2:65" s="10" customFormat="1">
      <c r="B681" s="136"/>
      <c r="D681" s="137" t="s">
        <v>131</v>
      </c>
      <c r="E681" s="138" t="s">
        <v>1</v>
      </c>
      <c r="F681" s="139" t="s">
        <v>3777</v>
      </c>
      <c r="H681" s="140">
        <v>383.39100000000002</v>
      </c>
      <c r="I681" s="141"/>
      <c r="L681" s="136"/>
      <c r="M681" s="142"/>
      <c r="T681" s="144"/>
      <c r="AT681" s="138" t="s">
        <v>131</v>
      </c>
      <c r="AU681" s="138" t="s">
        <v>78</v>
      </c>
      <c r="AV681" s="10" t="s">
        <v>78</v>
      </c>
      <c r="AW681" s="10" t="s">
        <v>28</v>
      </c>
      <c r="AX681" s="10" t="s">
        <v>72</v>
      </c>
      <c r="AY681" s="138" t="s">
        <v>130</v>
      </c>
    </row>
    <row r="682" spans="2:65" s="10" customFormat="1">
      <c r="B682" s="136"/>
      <c r="D682" s="137" t="s">
        <v>131</v>
      </c>
      <c r="E682" s="138" t="s">
        <v>1</v>
      </c>
      <c r="F682" s="139" t="s">
        <v>3776</v>
      </c>
      <c r="H682" s="140">
        <v>-49.438000000000002</v>
      </c>
      <c r="I682" s="141"/>
      <c r="L682" s="136"/>
      <c r="M682" s="142"/>
      <c r="T682" s="144"/>
      <c r="AT682" s="138" t="s">
        <v>131</v>
      </c>
      <c r="AU682" s="138" t="s">
        <v>78</v>
      </c>
      <c r="AV682" s="10" t="s">
        <v>78</v>
      </c>
      <c r="AW682" s="10" t="s">
        <v>28</v>
      </c>
      <c r="AX682" s="10" t="s">
        <v>72</v>
      </c>
      <c r="AY682" s="138" t="s">
        <v>130</v>
      </c>
    </row>
    <row r="683" spans="2:65" s="10" customFormat="1">
      <c r="B683" s="136"/>
      <c r="D683" s="137" t="s">
        <v>131</v>
      </c>
      <c r="E683" s="138" t="s">
        <v>1</v>
      </c>
      <c r="F683" s="139" t="s">
        <v>3775</v>
      </c>
      <c r="H683" s="140">
        <v>-9.0039999999999996</v>
      </c>
      <c r="I683" s="141"/>
      <c r="L683" s="136"/>
      <c r="M683" s="142"/>
      <c r="T683" s="144"/>
      <c r="AT683" s="138" t="s">
        <v>131</v>
      </c>
      <c r="AU683" s="138" t="s">
        <v>78</v>
      </c>
      <c r="AV683" s="10" t="s">
        <v>78</v>
      </c>
      <c r="AW683" s="10" t="s">
        <v>28</v>
      </c>
      <c r="AX683" s="10" t="s">
        <v>72</v>
      </c>
      <c r="AY683" s="138" t="s">
        <v>130</v>
      </c>
    </row>
    <row r="684" spans="2:65" s="10" customFormat="1">
      <c r="B684" s="136"/>
      <c r="D684" s="137" t="s">
        <v>131</v>
      </c>
      <c r="E684" s="138" t="s">
        <v>1</v>
      </c>
      <c r="F684" s="139" t="s">
        <v>3774</v>
      </c>
      <c r="H684" s="140">
        <v>20.602</v>
      </c>
      <c r="I684" s="141"/>
      <c r="L684" s="136"/>
      <c r="M684" s="142"/>
      <c r="T684" s="144"/>
      <c r="AT684" s="138" t="s">
        <v>131</v>
      </c>
      <c r="AU684" s="138" t="s">
        <v>78</v>
      </c>
      <c r="AV684" s="10" t="s">
        <v>78</v>
      </c>
      <c r="AW684" s="10" t="s">
        <v>28</v>
      </c>
      <c r="AX684" s="10" t="s">
        <v>72</v>
      </c>
      <c r="AY684" s="138" t="s">
        <v>130</v>
      </c>
    </row>
    <row r="685" spans="2:65" s="10" customFormat="1">
      <c r="B685" s="136"/>
      <c r="D685" s="137" t="s">
        <v>131</v>
      </c>
      <c r="E685" s="138" t="s">
        <v>1</v>
      </c>
      <c r="F685" s="139" t="s">
        <v>3773</v>
      </c>
      <c r="H685" s="140">
        <v>110.41500000000001</v>
      </c>
      <c r="I685" s="141"/>
      <c r="L685" s="136"/>
      <c r="M685" s="142"/>
      <c r="T685" s="144"/>
      <c r="AT685" s="138" t="s">
        <v>131</v>
      </c>
      <c r="AU685" s="138" t="s">
        <v>78</v>
      </c>
      <c r="AV685" s="10" t="s">
        <v>78</v>
      </c>
      <c r="AW685" s="10" t="s">
        <v>28</v>
      </c>
      <c r="AX685" s="10" t="s">
        <v>72</v>
      </c>
      <c r="AY685" s="138" t="s">
        <v>130</v>
      </c>
    </row>
    <row r="686" spans="2:65" s="10" customFormat="1">
      <c r="B686" s="136"/>
      <c r="D686" s="137" t="s">
        <v>131</v>
      </c>
      <c r="E686" s="138" t="s">
        <v>1</v>
      </c>
      <c r="F686" s="139" t="s">
        <v>3767</v>
      </c>
      <c r="H686" s="140">
        <v>-19.89</v>
      </c>
      <c r="I686" s="141"/>
      <c r="L686" s="136"/>
      <c r="M686" s="142"/>
      <c r="T686" s="144"/>
      <c r="AT686" s="138" t="s">
        <v>131</v>
      </c>
      <c r="AU686" s="138" t="s">
        <v>78</v>
      </c>
      <c r="AV686" s="10" t="s">
        <v>78</v>
      </c>
      <c r="AW686" s="10" t="s">
        <v>28</v>
      </c>
      <c r="AX686" s="10" t="s">
        <v>72</v>
      </c>
      <c r="AY686" s="138" t="s">
        <v>130</v>
      </c>
    </row>
    <row r="687" spans="2:65" s="10" customFormat="1">
      <c r="B687" s="136"/>
      <c r="D687" s="137" t="s">
        <v>131</v>
      </c>
      <c r="E687" s="138" t="s">
        <v>1</v>
      </c>
      <c r="F687" s="139" t="s">
        <v>3772</v>
      </c>
      <c r="H687" s="140">
        <v>21.545999999999999</v>
      </c>
      <c r="I687" s="141"/>
      <c r="L687" s="136"/>
      <c r="M687" s="142"/>
      <c r="T687" s="144"/>
      <c r="AT687" s="138" t="s">
        <v>131</v>
      </c>
      <c r="AU687" s="138" t="s">
        <v>78</v>
      </c>
      <c r="AV687" s="10" t="s">
        <v>78</v>
      </c>
      <c r="AW687" s="10" t="s">
        <v>28</v>
      </c>
      <c r="AX687" s="10" t="s">
        <v>72</v>
      </c>
      <c r="AY687" s="138" t="s">
        <v>130</v>
      </c>
    </row>
    <row r="688" spans="2:65" s="10" customFormat="1">
      <c r="B688" s="136"/>
      <c r="D688" s="137" t="s">
        <v>131</v>
      </c>
      <c r="E688" s="138" t="s">
        <v>1</v>
      </c>
      <c r="F688" s="139" t="s">
        <v>3771</v>
      </c>
      <c r="H688" s="140">
        <v>-2.8679999999999999</v>
      </c>
      <c r="I688" s="141"/>
      <c r="L688" s="136"/>
      <c r="M688" s="142"/>
      <c r="T688" s="144"/>
      <c r="AT688" s="138" t="s">
        <v>131</v>
      </c>
      <c r="AU688" s="138" t="s">
        <v>78</v>
      </c>
      <c r="AV688" s="10" t="s">
        <v>78</v>
      </c>
      <c r="AW688" s="10" t="s">
        <v>28</v>
      </c>
      <c r="AX688" s="10" t="s">
        <v>72</v>
      </c>
      <c r="AY688" s="138" t="s">
        <v>130</v>
      </c>
    </row>
    <row r="689" spans="2:51" s="813" customFormat="1">
      <c r="B689" s="817"/>
      <c r="D689" s="137" t="s">
        <v>131</v>
      </c>
      <c r="E689" s="814" t="s">
        <v>1</v>
      </c>
      <c r="F689" s="820" t="s">
        <v>5548</v>
      </c>
      <c r="H689" s="819">
        <v>467.77499999999998</v>
      </c>
      <c r="I689" s="818"/>
      <c r="L689" s="817"/>
      <c r="M689" s="816"/>
      <c r="T689" s="815"/>
      <c r="AT689" s="814" t="s">
        <v>131</v>
      </c>
      <c r="AU689" s="814" t="s">
        <v>78</v>
      </c>
      <c r="AV689" s="813" t="s">
        <v>132</v>
      </c>
      <c r="AW689" s="813" t="s">
        <v>28</v>
      </c>
      <c r="AX689" s="813" t="s">
        <v>72</v>
      </c>
      <c r="AY689" s="814" t="s">
        <v>130</v>
      </c>
    </row>
    <row r="690" spans="2:51" s="10" customFormat="1">
      <c r="B690" s="136"/>
      <c r="D690" s="137" t="s">
        <v>131</v>
      </c>
      <c r="E690" s="138" t="s">
        <v>1</v>
      </c>
      <c r="F690" s="139" t="s">
        <v>3770</v>
      </c>
      <c r="H690" s="140">
        <v>20.923999999999999</v>
      </c>
      <c r="I690" s="141"/>
      <c r="L690" s="136"/>
      <c r="M690" s="142"/>
      <c r="T690" s="144"/>
      <c r="AT690" s="138" t="s">
        <v>131</v>
      </c>
      <c r="AU690" s="138" t="s">
        <v>78</v>
      </c>
      <c r="AV690" s="10" t="s">
        <v>78</v>
      </c>
      <c r="AW690" s="10" t="s">
        <v>28</v>
      </c>
      <c r="AX690" s="10" t="s">
        <v>72</v>
      </c>
      <c r="AY690" s="138" t="s">
        <v>130</v>
      </c>
    </row>
    <row r="691" spans="2:51" s="10" customFormat="1">
      <c r="B691" s="136"/>
      <c r="D691" s="137" t="s">
        <v>131</v>
      </c>
      <c r="E691" s="138" t="s">
        <v>1</v>
      </c>
      <c r="F691" s="139" t="s">
        <v>3769</v>
      </c>
      <c r="H691" s="140">
        <v>-5</v>
      </c>
      <c r="I691" s="141"/>
      <c r="L691" s="136"/>
      <c r="M691" s="142"/>
      <c r="T691" s="144"/>
      <c r="AT691" s="138" t="s">
        <v>131</v>
      </c>
      <c r="AU691" s="138" t="s">
        <v>78</v>
      </c>
      <c r="AV691" s="10" t="s">
        <v>78</v>
      </c>
      <c r="AW691" s="10" t="s">
        <v>28</v>
      </c>
      <c r="AX691" s="10" t="s">
        <v>72</v>
      </c>
      <c r="AY691" s="138" t="s">
        <v>130</v>
      </c>
    </row>
    <row r="692" spans="2:51" s="10" customFormat="1">
      <c r="B692" s="136"/>
      <c r="D692" s="137" t="s">
        <v>131</v>
      </c>
      <c r="E692" s="138" t="s">
        <v>1</v>
      </c>
      <c r="F692" s="139" t="s">
        <v>3768</v>
      </c>
      <c r="H692" s="140">
        <v>134.51499999999999</v>
      </c>
      <c r="I692" s="141"/>
      <c r="L692" s="136"/>
      <c r="M692" s="142"/>
      <c r="T692" s="144"/>
      <c r="AT692" s="138" t="s">
        <v>131</v>
      </c>
      <c r="AU692" s="138" t="s">
        <v>78</v>
      </c>
      <c r="AV692" s="10" t="s">
        <v>78</v>
      </c>
      <c r="AW692" s="10" t="s">
        <v>28</v>
      </c>
      <c r="AX692" s="10" t="s">
        <v>72</v>
      </c>
      <c r="AY692" s="138" t="s">
        <v>130</v>
      </c>
    </row>
    <row r="693" spans="2:51" s="10" customFormat="1">
      <c r="B693" s="136"/>
      <c r="D693" s="137" t="s">
        <v>131</v>
      </c>
      <c r="E693" s="138" t="s">
        <v>1</v>
      </c>
      <c r="F693" s="139" t="s">
        <v>3767</v>
      </c>
      <c r="H693" s="140">
        <v>-19.89</v>
      </c>
      <c r="I693" s="141"/>
      <c r="L693" s="136"/>
      <c r="M693" s="142"/>
      <c r="T693" s="144"/>
      <c r="AT693" s="138" t="s">
        <v>131</v>
      </c>
      <c r="AU693" s="138" t="s">
        <v>78</v>
      </c>
      <c r="AV693" s="10" t="s">
        <v>78</v>
      </c>
      <c r="AW693" s="10" t="s">
        <v>28</v>
      </c>
      <c r="AX693" s="10" t="s">
        <v>72</v>
      </c>
      <c r="AY693" s="138" t="s">
        <v>130</v>
      </c>
    </row>
    <row r="694" spans="2:51" s="10" customFormat="1">
      <c r="B694" s="136"/>
      <c r="D694" s="137" t="s">
        <v>131</v>
      </c>
      <c r="E694" s="138" t="s">
        <v>1</v>
      </c>
      <c r="F694" s="139" t="s">
        <v>3766</v>
      </c>
      <c r="H694" s="140">
        <v>-12.369</v>
      </c>
      <c r="I694" s="141"/>
      <c r="L694" s="136"/>
      <c r="M694" s="142"/>
      <c r="T694" s="144"/>
      <c r="AT694" s="138" t="s">
        <v>131</v>
      </c>
      <c r="AU694" s="138" t="s">
        <v>78</v>
      </c>
      <c r="AV694" s="10" t="s">
        <v>78</v>
      </c>
      <c r="AW694" s="10" t="s">
        <v>28</v>
      </c>
      <c r="AX694" s="10" t="s">
        <v>72</v>
      </c>
      <c r="AY694" s="138" t="s">
        <v>130</v>
      </c>
    </row>
    <row r="695" spans="2:51" s="10" customFormat="1">
      <c r="B695" s="136"/>
      <c r="D695" s="137" t="s">
        <v>131</v>
      </c>
      <c r="E695" s="138" t="s">
        <v>1</v>
      </c>
      <c r="F695" s="139" t="s">
        <v>3765</v>
      </c>
      <c r="H695" s="140">
        <v>44.12</v>
      </c>
      <c r="I695" s="141"/>
      <c r="L695" s="136"/>
      <c r="M695" s="142"/>
      <c r="T695" s="144"/>
      <c r="AT695" s="138" t="s">
        <v>131</v>
      </c>
      <c r="AU695" s="138" t="s">
        <v>78</v>
      </c>
      <c r="AV695" s="10" t="s">
        <v>78</v>
      </c>
      <c r="AW695" s="10" t="s">
        <v>28</v>
      </c>
      <c r="AX695" s="10" t="s">
        <v>72</v>
      </c>
      <c r="AY695" s="138" t="s">
        <v>130</v>
      </c>
    </row>
    <row r="696" spans="2:51" s="10" customFormat="1">
      <c r="B696" s="136"/>
      <c r="D696" s="137" t="s">
        <v>131</v>
      </c>
      <c r="E696" s="138" t="s">
        <v>1</v>
      </c>
      <c r="F696" s="139" t="s">
        <v>3764</v>
      </c>
      <c r="H696" s="140">
        <v>62.966000000000001</v>
      </c>
      <c r="I696" s="141"/>
      <c r="L696" s="136"/>
      <c r="M696" s="142"/>
      <c r="T696" s="144"/>
      <c r="AT696" s="138" t="s">
        <v>131</v>
      </c>
      <c r="AU696" s="138" t="s">
        <v>78</v>
      </c>
      <c r="AV696" s="10" t="s">
        <v>78</v>
      </c>
      <c r="AW696" s="10" t="s">
        <v>28</v>
      </c>
      <c r="AX696" s="10" t="s">
        <v>72</v>
      </c>
      <c r="AY696" s="138" t="s">
        <v>130</v>
      </c>
    </row>
    <row r="697" spans="2:51" s="10" customFormat="1">
      <c r="B697" s="136"/>
      <c r="D697" s="137" t="s">
        <v>131</v>
      </c>
      <c r="E697" s="138" t="s">
        <v>1</v>
      </c>
      <c r="F697" s="139" t="s">
        <v>3763</v>
      </c>
      <c r="H697" s="140">
        <v>-2.31</v>
      </c>
      <c r="I697" s="141"/>
      <c r="L697" s="136"/>
      <c r="M697" s="142"/>
      <c r="T697" s="144"/>
      <c r="AT697" s="138" t="s">
        <v>131</v>
      </c>
      <c r="AU697" s="138" t="s">
        <v>78</v>
      </c>
      <c r="AV697" s="10" t="s">
        <v>78</v>
      </c>
      <c r="AW697" s="10" t="s">
        <v>28</v>
      </c>
      <c r="AX697" s="10" t="s">
        <v>72</v>
      </c>
      <c r="AY697" s="138" t="s">
        <v>130</v>
      </c>
    </row>
    <row r="698" spans="2:51" s="813" customFormat="1">
      <c r="B698" s="817"/>
      <c r="D698" s="137" t="s">
        <v>131</v>
      </c>
      <c r="E698" s="814" t="s">
        <v>1</v>
      </c>
      <c r="F698" s="820" t="s">
        <v>5545</v>
      </c>
      <c r="H698" s="819">
        <v>222.95599999999999</v>
      </c>
      <c r="I698" s="818"/>
      <c r="L698" s="817"/>
      <c r="M698" s="816"/>
      <c r="T698" s="815"/>
      <c r="AT698" s="814" t="s">
        <v>131</v>
      </c>
      <c r="AU698" s="814" t="s">
        <v>78</v>
      </c>
      <c r="AV698" s="813" t="s">
        <v>132</v>
      </c>
      <c r="AW698" s="813" t="s">
        <v>28</v>
      </c>
      <c r="AX698" s="813" t="s">
        <v>72</v>
      </c>
      <c r="AY698" s="814" t="s">
        <v>130</v>
      </c>
    </row>
    <row r="699" spans="2:51" s="10" customFormat="1">
      <c r="B699" s="136"/>
      <c r="D699" s="137" t="s">
        <v>131</v>
      </c>
      <c r="E699" s="138" t="s">
        <v>1</v>
      </c>
      <c r="F699" s="139" t="s">
        <v>3762</v>
      </c>
      <c r="H699" s="140">
        <v>22.143999999999998</v>
      </c>
      <c r="I699" s="141"/>
      <c r="L699" s="136"/>
      <c r="M699" s="142"/>
      <c r="T699" s="144"/>
      <c r="AT699" s="138" t="s">
        <v>131</v>
      </c>
      <c r="AU699" s="138" t="s">
        <v>78</v>
      </c>
      <c r="AV699" s="10" t="s">
        <v>78</v>
      </c>
      <c r="AW699" s="10" t="s">
        <v>28</v>
      </c>
      <c r="AX699" s="10" t="s">
        <v>72</v>
      </c>
      <c r="AY699" s="138" t="s">
        <v>130</v>
      </c>
    </row>
    <row r="700" spans="2:51" s="10" customFormat="1">
      <c r="B700" s="136"/>
      <c r="D700" s="137" t="s">
        <v>131</v>
      </c>
      <c r="E700" s="138" t="s">
        <v>1</v>
      </c>
      <c r="F700" s="139" t="s">
        <v>3761</v>
      </c>
      <c r="H700" s="140">
        <v>206.89099999999999</v>
      </c>
      <c r="I700" s="141"/>
      <c r="L700" s="136"/>
      <c r="M700" s="142"/>
      <c r="T700" s="144"/>
      <c r="AT700" s="138" t="s">
        <v>131</v>
      </c>
      <c r="AU700" s="138" t="s">
        <v>78</v>
      </c>
      <c r="AV700" s="10" t="s">
        <v>78</v>
      </c>
      <c r="AW700" s="10" t="s">
        <v>28</v>
      </c>
      <c r="AX700" s="10" t="s">
        <v>72</v>
      </c>
      <c r="AY700" s="138" t="s">
        <v>130</v>
      </c>
    </row>
    <row r="701" spans="2:51" s="10" customFormat="1">
      <c r="B701" s="136"/>
      <c r="D701" s="137" t="s">
        <v>131</v>
      </c>
      <c r="E701" s="138" t="s">
        <v>1</v>
      </c>
      <c r="F701" s="139" t="s">
        <v>3760</v>
      </c>
      <c r="H701" s="140">
        <v>9.5150000000000006</v>
      </c>
      <c r="I701" s="141"/>
      <c r="L701" s="136"/>
      <c r="M701" s="142"/>
      <c r="T701" s="144"/>
      <c r="AT701" s="138" t="s">
        <v>131</v>
      </c>
      <c r="AU701" s="138" t="s">
        <v>78</v>
      </c>
      <c r="AV701" s="10" t="s">
        <v>78</v>
      </c>
      <c r="AW701" s="10" t="s">
        <v>28</v>
      </c>
      <c r="AX701" s="10" t="s">
        <v>72</v>
      </c>
      <c r="AY701" s="138" t="s">
        <v>130</v>
      </c>
    </row>
    <row r="702" spans="2:51" s="10" customFormat="1">
      <c r="B702" s="136"/>
      <c r="D702" s="137" t="s">
        <v>131</v>
      </c>
      <c r="E702" s="138" t="s">
        <v>1</v>
      </c>
      <c r="F702" s="139" t="s">
        <v>3759</v>
      </c>
      <c r="H702" s="140">
        <v>2.1619999999999999</v>
      </c>
      <c r="I702" s="141"/>
      <c r="L702" s="136"/>
      <c r="M702" s="142"/>
      <c r="T702" s="144"/>
      <c r="AT702" s="138" t="s">
        <v>131</v>
      </c>
      <c r="AU702" s="138" t="s">
        <v>78</v>
      </c>
      <c r="AV702" s="10" t="s">
        <v>78</v>
      </c>
      <c r="AW702" s="10" t="s">
        <v>28</v>
      </c>
      <c r="AX702" s="10" t="s">
        <v>72</v>
      </c>
      <c r="AY702" s="138" t="s">
        <v>130</v>
      </c>
    </row>
    <row r="703" spans="2:51" s="10" customFormat="1">
      <c r="B703" s="136"/>
      <c r="D703" s="137" t="s">
        <v>131</v>
      </c>
      <c r="E703" s="138" t="s">
        <v>1</v>
      </c>
      <c r="F703" s="139" t="s">
        <v>3758</v>
      </c>
      <c r="H703" s="140">
        <v>30.928999999999998</v>
      </c>
      <c r="I703" s="141"/>
      <c r="L703" s="136"/>
      <c r="M703" s="142"/>
      <c r="T703" s="144"/>
      <c r="AT703" s="138" t="s">
        <v>131</v>
      </c>
      <c r="AU703" s="138" t="s">
        <v>78</v>
      </c>
      <c r="AV703" s="10" t="s">
        <v>78</v>
      </c>
      <c r="AW703" s="10" t="s">
        <v>28</v>
      </c>
      <c r="AX703" s="10" t="s">
        <v>72</v>
      </c>
      <c r="AY703" s="138" t="s">
        <v>130</v>
      </c>
    </row>
    <row r="704" spans="2:51" s="10" customFormat="1">
      <c r="B704" s="136"/>
      <c r="D704" s="137" t="s">
        <v>131</v>
      </c>
      <c r="E704" s="138" t="s">
        <v>1</v>
      </c>
      <c r="F704" s="139" t="s">
        <v>3757</v>
      </c>
      <c r="H704" s="140">
        <v>-3.9780000000000002</v>
      </c>
      <c r="I704" s="141"/>
      <c r="L704" s="136"/>
      <c r="M704" s="142"/>
      <c r="T704" s="144"/>
      <c r="AT704" s="138" t="s">
        <v>131</v>
      </c>
      <c r="AU704" s="138" t="s">
        <v>78</v>
      </c>
      <c r="AV704" s="10" t="s">
        <v>78</v>
      </c>
      <c r="AW704" s="10" t="s">
        <v>28</v>
      </c>
      <c r="AX704" s="10" t="s">
        <v>72</v>
      </c>
      <c r="AY704" s="138" t="s">
        <v>130</v>
      </c>
    </row>
    <row r="705" spans="2:65" s="10" customFormat="1">
      <c r="B705" s="136"/>
      <c r="D705" s="137" t="s">
        <v>131</v>
      </c>
      <c r="E705" s="138" t="s">
        <v>1</v>
      </c>
      <c r="F705" s="139" t="s">
        <v>3756</v>
      </c>
      <c r="H705" s="140">
        <v>7.2839999999999998</v>
      </c>
      <c r="I705" s="141"/>
      <c r="L705" s="136"/>
      <c r="M705" s="142"/>
      <c r="T705" s="144"/>
      <c r="AT705" s="138" t="s">
        <v>131</v>
      </c>
      <c r="AU705" s="138" t="s">
        <v>78</v>
      </c>
      <c r="AV705" s="10" t="s">
        <v>78</v>
      </c>
      <c r="AW705" s="10" t="s">
        <v>28</v>
      </c>
      <c r="AX705" s="10" t="s">
        <v>72</v>
      </c>
      <c r="AY705" s="138" t="s">
        <v>130</v>
      </c>
    </row>
    <row r="706" spans="2:65" s="813" customFormat="1">
      <c r="B706" s="817"/>
      <c r="D706" s="137" t="s">
        <v>131</v>
      </c>
      <c r="E706" s="814" t="s">
        <v>1</v>
      </c>
      <c r="F706" s="820" t="s">
        <v>5544</v>
      </c>
      <c r="H706" s="819">
        <v>274.947</v>
      </c>
      <c r="I706" s="818"/>
      <c r="L706" s="817"/>
      <c r="M706" s="816"/>
      <c r="T706" s="815"/>
      <c r="AT706" s="814" t="s">
        <v>131</v>
      </c>
      <c r="AU706" s="814" t="s">
        <v>78</v>
      </c>
      <c r="AV706" s="813" t="s">
        <v>132</v>
      </c>
      <c r="AW706" s="813" t="s">
        <v>28</v>
      </c>
      <c r="AX706" s="813" t="s">
        <v>72</v>
      </c>
      <c r="AY706" s="814" t="s">
        <v>130</v>
      </c>
    </row>
    <row r="707" spans="2:65" s="10" customFormat="1">
      <c r="B707" s="136"/>
      <c r="D707" s="137" t="s">
        <v>131</v>
      </c>
      <c r="E707" s="138" t="s">
        <v>1</v>
      </c>
      <c r="F707" s="139" t="s">
        <v>3755</v>
      </c>
      <c r="H707" s="140">
        <v>92.206999999999994</v>
      </c>
      <c r="I707" s="141"/>
      <c r="L707" s="136"/>
      <c r="M707" s="142"/>
      <c r="T707" s="144"/>
      <c r="AT707" s="138" t="s">
        <v>131</v>
      </c>
      <c r="AU707" s="138" t="s">
        <v>78</v>
      </c>
      <c r="AV707" s="10" t="s">
        <v>78</v>
      </c>
      <c r="AW707" s="10" t="s">
        <v>28</v>
      </c>
      <c r="AX707" s="10" t="s">
        <v>72</v>
      </c>
      <c r="AY707" s="138" t="s">
        <v>130</v>
      </c>
    </row>
    <row r="708" spans="2:65" s="10" customFormat="1">
      <c r="B708" s="136"/>
      <c r="D708" s="137" t="s">
        <v>131</v>
      </c>
      <c r="E708" s="138" t="s">
        <v>1</v>
      </c>
      <c r="F708" s="139" t="s">
        <v>3754</v>
      </c>
      <c r="H708" s="140">
        <v>-7.875</v>
      </c>
      <c r="I708" s="141"/>
      <c r="L708" s="136"/>
      <c r="M708" s="142"/>
      <c r="T708" s="144"/>
      <c r="AT708" s="138" t="s">
        <v>131</v>
      </c>
      <c r="AU708" s="138" t="s">
        <v>78</v>
      </c>
      <c r="AV708" s="10" t="s">
        <v>78</v>
      </c>
      <c r="AW708" s="10" t="s">
        <v>28</v>
      </c>
      <c r="AX708" s="10" t="s">
        <v>72</v>
      </c>
      <c r="AY708" s="138" t="s">
        <v>130</v>
      </c>
    </row>
    <row r="709" spans="2:65" s="10" customFormat="1">
      <c r="B709" s="136"/>
      <c r="D709" s="137" t="s">
        <v>131</v>
      </c>
      <c r="E709" s="138" t="s">
        <v>1</v>
      </c>
      <c r="F709" s="139" t="s">
        <v>3753</v>
      </c>
      <c r="H709" s="140">
        <v>190.214</v>
      </c>
      <c r="I709" s="141"/>
      <c r="L709" s="136"/>
      <c r="M709" s="142"/>
      <c r="T709" s="144"/>
      <c r="AT709" s="138" t="s">
        <v>131</v>
      </c>
      <c r="AU709" s="138" t="s">
        <v>78</v>
      </c>
      <c r="AV709" s="10" t="s">
        <v>78</v>
      </c>
      <c r="AW709" s="10" t="s">
        <v>28</v>
      </c>
      <c r="AX709" s="10" t="s">
        <v>72</v>
      </c>
      <c r="AY709" s="138" t="s">
        <v>130</v>
      </c>
    </row>
    <row r="710" spans="2:65" s="10" customFormat="1">
      <c r="B710" s="136"/>
      <c r="D710" s="137" t="s">
        <v>131</v>
      </c>
      <c r="E710" s="138" t="s">
        <v>1</v>
      </c>
      <c r="F710" s="139" t="s">
        <v>3752</v>
      </c>
      <c r="H710" s="140">
        <v>-45.9</v>
      </c>
      <c r="I710" s="141"/>
      <c r="L710" s="136"/>
      <c r="M710" s="142"/>
      <c r="T710" s="144"/>
      <c r="AT710" s="138" t="s">
        <v>131</v>
      </c>
      <c r="AU710" s="138" t="s">
        <v>78</v>
      </c>
      <c r="AV710" s="10" t="s">
        <v>78</v>
      </c>
      <c r="AW710" s="10" t="s">
        <v>28</v>
      </c>
      <c r="AX710" s="10" t="s">
        <v>72</v>
      </c>
      <c r="AY710" s="138" t="s">
        <v>130</v>
      </c>
    </row>
    <row r="711" spans="2:65" s="10" customFormat="1">
      <c r="B711" s="136"/>
      <c r="D711" s="137" t="s">
        <v>131</v>
      </c>
      <c r="E711" s="138" t="s">
        <v>1</v>
      </c>
      <c r="F711" s="139" t="s">
        <v>3751</v>
      </c>
      <c r="H711" s="140">
        <v>11.114000000000001</v>
      </c>
      <c r="I711" s="141"/>
      <c r="L711" s="136"/>
      <c r="M711" s="142"/>
      <c r="T711" s="144"/>
      <c r="AT711" s="138" t="s">
        <v>131</v>
      </c>
      <c r="AU711" s="138" t="s">
        <v>78</v>
      </c>
      <c r="AV711" s="10" t="s">
        <v>78</v>
      </c>
      <c r="AW711" s="10" t="s">
        <v>28</v>
      </c>
      <c r="AX711" s="10" t="s">
        <v>72</v>
      </c>
      <c r="AY711" s="138" t="s">
        <v>130</v>
      </c>
    </row>
    <row r="712" spans="2:65" s="10" customFormat="1">
      <c r="B712" s="136"/>
      <c r="D712" s="137" t="s">
        <v>131</v>
      </c>
      <c r="E712" s="138" t="s">
        <v>1</v>
      </c>
      <c r="F712" s="139" t="s">
        <v>3750</v>
      </c>
      <c r="H712" s="140">
        <v>95.927999999999997</v>
      </c>
      <c r="I712" s="141"/>
      <c r="L712" s="136"/>
      <c r="M712" s="142"/>
      <c r="T712" s="144"/>
      <c r="AT712" s="138" t="s">
        <v>131</v>
      </c>
      <c r="AU712" s="138" t="s">
        <v>78</v>
      </c>
      <c r="AV712" s="10" t="s">
        <v>78</v>
      </c>
      <c r="AW712" s="10" t="s">
        <v>28</v>
      </c>
      <c r="AX712" s="10" t="s">
        <v>72</v>
      </c>
      <c r="AY712" s="138" t="s">
        <v>130</v>
      </c>
    </row>
    <row r="713" spans="2:65" s="813" customFormat="1">
      <c r="B713" s="817"/>
      <c r="D713" s="137" t="s">
        <v>131</v>
      </c>
      <c r="E713" s="814" t="s">
        <v>1</v>
      </c>
      <c r="F713" s="820" t="s">
        <v>5543</v>
      </c>
      <c r="H713" s="819">
        <v>335.68799999999999</v>
      </c>
      <c r="I713" s="818"/>
      <c r="L713" s="817"/>
      <c r="M713" s="816"/>
      <c r="T713" s="815"/>
      <c r="AT713" s="814" t="s">
        <v>131</v>
      </c>
      <c r="AU713" s="814" t="s">
        <v>78</v>
      </c>
      <c r="AV713" s="813" t="s">
        <v>132</v>
      </c>
      <c r="AW713" s="813" t="s">
        <v>28</v>
      </c>
      <c r="AX713" s="813" t="s">
        <v>72</v>
      </c>
      <c r="AY713" s="814" t="s">
        <v>130</v>
      </c>
    </row>
    <row r="714" spans="2:65" s="821" customFormat="1">
      <c r="B714" s="825"/>
      <c r="D714" s="137" t="s">
        <v>131</v>
      </c>
      <c r="E714" s="822" t="s">
        <v>3749</v>
      </c>
      <c r="F714" s="828" t="s">
        <v>3748</v>
      </c>
      <c r="H714" s="827">
        <v>1301.366</v>
      </c>
      <c r="I714" s="826"/>
      <c r="L714" s="825"/>
      <c r="M714" s="824"/>
      <c r="T714" s="823"/>
      <c r="AT714" s="822" t="s">
        <v>131</v>
      </c>
      <c r="AU714" s="822" t="s">
        <v>78</v>
      </c>
      <c r="AV714" s="821" t="s">
        <v>103</v>
      </c>
      <c r="AW714" s="821" t="s">
        <v>28</v>
      </c>
      <c r="AX714" s="821" t="s">
        <v>8</v>
      </c>
      <c r="AY714" s="822" t="s">
        <v>130</v>
      </c>
    </row>
    <row r="715" spans="2:65" s="686" customFormat="1" ht="24.25" customHeight="1">
      <c r="B715" s="301"/>
      <c r="C715" s="145" t="s">
        <v>1157</v>
      </c>
      <c r="D715" s="145" t="s">
        <v>164</v>
      </c>
      <c r="E715" s="146" t="s">
        <v>3743</v>
      </c>
      <c r="F715" s="147" t="s">
        <v>3742</v>
      </c>
      <c r="G715" s="148" t="s">
        <v>270</v>
      </c>
      <c r="H715" s="149">
        <v>1366.434</v>
      </c>
      <c r="I715" s="150"/>
      <c r="J715" s="151">
        <f>ROUND(I715*H715,0)</f>
        <v>0</v>
      </c>
      <c r="K715" s="147" t="s">
        <v>4082</v>
      </c>
      <c r="L715" s="152"/>
      <c r="M715" s="153" t="s">
        <v>1</v>
      </c>
      <c r="N715" s="306" t="s">
        <v>37</v>
      </c>
      <c r="P715" s="307">
        <f>O715*H715</f>
        <v>0</v>
      </c>
      <c r="Q715" s="307">
        <v>1.7999999999999999E-2</v>
      </c>
      <c r="R715" s="307">
        <f>Q715*H715</f>
        <v>24.595811999999999</v>
      </c>
      <c r="S715" s="307">
        <v>0</v>
      </c>
      <c r="T715" s="133">
        <f>S715*H715</f>
        <v>0</v>
      </c>
      <c r="AR715" s="134" t="s">
        <v>135</v>
      </c>
      <c r="AT715" s="134" t="s">
        <v>164</v>
      </c>
      <c r="AU715" s="134" t="s">
        <v>78</v>
      </c>
      <c r="AY715" s="277" t="s">
        <v>130</v>
      </c>
      <c r="BE715" s="308">
        <f>IF(N715="základní",J715,0)</f>
        <v>0</v>
      </c>
      <c r="BF715" s="308">
        <f>IF(N715="snížená",J715,0)</f>
        <v>0</v>
      </c>
      <c r="BG715" s="308">
        <f>IF(N715="zákl. přenesená",J715,0)</f>
        <v>0</v>
      </c>
      <c r="BH715" s="308">
        <f>IF(N715="sníž. přenesená",J715,0)</f>
        <v>0</v>
      </c>
      <c r="BI715" s="308">
        <f>IF(N715="nulová",J715,0)</f>
        <v>0</v>
      </c>
      <c r="BJ715" s="277" t="s">
        <v>8</v>
      </c>
      <c r="BK715" s="308">
        <f>ROUND(I715*H715,0)</f>
        <v>0</v>
      </c>
      <c r="BL715" s="277" t="s">
        <v>103</v>
      </c>
      <c r="BM715" s="134" t="s">
        <v>5848</v>
      </c>
    </row>
    <row r="716" spans="2:65" s="10" customFormat="1">
      <c r="B716" s="136"/>
      <c r="D716" s="137" t="s">
        <v>131</v>
      </c>
      <c r="E716" s="138" t="s">
        <v>1</v>
      </c>
      <c r="F716" s="139" t="s">
        <v>5847</v>
      </c>
      <c r="H716" s="140">
        <v>1366.434</v>
      </c>
      <c r="I716" s="141"/>
      <c r="L716" s="136"/>
      <c r="M716" s="142"/>
      <c r="T716" s="144"/>
      <c r="AT716" s="138" t="s">
        <v>131</v>
      </c>
      <c r="AU716" s="138" t="s">
        <v>78</v>
      </c>
      <c r="AV716" s="10" t="s">
        <v>78</v>
      </c>
      <c r="AW716" s="10" t="s">
        <v>28</v>
      </c>
      <c r="AX716" s="10" t="s">
        <v>8</v>
      </c>
      <c r="AY716" s="138" t="s">
        <v>130</v>
      </c>
    </row>
    <row r="717" spans="2:65" s="686" customFormat="1" ht="37.950000000000003" customHeight="1">
      <c r="B717" s="301"/>
      <c r="C717" s="551" t="s">
        <v>1168</v>
      </c>
      <c r="D717" s="551" t="s">
        <v>1008</v>
      </c>
      <c r="E717" s="801" t="s">
        <v>3728</v>
      </c>
      <c r="F717" s="552" t="s">
        <v>3727</v>
      </c>
      <c r="G717" s="800" t="s">
        <v>158</v>
      </c>
      <c r="H717" s="799">
        <v>403.28</v>
      </c>
      <c r="I717" s="553"/>
      <c r="J717" s="798">
        <f>ROUND(I717*H717,0)</f>
        <v>0</v>
      </c>
      <c r="K717" s="552" t="s">
        <v>4082</v>
      </c>
      <c r="L717" s="34"/>
      <c r="M717" s="554" t="s">
        <v>1</v>
      </c>
      <c r="N717" s="555" t="s">
        <v>37</v>
      </c>
      <c r="P717" s="307">
        <f>O717*H717</f>
        <v>0</v>
      </c>
      <c r="Q717" s="307">
        <v>1.758E-3</v>
      </c>
      <c r="R717" s="307">
        <f>Q717*H717</f>
        <v>0.70896623999999997</v>
      </c>
      <c r="S717" s="307">
        <v>0</v>
      </c>
      <c r="T717" s="133">
        <f>S717*H717</f>
        <v>0</v>
      </c>
      <c r="AR717" s="134" t="s">
        <v>103</v>
      </c>
      <c r="AT717" s="134" t="s">
        <v>1008</v>
      </c>
      <c r="AU717" s="134" t="s">
        <v>78</v>
      </c>
      <c r="AY717" s="277" t="s">
        <v>130</v>
      </c>
      <c r="BE717" s="308">
        <f>IF(N717="základní",J717,0)</f>
        <v>0</v>
      </c>
      <c r="BF717" s="308">
        <f>IF(N717="snížená",J717,0)</f>
        <v>0</v>
      </c>
      <c r="BG717" s="308">
        <f>IF(N717="zákl. přenesená",J717,0)</f>
        <v>0</v>
      </c>
      <c r="BH717" s="308">
        <f>IF(N717="sníž. přenesená",J717,0)</f>
        <v>0</v>
      </c>
      <c r="BI717" s="308">
        <f>IF(N717="nulová",J717,0)</f>
        <v>0</v>
      </c>
      <c r="BJ717" s="277" t="s">
        <v>8</v>
      </c>
      <c r="BK717" s="308">
        <f>ROUND(I717*H717,0)</f>
        <v>0</v>
      </c>
      <c r="BL717" s="277" t="s">
        <v>103</v>
      </c>
      <c r="BM717" s="134" t="s">
        <v>5846</v>
      </c>
    </row>
    <row r="718" spans="2:65" s="10" customFormat="1">
      <c r="B718" s="136"/>
      <c r="D718" s="137" t="s">
        <v>131</v>
      </c>
      <c r="E718" s="138" t="s">
        <v>1</v>
      </c>
      <c r="F718" s="139" t="s">
        <v>3740</v>
      </c>
      <c r="H718" s="140">
        <v>8.1</v>
      </c>
      <c r="I718" s="141"/>
      <c r="L718" s="136"/>
      <c r="M718" s="142"/>
      <c r="T718" s="144"/>
      <c r="AT718" s="138" t="s">
        <v>131</v>
      </c>
      <c r="AU718" s="138" t="s">
        <v>78</v>
      </c>
      <c r="AV718" s="10" t="s">
        <v>78</v>
      </c>
      <c r="AW718" s="10" t="s">
        <v>28</v>
      </c>
      <c r="AX718" s="10" t="s">
        <v>72</v>
      </c>
      <c r="AY718" s="138" t="s">
        <v>130</v>
      </c>
    </row>
    <row r="719" spans="2:65" s="10" customFormat="1">
      <c r="B719" s="136"/>
      <c r="D719" s="137" t="s">
        <v>131</v>
      </c>
      <c r="E719" s="138" t="s">
        <v>1</v>
      </c>
      <c r="F719" s="139" t="s">
        <v>3739</v>
      </c>
      <c r="H719" s="140">
        <v>5.6</v>
      </c>
      <c r="I719" s="141"/>
      <c r="L719" s="136"/>
      <c r="M719" s="142"/>
      <c r="T719" s="144"/>
      <c r="AT719" s="138" t="s">
        <v>131</v>
      </c>
      <c r="AU719" s="138" t="s">
        <v>78</v>
      </c>
      <c r="AV719" s="10" t="s">
        <v>78</v>
      </c>
      <c r="AW719" s="10" t="s">
        <v>28</v>
      </c>
      <c r="AX719" s="10" t="s">
        <v>72</v>
      </c>
      <c r="AY719" s="138" t="s">
        <v>130</v>
      </c>
    </row>
    <row r="720" spans="2:65" s="10" customFormat="1">
      <c r="B720" s="136"/>
      <c r="D720" s="137" t="s">
        <v>131</v>
      </c>
      <c r="E720" s="138" t="s">
        <v>1</v>
      </c>
      <c r="F720" s="139" t="s">
        <v>3738</v>
      </c>
      <c r="H720" s="140">
        <v>74</v>
      </c>
      <c r="I720" s="141"/>
      <c r="L720" s="136"/>
      <c r="M720" s="142"/>
      <c r="T720" s="144"/>
      <c r="AT720" s="138" t="s">
        <v>131</v>
      </c>
      <c r="AU720" s="138" t="s">
        <v>78</v>
      </c>
      <c r="AV720" s="10" t="s">
        <v>78</v>
      </c>
      <c r="AW720" s="10" t="s">
        <v>28</v>
      </c>
      <c r="AX720" s="10" t="s">
        <v>72</v>
      </c>
      <c r="AY720" s="138" t="s">
        <v>130</v>
      </c>
    </row>
    <row r="721" spans="2:65" s="10" customFormat="1">
      <c r="B721" s="136"/>
      <c r="D721" s="137" t="s">
        <v>131</v>
      </c>
      <c r="E721" s="138" t="s">
        <v>1</v>
      </c>
      <c r="F721" s="139" t="s">
        <v>3737</v>
      </c>
      <c r="H721" s="140">
        <v>13.79</v>
      </c>
      <c r="I721" s="141"/>
      <c r="L721" s="136"/>
      <c r="M721" s="142"/>
      <c r="T721" s="144"/>
      <c r="AT721" s="138" t="s">
        <v>131</v>
      </c>
      <c r="AU721" s="138" t="s">
        <v>78</v>
      </c>
      <c r="AV721" s="10" t="s">
        <v>78</v>
      </c>
      <c r="AW721" s="10" t="s">
        <v>28</v>
      </c>
      <c r="AX721" s="10" t="s">
        <v>72</v>
      </c>
      <c r="AY721" s="138" t="s">
        <v>130</v>
      </c>
    </row>
    <row r="722" spans="2:65" s="10" customFormat="1">
      <c r="B722" s="136"/>
      <c r="D722" s="137" t="s">
        <v>131</v>
      </c>
      <c r="E722" s="138" t="s">
        <v>1</v>
      </c>
      <c r="F722" s="139" t="s">
        <v>3735</v>
      </c>
      <c r="H722" s="140">
        <v>53.2</v>
      </c>
      <c r="I722" s="141"/>
      <c r="L722" s="136"/>
      <c r="M722" s="142"/>
      <c r="T722" s="144"/>
      <c r="AT722" s="138" t="s">
        <v>131</v>
      </c>
      <c r="AU722" s="138" t="s">
        <v>78</v>
      </c>
      <c r="AV722" s="10" t="s">
        <v>78</v>
      </c>
      <c r="AW722" s="10" t="s">
        <v>28</v>
      </c>
      <c r="AX722" s="10" t="s">
        <v>72</v>
      </c>
      <c r="AY722" s="138" t="s">
        <v>130</v>
      </c>
    </row>
    <row r="723" spans="2:65" s="813" customFormat="1">
      <c r="B723" s="817"/>
      <c r="D723" s="137" t="s">
        <v>131</v>
      </c>
      <c r="E723" s="814" t="s">
        <v>1</v>
      </c>
      <c r="F723" s="820" t="s">
        <v>5548</v>
      </c>
      <c r="H723" s="819">
        <v>154.69</v>
      </c>
      <c r="I723" s="818"/>
      <c r="L723" s="817"/>
      <c r="M723" s="816"/>
      <c r="T723" s="815"/>
      <c r="AT723" s="814" t="s">
        <v>131</v>
      </c>
      <c r="AU723" s="814" t="s">
        <v>78</v>
      </c>
      <c r="AV723" s="813" t="s">
        <v>132</v>
      </c>
      <c r="AW723" s="813" t="s">
        <v>28</v>
      </c>
      <c r="AX723" s="813" t="s">
        <v>72</v>
      </c>
      <c r="AY723" s="814" t="s">
        <v>130</v>
      </c>
    </row>
    <row r="724" spans="2:65" s="10" customFormat="1">
      <c r="B724" s="136"/>
      <c r="D724" s="137" t="s">
        <v>131</v>
      </c>
      <c r="E724" s="138" t="s">
        <v>1</v>
      </c>
      <c r="F724" s="139" t="s">
        <v>3736</v>
      </c>
      <c r="H724" s="140">
        <v>7</v>
      </c>
      <c r="I724" s="141"/>
      <c r="L724" s="136"/>
      <c r="M724" s="142"/>
      <c r="T724" s="144"/>
      <c r="AT724" s="138" t="s">
        <v>131</v>
      </c>
      <c r="AU724" s="138" t="s">
        <v>78</v>
      </c>
      <c r="AV724" s="10" t="s">
        <v>78</v>
      </c>
      <c r="AW724" s="10" t="s">
        <v>28</v>
      </c>
      <c r="AX724" s="10" t="s">
        <v>72</v>
      </c>
      <c r="AY724" s="138" t="s">
        <v>130</v>
      </c>
    </row>
    <row r="725" spans="2:65" s="10" customFormat="1">
      <c r="B725" s="136"/>
      <c r="D725" s="137" t="s">
        <v>131</v>
      </c>
      <c r="E725" s="138" t="s">
        <v>1</v>
      </c>
      <c r="F725" s="139" t="s">
        <v>3735</v>
      </c>
      <c r="H725" s="140">
        <v>53.2</v>
      </c>
      <c r="I725" s="141"/>
      <c r="L725" s="136"/>
      <c r="M725" s="142"/>
      <c r="T725" s="144"/>
      <c r="AT725" s="138" t="s">
        <v>131</v>
      </c>
      <c r="AU725" s="138" t="s">
        <v>78</v>
      </c>
      <c r="AV725" s="10" t="s">
        <v>78</v>
      </c>
      <c r="AW725" s="10" t="s">
        <v>28</v>
      </c>
      <c r="AX725" s="10" t="s">
        <v>72</v>
      </c>
      <c r="AY725" s="138" t="s">
        <v>130</v>
      </c>
    </row>
    <row r="726" spans="2:65" s="10" customFormat="1">
      <c r="B726" s="136"/>
      <c r="D726" s="137" t="s">
        <v>131</v>
      </c>
      <c r="E726" s="138" t="s">
        <v>1</v>
      </c>
      <c r="F726" s="139" t="s">
        <v>3734</v>
      </c>
      <c r="H726" s="140">
        <v>6.4</v>
      </c>
      <c r="I726" s="141"/>
      <c r="L726" s="136"/>
      <c r="M726" s="142"/>
      <c r="T726" s="144"/>
      <c r="AT726" s="138" t="s">
        <v>131</v>
      </c>
      <c r="AU726" s="138" t="s">
        <v>78</v>
      </c>
      <c r="AV726" s="10" t="s">
        <v>78</v>
      </c>
      <c r="AW726" s="10" t="s">
        <v>28</v>
      </c>
      <c r="AX726" s="10" t="s">
        <v>72</v>
      </c>
      <c r="AY726" s="138" t="s">
        <v>130</v>
      </c>
    </row>
    <row r="727" spans="2:65" s="813" customFormat="1">
      <c r="B727" s="817"/>
      <c r="D727" s="137" t="s">
        <v>131</v>
      </c>
      <c r="E727" s="814" t="s">
        <v>1</v>
      </c>
      <c r="F727" s="820" t="s">
        <v>5545</v>
      </c>
      <c r="H727" s="819">
        <v>66.599999999999994</v>
      </c>
      <c r="I727" s="818"/>
      <c r="L727" s="817"/>
      <c r="M727" s="816"/>
      <c r="T727" s="815"/>
      <c r="AT727" s="814" t="s">
        <v>131</v>
      </c>
      <c r="AU727" s="814" t="s">
        <v>78</v>
      </c>
      <c r="AV727" s="813" t="s">
        <v>132</v>
      </c>
      <c r="AW727" s="813" t="s">
        <v>28</v>
      </c>
      <c r="AX727" s="813" t="s">
        <v>72</v>
      </c>
      <c r="AY727" s="814" t="s">
        <v>130</v>
      </c>
    </row>
    <row r="728" spans="2:65" s="10" customFormat="1">
      <c r="B728" s="136"/>
      <c r="D728" s="137" t="s">
        <v>131</v>
      </c>
      <c r="E728" s="138" t="s">
        <v>1</v>
      </c>
      <c r="F728" s="139" t="s">
        <v>3733</v>
      </c>
      <c r="H728" s="140">
        <v>10.64</v>
      </c>
      <c r="I728" s="141"/>
      <c r="L728" s="136"/>
      <c r="M728" s="142"/>
      <c r="T728" s="144"/>
      <c r="AT728" s="138" t="s">
        <v>131</v>
      </c>
      <c r="AU728" s="138" t="s">
        <v>78</v>
      </c>
      <c r="AV728" s="10" t="s">
        <v>78</v>
      </c>
      <c r="AW728" s="10" t="s">
        <v>28</v>
      </c>
      <c r="AX728" s="10" t="s">
        <v>72</v>
      </c>
      <c r="AY728" s="138" t="s">
        <v>130</v>
      </c>
    </row>
    <row r="729" spans="2:65" s="813" customFormat="1">
      <c r="B729" s="817"/>
      <c r="D729" s="137" t="s">
        <v>131</v>
      </c>
      <c r="E729" s="814" t="s">
        <v>1</v>
      </c>
      <c r="F729" s="820" t="s">
        <v>5544</v>
      </c>
      <c r="H729" s="819">
        <v>10.64</v>
      </c>
      <c r="I729" s="818"/>
      <c r="L729" s="817"/>
      <c r="M729" s="816"/>
      <c r="T729" s="815"/>
      <c r="AT729" s="814" t="s">
        <v>131</v>
      </c>
      <c r="AU729" s="814" t="s">
        <v>78</v>
      </c>
      <c r="AV729" s="813" t="s">
        <v>132</v>
      </c>
      <c r="AW729" s="813" t="s">
        <v>28</v>
      </c>
      <c r="AX729" s="813" t="s">
        <v>72</v>
      </c>
      <c r="AY729" s="814" t="s">
        <v>130</v>
      </c>
    </row>
    <row r="730" spans="2:65" s="10" customFormat="1">
      <c r="B730" s="136"/>
      <c r="D730" s="137" t="s">
        <v>131</v>
      </c>
      <c r="E730" s="138" t="s">
        <v>1</v>
      </c>
      <c r="F730" s="139" t="s">
        <v>3732</v>
      </c>
      <c r="H730" s="140">
        <v>8.15</v>
      </c>
      <c r="I730" s="141"/>
      <c r="L730" s="136"/>
      <c r="M730" s="142"/>
      <c r="T730" s="144"/>
      <c r="AT730" s="138" t="s">
        <v>131</v>
      </c>
      <c r="AU730" s="138" t="s">
        <v>78</v>
      </c>
      <c r="AV730" s="10" t="s">
        <v>78</v>
      </c>
      <c r="AW730" s="10" t="s">
        <v>28</v>
      </c>
      <c r="AX730" s="10" t="s">
        <v>72</v>
      </c>
      <c r="AY730" s="138" t="s">
        <v>130</v>
      </c>
    </row>
    <row r="731" spans="2:65" s="10" customFormat="1">
      <c r="B731" s="136"/>
      <c r="D731" s="137" t="s">
        <v>131</v>
      </c>
      <c r="E731" s="138" t="s">
        <v>1</v>
      </c>
      <c r="F731" s="139" t="s">
        <v>3731</v>
      </c>
      <c r="H731" s="140">
        <v>163.19999999999999</v>
      </c>
      <c r="I731" s="141"/>
      <c r="L731" s="136"/>
      <c r="M731" s="142"/>
      <c r="T731" s="144"/>
      <c r="AT731" s="138" t="s">
        <v>131</v>
      </c>
      <c r="AU731" s="138" t="s">
        <v>78</v>
      </c>
      <c r="AV731" s="10" t="s">
        <v>78</v>
      </c>
      <c r="AW731" s="10" t="s">
        <v>28</v>
      </c>
      <c r="AX731" s="10" t="s">
        <v>72</v>
      </c>
      <c r="AY731" s="138" t="s">
        <v>130</v>
      </c>
    </row>
    <row r="732" spans="2:65" s="813" customFormat="1">
      <c r="B732" s="817"/>
      <c r="D732" s="137" t="s">
        <v>131</v>
      </c>
      <c r="E732" s="814" t="s">
        <v>1</v>
      </c>
      <c r="F732" s="820" t="s">
        <v>5543</v>
      </c>
      <c r="H732" s="819">
        <v>171.35</v>
      </c>
      <c r="I732" s="818"/>
      <c r="L732" s="817"/>
      <c r="M732" s="816"/>
      <c r="T732" s="815"/>
      <c r="AT732" s="814" t="s">
        <v>131</v>
      </c>
      <c r="AU732" s="814" t="s">
        <v>78</v>
      </c>
      <c r="AV732" s="813" t="s">
        <v>132</v>
      </c>
      <c r="AW732" s="813" t="s">
        <v>28</v>
      </c>
      <c r="AX732" s="813" t="s">
        <v>72</v>
      </c>
      <c r="AY732" s="814" t="s">
        <v>130</v>
      </c>
    </row>
    <row r="733" spans="2:65" s="821" customFormat="1">
      <c r="B733" s="825"/>
      <c r="D733" s="137" t="s">
        <v>131</v>
      </c>
      <c r="E733" s="822" t="s">
        <v>3730</v>
      </c>
      <c r="F733" s="828" t="s">
        <v>3729</v>
      </c>
      <c r="H733" s="827">
        <v>403.28</v>
      </c>
      <c r="I733" s="826"/>
      <c r="L733" s="825"/>
      <c r="M733" s="824"/>
      <c r="T733" s="823"/>
      <c r="AT733" s="822" t="s">
        <v>131</v>
      </c>
      <c r="AU733" s="822" t="s">
        <v>78</v>
      </c>
      <c r="AV733" s="821" t="s">
        <v>103</v>
      </c>
      <c r="AW733" s="821" t="s">
        <v>28</v>
      </c>
      <c r="AX733" s="821" t="s">
        <v>8</v>
      </c>
      <c r="AY733" s="822" t="s">
        <v>130</v>
      </c>
    </row>
    <row r="734" spans="2:65" s="686" customFormat="1" ht="24.25" customHeight="1">
      <c r="B734" s="301"/>
      <c r="C734" s="145" t="s">
        <v>1159</v>
      </c>
      <c r="D734" s="145" t="s">
        <v>164</v>
      </c>
      <c r="E734" s="146" t="s">
        <v>3720</v>
      </c>
      <c r="F734" s="147" t="s">
        <v>3719</v>
      </c>
      <c r="G734" s="148" t="s">
        <v>270</v>
      </c>
      <c r="H734" s="149">
        <v>88.721999999999994</v>
      </c>
      <c r="I734" s="150"/>
      <c r="J734" s="151">
        <f>ROUND(I734*H734,0)</f>
        <v>0</v>
      </c>
      <c r="K734" s="147" t="s">
        <v>4082</v>
      </c>
      <c r="L734" s="152"/>
      <c r="M734" s="153" t="s">
        <v>1</v>
      </c>
      <c r="N734" s="306" t="s">
        <v>37</v>
      </c>
      <c r="P734" s="307">
        <f>O734*H734</f>
        <v>0</v>
      </c>
      <c r="Q734" s="307">
        <v>6.0000000000000001E-3</v>
      </c>
      <c r="R734" s="307">
        <f>Q734*H734</f>
        <v>0.53233200000000003</v>
      </c>
      <c r="S734" s="307">
        <v>0</v>
      </c>
      <c r="T734" s="133">
        <f>S734*H734</f>
        <v>0</v>
      </c>
      <c r="AR734" s="134" t="s">
        <v>135</v>
      </c>
      <c r="AT734" s="134" t="s">
        <v>164</v>
      </c>
      <c r="AU734" s="134" t="s">
        <v>78</v>
      </c>
      <c r="AY734" s="277" t="s">
        <v>130</v>
      </c>
      <c r="BE734" s="308">
        <f>IF(N734="základní",J734,0)</f>
        <v>0</v>
      </c>
      <c r="BF734" s="308">
        <f>IF(N734="snížená",J734,0)</f>
        <v>0</v>
      </c>
      <c r="BG734" s="308">
        <f>IF(N734="zákl. přenesená",J734,0)</f>
        <v>0</v>
      </c>
      <c r="BH734" s="308">
        <f>IF(N734="sníž. přenesená",J734,0)</f>
        <v>0</v>
      </c>
      <c r="BI734" s="308">
        <f>IF(N734="nulová",J734,0)</f>
        <v>0</v>
      </c>
      <c r="BJ734" s="277" t="s">
        <v>8</v>
      </c>
      <c r="BK734" s="308">
        <f>ROUND(I734*H734,0)</f>
        <v>0</v>
      </c>
      <c r="BL734" s="277" t="s">
        <v>103</v>
      </c>
      <c r="BM734" s="134" t="s">
        <v>5845</v>
      </c>
    </row>
    <row r="735" spans="2:65" s="10" customFormat="1">
      <c r="B735" s="136"/>
      <c r="D735" s="137" t="s">
        <v>131</v>
      </c>
      <c r="E735" s="138" t="s">
        <v>1</v>
      </c>
      <c r="F735" s="139" t="s">
        <v>5844</v>
      </c>
      <c r="H735" s="140">
        <v>88.721999999999994</v>
      </c>
      <c r="I735" s="141"/>
      <c r="L735" s="136"/>
      <c r="M735" s="142"/>
      <c r="T735" s="144"/>
      <c r="AT735" s="138" t="s">
        <v>131</v>
      </c>
      <c r="AU735" s="138" t="s">
        <v>78</v>
      </c>
      <c r="AV735" s="10" t="s">
        <v>78</v>
      </c>
      <c r="AW735" s="10" t="s">
        <v>28</v>
      </c>
      <c r="AX735" s="10" t="s">
        <v>8</v>
      </c>
      <c r="AY735" s="138" t="s">
        <v>130</v>
      </c>
    </row>
    <row r="736" spans="2:65" s="686" customFormat="1" ht="37.950000000000003" customHeight="1">
      <c r="B736" s="301"/>
      <c r="C736" s="551" t="s">
        <v>1171</v>
      </c>
      <c r="D736" s="551" t="s">
        <v>1008</v>
      </c>
      <c r="E736" s="801" t="s">
        <v>3790</v>
      </c>
      <c r="F736" s="552" t="s">
        <v>3789</v>
      </c>
      <c r="G736" s="800" t="s">
        <v>270</v>
      </c>
      <c r="H736" s="799">
        <v>236.12200000000001</v>
      </c>
      <c r="I736" s="553"/>
      <c r="J736" s="798">
        <f>ROUND(I736*H736,0)</f>
        <v>0</v>
      </c>
      <c r="K736" s="552" t="s">
        <v>4082</v>
      </c>
      <c r="L736" s="34"/>
      <c r="M736" s="554" t="s">
        <v>1</v>
      </c>
      <c r="N736" s="555" t="s">
        <v>37</v>
      </c>
      <c r="P736" s="307">
        <f>O736*H736</f>
        <v>0</v>
      </c>
      <c r="Q736" s="307">
        <v>8.0599999999999994E-5</v>
      </c>
      <c r="R736" s="307">
        <f>Q736*H736</f>
        <v>1.90314332E-2</v>
      </c>
      <c r="S736" s="307">
        <v>0</v>
      </c>
      <c r="T736" s="133">
        <f>S736*H736</f>
        <v>0</v>
      </c>
      <c r="AR736" s="134" t="s">
        <v>103</v>
      </c>
      <c r="AT736" s="134" t="s">
        <v>1008</v>
      </c>
      <c r="AU736" s="134" t="s">
        <v>78</v>
      </c>
      <c r="AY736" s="277" t="s">
        <v>130</v>
      </c>
      <c r="BE736" s="308">
        <f>IF(N736="základní",J736,0)</f>
        <v>0</v>
      </c>
      <c r="BF736" s="308">
        <f>IF(N736="snížená",J736,0)</f>
        <v>0</v>
      </c>
      <c r="BG736" s="308">
        <f>IF(N736="zákl. přenesená",J736,0)</f>
        <v>0</v>
      </c>
      <c r="BH736" s="308">
        <f>IF(N736="sníž. přenesená",J736,0)</f>
        <v>0</v>
      </c>
      <c r="BI736" s="308">
        <f>IF(N736="nulová",J736,0)</f>
        <v>0</v>
      </c>
      <c r="BJ736" s="277" t="s">
        <v>8</v>
      </c>
      <c r="BK736" s="308">
        <f>ROUND(I736*H736,0)</f>
        <v>0</v>
      </c>
      <c r="BL736" s="277" t="s">
        <v>103</v>
      </c>
      <c r="BM736" s="134" t="s">
        <v>5843</v>
      </c>
    </row>
    <row r="737" spans="2:65" s="10" customFormat="1">
      <c r="B737" s="136"/>
      <c r="D737" s="137" t="s">
        <v>131</v>
      </c>
      <c r="E737" s="138" t="s">
        <v>1</v>
      </c>
      <c r="F737" s="139" t="s">
        <v>3805</v>
      </c>
      <c r="H737" s="140">
        <v>159.559</v>
      </c>
      <c r="I737" s="141"/>
      <c r="L737" s="136"/>
      <c r="M737" s="142"/>
      <c r="T737" s="144"/>
      <c r="AT737" s="138" t="s">
        <v>131</v>
      </c>
      <c r="AU737" s="138" t="s">
        <v>78</v>
      </c>
      <c r="AV737" s="10" t="s">
        <v>78</v>
      </c>
      <c r="AW737" s="10" t="s">
        <v>28</v>
      </c>
      <c r="AX737" s="10" t="s">
        <v>72</v>
      </c>
      <c r="AY737" s="138" t="s">
        <v>130</v>
      </c>
    </row>
    <row r="738" spans="2:65" s="10" customFormat="1">
      <c r="B738" s="136"/>
      <c r="D738" s="137" t="s">
        <v>131</v>
      </c>
      <c r="E738" s="138" t="s">
        <v>1</v>
      </c>
      <c r="F738" s="139" t="s">
        <v>3794</v>
      </c>
      <c r="H738" s="140">
        <v>76.563000000000002</v>
      </c>
      <c r="I738" s="141"/>
      <c r="L738" s="136"/>
      <c r="M738" s="142"/>
      <c r="T738" s="144"/>
      <c r="AT738" s="138" t="s">
        <v>131</v>
      </c>
      <c r="AU738" s="138" t="s">
        <v>78</v>
      </c>
      <c r="AV738" s="10" t="s">
        <v>78</v>
      </c>
      <c r="AW738" s="10" t="s">
        <v>28</v>
      </c>
      <c r="AX738" s="10" t="s">
        <v>72</v>
      </c>
      <c r="AY738" s="138" t="s">
        <v>130</v>
      </c>
    </row>
    <row r="739" spans="2:65" s="813" customFormat="1">
      <c r="B739" s="817"/>
      <c r="D739" s="137" t="s">
        <v>131</v>
      </c>
      <c r="E739" s="814" t="s">
        <v>1</v>
      </c>
      <c r="F739" s="820" t="s">
        <v>2951</v>
      </c>
      <c r="H739" s="819">
        <v>236.12200000000001</v>
      </c>
      <c r="I739" s="818"/>
      <c r="L739" s="817"/>
      <c r="M739" s="816"/>
      <c r="T739" s="815"/>
      <c r="AT739" s="814" t="s">
        <v>131</v>
      </c>
      <c r="AU739" s="814" t="s">
        <v>78</v>
      </c>
      <c r="AV739" s="813" t="s">
        <v>132</v>
      </c>
      <c r="AW739" s="813" t="s">
        <v>28</v>
      </c>
      <c r="AX739" s="813" t="s">
        <v>8</v>
      </c>
      <c r="AY739" s="814" t="s">
        <v>130</v>
      </c>
    </row>
    <row r="740" spans="2:65" s="686" customFormat="1" ht="37.950000000000003" customHeight="1">
      <c r="B740" s="301"/>
      <c r="C740" s="551" t="s">
        <v>1160</v>
      </c>
      <c r="D740" s="551" t="s">
        <v>1008</v>
      </c>
      <c r="E740" s="801" t="s">
        <v>3745</v>
      </c>
      <c r="F740" s="552" t="s">
        <v>3744</v>
      </c>
      <c r="G740" s="800" t="s">
        <v>270</v>
      </c>
      <c r="H740" s="799">
        <v>1301.366</v>
      </c>
      <c r="I740" s="553"/>
      <c r="J740" s="798">
        <f>ROUND(I740*H740,0)</f>
        <v>0</v>
      </c>
      <c r="K740" s="552" t="s">
        <v>4082</v>
      </c>
      <c r="L740" s="34"/>
      <c r="M740" s="554" t="s">
        <v>1</v>
      </c>
      <c r="N740" s="555" t="s">
        <v>37</v>
      </c>
      <c r="P740" s="307">
        <f>O740*H740</f>
        <v>0</v>
      </c>
      <c r="Q740" s="307">
        <v>8.0599999999999994E-5</v>
      </c>
      <c r="R740" s="307">
        <f>Q740*H740</f>
        <v>0.10489009959999999</v>
      </c>
      <c r="S740" s="307">
        <v>0</v>
      </c>
      <c r="T740" s="133">
        <f>S740*H740</f>
        <v>0</v>
      </c>
      <c r="AR740" s="134" t="s">
        <v>103</v>
      </c>
      <c r="AT740" s="134" t="s">
        <v>1008</v>
      </c>
      <c r="AU740" s="134" t="s">
        <v>78</v>
      </c>
      <c r="AY740" s="277" t="s">
        <v>130</v>
      </c>
      <c r="BE740" s="308">
        <f>IF(N740="základní",J740,0)</f>
        <v>0</v>
      </c>
      <c r="BF740" s="308">
        <f>IF(N740="snížená",J740,0)</f>
        <v>0</v>
      </c>
      <c r="BG740" s="308">
        <f>IF(N740="zákl. přenesená",J740,0)</f>
        <v>0</v>
      </c>
      <c r="BH740" s="308">
        <f>IF(N740="sníž. přenesená",J740,0)</f>
        <v>0</v>
      </c>
      <c r="BI740" s="308">
        <f>IF(N740="nulová",J740,0)</f>
        <v>0</v>
      </c>
      <c r="BJ740" s="277" t="s">
        <v>8</v>
      </c>
      <c r="BK740" s="308">
        <f>ROUND(I740*H740,0)</f>
        <v>0</v>
      </c>
      <c r="BL740" s="277" t="s">
        <v>103</v>
      </c>
      <c r="BM740" s="134" t="s">
        <v>5842</v>
      </c>
    </row>
    <row r="741" spans="2:65" s="10" customFormat="1">
      <c r="B741" s="136"/>
      <c r="D741" s="137" t="s">
        <v>131</v>
      </c>
      <c r="E741" s="138" t="s">
        <v>1</v>
      </c>
      <c r="F741" s="139" t="s">
        <v>3749</v>
      </c>
      <c r="H741" s="140">
        <v>1301.366</v>
      </c>
      <c r="I741" s="141"/>
      <c r="L741" s="136"/>
      <c r="M741" s="142"/>
      <c r="T741" s="144"/>
      <c r="AT741" s="138" t="s">
        <v>131</v>
      </c>
      <c r="AU741" s="138" t="s">
        <v>78</v>
      </c>
      <c r="AV741" s="10" t="s">
        <v>78</v>
      </c>
      <c r="AW741" s="10" t="s">
        <v>28</v>
      </c>
      <c r="AX741" s="10" t="s">
        <v>8</v>
      </c>
      <c r="AY741" s="138" t="s">
        <v>130</v>
      </c>
    </row>
    <row r="742" spans="2:65" s="686" customFormat="1" ht="24.25" customHeight="1">
      <c r="B742" s="301"/>
      <c r="C742" s="551" t="s">
        <v>1175</v>
      </c>
      <c r="D742" s="551" t="s">
        <v>1008</v>
      </c>
      <c r="E742" s="801" t="s">
        <v>3701</v>
      </c>
      <c r="F742" s="552" t="s">
        <v>3700</v>
      </c>
      <c r="G742" s="800" t="s">
        <v>158</v>
      </c>
      <c r="H742" s="799">
        <v>279.05599999999998</v>
      </c>
      <c r="I742" s="553"/>
      <c r="J742" s="798">
        <f>ROUND(I742*H742,0)</f>
        <v>0</v>
      </c>
      <c r="K742" s="552" t="s">
        <v>4082</v>
      </c>
      <c r="L742" s="34"/>
      <c r="M742" s="554" t="s">
        <v>1</v>
      </c>
      <c r="N742" s="555" t="s">
        <v>37</v>
      </c>
      <c r="P742" s="307">
        <f>O742*H742</f>
        <v>0</v>
      </c>
      <c r="Q742" s="307">
        <v>3.0000000000000001E-5</v>
      </c>
      <c r="R742" s="307">
        <f>Q742*H742</f>
        <v>8.3716799999999994E-3</v>
      </c>
      <c r="S742" s="307">
        <v>0</v>
      </c>
      <c r="T742" s="133">
        <f>S742*H742</f>
        <v>0</v>
      </c>
      <c r="AR742" s="134" t="s">
        <v>103</v>
      </c>
      <c r="AT742" s="134" t="s">
        <v>1008</v>
      </c>
      <c r="AU742" s="134" t="s">
        <v>78</v>
      </c>
      <c r="AY742" s="277" t="s">
        <v>130</v>
      </c>
      <c r="BE742" s="308">
        <f>IF(N742="základní",J742,0)</f>
        <v>0</v>
      </c>
      <c r="BF742" s="308">
        <f>IF(N742="snížená",J742,0)</f>
        <v>0</v>
      </c>
      <c r="BG742" s="308">
        <f>IF(N742="zákl. přenesená",J742,0)</f>
        <v>0</v>
      </c>
      <c r="BH742" s="308">
        <f>IF(N742="sníž. přenesená",J742,0)</f>
        <v>0</v>
      </c>
      <c r="BI742" s="308">
        <f>IF(N742="nulová",J742,0)</f>
        <v>0</v>
      </c>
      <c r="BJ742" s="277" t="s">
        <v>8</v>
      </c>
      <c r="BK742" s="308">
        <f>ROUND(I742*H742,0)</f>
        <v>0</v>
      </c>
      <c r="BL742" s="277" t="s">
        <v>103</v>
      </c>
      <c r="BM742" s="134" t="s">
        <v>5841</v>
      </c>
    </row>
    <row r="743" spans="2:65" s="10" customFormat="1">
      <c r="B743" s="136"/>
      <c r="D743" s="137" t="s">
        <v>131</v>
      </c>
      <c r="E743" s="138" t="s">
        <v>1</v>
      </c>
      <c r="F743" s="139" t="s">
        <v>3717</v>
      </c>
      <c r="H743" s="140">
        <v>46.558</v>
      </c>
      <c r="I743" s="141"/>
      <c r="L743" s="136"/>
      <c r="M743" s="142"/>
      <c r="T743" s="144"/>
      <c r="AT743" s="138" t="s">
        <v>131</v>
      </c>
      <c r="AU743" s="138" t="s">
        <v>78</v>
      </c>
      <c r="AV743" s="10" t="s">
        <v>78</v>
      </c>
      <c r="AW743" s="10" t="s">
        <v>28</v>
      </c>
      <c r="AX743" s="10" t="s">
        <v>72</v>
      </c>
      <c r="AY743" s="138" t="s">
        <v>130</v>
      </c>
    </row>
    <row r="744" spans="2:65" s="10" customFormat="1">
      <c r="B744" s="136"/>
      <c r="D744" s="137" t="s">
        <v>131</v>
      </c>
      <c r="E744" s="138" t="s">
        <v>1</v>
      </c>
      <c r="F744" s="139" t="s">
        <v>3716</v>
      </c>
      <c r="H744" s="140">
        <v>21.334</v>
      </c>
      <c r="I744" s="141"/>
      <c r="L744" s="136"/>
      <c r="M744" s="142"/>
      <c r="T744" s="144"/>
      <c r="AT744" s="138" t="s">
        <v>131</v>
      </c>
      <c r="AU744" s="138" t="s">
        <v>78</v>
      </c>
      <c r="AV744" s="10" t="s">
        <v>78</v>
      </c>
      <c r="AW744" s="10" t="s">
        <v>28</v>
      </c>
      <c r="AX744" s="10" t="s">
        <v>72</v>
      </c>
      <c r="AY744" s="138" t="s">
        <v>130</v>
      </c>
    </row>
    <row r="745" spans="2:65" s="813" customFormat="1">
      <c r="B745" s="817"/>
      <c r="D745" s="137" t="s">
        <v>131</v>
      </c>
      <c r="E745" s="814" t="s">
        <v>1</v>
      </c>
      <c r="F745" s="820" t="s">
        <v>5548</v>
      </c>
      <c r="H745" s="819">
        <v>67.891999999999996</v>
      </c>
      <c r="I745" s="818"/>
      <c r="L745" s="817"/>
      <c r="M745" s="816"/>
      <c r="T745" s="815"/>
      <c r="AT745" s="814" t="s">
        <v>131</v>
      </c>
      <c r="AU745" s="814" t="s">
        <v>78</v>
      </c>
      <c r="AV745" s="813" t="s">
        <v>132</v>
      </c>
      <c r="AW745" s="813" t="s">
        <v>28</v>
      </c>
      <c r="AX745" s="813" t="s">
        <v>72</v>
      </c>
      <c r="AY745" s="814" t="s">
        <v>130</v>
      </c>
    </row>
    <row r="746" spans="2:65" s="10" customFormat="1">
      <c r="B746" s="136"/>
      <c r="D746" s="137" t="s">
        <v>131</v>
      </c>
      <c r="E746" s="138" t="s">
        <v>1</v>
      </c>
      <c r="F746" s="139" t="s">
        <v>3715</v>
      </c>
      <c r="H746" s="140">
        <v>2.44</v>
      </c>
      <c r="I746" s="141"/>
      <c r="L746" s="136"/>
      <c r="M746" s="142"/>
      <c r="T746" s="144"/>
      <c r="AT746" s="138" t="s">
        <v>131</v>
      </c>
      <c r="AU746" s="138" t="s">
        <v>78</v>
      </c>
      <c r="AV746" s="10" t="s">
        <v>78</v>
      </c>
      <c r="AW746" s="10" t="s">
        <v>28</v>
      </c>
      <c r="AX746" s="10" t="s">
        <v>72</v>
      </c>
      <c r="AY746" s="138" t="s">
        <v>130</v>
      </c>
    </row>
    <row r="747" spans="2:65" s="10" customFormat="1">
      <c r="B747" s="136"/>
      <c r="D747" s="137" t="s">
        <v>131</v>
      </c>
      <c r="E747" s="138" t="s">
        <v>1</v>
      </c>
      <c r="F747" s="139" t="s">
        <v>3714</v>
      </c>
      <c r="H747" s="140">
        <v>20.329999999999998</v>
      </c>
      <c r="I747" s="141"/>
      <c r="L747" s="136"/>
      <c r="M747" s="142"/>
      <c r="T747" s="144"/>
      <c r="AT747" s="138" t="s">
        <v>131</v>
      </c>
      <c r="AU747" s="138" t="s">
        <v>78</v>
      </c>
      <c r="AV747" s="10" t="s">
        <v>78</v>
      </c>
      <c r="AW747" s="10" t="s">
        <v>28</v>
      </c>
      <c r="AX747" s="10" t="s">
        <v>72</v>
      </c>
      <c r="AY747" s="138" t="s">
        <v>130</v>
      </c>
    </row>
    <row r="748" spans="2:65" s="10" customFormat="1">
      <c r="B748" s="136"/>
      <c r="D748" s="137" t="s">
        <v>131</v>
      </c>
      <c r="E748" s="138" t="s">
        <v>1</v>
      </c>
      <c r="F748" s="139" t="s">
        <v>3713</v>
      </c>
      <c r="H748" s="140">
        <v>10.54</v>
      </c>
      <c r="I748" s="141"/>
      <c r="L748" s="136"/>
      <c r="M748" s="142"/>
      <c r="T748" s="144"/>
      <c r="AT748" s="138" t="s">
        <v>131</v>
      </c>
      <c r="AU748" s="138" t="s">
        <v>78</v>
      </c>
      <c r="AV748" s="10" t="s">
        <v>78</v>
      </c>
      <c r="AW748" s="10" t="s">
        <v>28</v>
      </c>
      <c r="AX748" s="10" t="s">
        <v>72</v>
      </c>
      <c r="AY748" s="138" t="s">
        <v>130</v>
      </c>
    </row>
    <row r="749" spans="2:65" s="10" customFormat="1">
      <c r="B749" s="136"/>
      <c r="D749" s="137" t="s">
        <v>131</v>
      </c>
      <c r="E749" s="138" t="s">
        <v>1</v>
      </c>
      <c r="F749" s="139" t="s">
        <v>3712</v>
      </c>
      <c r="H749" s="140">
        <v>22.4</v>
      </c>
      <c r="I749" s="141"/>
      <c r="L749" s="136"/>
      <c r="M749" s="142"/>
      <c r="T749" s="144"/>
      <c r="AT749" s="138" t="s">
        <v>131</v>
      </c>
      <c r="AU749" s="138" t="s">
        <v>78</v>
      </c>
      <c r="AV749" s="10" t="s">
        <v>78</v>
      </c>
      <c r="AW749" s="10" t="s">
        <v>28</v>
      </c>
      <c r="AX749" s="10" t="s">
        <v>72</v>
      </c>
      <c r="AY749" s="138" t="s">
        <v>130</v>
      </c>
    </row>
    <row r="750" spans="2:65" s="813" customFormat="1">
      <c r="B750" s="817"/>
      <c r="D750" s="137" t="s">
        <v>131</v>
      </c>
      <c r="E750" s="814" t="s">
        <v>1</v>
      </c>
      <c r="F750" s="820" t="s">
        <v>5545</v>
      </c>
      <c r="H750" s="819">
        <v>55.71</v>
      </c>
      <c r="I750" s="818"/>
      <c r="L750" s="817"/>
      <c r="M750" s="816"/>
      <c r="T750" s="815"/>
      <c r="AT750" s="814" t="s">
        <v>131</v>
      </c>
      <c r="AU750" s="814" t="s">
        <v>78</v>
      </c>
      <c r="AV750" s="813" t="s">
        <v>132</v>
      </c>
      <c r="AW750" s="813" t="s">
        <v>28</v>
      </c>
      <c r="AX750" s="813" t="s">
        <v>72</v>
      </c>
      <c r="AY750" s="814" t="s">
        <v>130</v>
      </c>
    </row>
    <row r="751" spans="2:65" s="10" customFormat="1">
      <c r="B751" s="136"/>
      <c r="D751" s="137" t="s">
        <v>131</v>
      </c>
      <c r="E751" s="138" t="s">
        <v>1</v>
      </c>
      <c r="F751" s="139" t="s">
        <v>3711</v>
      </c>
      <c r="H751" s="140">
        <v>28.757999999999999</v>
      </c>
      <c r="I751" s="141"/>
      <c r="L751" s="136"/>
      <c r="M751" s="142"/>
      <c r="T751" s="144"/>
      <c r="AT751" s="138" t="s">
        <v>131</v>
      </c>
      <c r="AU751" s="138" t="s">
        <v>78</v>
      </c>
      <c r="AV751" s="10" t="s">
        <v>78</v>
      </c>
      <c r="AW751" s="10" t="s">
        <v>28</v>
      </c>
      <c r="AX751" s="10" t="s">
        <v>72</v>
      </c>
      <c r="AY751" s="138" t="s">
        <v>130</v>
      </c>
    </row>
    <row r="752" spans="2:65" s="10" customFormat="1">
      <c r="B752" s="136"/>
      <c r="D752" s="137" t="s">
        <v>131</v>
      </c>
      <c r="E752" s="138" t="s">
        <v>1</v>
      </c>
      <c r="F752" s="139" t="s">
        <v>3710</v>
      </c>
      <c r="H752" s="140">
        <v>31.06</v>
      </c>
      <c r="I752" s="141"/>
      <c r="L752" s="136"/>
      <c r="M752" s="142"/>
      <c r="T752" s="144"/>
      <c r="AT752" s="138" t="s">
        <v>131</v>
      </c>
      <c r="AU752" s="138" t="s">
        <v>78</v>
      </c>
      <c r="AV752" s="10" t="s">
        <v>78</v>
      </c>
      <c r="AW752" s="10" t="s">
        <v>28</v>
      </c>
      <c r="AX752" s="10" t="s">
        <v>72</v>
      </c>
      <c r="AY752" s="138" t="s">
        <v>130</v>
      </c>
    </row>
    <row r="753" spans="2:65" s="10" customFormat="1">
      <c r="B753" s="136"/>
      <c r="D753" s="137" t="s">
        <v>131</v>
      </c>
      <c r="E753" s="138" t="s">
        <v>1</v>
      </c>
      <c r="F753" s="139" t="s">
        <v>3709</v>
      </c>
      <c r="H753" s="140">
        <v>3.93</v>
      </c>
      <c r="I753" s="141"/>
      <c r="L753" s="136"/>
      <c r="M753" s="142"/>
      <c r="T753" s="144"/>
      <c r="AT753" s="138" t="s">
        <v>131</v>
      </c>
      <c r="AU753" s="138" t="s">
        <v>78</v>
      </c>
      <c r="AV753" s="10" t="s">
        <v>78</v>
      </c>
      <c r="AW753" s="10" t="s">
        <v>28</v>
      </c>
      <c r="AX753" s="10" t="s">
        <v>72</v>
      </c>
      <c r="AY753" s="138" t="s">
        <v>130</v>
      </c>
    </row>
    <row r="754" spans="2:65" s="10" customFormat="1">
      <c r="B754" s="136"/>
      <c r="D754" s="137" t="s">
        <v>131</v>
      </c>
      <c r="E754" s="138" t="s">
        <v>1</v>
      </c>
      <c r="F754" s="139" t="s">
        <v>3708</v>
      </c>
      <c r="H754" s="140">
        <v>3.18</v>
      </c>
      <c r="I754" s="141"/>
      <c r="L754" s="136"/>
      <c r="M754" s="142"/>
      <c r="T754" s="144"/>
      <c r="AT754" s="138" t="s">
        <v>131</v>
      </c>
      <c r="AU754" s="138" t="s">
        <v>78</v>
      </c>
      <c r="AV754" s="10" t="s">
        <v>78</v>
      </c>
      <c r="AW754" s="10" t="s">
        <v>28</v>
      </c>
      <c r="AX754" s="10" t="s">
        <v>72</v>
      </c>
      <c r="AY754" s="138" t="s">
        <v>130</v>
      </c>
    </row>
    <row r="755" spans="2:65" s="10" customFormat="1">
      <c r="B755" s="136"/>
      <c r="D755" s="137" t="s">
        <v>131</v>
      </c>
      <c r="E755" s="138" t="s">
        <v>1</v>
      </c>
      <c r="F755" s="139" t="s">
        <v>3707</v>
      </c>
      <c r="H755" s="140">
        <v>9.0139999999999993</v>
      </c>
      <c r="I755" s="141"/>
      <c r="L755" s="136"/>
      <c r="M755" s="142"/>
      <c r="T755" s="144"/>
      <c r="AT755" s="138" t="s">
        <v>131</v>
      </c>
      <c r="AU755" s="138" t="s">
        <v>78</v>
      </c>
      <c r="AV755" s="10" t="s">
        <v>78</v>
      </c>
      <c r="AW755" s="10" t="s">
        <v>28</v>
      </c>
      <c r="AX755" s="10" t="s">
        <v>72</v>
      </c>
      <c r="AY755" s="138" t="s">
        <v>130</v>
      </c>
    </row>
    <row r="756" spans="2:65" s="813" customFormat="1">
      <c r="B756" s="817"/>
      <c r="D756" s="137" t="s">
        <v>131</v>
      </c>
      <c r="E756" s="814" t="s">
        <v>1</v>
      </c>
      <c r="F756" s="820" t="s">
        <v>5544</v>
      </c>
      <c r="H756" s="819">
        <v>75.941999999999993</v>
      </c>
      <c r="I756" s="818"/>
      <c r="L756" s="817"/>
      <c r="M756" s="816"/>
      <c r="T756" s="815"/>
      <c r="AT756" s="814" t="s">
        <v>131</v>
      </c>
      <c r="AU756" s="814" t="s">
        <v>78</v>
      </c>
      <c r="AV756" s="813" t="s">
        <v>132</v>
      </c>
      <c r="AW756" s="813" t="s">
        <v>28</v>
      </c>
      <c r="AX756" s="813" t="s">
        <v>72</v>
      </c>
      <c r="AY756" s="814" t="s">
        <v>130</v>
      </c>
    </row>
    <row r="757" spans="2:65" s="10" customFormat="1">
      <c r="B757" s="136"/>
      <c r="D757" s="137" t="s">
        <v>131</v>
      </c>
      <c r="E757" s="138" t="s">
        <v>1</v>
      </c>
      <c r="F757" s="139" t="s">
        <v>3706</v>
      </c>
      <c r="H757" s="140">
        <v>8.7219999999999995</v>
      </c>
      <c r="I757" s="141"/>
      <c r="L757" s="136"/>
      <c r="M757" s="142"/>
      <c r="T757" s="144"/>
      <c r="AT757" s="138" t="s">
        <v>131</v>
      </c>
      <c r="AU757" s="138" t="s">
        <v>78</v>
      </c>
      <c r="AV757" s="10" t="s">
        <v>78</v>
      </c>
      <c r="AW757" s="10" t="s">
        <v>28</v>
      </c>
      <c r="AX757" s="10" t="s">
        <v>72</v>
      </c>
      <c r="AY757" s="138" t="s">
        <v>130</v>
      </c>
    </row>
    <row r="758" spans="2:65" s="10" customFormat="1">
      <c r="B758" s="136"/>
      <c r="D758" s="137" t="s">
        <v>131</v>
      </c>
      <c r="E758" s="138" t="s">
        <v>1</v>
      </c>
      <c r="F758" s="139" t="s">
        <v>3705</v>
      </c>
      <c r="H758" s="140">
        <v>25.95</v>
      </c>
      <c r="I758" s="141"/>
      <c r="L758" s="136"/>
      <c r="M758" s="142"/>
      <c r="T758" s="144"/>
      <c r="AT758" s="138" t="s">
        <v>131</v>
      </c>
      <c r="AU758" s="138" t="s">
        <v>78</v>
      </c>
      <c r="AV758" s="10" t="s">
        <v>78</v>
      </c>
      <c r="AW758" s="10" t="s">
        <v>28</v>
      </c>
      <c r="AX758" s="10" t="s">
        <v>72</v>
      </c>
      <c r="AY758" s="138" t="s">
        <v>130</v>
      </c>
    </row>
    <row r="759" spans="2:65" s="10" customFormat="1">
      <c r="B759" s="136"/>
      <c r="D759" s="137" t="s">
        <v>131</v>
      </c>
      <c r="E759" s="138" t="s">
        <v>1</v>
      </c>
      <c r="F759" s="139" t="s">
        <v>3704</v>
      </c>
      <c r="H759" s="140">
        <v>44.84</v>
      </c>
      <c r="I759" s="141"/>
      <c r="L759" s="136"/>
      <c r="M759" s="142"/>
      <c r="T759" s="144"/>
      <c r="AT759" s="138" t="s">
        <v>131</v>
      </c>
      <c r="AU759" s="138" t="s">
        <v>78</v>
      </c>
      <c r="AV759" s="10" t="s">
        <v>78</v>
      </c>
      <c r="AW759" s="10" t="s">
        <v>28</v>
      </c>
      <c r="AX759" s="10" t="s">
        <v>72</v>
      </c>
      <c r="AY759" s="138" t="s">
        <v>130</v>
      </c>
    </row>
    <row r="760" spans="2:65" s="813" customFormat="1">
      <c r="B760" s="817"/>
      <c r="D760" s="137" t="s">
        <v>131</v>
      </c>
      <c r="E760" s="814" t="s">
        <v>1</v>
      </c>
      <c r="F760" s="820" t="s">
        <v>5543</v>
      </c>
      <c r="H760" s="819">
        <v>79.512</v>
      </c>
      <c r="I760" s="818"/>
      <c r="L760" s="817"/>
      <c r="M760" s="816"/>
      <c r="T760" s="815"/>
      <c r="AT760" s="814" t="s">
        <v>131</v>
      </c>
      <c r="AU760" s="814" t="s">
        <v>78</v>
      </c>
      <c r="AV760" s="813" t="s">
        <v>132</v>
      </c>
      <c r="AW760" s="813" t="s">
        <v>28</v>
      </c>
      <c r="AX760" s="813" t="s">
        <v>72</v>
      </c>
      <c r="AY760" s="814" t="s">
        <v>130</v>
      </c>
    </row>
    <row r="761" spans="2:65" s="821" customFormat="1">
      <c r="B761" s="825"/>
      <c r="D761" s="137" t="s">
        <v>131</v>
      </c>
      <c r="E761" s="822" t="s">
        <v>3703</v>
      </c>
      <c r="F761" s="828" t="s">
        <v>3702</v>
      </c>
      <c r="H761" s="827">
        <v>279.05599999999998</v>
      </c>
      <c r="I761" s="826"/>
      <c r="L761" s="825"/>
      <c r="M761" s="824"/>
      <c r="T761" s="823"/>
      <c r="AT761" s="822" t="s">
        <v>131</v>
      </c>
      <c r="AU761" s="822" t="s">
        <v>78</v>
      </c>
      <c r="AV761" s="821" t="s">
        <v>103</v>
      </c>
      <c r="AW761" s="821" t="s">
        <v>28</v>
      </c>
      <c r="AX761" s="821" t="s">
        <v>8</v>
      </c>
      <c r="AY761" s="822" t="s">
        <v>130</v>
      </c>
    </row>
    <row r="762" spans="2:65" s="686" customFormat="1" ht="24.25" customHeight="1">
      <c r="B762" s="301"/>
      <c r="C762" s="145" t="s">
        <v>929</v>
      </c>
      <c r="D762" s="145" t="s">
        <v>164</v>
      </c>
      <c r="E762" s="146" t="s">
        <v>3699</v>
      </c>
      <c r="F762" s="147" t="s">
        <v>3698</v>
      </c>
      <c r="G762" s="148" t="s">
        <v>158</v>
      </c>
      <c r="H762" s="149">
        <v>293.00900000000001</v>
      </c>
      <c r="I762" s="150"/>
      <c r="J762" s="151">
        <f>ROUND(I762*H762,0)</f>
        <v>0</v>
      </c>
      <c r="K762" s="147" t="s">
        <v>4082</v>
      </c>
      <c r="L762" s="152"/>
      <c r="M762" s="153" t="s">
        <v>1</v>
      </c>
      <c r="N762" s="306" t="s">
        <v>37</v>
      </c>
      <c r="P762" s="307">
        <f>O762*H762</f>
        <v>0</v>
      </c>
      <c r="Q762" s="307">
        <v>5.9999999999999995E-4</v>
      </c>
      <c r="R762" s="307">
        <f>Q762*H762</f>
        <v>0.1758054</v>
      </c>
      <c r="S762" s="307">
        <v>0</v>
      </c>
      <c r="T762" s="133">
        <f>S762*H762</f>
        <v>0</v>
      </c>
      <c r="AR762" s="134" t="s">
        <v>135</v>
      </c>
      <c r="AT762" s="134" t="s">
        <v>164</v>
      </c>
      <c r="AU762" s="134" t="s">
        <v>78</v>
      </c>
      <c r="AY762" s="277" t="s">
        <v>130</v>
      </c>
      <c r="BE762" s="308">
        <f>IF(N762="základní",J762,0)</f>
        <v>0</v>
      </c>
      <c r="BF762" s="308">
        <f>IF(N762="snížená",J762,0)</f>
        <v>0</v>
      </c>
      <c r="BG762" s="308">
        <f>IF(N762="zákl. přenesená",J762,0)</f>
        <v>0</v>
      </c>
      <c r="BH762" s="308">
        <f>IF(N762="sníž. přenesená",J762,0)</f>
        <v>0</v>
      </c>
      <c r="BI762" s="308">
        <f>IF(N762="nulová",J762,0)</f>
        <v>0</v>
      </c>
      <c r="BJ762" s="277" t="s">
        <v>8</v>
      </c>
      <c r="BK762" s="308">
        <f>ROUND(I762*H762,0)</f>
        <v>0</v>
      </c>
      <c r="BL762" s="277" t="s">
        <v>103</v>
      </c>
      <c r="BM762" s="134" t="s">
        <v>5840</v>
      </c>
    </row>
    <row r="763" spans="2:65" s="10" customFormat="1">
      <c r="B763" s="136"/>
      <c r="D763" s="137" t="s">
        <v>131</v>
      </c>
      <c r="E763" s="138" t="s">
        <v>1</v>
      </c>
      <c r="F763" s="139" t="s">
        <v>5839</v>
      </c>
      <c r="H763" s="140">
        <v>293.00900000000001</v>
      </c>
      <c r="I763" s="141"/>
      <c r="L763" s="136"/>
      <c r="M763" s="142"/>
      <c r="T763" s="144"/>
      <c r="AT763" s="138" t="s">
        <v>131</v>
      </c>
      <c r="AU763" s="138" t="s">
        <v>78</v>
      </c>
      <c r="AV763" s="10" t="s">
        <v>78</v>
      </c>
      <c r="AW763" s="10" t="s">
        <v>28</v>
      </c>
      <c r="AX763" s="10" t="s">
        <v>8</v>
      </c>
      <c r="AY763" s="138" t="s">
        <v>130</v>
      </c>
    </row>
    <row r="764" spans="2:65" s="686" customFormat="1" ht="16.5" customHeight="1">
      <c r="B764" s="301"/>
      <c r="C764" s="551" t="s">
        <v>1179</v>
      </c>
      <c r="D764" s="551" t="s">
        <v>1008</v>
      </c>
      <c r="E764" s="801" t="s">
        <v>3690</v>
      </c>
      <c r="F764" s="552" t="s">
        <v>3689</v>
      </c>
      <c r="G764" s="800" t="s">
        <v>158</v>
      </c>
      <c r="H764" s="799">
        <v>663.62</v>
      </c>
      <c r="I764" s="553"/>
      <c r="J764" s="798">
        <f>ROUND(I764*H764,0)</f>
        <v>0</v>
      </c>
      <c r="K764" s="552" t="s">
        <v>4082</v>
      </c>
      <c r="L764" s="34"/>
      <c r="M764" s="554" t="s">
        <v>1</v>
      </c>
      <c r="N764" s="555" t="s">
        <v>37</v>
      </c>
      <c r="P764" s="307">
        <f>O764*H764</f>
        <v>0</v>
      </c>
      <c r="Q764" s="307">
        <v>0</v>
      </c>
      <c r="R764" s="307">
        <f>Q764*H764</f>
        <v>0</v>
      </c>
      <c r="S764" s="307">
        <v>0</v>
      </c>
      <c r="T764" s="133">
        <f>S764*H764</f>
        <v>0</v>
      </c>
      <c r="AR764" s="134" t="s">
        <v>103</v>
      </c>
      <c r="AT764" s="134" t="s">
        <v>1008</v>
      </c>
      <c r="AU764" s="134" t="s">
        <v>78</v>
      </c>
      <c r="AY764" s="277" t="s">
        <v>130</v>
      </c>
      <c r="BE764" s="308">
        <f>IF(N764="základní",J764,0)</f>
        <v>0</v>
      </c>
      <c r="BF764" s="308">
        <f>IF(N764="snížená",J764,0)</f>
        <v>0</v>
      </c>
      <c r="BG764" s="308">
        <f>IF(N764="zákl. přenesená",J764,0)</f>
        <v>0</v>
      </c>
      <c r="BH764" s="308">
        <f>IF(N764="sníž. přenesená",J764,0)</f>
        <v>0</v>
      </c>
      <c r="BI764" s="308">
        <f>IF(N764="nulová",J764,0)</f>
        <v>0</v>
      </c>
      <c r="BJ764" s="277" t="s">
        <v>8</v>
      </c>
      <c r="BK764" s="308">
        <f>ROUND(I764*H764,0)</f>
        <v>0</v>
      </c>
      <c r="BL764" s="277" t="s">
        <v>103</v>
      </c>
      <c r="BM764" s="134" t="s">
        <v>5838</v>
      </c>
    </row>
    <row r="765" spans="2:65" s="10" customFormat="1">
      <c r="B765" s="136"/>
      <c r="D765" s="137" t="s">
        <v>131</v>
      </c>
      <c r="E765" s="138" t="s">
        <v>1</v>
      </c>
      <c r="F765" s="139" t="s">
        <v>3696</v>
      </c>
      <c r="H765" s="140">
        <v>98</v>
      </c>
      <c r="I765" s="141"/>
      <c r="L765" s="136"/>
      <c r="M765" s="142"/>
      <c r="T765" s="144"/>
      <c r="AT765" s="138" t="s">
        <v>131</v>
      </c>
      <c r="AU765" s="138" t="s">
        <v>78</v>
      </c>
      <c r="AV765" s="10" t="s">
        <v>78</v>
      </c>
      <c r="AW765" s="10" t="s">
        <v>28</v>
      </c>
      <c r="AX765" s="10" t="s">
        <v>72</v>
      </c>
      <c r="AY765" s="138" t="s">
        <v>130</v>
      </c>
    </row>
    <row r="766" spans="2:65" s="10" customFormat="1">
      <c r="B766" s="136"/>
      <c r="D766" s="137" t="s">
        <v>131</v>
      </c>
      <c r="E766" s="138" t="s">
        <v>1</v>
      </c>
      <c r="F766" s="139" t="s">
        <v>3695</v>
      </c>
      <c r="H766" s="140">
        <v>132</v>
      </c>
      <c r="I766" s="141"/>
      <c r="L766" s="136"/>
      <c r="M766" s="142"/>
      <c r="T766" s="144"/>
      <c r="AT766" s="138" t="s">
        <v>131</v>
      </c>
      <c r="AU766" s="138" t="s">
        <v>78</v>
      </c>
      <c r="AV766" s="10" t="s">
        <v>78</v>
      </c>
      <c r="AW766" s="10" t="s">
        <v>28</v>
      </c>
      <c r="AX766" s="10" t="s">
        <v>72</v>
      </c>
      <c r="AY766" s="138" t="s">
        <v>130</v>
      </c>
    </row>
    <row r="767" spans="2:65" s="10" customFormat="1">
      <c r="B767" s="136"/>
      <c r="D767" s="137" t="s">
        <v>131</v>
      </c>
      <c r="E767" s="138" t="s">
        <v>1</v>
      </c>
      <c r="F767" s="139" t="s">
        <v>3694</v>
      </c>
      <c r="H767" s="140">
        <v>15.52</v>
      </c>
      <c r="I767" s="141"/>
      <c r="L767" s="136"/>
      <c r="M767" s="142"/>
      <c r="T767" s="144"/>
      <c r="AT767" s="138" t="s">
        <v>131</v>
      </c>
      <c r="AU767" s="138" t="s">
        <v>78</v>
      </c>
      <c r="AV767" s="10" t="s">
        <v>78</v>
      </c>
      <c r="AW767" s="10" t="s">
        <v>28</v>
      </c>
      <c r="AX767" s="10" t="s">
        <v>72</v>
      </c>
      <c r="AY767" s="138" t="s">
        <v>130</v>
      </c>
    </row>
    <row r="768" spans="2:65" s="10" customFormat="1">
      <c r="B768" s="136"/>
      <c r="D768" s="137" t="s">
        <v>131</v>
      </c>
      <c r="E768" s="138" t="s">
        <v>1</v>
      </c>
      <c r="F768" s="139" t="s">
        <v>3693</v>
      </c>
      <c r="H768" s="140">
        <v>14.82</v>
      </c>
      <c r="I768" s="141"/>
      <c r="L768" s="136"/>
      <c r="M768" s="142"/>
      <c r="T768" s="144"/>
      <c r="AT768" s="138" t="s">
        <v>131</v>
      </c>
      <c r="AU768" s="138" t="s">
        <v>78</v>
      </c>
      <c r="AV768" s="10" t="s">
        <v>78</v>
      </c>
      <c r="AW768" s="10" t="s">
        <v>28</v>
      </c>
      <c r="AX768" s="10" t="s">
        <v>72</v>
      </c>
      <c r="AY768" s="138" t="s">
        <v>130</v>
      </c>
    </row>
    <row r="769" spans="2:65" s="813" customFormat="1">
      <c r="B769" s="817"/>
      <c r="D769" s="137" t="s">
        <v>131</v>
      </c>
      <c r="E769" s="814" t="s">
        <v>3692</v>
      </c>
      <c r="F769" s="820" t="s">
        <v>3691</v>
      </c>
      <c r="H769" s="819">
        <v>260.33999999999997</v>
      </c>
      <c r="I769" s="818"/>
      <c r="L769" s="817"/>
      <c r="M769" s="816"/>
      <c r="T769" s="815"/>
      <c r="AT769" s="814" t="s">
        <v>131</v>
      </c>
      <c r="AU769" s="814" t="s">
        <v>78</v>
      </c>
      <c r="AV769" s="813" t="s">
        <v>132</v>
      </c>
      <c r="AW769" s="813" t="s">
        <v>28</v>
      </c>
      <c r="AX769" s="813" t="s">
        <v>72</v>
      </c>
      <c r="AY769" s="814" t="s">
        <v>130</v>
      </c>
    </row>
    <row r="770" spans="2:65" s="10" customFormat="1">
      <c r="B770" s="136"/>
      <c r="D770" s="137" t="s">
        <v>131</v>
      </c>
      <c r="E770" s="138" t="s">
        <v>1</v>
      </c>
      <c r="F770" s="139" t="s">
        <v>3730</v>
      </c>
      <c r="H770" s="140">
        <v>403.28</v>
      </c>
      <c r="I770" s="141"/>
      <c r="L770" s="136"/>
      <c r="M770" s="142"/>
      <c r="T770" s="144"/>
      <c r="AT770" s="138" t="s">
        <v>131</v>
      </c>
      <c r="AU770" s="138" t="s">
        <v>78</v>
      </c>
      <c r="AV770" s="10" t="s">
        <v>78</v>
      </c>
      <c r="AW770" s="10" t="s">
        <v>28</v>
      </c>
      <c r="AX770" s="10" t="s">
        <v>72</v>
      </c>
      <c r="AY770" s="138" t="s">
        <v>130</v>
      </c>
    </row>
    <row r="771" spans="2:65" s="813" customFormat="1">
      <c r="B771" s="817"/>
      <c r="D771" s="137" t="s">
        <v>131</v>
      </c>
      <c r="E771" s="814" t="s">
        <v>1</v>
      </c>
      <c r="F771" s="820" t="s">
        <v>5837</v>
      </c>
      <c r="H771" s="819">
        <v>403.28</v>
      </c>
      <c r="I771" s="818"/>
      <c r="L771" s="817"/>
      <c r="M771" s="816"/>
      <c r="T771" s="815"/>
      <c r="AT771" s="814" t="s">
        <v>131</v>
      </c>
      <c r="AU771" s="814" t="s">
        <v>78</v>
      </c>
      <c r="AV771" s="813" t="s">
        <v>132</v>
      </c>
      <c r="AW771" s="813" t="s">
        <v>28</v>
      </c>
      <c r="AX771" s="813" t="s">
        <v>72</v>
      </c>
      <c r="AY771" s="814" t="s">
        <v>130</v>
      </c>
    </row>
    <row r="772" spans="2:65" s="821" customFormat="1">
      <c r="B772" s="825"/>
      <c r="D772" s="137" t="s">
        <v>131</v>
      </c>
      <c r="E772" s="822" t="s">
        <v>1</v>
      </c>
      <c r="F772" s="828" t="s">
        <v>3195</v>
      </c>
      <c r="H772" s="827">
        <v>663.62</v>
      </c>
      <c r="I772" s="826"/>
      <c r="L772" s="825"/>
      <c r="M772" s="824"/>
      <c r="T772" s="823"/>
      <c r="AT772" s="822" t="s">
        <v>131</v>
      </c>
      <c r="AU772" s="822" t="s">
        <v>78</v>
      </c>
      <c r="AV772" s="821" t="s">
        <v>103</v>
      </c>
      <c r="AW772" s="821" t="s">
        <v>28</v>
      </c>
      <c r="AX772" s="821" t="s">
        <v>8</v>
      </c>
      <c r="AY772" s="822" t="s">
        <v>130</v>
      </c>
    </row>
    <row r="773" spans="2:65" s="686" customFormat="1" ht="24.25" customHeight="1">
      <c r="B773" s="301"/>
      <c r="C773" s="145" t="s">
        <v>931</v>
      </c>
      <c r="D773" s="145" t="s">
        <v>164</v>
      </c>
      <c r="E773" s="146" t="s">
        <v>3688</v>
      </c>
      <c r="F773" s="147" t="s">
        <v>3687</v>
      </c>
      <c r="G773" s="148" t="s">
        <v>158</v>
      </c>
      <c r="H773" s="149">
        <v>273.35700000000003</v>
      </c>
      <c r="I773" s="150"/>
      <c r="J773" s="151">
        <f>ROUND(I773*H773,0)</f>
        <v>0</v>
      </c>
      <c r="K773" s="147" t="s">
        <v>4082</v>
      </c>
      <c r="L773" s="152"/>
      <c r="M773" s="153" t="s">
        <v>1</v>
      </c>
      <c r="N773" s="306" t="s">
        <v>37</v>
      </c>
      <c r="P773" s="307">
        <f>O773*H773</f>
        <v>0</v>
      </c>
      <c r="Q773" s="307">
        <v>1E-4</v>
      </c>
      <c r="R773" s="307">
        <f>Q773*H773</f>
        <v>2.7335700000000004E-2</v>
      </c>
      <c r="S773" s="307">
        <v>0</v>
      </c>
      <c r="T773" s="133">
        <f>S773*H773</f>
        <v>0</v>
      </c>
      <c r="AR773" s="134" t="s">
        <v>135</v>
      </c>
      <c r="AT773" s="134" t="s">
        <v>164</v>
      </c>
      <c r="AU773" s="134" t="s">
        <v>78</v>
      </c>
      <c r="AY773" s="277" t="s">
        <v>130</v>
      </c>
      <c r="BE773" s="308">
        <f>IF(N773="základní",J773,0)</f>
        <v>0</v>
      </c>
      <c r="BF773" s="308">
        <f>IF(N773="snížená",J773,0)</f>
        <v>0</v>
      </c>
      <c r="BG773" s="308">
        <f>IF(N773="zákl. přenesená",J773,0)</f>
        <v>0</v>
      </c>
      <c r="BH773" s="308">
        <f>IF(N773="sníž. přenesená",J773,0)</f>
        <v>0</v>
      </c>
      <c r="BI773" s="308">
        <f>IF(N773="nulová",J773,0)</f>
        <v>0</v>
      </c>
      <c r="BJ773" s="277" t="s">
        <v>8</v>
      </c>
      <c r="BK773" s="308">
        <f>ROUND(I773*H773,0)</f>
        <v>0</v>
      </c>
      <c r="BL773" s="277" t="s">
        <v>103</v>
      </c>
      <c r="BM773" s="134" t="s">
        <v>5836</v>
      </c>
    </row>
    <row r="774" spans="2:65" s="10" customFormat="1">
      <c r="B774" s="136"/>
      <c r="D774" s="137" t="s">
        <v>131</v>
      </c>
      <c r="E774" s="138" t="s">
        <v>1</v>
      </c>
      <c r="F774" s="139" t="s">
        <v>5835</v>
      </c>
      <c r="H774" s="140">
        <v>273.35700000000003</v>
      </c>
      <c r="I774" s="141"/>
      <c r="L774" s="136"/>
      <c r="M774" s="142"/>
      <c r="T774" s="144"/>
      <c r="AT774" s="138" t="s">
        <v>131</v>
      </c>
      <c r="AU774" s="138" t="s">
        <v>78</v>
      </c>
      <c r="AV774" s="10" t="s">
        <v>78</v>
      </c>
      <c r="AW774" s="10" t="s">
        <v>28</v>
      </c>
      <c r="AX774" s="10" t="s">
        <v>8</v>
      </c>
      <c r="AY774" s="138" t="s">
        <v>130</v>
      </c>
    </row>
    <row r="775" spans="2:65" s="686" customFormat="1" ht="24.25" customHeight="1">
      <c r="B775" s="301"/>
      <c r="C775" s="145" t="s">
        <v>1182</v>
      </c>
      <c r="D775" s="145" t="s">
        <v>164</v>
      </c>
      <c r="E775" s="146" t="s">
        <v>3722</v>
      </c>
      <c r="F775" s="147" t="s">
        <v>3721</v>
      </c>
      <c r="G775" s="148" t="s">
        <v>158</v>
      </c>
      <c r="H775" s="149">
        <v>423.44400000000002</v>
      </c>
      <c r="I775" s="150"/>
      <c r="J775" s="151">
        <f>ROUND(I775*H775,0)</f>
        <v>0</v>
      </c>
      <c r="K775" s="147" t="s">
        <v>4082</v>
      </c>
      <c r="L775" s="152"/>
      <c r="M775" s="153" t="s">
        <v>1</v>
      </c>
      <c r="N775" s="306" t="s">
        <v>37</v>
      </c>
      <c r="P775" s="307">
        <f>O775*H775</f>
        <v>0</v>
      </c>
      <c r="Q775" s="307">
        <v>2.0000000000000001E-4</v>
      </c>
      <c r="R775" s="307">
        <f>Q775*H775</f>
        <v>8.4688800000000009E-2</v>
      </c>
      <c r="S775" s="307">
        <v>0</v>
      </c>
      <c r="T775" s="133">
        <f>S775*H775</f>
        <v>0</v>
      </c>
      <c r="AR775" s="134" t="s">
        <v>135</v>
      </c>
      <c r="AT775" s="134" t="s">
        <v>164</v>
      </c>
      <c r="AU775" s="134" t="s">
        <v>78</v>
      </c>
      <c r="AY775" s="277" t="s">
        <v>130</v>
      </c>
      <c r="BE775" s="308">
        <f>IF(N775="základní",J775,0)</f>
        <v>0</v>
      </c>
      <c r="BF775" s="308">
        <f>IF(N775="snížená",J775,0)</f>
        <v>0</v>
      </c>
      <c r="BG775" s="308">
        <f>IF(N775="zákl. přenesená",J775,0)</f>
        <v>0</v>
      </c>
      <c r="BH775" s="308">
        <f>IF(N775="sníž. přenesená",J775,0)</f>
        <v>0</v>
      </c>
      <c r="BI775" s="308">
        <f>IF(N775="nulová",J775,0)</f>
        <v>0</v>
      </c>
      <c r="BJ775" s="277" t="s">
        <v>8</v>
      </c>
      <c r="BK775" s="308">
        <f>ROUND(I775*H775,0)</f>
        <v>0</v>
      </c>
      <c r="BL775" s="277" t="s">
        <v>103</v>
      </c>
      <c r="BM775" s="134" t="s">
        <v>5834</v>
      </c>
    </row>
    <row r="776" spans="2:65" s="10" customFormat="1">
      <c r="B776" s="136"/>
      <c r="D776" s="137" t="s">
        <v>131</v>
      </c>
      <c r="E776" s="138" t="s">
        <v>1</v>
      </c>
      <c r="F776" s="139" t="s">
        <v>5833</v>
      </c>
      <c r="H776" s="140">
        <v>423.44400000000002</v>
      </c>
      <c r="I776" s="141"/>
      <c r="L776" s="136"/>
      <c r="M776" s="142"/>
      <c r="T776" s="144"/>
      <c r="AT776" s="138" t="s">
        <v>131</v>
      </c>
      <c r="AU776" s="138" t="s">
        <v>78</v>
      </c>
      <c r="AV776" s="10" t="s">
        <v>78</v>
      </c>
      <c r="AW776" s="10" t="s">
        <v>28</v>
      </c>
      <c r="AX776" s="10" t="s">
        <v>8</v>
      </c>
      <c r="AY776" s="138" t="s">
        <v>130</v>
      </c>
    </row>
    <row r="777" spans="2:65" s="686" customFormat="1" ht="24.25" customHeight="1">
      <c r="B777" s="301"/>
      <c r="C777" s="551" t="s">
        <v>933</v>
      </c>
      <c r="D777" s="551" t="s">
        <v>1008</v>
      </c>
      <c r="E777" s="801" t="s">
        <v>3724</v>
      </c>
      <c r="F777" s="552" t="s">
        <v>3723</v>
      </c>
      <c r="G777" s="800" t="s">
        <v>270</v>
      </c>
      <c r="H777" s="799">
        <v>1458.585</v>
      </c>
      <c r="I777" s="553"/>
      <c r="J777" s="798">
        <f>ROUND(I777*H777,0)</f>
        <v>0</v>
      </c>
      <c r="K777" s="552" t="s">
        <v>4082</v>
      </c>
      <c r="L777" s="34"/>
      <c r="M777" s="554" t="s">
        <v>1</v>
      </c>
      <c r="N777" s="555" t="s">
        <v>37</v>
      </c>
      <c r="P777" s="307">
        <f>O777*H777</f>
        <v>0</v>
      </c>
      <c r="Q777" s="307">
        <v>5.0600000000000003E-3</v>
      </c>
      <c r="R777" s="307">
        <f>Q777*H777</f>
        <v>7.3804401000000004</v>
      </c>
      <c r="S777" s="307">
        <v>0</v>
      </c>
      <c r="T777" s="133">
        <f>S777*H777</f>
        <v>0</v>
      </c>
      <c r="AR777" s="134" t="s">
        <v>103</v>
      </c>
      <c r="AT777" s="134" t="s">
        <v>1008</v>
      </c>
      <c r="AU777" s="134" t="s">
        <v>78</v>
      </c>
      <c r="AY777" s="277" t="s">
        <v>130</v>
      </c>
      <c r="BE777" s="308">
        <f>IF(N777="základní",J777,0)</f>
        <v>0</v>
      </c>
      <c r="BF777" s="308">
        <f>IF(N777="snížená",J777,0)</f>
        <v>0</v>
      </c>
      <c r="BG777" s="308">
        <f>IF(N777="zákl. přenesená",J777,0)</f>
        <v>0</v>
      </c>
      <c r="BH777" s="308">
        <f>IF(N777="sníž. přenesená",J777,0)</f>
        <v>0</v>
      </c>
      <c r="BI777" s="308">
        <f>IF(N777="nulová",J777,0)</f>
        <v>0</v>
      </c>
      <c r="BJ777" s="277" t="s">
        <v>8</v>
      </c>
      <c r="BK777" s="308">
        <f>ROUND(I777*H777,0)</f>
        <v>0</v>
      </c>
      <c r="BL777" s="277" t="s">
        <v>103</v>
      </c>
      <c r="BM777" s="134" t="s">
        <v>5832</v>
      </c>
    </row>
    <row r="778" spans="2:65" s="10" customFormat="1">
      <c r="B778" s="136"/>
      <c r="D778" s="137" t="s">
        <v>131</v>
      </c>
      <c r="E778" s="138" t="s">
        <v>1</v>
      </c>
      <c r="F778" s="139" t="s">
        <v>3794</v>
      </c>
      <c r="H778" s="140">
        <v>76.563000000000002</v>
      </c>
      <c r="I778" s="141"/>
      <c r="L778" s="136"/>
      <c r="M778" s="142"/>
      <c r="T778" s="144"/>
      <c r="AT778" s="138" t="s">
        <v>131</v>
      </c>
      <c r="AU778" s="138" t="s">
        <v>78</v>
      </c>
      <c r="AV778" s="10" t="s">
        <v>78</v>
      </c>
      <c r="AW778" s="10" t="s">
        <v>28</v>
      </c>
      <c r="AX778" s="10" t="s">
        <v>72</v>
      </c>
      <c r="AY778" s="138" t="s">
        <v>130</v>
      </c>
    </row>
    <row r="779" spans="2:65" s="10" customFormat="1">
      <c r="B779" s="136"/>
      <c r="D779" s="137" t="s">
        <v>131</v>
      </c>
      <c r="E779" s="138" t="s">
        <v>1</v>
      </c>
      <c r="F779" s="139" t="s">
        <v>3749</v>
      </c>
      <c r="H779" s="140">
        <v>1301.366</v>
      </c>
      <c r="I779" s="141"/>
      <c r="L779" s="136"/>
      <c r="M779" s="142"/>
      <c r="T779" s="144"/>
      <c r="AT779" s="138" t="s">
        <v>131</v>
      </c>
      <c r="AU779" s="138" t="s">
        <v>78</v>
      </c>
      <c r="AV779" s="10" t="s">
        <v>78</v>
      </c>
      <c r="AW779" s="10" t="s">
        <v>28</v>
      </c>
      <c r="AX779" s="10" t="s">
        <v>72</v>
      </c>
      <c r="AY779" s="138" t="s">
        <v>130</v>
      </c>
    </row>
    <row r="780" spans="2:65" s="10" customFormat="1">
      <c r="B780" s="136"/>
      <c r="D780" s="137" t="s">
        <v>131</v>
      </c>
      <c r="E780" s="138" t="s">
        <v>1</v>
      </c>
      <c r="F780" s="139" t="s">
        <v>5831</v>
      </c>
      <c r="H780" s="140">
        <v>80.656000000000006</v>
      </c>
      <c r="I780" s="141"/>
      <c r="L780" s="136"/>
      <c r="M780" s="142"/>
      <c r="T780" s="144"/>
      <c r="AT780" s="138" t="s">
        <v>131</v>
      </c>
      <c r="AU780" s="138" t="s">
        <v>78</v>
      </c>
      <c r="AV780" s="10" t="s">
        <v>78</v>
      </c>
      <c r="AW780" s="10" t="s">
        <v>28</v>
      </c>
      <c r="AX780" s="10" t="s">
        <v>72</v>
      </c>
      <c r="AY780" s="138" t="s">
        <v>130</v>
      </c>
    </row>
    <row r="781" spans="2:65" s="813" customFormat="1">
      <c r="B781" s="817"/>
      <c r="D781" s="137" t="s">
        <v>131</v>
      </c>
      <c r="E781" s="814" t="s">
        <v>1</v>
      </c>
      <c r="F781" s="820" t="s">
        <v>2951</v>
      </c>
      <c r="H781" s="819">
        <v>1458.585</v>
      </c>
      <c r="I781" s="818"/>
      <c r="L781" s="817"/>
      <c r="M781" s="816"/>
      <c r="T781" s="815"/>
      <c r="AT781" s="814" t="s">
        <v>131</v>
      </c>
      <c r="AU781" s="814" t="s">
        <v>78</v>
      </c>
      <c r="AV781" s="813" t="s">
        <v>132</v>
      </c>
      <c r="AW781" s="813" t="s">
        <v>28</v>
      </c>
      <c r="AX781" s="813" t="s">
        <v>8</v>
      </c>
      <c r="AY781" s="814" t="s">
        <v>130</v>
      </c>
    </row>
    <row r="782" spans="2:65" s="686" customFormat="1" ht="33" customHeight="1">
      <c r="B782" s="301"/>
      <c r="C782" s="551" t="s">
        <v>1185</v>
      </c>
      <c r="D782" s="551" t="s">
        <v>1008</v>
      </c>
      <c r="E782" s="801" t="s">
        <v>3682</v>
      </c>
      <c r="F782" s="552" t="s">
        <v>3681</v>
      </c>
      <c r="G782" s="800" t="s">
        <v>270</v>
      </c>
      <c r="H782" s="799">
        <v>91.875</v>
      </c>
      <c r="I782" s="553"/>
      <c r="J782" s="798">
        <f>ROUND(I782*H782,0)</f>
        <v>0</v>
      </c>
      <c r="K782" s="552" t="s">
        <v>4082</v>
      </c>
      <c r="L782" s="34"/>
      <c r="M782" s="554" t="s">
        <v>1</v>
      </c>
      <c r="N782" s="555" t="s">
        <v>37</v>
      </c>
      <c r="P782" s="307">
        <f>O782*H782</f>
        <v>0</v>
      </c>
      <c r="Q782" s="307">
        <v>4.4079999999999996E-3</v>
      </c>
      <c r="R782" s="307">
        <f>Q782*H782</f>
        <v>0.40498499999999998</v>
      </c>
      <c r="S782" s="307">
        <v>0</v>
      </c>
      <c r="T782" s="133">
        <f>S782*H782</f>
        <v>0</v>
      </c>
      <c r="AR782" s="134" t="s">
        <v>103</v>
      </c>
      <c r="AT782" s="134" t="s">
        <v>1008</v>
      </c>
      <c r="AU782" s="134" t="s">
        <v>78</v>
      </c>
      <c r="AY782" s="277" t="s">
        <v>130</v>
      </c>
      <c r="BE782" s="308">
        <f>IF(N782="základní",J782,0)</f>
        <v>0</v>
      </c>
      <c r="BF782" s="308">
        <f>IF(N782="snížená",J782,0)</f>
        <v>0</v>
      </c>
      <c r="BG782" s="308">
        <f>IF(N782="zákl. přenesená",J782,0)</f>
        <v>0</v>
      </c>
      <c r="BH782" s="308">
        <f>IF(N782="sníž. přenesená",J782,0)</f>
        <v>0</v>
      </c>
      <c r="BI782" s="308">
        <f>IF(N782="nulová",J782,0)</f>
        <v>0</v>
      </c>
      <c r="BJ782" s="277" t="s">
        <v>8</v>
      </c>
      <c r="BK782" s="308">
        <f>ROUND(I782*H782,0)</f>
        <v>0</v>
      </c>
      <c r="BL782" s="277" t="s">
        <v>103</v>
      </c>
      <c r="BM782" s="134" t="s">
        <v>5830</v>
      </c>
    </row>
    <row r="783" spans="2:65" s="10" customFormat="1">
      <c r="B783" s="136"/>
      <c r="D783" s="137" t="s">
        <v>131</v>
      </c>
      <c r="E783" s="138" t="s">
        <v>1</v>
      </c>
      <c r="F783" s="139" t="s">
        <v>3685</v>
      </c>
      <c r="H783" s="140">
        <v>91.875</v>
      </c>
      <c r="I783" s="141"/>
      <c r="L783" s="136"/>
      <c r="M783" s="142"/>
      <c r="T783" s="144"/>
      <c r="AT783" s="138" t="s">
        <v>131</v>
      </c>
      <c r="AU783" s="138" t="s">
        <v>78</v>
      </c>
      <c r="AV783" s="10" t="s">
        <v>78</v>
      </c>
      <c r="AW783" s="10" t="s">
        <v>28</v>
      </c>
      <c r="AX783" s="10" t="s">
        <v>72</v>
      </c>
      <c r="AY783" s="138" t="s">
        <v>130</v>
      </c>
    </row>
    <row r="784" spans="2:65" s="813" customFormat="1">
      <c r="B784" s="817"/>
      <c r="D784" s="137" t="s">
        <v>131</v>
      </c>
      <c r="E784" s="814" t="s">
        <v>3684</v>
      </c>
      <c r="F784" s="820" t="s">
        <v>3683</v>
      </c>
      <c r="H784" s="819">
        <v>91.875</v>
      </c>
      <c r="I784" s="818"/>
      <c r="L784" s="817"/>
      <c r="M784" s="816"/>
      <c r="T784" s="815"/>
      <c r="AT784" s="814" t="s">
        <v>131</v>
      </c>
      <c r="AU784" s="814" t="s">
        <v>78</v>
      </c>
      <c r="AV784" s="813" t="s">
        <v>132</v>
      </c>
      <c r="AW784" s="813" t="s">
        <v>28</v>
      </c>
      <c r="AX784" s="813" t="s">
        <v>8</v>
      </c>
      <c r="AY784" s="814" t="s">
        <v>130</v>
      </c>
    </row>
    <row r="785" spans="2:65" s="686" customFormat="1" ht="24.25" customHeight="1">
      <c r="B785" s="301"/>
      <c r="C785" s="551" t="s">
        <v>935</v>
      </c>
      <c r="D785" s="551" t="s">
        <v>1008</v>
      </c>
      <c r="E785" s="801" t="s">
        <v>3680</v>
      </c>
      <c r="F785" s="552" t="s">
        <v>3679</v>
      </c>
      <c r="G785" s="800" t="s">
        <v>270</v>
      </c>
      <c r="H785" s="799">
        <v>91.875</v>
      </c>
      <c r="I785" s="553"/>
      <c r="J785" s="798">
        <f>ROUND(I785*H785,0)</f>
        <v>0</v>
      </c>
      <c r="K785" s="552" t="s">
        <v>1</v>
      </c>
      <c r="L785" s="34"/>
      <c r="M785" s="554" t="s">
        <v>1</v>
      </c>
      <c r="N785" s="555" t="s">
        <v>37</v>
      </c>
      <c r="P785" s="307">
        <f>O785*H785</f>
        <v>0</v>
      </c>
      <c r="Q785" s="307">
        <v>5.0600000000000003E-3</v>
      </c>
      <c r="R785" s="307">
        <f>Q785*H785</f>
        <v>0.46488750000000001</v>
      </c>
      <c r="S785" s="307">
        <v>0</v>
      </c>
      <c r="T785" s="133">
        <f>S785*H785</f>
        <v>0</v>
      </c>
      <c r="AR785" s="134" t="s">
        <v>103</v>
      </c>
      <c r="AT785" s="134" t="s">
        <v>1008</v>
      </c>
      <c r="AU785" s="134" t="s">
        <v>78</v>
      </c>
      <c r="AY785" s="277" t="s">
        <v>130</v>
      </c>
      <c r="BE785" s="308">
        <f>IF(N785="základní",J785,0)</f>
        <v>0</v>
      </c>
      <c r="BF785" s="308">
        <f>IF(N785="snížená",J785,0)</f>
        <v>0</v>
      </c>
      <c r="BG785" s="308">
        <f>IF(N785="zákl. přenesená",J785,0)</f>
        <v>0</v>
      </c>
      <c r="BH785" s="308">
        <f>IF(N785="sníž. přenesená",J785,0)</f>
        <v>0</v>
      </c>
      <c r="BI785" s="308">
        <f>IF(N785="nulová",J785,0)</f>
        <v>0</v>
      </c>
      <c r="BJ785" s="277" t="s">
        <v>8</v>
      </c>
      <c r="BK785" s="308">
        <f>ROUND(I785*H785,0)</f>
        <v>0</v>
      </c>
      <c r="BL785" s="277" t="s">
        <v>103</v>
      </c>
      <c r="BM785" s="134" t="s">
        <v>5829</v>
      </c>
    </row>
    <row r="786" spans="2:65" s="10" customFormat="1">
      <c r="B786" s="136"/>
      <c r="D786" s="137" t="s">
        <v>131</v>
      </c>
      <c r="E786" s="138" t="s">
        <v>1</v>
      </c>
      <c r="F786" s="139" t="s">
        <v>3684</v>
      </c>
      <c r="H786" s="140">
        <v>91.875</v>
      </c>
      <c r="I786" s="141"/>
      <c r="L786" s="136"/>
      <c r="M786" s="142"/>
      <c r="T786" s="144"/>
      <c r="AT786" s="138" t="s">
        <v>131</v>
      </c>
      <c r="AU786" s="138" t="s">
        <v>78</v>
      </c>
      <c r="AV786" s="10" t="s">
        <v>78</v>
      </c>
      <c r="AW786" s="10" t="s">
        <v>28</v>
      </c>
      <c r="AX786" s="10" t="s">
        <v>8</v>
      </c>
      <c r="AY786" s="138" t="s">
        <v>130</v>
      </c>
    </row>
    <row r="787" spans="2:65" s="686" customFormat="1" ht="16.5" customHeight="1">
      <c r="B787" s="301"/>
      <c r="C787" s="551" t="s">
        <v>1188</v>
      </c>
      <c r="D787" s="551" t="s">
        <v>1008</v>
      </c>
      <c r="E787" s="801" t="s">
        <v>5828</v>
      </c>
      <c r="F787" s="552" t="s">
        <v>5827</v>
      </c>
      <c r="G787" s="800" t="s">
        <v>270</v>
      </c>
      <c r="H787" s="799">
        <v>1537.288</v>
      </c>
      <c r="I787" s="553"/>
      <c r="J787" s="798">
        <f>ROUND(I787*H787,0)</f>
        <v>0</v>
      </c>
      <c r="K787" s="552" t="s">
        <v>4082</v>
      </c>
      <c r="L787" s="34"/>
      <c r="M787" s="554" t="s">
        <v>1</v>
      </c>
      <c r="N787" s="555" t="s">
        <v>37</v>
      </c>
      <c r="P787" s="307">
        <f>O787*H787</f>
        <v>0</v>
      </c>
      <c r="Q787" s="307">
        <v>0</v>
      </c>
      <c r="R787" s="307">
        <f>Q787*H787</f>
        <v>0</v>
      </c>
      <c r="S787" s="307">
        <v>0</v>
      </c>
      <c r="T787" s="133">
        <f>S787*H787</f>
        <v>0</v>
      </c>
      <c r="AR787" s="134" t="s">
        <v>103</v>
      </c>
      <c r="AT787" s="134" t="s">
        <v>1008</v>
      </c>
      <c r="AU787" s="134" t="s">
        <v>78</v>
      </c>
      <c r="AY787" s="277" t="s">
        <v>130</v>
      </c>
      <c r="BE787" s="308">
        <f>IF(N787="základní",J787,0)</f>
        <v>0</v>
      </c>
      <c r="BF787" s="308">
        <f>IF(N787="snížená",J787,0)</f>
        <v>0</v>
      </c>
      <c r="BG787" s="308">
        <f>IF(N787="zákl. přenesená",J787,0)</f>
        <v>0</v>
      </c>
      <c r="BH787" s="308">
        <f>IF(N787="sníž. přenesená",J787,0)</f>
        <v>0</v>
      </c>
      <c r="BI787" s="308">
        <f>IF(N787="nulová",J787,0)</f>
        <v>0</v>
      </c>
      <c r="BJ787" s="277" t="s">
        <v>8</v>
      </c>
      <c r="BK787" s="308">
        <f>ROUND(I787*H787,0)</f>
        <v>0</v>
      </c>
      <c r="BL787" s="277" t="s">
        <v>103</v>
      </c>
      <c r="BM787" s="134" t="s">
        <v>5826</v>
      </c>
    </row>
    <row r="788" spans="2:65" s="10" customFormat="1">
      <c r="B788" s="136"/>
      <c r="D788" s="137" t="s">
        <v>131</v>
      </c>
      <c r="E788" s="138" t="s">
        <v>1</v>
      </c>
      <c r="F788" s="139" t="s">
        <v>3813</v>
      </c>
      <c r="H788" s="140">
        <v>62.853000000000002</v>
      </c>
      <c r="I788" s="141"/>
      <c r="L788" s="136"/>
      <c r="M788" s="142"/>
      <c r="T788" s="144"/>
      <c r="AT788" s="138" t="s">
        <v>131</v>
      </c>
      <c r="AU788" s="138" t="s">
        <v>78</v>
      </c>
      <c r="AV788" s="10" t="s">
        <v>78</v>
      </c>
      <c r="AW788" s="10" t="s">
        <v>28</v>
      </c>
      <c r="AX788" s="10" t="s">
        <v>72</v>
      </c>
      <c r="AY788" s="138" t="s">
        <v>130</v>
      </c>
    </row>
    <row r="789" spans="2:65" s="10" customFormat="1">
      <c r="B789" s="136"/>
      <c r="D789" s="137" t="s">
        <v>131</v>
      </c>
      <c r="E789" s="138" t="s">
        <v>1</v>
      </c>
      <c r="F789" s="139" t="s">
        <v>3802</v>
      </c>
      <c r="H789" s="140">
        <v>13.967000000000001</v>
      </c>
      <c r="I789" s="141"/>
      <c r="L789" s="136"/>
      <c r="M789" s="142"/>
      <c r="T789" s="144"/>
      <c r="AT789" s="138" t="s">
        <v>131</v>
      </c>
      <c r="AU789" s="138" t="s">
        <v>78</v>
      </c>
      <c r="AV789" s="10" t="s">
        <v>78</v>
      </c>
      <c r="AW789" s="10" t="s">
        <v>28</v>
      </c>
      <c r="AX789" s="10" t="s">
        <v>72</v>
      </c>
      <c r="AY789" s="138" t="s">
        <v>130</v>
      </c>
    </row>
    <row r="790" spans="2:65" s="10" customFormat="1">
      <c r="B790" s="136"/>
      <c r="D790" s="137" t="s">
        <v>131</v>
      </c>
      <c r="E790" s="138" t="s">
        <v>1</v>
      </c>
      <c r="F790" s="139" t="s">
        <v>3781</v>
      </c>
      <c r="H790" s="140">
        <v>17.329000000000001</v>
      </c>
      <c r="I790" s="141"/>
      <c r="L790" s="136"/>
      <c r="M790" s="142"/>
      <c r="T790" s="144"/>
      <c r="AT790" s="138" t="s">
        <v>131</v>
      </c>
      <c r="AU790" s="138" t="s">
        <v>78</v>
      </c>
      <c r="AV790" s="10" t="s">
        <v>78</v>
      </c>
      <c r="AW790" s="10" t="s">
        <v>28</v>
      </c>
      <c r="AX790" s="10" t="s">
        <v>72</v>
      </c>
      <c r="AY790" s="138" t="s">
        <v>130</v>
      </c>
    </row>
    <row r="791" spans="2:65" s="10" customFormat="1">
      <c r="B791" s="136"/>
      <c r="D791" s="137" t="s">
        <v>131</v>
      </c>
      <c r="E791" s="138" t="s">
        <v>1</v>
      </c>
      <c r="F791" s="139" t="s">
        <v>3780</v>
      </c>
      <c r="H791" s="140">
        <v>-7.29</v>
      </c>
      <c r="I791" s="141"/>
      <c r="L791" s="136"/>
      <c r="M791" s="142"/>
      <c r="T791" s="144"/>
      <c r="AT791" s="138" t="s">
        <v>131</v>
      </c>
      <c r="AU791" s="138" t="s">
        <v>78</v>
      </c>
      <c r="AV791" s="10" t="s">
        <v>78</v>
      </c>
      <c r="AW791" s="10" t="s">
        <v>28</v>
      </c>
      <c r="AX791" s="10" t="s">
        <v>72</v>
      </c>
      <c r="AY791" s="138" t="s">
        <v>130</v>
      </c>
    </row>
    <row r="792" spans="2:65" s="10" customFormat="1">
      <c r="B792" s="136"/>
      <c r="D792" s="137" t="s">
        <v>131</v>
      </c>
      <c r="E792" s="138" t="s">
        <v>1</v>
      </c>
      <c r="F792" s="139" t="s">
        <v>3779</v>
      </c>
      <c r="H792" s="140">
        <v>-1.96</v>
      </c>
      <c r="I792" s="141"/>
      <c r="L792" s="136"/>
      <c r="M792" s="142"/>
      <c r="T792" s="144"/>
      <c r="AT792" s="138" t="s">
        <v>131</v>
      </c>
      <c r="AU792" s="138" t="s">
        <v>78</v>
      </c>
      <c r="AV792" s="10" t="s">
        <v>78</v>
      </c>
      <c r="AW792" s="10" t="s">
        <v>28</v>
      </c>
      <c r="AX792" s="10" t="s">
        <v>72</v>
      </c>
      <c r="AY792" s="138" t="s">
        <v>130</v>
      </c>
    </row>
    <row r="793" spans="2:65" s="10" customFormat="1">
      <c r="B793" s="136"/>
      <c r="D793" s="137" t="s">
        <v>131</v>
      </c>
      <c r="E793" s="138" t="s">
        <v>1</v>
      </c>
      <c r="F793" s="139" t="s">
        <v>3778</v>
      </c>
      <c r="H793" s="140">
        <v>4.9420000000000002</v>
      </c>
      <c r="I793" s="141"/>
      <c r="L793" s="136"/>
      <c r="M793" s="142"/>
      <c r="T793" s="144"/>
      <c r="AT793" s="138" t="s">
        <v>131</v>
      </c>
      <c r="AU793" s="138" t="s">
        <v>78</v>
      </c>
      <c r="AV793" s="10" t="s">
        <v>78</v>
      </c>
      <c r="AW793" s="10" t="s">
        <v>28</v>
      </c>
      <c r="AX793" s="10" t="s">
        <v>72</v>
      </c>
      <c r="AY793" s="138" t="s">
        <v>130</v>
      </c>
    </row>
    <row r="794" spans="2:65" s="10" customFormat="1">
      <c r="B794" s="136"/>
      <c r="D794" s="137" t="s">
        <v>131</v>
      </c>
      <c r="E794" s="138" t="s">
        <v>1</v>
      </c>
      <c r="F794" s="139" t="s">
        <v>3777</v>
      </c>
      <c r="H794" s="140">
        <v>383.39100000000002</v>
      </c>
      <c r="I794" s="141"/>
      <c r="L794" s="136"/>
      <c r="M794" s="142"/>
      <c r="T794" s="144"/>
      <c r="AT794" s="138" t="s">
        <v>131</v>
      </c>
      <c r="AU794" s="138" t="s">
        <v>78</v>
      </c>
      <c r="AV794" s="10" t="s">
        <v>78</v>
      </c>
      <c r="AW794" s="10" t="s">
        <v>28</v>
      </c>
      <c r="AX794" s="10" t="s">
        <v>72</v>
      </c>
      <c r="AY794" s="138" t="s">
        <v>130</v>
      </c>
    </row>
    <row r="795" spans="2:65" s="10" customFormat="1">
      <c r="B795" s="136"/>
      <c r="D795" s="137" t="s">
        <v>131</v>
      </c>
      <c r="E795" s="138" t="s">
        <v>1</v>
      </c>
      <c r="F795" s="139" t="s">
        <v>3776</v>
      </c>
      <c r="H795" s="140">
        <v>-49.438000000000002</v>
      </c>
      <c r="I795" s="141"/>
      <c r="L795" s="136"/>
      <c r="M795" s="142"/>
      <c r="T795" s="144"/>
      <c r="AT795" s="138" t="s">
        <v>131</v>
      </c>
      <c r="AU795" s="138" t="s">
        <v>78</v>
      </c>
      <c r="AV795" s="10" t="s">
        <v>78</v>
      </c>
      <c r="AW795" s="10" t="s">
        <v>28</v>
      </c>
      <c r="AX795" s="10" t="s">
        <v>72</v>
      </c>
      <c r="AY795" s="138" t="s">
        <v>130</v>
      </c>
    </row>
    <row r="796" spans="2:65" s="10" customFormat="1">
      <c r="B796" s="136"/>
      <c r="D796" s="137" t="s">
        <v>131</v>
      </c>
      <c r="E796" s="138" t="s">
        <v>1</v>
      </c>
      <c r="F796" s="139" t="s">
        <v>3775</v>
      </c>
      <c r="H796" s="140">
        <v>-9.0039999999999996</v>
      </c>
      <c r="I796" s="141"/>
      <c r="L796" s="136"/>
      <c r="M796" s="142"/>
      <c r="T796" s="144"/>
      <c r="AT796" s="138" t="s">
        <v>131</v>
      </c>
      <c r="AU796" s="138" t="s">
        <v>78</v>
      </c>
      <c r="AV796" s="10" t="s">
        <v>78</v>
      </c>
      <c r="AW796" s="10" t="s">
        <v>28</v>
      </c>
      <c r="AX796" s="10" t="s">
        <v>72</v>
      </c>
      <c r="AY796" s="138" t="s">
        <v>130</v>
      </c>
    </row>
    <row r="797" spans="2:65" s="10" customFormat="1">
      <c r="B797" s="136"/>
      <c r="D797" s="137" t="s">
        <v>131</v>
      </c>
      <c r="E797" s="138" t="s">
        <v>1</v>
      </c>
      <c r="F797" s="139" t="s">
        <v>3774</v>
      </c>
      <c r="H797" s="140">
        <v>20.602</v>
      </c>
      <c r="I797" s="141"/>
      <c r="L797" s="136"/>
      <c r="M797" s="142"/>
      <c r="T797" s="144"/>
      <c r="AT797" s="138" t="s">
        <v>131</v>
      </c>
      <c r="AU797" s="138" t="s">
        <v>78</v>
      </c>
      <c r="AV797" s="10" t="s">
        <v>78</v>
      </c>
      <c r="AW797" s="10" t="s">
        <v>28</v>
      </c>
      <c r="AX797" s="10" t="s">
        <v>72</v>
      </c>
      <c r="AY797" s="138" t="s">
        <v>130</v>
      </c>
    </row>
    <row r="798" spans="2:65" s="10" customFormat="1">
      <c r="B798" s="136"/>
      <c r="D798" s="137" t="s">
        <v>131</v>
      </c>
      <c r="E798" s="138" t="s">
        <v>1</v>
      </c>
      <c r="F798" s="139" t="s">
        <v>3812</v>
      </c>
      <c r="H798" s="140">
        <v>18.134</v>
      </c>
      <c r="I798" s="141"/>
      <c r="L798" s="136"/>
      <c r="M798" s="142"/>
      <c r="T798" s="144"/>
      <c r="AT798" s="138" t="s">
        <v>131</v>
      </c>
      <c r="AU798" s="138" t="s">
        <v>78</v>
      </c>
      <c r="AV798" s="10" t="s">
        <v>78</v>
      </c>
      <c r="AW798" s="10" t="s">
        <v>28</v>
      </c>
      <c r="AX798" s="10" t="s">
        <v>72</v>
      </c>
      <c r="AY798" s="138" t="s">
        <v>130</v>
      </c>
    </row>
    <row r="799" spans="2:65" s="10" customFormat="1">
      <c r="B799" s="136"/>
      <c r="D799" s="137" t="s">
        <v>131</v>
      </c>
      <c r="E799" s="138" t="s">
        <v>1</v>
      </c>
      <c r="F799" s="139" t="s">
        <v>3801</v>
      </c>
      <c r="H799" s="140">
        <v>7.4669999999999996</v>
      </c>
      <c r="I799" s="141"/>
      <c r="L799" s="136"/>
      <c r="M799" s="142"/>
      <c r="T799" s="144"/>
      <c r="AT799" s="138" t="s">
        <v>131</v>
      </c>
      <c r="AU799" s="138" t="s">
        <v>78</v>
      </c>
      <c r="AV799" s="10" t="s">
        <v>78</v>
      </c>
      <c r="AW799" s="10" t="s">
        <v>28</v>
      </c>
      <c r="AX799" s="10" t="s">
        <v>72</v>
      </c>
      <c r="AY799" s="138" t="s">
        <v>130</v>
      </c>
    </row>
    <row r="800" spans="2:65" s="10" customFormat="1">
      <c r="B800" s="136"/>
      <c r="D800" s="137" t="s">
        <v>131</v>
      </c>
      <c r="E800" s="138" t="s">
        <v>1</v>
      </c>
      <c r="F800" s="139" t="s">
        <v>3773</v>
      </c>
      <c r="H800" s="140">
        <v>110.41500000000001</v>
      </c>
      <c r="I800" s="141"/>
      <c r="L800" s="136"/>
      <c r="M800" s="142"/>
      <c r="T800" s="144"/>
      <c r="AT800" s="138" t="s">
        <v>131</v>
      </c>
      <c r="AU800" s="138" t="s">
        <v>78</v>
      </c>
      <c r="AV800" s="10" t="s">
        <v>78</v>
      </c>
      <c r="AW800" s="10" t="s">
        <v>28</v>
      </c>
      <c r="AX800" s="10" t="s">
        <v>72</v>
      </c>
      <c r="AY800" s="138" t="s">
        <v>130</v>
      </c>
    </row>
    <row r="801" spans="2:51" s="10" customFormat="1">
      <c r="B801" s="136"/>
      <c r="D801" s="137" t="s">
        <v>131</v>
      </c>
      <c r="E801" s="138" t="s">
        <v>1</v>
      </c>
      <c r="F801" s="139" t="s">
        <v>3767</v>
      </c>
      <c r="H801" s="140">
        <v>-19.89</v>
      </c>
      <c r="I801" s="141"/>
      <c r="L801" s="136"/>
      <c r="M801" s="142"/>
      <c r="T801" s="144"/>
      <c r="AT801" s="138" t="s">
        <v>131</v>
      </c>
      <c r="AU801" s="138" t="s">
        <v>78</v>
      </c>
      <c r="AV801" s="10" t="s">
        <v>78</v>
      </c>
      <c r="AW801" s="10" t="s">
        <v>28</v>
      </c>
      <c r="AX801" s="10" t="s">
        <v>72</v>
      </c>
      <c r="AY801" s="138" t="s">
        <v>130</v>
      </c>
    </row>
    <row r="802" spans="2:51" s="10" customFormat="1">
      <c r="B802" s="136"/>
      <c r="D802" s="137" t="s">
        <v>131</v>
      </c>
      <c r="E802" s="138" t="s">
        <v>1</v>
      </c>
      <c r="F802" s="139" t="s">
        <v>3772</v>
      </c>
      <c r="H802" s="140">
        <v>21.545999999999999</v>
      </c>
      <c r="I802" s="141"/>
      <c r="L802" s="136"/>
      <c r="M802" s="142"/>
      <c r="T802" s="144"/>
      <c r="AT802" s="138" t="s">
        <v>131</v>
      </c>
      <c r="AU802" s="138" t="s">
        <v>78</v>
      </c>
      <c r="AV802" s="10" t="s">
        <v>78</v>
      </c>
      <c r="AW802" s="10" t="s">
        <v>28</v>
      </c>
      <c r="AX802" s="10" t="s">
        <v>72</v>
      </c>
      <c r="AY802" s="138" t="s">
        <v>130</v>
      </c>
    </row>
    <row r="803" spans="2:51" s="10" customFormat="1">
      <c r="B803" s="136"/>
      <c r="D803" s="137" t="s">
        <v>131</v>
      </c>
      <c r="E803" s="138" t="s">
        <v>1</v>
      </c>
      <c r="F803" s="139" t="s">
        <v>3771</v>
      </c>
      <c r="H803" s="140">
        <v>-2.8679999999999999</v>
      </c>
      <c r="I803" s="141"/>
      <c r="L803" s="136"/>
      <c r="M803" s="142"/>
      <c r="T803" s="144"/>
      <c r="AT803" s="138" t="s">
        <v>131</v>
      </c>
      <c r="AU803" s="138" t="s">
        <v>78</v>
      </c>
      <c r="AV803" s="10" t="s">
        <v>78</v>
      </c>
      <c r="AW803" s="10" t="s">
        <v>28</v>
      </c>
      <c r="AX803" s="10" t="s">
        <v>72</v>
      </c>
      <c r="AY803" s="138" t="s">
        <v>130</v>
      </c>
    </row>
    <row r="804" spans="2:51" s="10" customFormat="1">
      <c r="B804" s="136"/>
      <c r="D804" s="137" t="s">
        <v>131</v>
      </c>
      <c r="E804" s="138" t="s">
        <v>1</v>
      </c>
      <c r="F804" s="139" t="s">
        <v>3826</v>
      </c>
      <c r="H804" s="140">
        <v>10.914</v>
      </c>
      <c r="I804" s="141"/>
      <c r="L804" s="136"/>
      <c r="M804" s="142"/>
      <c r="T804" s="144"/>
      <c r="AT804" s="138" t="s">
        <v>131</v>
      </c>
      <c r="AU804" s="138" t="s">
        <v>78</v>
      </c>
      <c r="AV804" s="10" t="s">
        <v>78</v>
      </c>
      <c r="AW804" s="10" t="s">
        <v>28</v>
      </c>
      <c r="AX804" s="10" t="s">
        <v>72</v>
      </c>
      <c r="AY804" s="138" t="s">
        <v>130</v>
      </c>
    </row>
    <row r="805" spans="2:51" s="813" customFormat="1">
      <c r="B805" s="817"/>
      <c r="D805" s="137" t="s">
        <v>131</v>
      </c>
      <c r="E805" s="814" t="s">
        <v>1</v>
      </c>
      <c r="F805" s="820" t="s">
        <v>5548</v>
      </c>
      <c r="H805" s="819">
        <v>581.11</v>
      </c>
      <c r="I805" s="818"/>
      <c r="L805" s="817"/>
      <c r="M805" s="816"/>
      <c r="T805" s="815"/>
      <c r="AT805" s="814" t="s">
        <v>131</v>
      </c>
      <c r="AU805" s="814" t="s">
        <v>78</v>
      </c>
      <c r="AV805" s="813" t="s">
        <v>132</v>
      </c>
      <c r="AW805" s="813" t="s">
        <v>28</v>
      </c>
      <c r="AX805" s="813" t="s">
        <v>72</v>
      </c>
      <c r="AY805" s="814" t="s">
        <v>130</v>
      </c>
    </row>
    <row r="806" spans="2:51" s="10" customFormat="1">
      <c r="B806" s="136"/>
      <c r="D806" s="137" t="s">
        <v>131</v>
      </c>
      <c r="E806" s="138" t="s">
        <v>1</v>
      </c>
      <c r="F806" s="139" t="s">
        <v>3811</v>
      </c>
      <c r="H806" s="140">
        <v>2.5379999999999998</v>
      </c>
      <c r="I806" s="141"/>
      <c r="L806" s="136"/>
      <c r="M806" s="142"/>
      <c r="T806" s="144"/>
      <c r="AT806" s="138" t="s">
        <v>131</v>
      </c>
      <c r="AU806" s="138" t="s">
        <v>78</v>
      </c>
      <c r="AV806" s="10" t="s">
        <v>78</v>
      </c>
      <c r="AW806" s="10" t="s">
        <v>28</v>
      </c>
      <c r="AX806" s="10" t="s">
        <v>72</v>
      </c>
      <c r="AY806" s="138" t="s">
        <v>130</v>
      </c>
    </row>
    <row r="807" spans="2:51" s="10" customFormat="1">
      <c r="B807" s="136"/>
      <c r="D807" s="137" t="s">
        <v>131</v>
      </c>
      <c r="E807" s="138" t="s">
        <v>1</v>
      </c>
      <c r="F807" s="139" t="s">
        <v>3800</v>
      </c>
      <c r="H807" s="140">
        <v>0.78100000000000003</v>
      </c>
      <c r="I807" s="141"/>
      <c r="L807" s="136"/>
      <c r="M807" s="142"/>
      <c r="T807" s="144"/>
      <c r="AT807" s="138" t="s">
        <v>131</v>
      </c>
      <c r="AU807" s="138" t="s">
        <v>78</v>
      </c>
      <c r="AV807" s="10" t="s">
        <v>78</v>
      </c>
      <c r="AW807" s="10" t="s">
        <v>28</v>
      </c>
      <c r="AX807" s="10" t="s">
        <v>72</v>
      </c>
      <c r="AY807" s="138" t="s">
        <v>130</v>
      </c>
    </row>
    <row r="808" spans="2:51" s="10" customFormat="1">
      <c r="B808" s="136"/>
      <c r="D808" s="137" t="s">
        <v>131</v>
      </c>
      <c r="E808" s="138" t="s">
        <v>1</v>
      </c>
      <c r="F808" s="139" t="s">
        <v>3810</v>
      </c>
      <c r="H808" s="140">
        <v>13.621</v>
      </c>
      <c r="I808" s="141"/>
      <c r="L808" s="136"/>
      <c r="M808" s="142"/>
      <c r="T808" s="144"/>
      <c r="AT808" s="138" t="s">
        <v>131</v>
      </c>
      <c r="AU808" s="138" t="s">
        <v>78</v>
      </c>
      <c r="AV808" s="10" t="s">
        <v>78</v>
      </c>
      <c r="AW808" s="10" t="s">
        <v>28</v>
      </c>
      <c r="AX808" s="10" t="s">
        <v>72</v>
      </c>
      <c r="AY808" s="138" t="s">
        <v>130</v>
      </c>
    </row>
    <row r="809" spans="2:51" s="10" customFormat="1">
      <c r="B809" s="136"/>
      <c r="D809" s="137" t="s">
        <v>131</v>
      </c>
      <c r="E809" s="138" t="s">
        <v>1</v>
      </c>
      <c r="F809" s="139" t="s">
        <v>3799</v>
      </c>
      <c r="H809" s="140">
        <v>10.775</v>
      </c>
      <c r="I809" s="141"/>
      <c r="L809" s="136"/>
      <c r="M809" s="142"/>
      <c r="T809" s="144"/>
      <c r="AT809" s="138" t="s">
        <v>131</v>
      </c>
      <c r="AU809" s="138" t="s">
        <v>78</v>
      </c>
      <c r="AV809" s="10" t="s">
        <v>78</v>
      </c>
      <c r="AW809" s="10" t="s">
        <v>28</v>
      </c>
      <c r="AX809" s="10" t="s">
        <v>72</v>
      </c>
      <c r="AY809" s="138" t="s">
        <v>130</v>
      </c>
    </row>
    <row r="810" spans="2:51" s="10" customFormat="1">
      <c r="B810" s="136"/>
      <c r="D810" s="137" t="s">
        <v>131</v>
      </c>
      <c r="E810" s="138" t="s">
        <v>1</v>
      </c>
      <c r="F810" s="139" t="s">
        <v>3770</v>
      </c>
      <c r="H810" s="140">
        <v>20.923999999999999</v>
      </c>
      <c r="I810" s="141"/>
      <c r="L810" s="136"/>
      <c r="M810" s="142"/>
      <c r="T810" s="144"/>
      <c r="AT810" s="138" t="s">
        <v>131</v>
      </c>
      <c r="AU810" s="138" t="s">
        <v>78</v>
      </c>
      <c r="AV810" s="10" t="s">
        <v>78</v>
      </c>
      <c r="AW810" s="10" t="s">
        <v>28</v>
      </c>
      <c r="AX810" s="10" t="s">
        <v>72</v>
      </c>
      <c r="AY810" s="138" t="s">
        <v>130</v>
      </c>
    </row>
    <row r="811" spans="2:51" s="10" customFormat="1">
      <c r="B811" s="136"/>
      <c r="D811" s="137" t="s">
        <v>131</v>
      </c>
      <c r="E811" s="138" t="s">
        <v>1</v>
      </c>
      <c r="F811" s="139" t="s">
        <v>3769</v>
      </c>
      <c r="H811" s="140">
        <v>-5</v>
      </c>
      <c r="I811" s="141"/>
      <c r="L811" s="136"/>
      <c r="M811" s="142"/>
      <c r="T811" s="144"/>
      <c r="AT811" s="138" t="s">
        <v>131</v>
      </c>
      <c r="AU811" s="138" t="s">
        <v>78</v>
      </c>
      <c r="AV811" s="10" t="s">
        <v>78</v>
      </c>
      <c r="AW811" s="10" t="s">
        <v>28</v>
      </c>
      <c r="AX811" s="10" t="s">
        <v>72</v>
      </c>
      <c r="AY811" s="138" t="s">
        <v>130</v>
      </c>
    </row>
    <row r="812" spans="2:51" s="10" customFormat="1">
      <c r="B812" s="136"/>
      <c r="D812" s="137" t="s">
        <v>131</v>
      </c>
      <c r="E812" s="138" t="s">
        <v>1</v>
      </c>
      <c r="F812" s="139" t="s">
        <v>3768</v>
      </c>
      <c r="H812" s="140">
        <v>134.51499999999999</v>
      </c>
      <c r="I812" s="141"/>
      <c r="L812" s="136"/>
      <c r="M812" s="142"/>
      <c r="T812" s="144"/>
      <c r="AT812" s="138" t="s">
        <v>131</v>
      </c>
      <c r="AU812" s="138" t="s">
        <v>78</v>
      </c>
      <c r="AV812" s="10" t="s">
        <v>78</v>
      </c>
      <c r="AW812" s="10" t="s">
        <v>28</v>
      </c>
      <c r="AX812" s="10" t="s">
        <v>72</v>
      </c>
      <c r="AY812" s="138" t="s">
        <v>130</v>
      </c>
    </row>
    <row r="813" spans="2:51" s="10" customFormat="1">
      <c r="B813" s="136"/>
      <c r="D813" s="137" t="s">
        <v>131</v>
      </c>
      <c r="E813" s="138" t="s">
        <v>1</v>
      </c>
      <c r="F813" s="139" t="s">
        <v>3767</v>
      </c>
      <c r="H813" s="140">
        <v>-19.89</v>
      </c>
      <c r="I813" s="141"/>
      <c r="L813" s="136"/>
      <c r="M813" s="142"/>
      <c r="T813" s="144"/>
      <c r="AT813" s="138" t="s">
        <v>131</v>
      </c>
      <c r="AU813" s="138" t="s">
        <v>78</v>
      </c>
      <c r="AV813" s="10" t="s">
        <v>78</v>
      </c>
      <c r="AW813" s="10" t="s">
        <v>28</v>
      </c>
      <c r="AX813" s="10" t="s">
        <v>72</v>
      </c>
      <c r="AY813" s="138" t="s">
        <v>130</v>
      </c>
    </row>
    <row r="814" spans="2:51" s="10" customFormat="1">
      <c r="B814" s="136"/>
      <c r="D814" s="137" t="s">
        <v>131</v>
      </c>
      <c r="E814" s="138" t="s">
        <v>1</v>
      </c>
      <c r="F814" s="139" t="s">
        <v>3766</v>
      </c>
      <c r="H814" s="140">
        <v>-12.369</v>
      </c>
      <c r="I814" s="141"/>
      <c r="L814" s="136"/>
      <c r="M814" s="142"/>
      <c r="T814" s="144"/>
      <c r="AT814" s="138" t="s">
        <v>131</v>
      </c>
      <c r="AU814" s="138" t="s">
        <v>78</v>
      </c>
      <c r="AV814" s="10" t="s">
        <v>78</v>
      </c>
      <c r="AW814" s="10" t="s">
        <v>28</v>
      </c>
      <c r="AX814" s="10" t="s">
        <v>72</v>
      </c>
      <c r="AY814" s="138" t="s">
        <v>130</v>
      </c>
    </row>
    <row r="815" spans="2:51" s="10" customFormat="1">
      <c r="B815" s="136"/>
      <c r="D815" s="137" t="s">
        <v>131</v>
      </c>
      <c r="E815" s="138" t="s">
        <v>1</v>
      </c>
      <c r="F815" s="139" t="s">
        <v>3809</v>
      </c>
      <c r="H815" s="140">
        <v>11.32</v>
      </c>
      <c r="I815" s="141"/>
      <c r="L815" s="136"/>
      <c r="M815" s="142"/>
      <c r="T815" s="144"/>
      <c r="AT815" s="138" t="s">
        <v>131</v>
      </c>
      <c r="AU815" s="138" t="s">
        <v>78</v>
      </c>
      <c r="AV815" s="10" t="s">
        <v>78</v>
      </c>
      <c r="AW815" s="10" t="s">
        <v>28</v>
      </c>
      <c r="AX815" s="10" t="s">
        <v>72</v>
      </c>
      <c r="AY815" s="138" t="s">
        <v>130</v>
      </c>
    </row>
    <row r="816" spans="2:51" s="10" customFormat="1">
      <c r="B816" s="136"/>
      <c r="D816" s="137" t="s">
        <v>131</v>
      </c>
      <c r="E816" s="138" t="s">
        <v>1</v>
      </c>
      <c r="F816" s="139" t="s">
        <v>3798</v>
      </c>
      <c r="H816" s="140">
        <v>16.805</v>
      </c>
      <c r="I816" s="141"/>
      <c r="L816" s="136"/>
      <c r="M816" s="142"/>
      <c r="T816" s="144"/>
      <c r="AT816" s="138" t="s">
        <v>131</v>
      </c>
      <c r="AU816" s="138" t="s">
        <v>78</v>
      </c>
      <c r="AV816" s="10" t="s">
        <v>78</v>
      </c>
      <c r="AW816" s="10" t="s">
        <v>28</v>
      </c>
      <c r="AX816" s="10" t="s">
        <v>72</v>
      </c>
      <c r="AY816" s="138" t="s">
        <v>130</v>
      </c>
    </row>
    <row r="817" spans="2:51" s="10" customFormat="1">
      <c r="B817" s="136"/>
      <c r="D817" s="137" t="s">
        <v>131</v>
      </c>
      <c r="E817" s="138" t="s">
        <v>1</v>
      </c>
      <c r="F817" s="139" t="s">
        <v>3765</v>
      </c>
      <c r="H817" s="140">
        <v>44.12</v>
      </c>
      <c r="I817" s="141"/>
      <c r="L817" s="136"/>
      <c r="M817" s="142"/>
      <c r="T817" s="144"/>
      <c r="AT817" s="138" t="s">
        <v>131</v>
      </c>
      <c r="AU817" s="138" t="s">
        <v>78</v>
      </c>
      <c r="AV817" s="10" t="s">
        <v>78</v>
      </c>
      <c r="AW817" s="10" t="s">
        <v>28</v>
      </c>
      <c r="AX817" s="10" t="s">
        <v>72</v>
      </c>
      <c r="AY817" s="138" t="s">
        <v>130</v>
      </c>
    </row>
    <row r="818" spans="2:51" s="10" customFormat="1">
      <c r="B818" s="136"/>
      <c r="D818" s="137" t="s">
        <v>131</v>
      </c>
      <c r="E818" s="138" t="s">
        <v>1</v>
      </c>
      <c r="F818" s="139" t="s">
        <v>3764</v>
      </c>
      <c r="H818" s="140">
        <v>62.966000000000001</v>
      </c>
      <c r="I818" s="141"/>
      <c r="L818" s="136"/>
      <c r="M818" s="142"/>
      <c r="T818" s="144"/>
      <c r="AT818" s="138" t="s">
        <v>131</v>
      </c>
      <c r="AU818" s="138" t="s">
        <v>78</v>
      </c>
      <c r="AV818" s="10" t="s">
        <v>78</v>
      </c>
      <c r="AW818" s="10" t="s">
        <v>28</v>
      </c>
      <c r="AX818" s="10" t="s">
        <v>72</v>
      </c>
      <c r="AY818" s="138" t="s">
        <v>130</v>
      </c>
    </row>
    <row r="819" spans="2:51" s="10" customFormat="1">
      <c r="B819" s="136"/>
      <c r="D819" s="137" t="s">
        <v>131</v>
      </c>
      <c r="E819" s="138" t="s">
        <v>1</v>
      </c>
      <c r="F819" s="139" t="s">
        <v>3763</v>
      </c>
      <c r="H819" s="140">
        <v>-2.31</v>
      </c>
      <c r="I819" s="141"/>
      <c r="L819" s="136"/>
      <c r="M819" s="142"/>
      <c r="T819" s="144"/>
      <c r="AT819" s="138" t="s">
        <v>131</v>
      </c>
      <c r="AU819" s="138" t="s">
        <v>78</v>
      </c>
      <c r="AV819" s="10" t="s">
        <v>78</v>
      </c>
      <c r="AW819" s="10" t="s">
        <v>28</v>
      </c>
      <c r="AX819" s="10" t="s">
        <v>72</v>
      </c>
      <c r="AY819" s="138" t="s">
        <v>130</v>
      </c>
    </row>
    <row r="820" spans="2:51" s="813" customFormat="1">
      <c r="B820" s="817"/>
      <c r="D820" s="137" t="s">
        <v>131</v>
      </c>
      <c r="E820" s="814" t="s">
        <v>1</v>
      </c>
      <c r="F820" s="820" t="s">
        <v>5545</v>
      </c>
      <c r="H820" s="819">
        <v>278.79599999999999</v>
      </c>
      <c r="I820" s="818"/>
      <c r="L820" s="817"/>
      <c r="M820" s="816"/>
      <c r="T820" s="815"/>
      <c r="AT820" s="814" t="s">
        <v>131</v>
      </c>
      <c r="AU820" s="814" t="s">
        <v>78</v>
      </c>
      <c r="AV820" s="813" t="s">
        <v>132</v>
      </c>
      <c r="AW820" s="813" t="s">
        <v>28</v>
      </c>
      <c r="AX820" s="813" t="s">
        <v>72</v>
      </c>
      <c r="AY820" s="814" t="s">
        <v>130</v>
      </c>
    </row>
    <row r="821" spans="2:51" s="10" customFormat="1">
      <c r="B821" s="136"/>
      <c r="D821" s="137" t="s">
        <v>131</v>
      </c>
      <c r="E821" s="138" t="s">
        <v>1</v>
      </c>
      <c r="F821" s="139" t="s">
        <v>3762</v>
      </c>
      <c r="H821" s="140">
        <v>22.143999999999998</v>
      </c>
      <c r="I821" s="141"/>
      <c r="L821" s="136"/>
      <c r="M821" s="142"/>
      <c r="T821" s="144"/>
      <c r="AT821" s="138" t="s">
        <v>131</v>
      </c>
      <c r="AU821" s="138" t="s">
        <v>78</v>
      </c>
      <c r="AV821" s="10" t="s">
        <v>78</v>
      </c>
      <c r="AW821" s="10" t="s">
        <v>28</v>
      </c>
      <c r="AX821" s="10" t="s">
        <v>72</v>
      </c>
      <c r="AY821" s="138" t="s">
        <v>130</v>
      </c>
    </row>
    <row r="822" spans="2:51" s="10" customFormat="1">
      <c r="B822" s="136"/>
      <c r="D822" s="137" t="s">
        <v>131</v>
      </c>
      <c r="E822" s="138" t="s">
        <v>1</v>
      </c>
      <c r="F822" s="139" t="s">
        <v>3761</v>
      </c>
      <c r="H822" s="140">
        <v>206.89099999999999</v>
      </c>
      <c r="I822" s="141"/>
      <c r="L822" s="136"/>
      <c r="M822" s="142"/>
      <c r="T822" s="144"/>
      <c r="AT822" s="138" t="s">
        <v>131</v>
      </c>
      <c r="AU822" s="138" t="s">
        <v>78</v>
      </c>
      <c r="AV822" s="10" t="s">
        <v>78</v>
      </c>
      <c r="AW822" s="10" t="s">
        <v>28</v>
      </c>
      <c r="AX822" s="10" t="s">
        <v>72</v>
      </c>
      <c r="AY822" s="138" t="s">
        <v>130</v>
      </c>
    </row>
    <row r="823" spans="2:51" s="10" customFormat="1">
      <c r="B823" s="136"/>
      <c r="D823" s="137" t="s">
        <v>131</v>
      </c>
      <c r="E823" s="138" t="s">
        <v>1</v>
      </c>
      <c r="F823" s="139" t="s">
        <v>3760</v>
      </c>
      <c r="H823" s="140">
        <v>9.5150000000000006</v>
      </c>
      <c r="I823" s="141"/>
      <c r="L823" s="136"/>
      <c r="M823" s="142"/>
      <c r="T823" s="144"/>
      <c r="AT823" s="138" t="s">
        <v>131</v>
      </c>
      <c r="AU823" s="138" t="s">
        <v>78</v>
      </c>
      <c r="AV823" s="10" t="s">
        <v>78</v>
      </c>
      <c r="AW823" s="10" t="s">
        <v>28</v>
      </c>
      <c r="AX823" s="10" t="s">
        <v>72</v>
      </c>
      <c r="AY823" s="138" t="s">
        <v>130</v>
      </c>
    </row>
    <row r="824" spans="2:51" s="10" customFormat="1">
      <c r="B824" s="136"/>
      <c r="D824" s="137" t="s">
        <v>131</v>
      </c>
      <c r="E824" s="138" t="s">
        <v>1</v>
      </c>
      <c r="F824" s="139" t="s">
        <v>3759</v>
      </c>
      <c r="H824" s="140">
        <v>2.1619999999999999</v>
      </c>
      <c r="I824" s="141"/>
      <c r="L824" s="136"/>
      <c r="M824" s="142"/>
      <c r="T824" s="144"/>
      <c r="AT824" s="138" t="s">
        <v>131</v>
      </c>
      <c r="AU824" s="138" t="s">
        <v>78</v>
      </c>
      <c r="AV824" s="10" t="s">
        <v>78</v>
      </c>
      <c r="AW824" s="10" t="s">
        <v>28</v>
      </c>
      <c r="AX824" s="10" t="s">
        <v>72</v>
      </c>
      <c r="AY824" s="138" t="s">
        <v>130</v>
      </c>
    </row>
    <row r="825" spans="2:51" s="10" customFormat="1">
      <c r="B825" s="136"/>
      <c r="D825" s="137" t="s">
        <v>131</v>
      </c>
      <c r="E825" s="138" t="s">
        <v>1</v>
      </c>
      <c r="F825" s="139" t="s">
        <v>3808</v>
      </c>
      <c r="H825" s="140">
        <v>9.4649999999999999</v>
      </c>
      <c r="I825" s="141"/>
      <c r="L825" s="136"/>
      <c r="M825" s="142"/>
      <c r="T825" s="144"/>
      <c r="AT825" s="138" t="s">
        <v>131</v>
      </c>
      <c r="AU825" s="138" t="s">
        <v>78</v>
      </c>
      <c r="AV825" s="10" t="s">
        <v>78</v>
      </c>
      <c r="AW825" s="10" t="s">
        <v>28</v>
      </c>
      <c r="AX825" s="10" t="s">
        <v>72</v>
      </c>
      <c r="AY825" s="138" t="s">
        <v>130</v>
      </c>
    </row>
    <row r="826" spans="2:51" s="10" customFormat="1">
      <c r="B826" s="136"/>
      <c r="D826" s="137" t="s">
        <v>131</v>
      </c>
      <c r="E826" s="138" t="s">
        <v>1</v>
      </c>
      <c r="F826" s="139" t="s">
        <v>3797</v>
      </c>
      <c r="H826" s="140">
        <v>3.7949999999999999</v>
      </c>
      <c r="I826" s="141"/>
      <c r="L826" s="136"/>
      <c r="M826" s="142"/>
      <c r="T826" s="144"/>
      <c r="AT826" s="138" t="s">
        <v>131</v>
      </c>
      <c r="AU826" s="138" t="s">
        <v>78</v>
      </c>
      <c r="AV826" s="10" t="s">
        <v>78</v>
      </c>
      <c r="AW826" s="10" t="s">
        <v>28</v>
      </c>
      <c r="AX826" s="10" t="s">
        <v>72</v>
      </c>
      <c r="AY826" s="138" t="s">
        <v>130</v>
      </c>
    </row>
    <row r="827" spans="2:51" s="10" customFormat="1">
      <c r="B827" s="136"/>
      <c r="D827" s="137" t="s">
        <v>131</v>
      </c>
      <c r="E827" s="138" t="s">
        <v>1</v>
      </c>
      <c r="F827" s="139" t="s">
        <v>3758</v>
      </c>
      <c r="H827" s="140">
        <v>30.928999999999998</v>
      </c>
      <c r="I827" s="141"/>
      <c r="L827" s="136"/>
      <c r="M827" s="142"/>
      <c r="T827" s="144"/>
      <c r="AT827" s="138" t="s">
        <v>131</v>
      </c>
      <c r="AU827" s="138" t="s">
        <v>78</v>
      </c>
      <c r="AV827" s="10" t="s">
        <v>78</v>
      </c>
      <c r="AW827" s="10" t="s">
        <v>28</v>
      </c>
      <c r="AX827" s="10" t="s">
        <v>72</v>
      </c>
      <c r="AY827" s="138" t="s">
        <v>130</v>
      </c>
    </row>
    <row r="828" spans="2:51" s="10" customFormat="1">
      <c r="B828" s="136"/>
      <c r="D828" s="137" t="s">
        <v>131</v>
      </c>
      <c r="E828" s="138" t="s">
        <v>1</v>
      </c>
      <c r="F828" s="139" t="s">
        <v>3757</v>
      </c>
      <c r="H828" s="140">
        <v>-3.9780000000000002</v>
      </c>
      <c r="I828" s="141"/>
      <c r="L828" s="136"/>
      <c r="M828" s="142"/>
      <c r="T828" s="144"/>
      <c r="AT828" s="138" t="s">
        <v>131</v>
      </c>
      <c r="AU828" s="138" t="s">
        <v>78</v>
      </c>
      <c r="AV828" s="10" t="s">
        <v>78</v>
      </c>
      <c r="AW828" s="10" t="s">
        <v>28</v>
      </c>
      <c r="AX828" s="10" t="s">
        <v>72</v>
      </c>
      <c r="AY828" s="138" t="s">
        <v>130</v>
      </c>
    </row>
    <row r="829" spans="2:51" s="10" customFormat="1">
      <c r="B829" s="136"/>
      <c r="D829" s="137" t="s">
        <v>131</v>
      </c>
      <c r="E829" s="138" t="s">
        <v>1</v>
      </c>
      <c r="F829" s="139" t="s">
        <v>3756</v>
      </c>
      <c r="H829" s="140">
        <v>7.2839999999999998</v>
      </c>
      <c r="I829" s="141"/>
      <c r="L829" s="136"/>
      <c r="M829" s="142"/>
      <c r="T829" s="144"/>
      <c r="AT829" s="138" t="s">
        <v>131</v>
      </c>
      <c r="AU829" s="138" t="s">
        <v>78</v>
      </c>
      <c r="AV829" s="10" t="s">
        <v>78</v>
      </c>
      <c r="AW829" s="10" t="s">
        <v>28</v>
      </c>
      <c r="AX829" s="10" t="s">
        <v>72</v>
      </c>
      <c r="AY829" s="138" t="s">
        <v>130</v>
      </c>
    </row>
    <row r="830" spans="2:51" s="813" customFormat="1">
      <c r="B830" s="817"/>
      <c r="D830" s="137" t="s">
        <v>131</v>
      </c>
      <c r="E830" s="814" t="s">
        <v>1</v>
      </c>
      <c r="F830" s="820" t="s">
        <v>5544</v>
      </c>
      <c r="H830" s="819">
        <v>288.20699999999999</v>
      </c>
      <c r="I830" s="818"/>
      <c r="L830" s="817"/>
      <c r="M830" s="816"/>
      <c r="T830" s="815"/>
      <c r="AT830" s="814" t="s">
        <v>131</v>
      </c>
      <c r="AU830" s="814" t="s">
        <v>78</v>
      </c>
      <c r="AV830" s="813" t="s">
        <v>132</v>
      </c>
      <c r="AW830" s="813" t="s">
        <v>28</v>
      </c>
      <c r="AX830" s="813" t="s">
        <v>72</v>
      </c>
      <c r="AY830" s="814" t="s">
        <v>130</v>
      </c>
    </row>
    <row r="831" spans="2:51" s="10" customFormat="1">
      <c r="B831" s="136"/>
      <c r="D831" s="137" t="s">
        <v>131</v>
      </c>
      <c r="E831" s="138" t="s">
        <v>1</v>
      </c>
      <c r="F831" s="139" t="s">
        <v>3807</v>
      </c>
      <c r="H831" s="140">
        <v>13.083</v>
      </c>
      <c r="I831" s="141"/>
      <c r="L831" s="136"/>
      <c r="M831" s="142"/>
      <c r="T831" s="144"/>
      <c r="AT831" s="138" t="s">
        <v>131</v>
      </c>
      <c r="AU831" s="138" t="s">
        <v>78</v>
      </c>
      <c r="AV831" s="10" t="s">
        <v>78</v>
      </c>
      <c r="AW831" s="10" t="s">
        <v>28</v>
      </c>
      <c r="AX831" s="10" t="s">
        <v>72</v>
      </c>
      <c r="AY831" s="138" t="s">
        <v>130</v>
      </c>
    </row>
    <row r="832" spans="2:51" s="10" customFormat="1">
      <c r="B832" s="136"/>
      <c r="D832" s="137" t="s">
        <v>131</v>
      </c>
      <c r="E832" s="138" t="s">
        <v>1</v>
      </c>
      <c r="F832" s="139" t="s">
        <v>3796</v>
      </c>
      <c r="H832" s="140">
        <v>6.1050000000000004</v>
      </c>
      <c r="I832" s="141"/>
      <c r="L832" s="136"/>
      <c r="M832" s="142"/>
      <c r="T832" s="144"/>
      <c r="AT832" s="138" t="s">
        <v>131</v>
      </c>
      <c r="AU832" s="138" t="s">
        <v>78</v>
      </c>
      <c r="AV832" s="10" t="s">
        <v>78</v>
      </c>
      <c r="AW832" s="10" t="s">
        <v>28</v>
      </c>
      <c r="AX832" s="10" t="s">
        <v>72</v>
      </c>
      <c r="AY832" s="138" t="s">
        <v>130</v>
      </c>
    </row>
    <row r="833" spans="2:65" s="10" customFormat="1">
      <c r="B833" s="136"/>
      <c r="D833" s="137" t="s">
        <v>131</v>
      </c>
      <c r="E833" s="138" t="s">
        <v>1</v>
      </c>
      <c r="F833" s="139" t="s">
        <v>3755</v>
      </c>
      <c r="H833" s="140">
        <v>92.206999999999994</v>
      </c>
      <c r="I833" s="141"/>
      <c r="L833" s="136"/>
      <c r="M833" s="142"/>
      <c r="T833" s="144"/>
      <c r="AT833" s="138" t="s">
        <v>131</v>
      </c>
      <c r="AU833" s="138" t="s">
        <v>78</v>
      </c>
      <c r="AV833" s="10" t="s">
        <v>78</v>
      </c>
      <c r="AW833" s="10" t="s">
        <v>28</v>
      </c>
      <c r="AX833" s="10" t="s">
        <v>72</v>
      </c>
      <c r="AY833" s="138" t="s">
        <v>130</v>
      </c>
    </row>
    <row r="834" spans="2:65" s="10" customFormat="1">
      <c r="B834" s="136"/>
      <c r="D834" s="137" t="s">
        <v>131</v>
      </c>
      <c r="E834" s="138" t="s">
        <v>1</v>
      </c>
      <c r="F834" s="139" t="s">
        <v>3754</v>
      </c>
      <c r="H834" s="140">
        <v>-7.875</v>
      </c>
      <c r="I834" s="141"/>
      <c r="L834" s="136"/>
      <c r="M834" s="142"/>
      <c r="T834" s="144"/>
      <c r="AT834" s="138" t="s">
        <v>131</v>
      </c>
      <c r="AU834" s="138" t="s">
        <v>78</v>
      </c>
      <c r="AV834" s="10" t="s">
        <v>78</v>
      </c>
      <c r="AW834" s="10" t="s">
        <v>28</v>
      </c>
      <c r="AX834" s="10" t="s">
        <v>72</v>
      </c>
      <c r="AY834" s="138" t="s">
        <v>130</v>
      </c>
    </row>
    <row r="835" spans="2:65" s="10" customFormat="1">
      <c r="B835" s="136"/>
      <c r="D835" s="137" t="s">
        <v>131</v>
      </c>
      <c r="E835" s="138" t="s">
        <v>1</v>
      </c>
      <c r="F835" s="139" t="s">
        <v>3806</v>
      </c>
      <c r="H835" s="140">
        <v>28.545000000000002</v>
      </c>
      <c r="I835" s="141"/>
      <c r="L835" s="136"/>
      <c r="M835" s="142"/>
      <c r="T835" s="144"/>
      <c r="AT835" s="138" t="s">
        <v>131</v>
      </c>
      <c r="AU835" s="138" t="s">
        <v>78</v>
      </c>
      <c r="AV835" s="10" t="s">
        <v>78</v>
      </c>
      <c r="AW835" s="10" t="s">
        <v>28</v>
      </c>
      <c r="AX835" s="10" t="s">
        <v>72</v>
      </c>
      <c r="AY835" s="138" t="s">
        <v>130</v>
      </c>
    </row>
    <row r="836" spans="2:65" s="10" customFormat="1">
      <c r="B836" s="136"/>
      <c r="D836" s="137" t="s">
        <v>131</v>
      </c>
      <c r="E836" s="138" t="s">
        <v>1</v>
      </c>
      <c r="F836" s="139" t="s">
        <v>3795</v>
      </c>
      <c r="H836" s="140">
        <v>16.867999999999999</v>
      </c>
      <c r="I836" s="141"/>
      <c r="L836" s="136"/>
      <c r="M836" s="142"/>
      <c r="T836" s="144"/>
      <c r="AT836" s="138" t="s">
        <v>131</v>
      </c>
      <c r="AU836" s="138" t="s">
        <v>78</v>
      </c>
      <c r="AV836" s="10" t="s">
        <v>78</v>
      </c>
      <c r="AW836" s="10" t="s">
        <v>28</v>
      </c>
      <c r="AX836" s="10" t="s">
        <v>72</v>
      </c>
      <c r="AY836" s="138" t="s">
        <v>130</v>
      </c>
    </row>
    <row r="837" spans="2:65" s="10" customFormat="1">
      <c r="B837" s="136"/>
      <c r="D837" s="137" t="s">
        <v>131</v>
      </c>
      <c r="E837" s="138" t="s">
        <v>1</v>
      </c>
      <c r="F837" s="139" t="s">
        <v>3753</v>
      </c>
      <c r="H837" s="140">
        <v>190.214</v>
      </c>
      <c r="I837" s="141"/>
      <c r="L837" s="136"/>
      <c r="M837" s="142"/>
      <c r="T837" s="144"/>
      <c r="AT837" s="138" t="s">
        <v>131</v>
      </c>
      <c r="AU837" s="138" t="s">
        <v>78</v>
      </c>
      <c r="AV837" s="10" t="s">
        <v>78</v>
      </c>
      <c r="AW837" s="10" t="s">
        <v>28</v>
      </c>
      <c r="AX837" s="10" t="s">
        <v>72</v>
      </c>
      <c r="AY837" s="138" t="s">
        <v>130</v>
      </c>
    </row>
    <row r="838" spans="2:65" s="10" customFormat="1">
      <c r="B838" s="136"/>
      <c r="D838" s="137" t="s">
        <v>131</v>
      </c>
      <c r="E838" s="138" t="s">
        <v>1</v>
      </c>
      <c r="F838" s="139" t="s">
        <v>3752</v>
      </c>
      <c r="H838" s="140">
        <v>-45.9</v>
      </c>
      <c r="I838" s="141"/>
      <c r="L838" s="136"/>
      <c r="M838" s="142"/>
      <c r="T838" s="144"/>
      <c r="AT838" s="138" t="s">
        <v>131</v>
      </c>
      <c r="AU838" s="138" t="s">
        <v>78</v>
      </c>
      <c r="AV838" s="10" t="s">
        <v>78</v>
      </c>
      <c r="AW838" s="10" t="s">
        <v>28</v>
      </c>
      <c r="AX838" s="10" t="s">
        <v>72</v>
      </c>
      <c r="AY838" s="138" t="s">
        <v>130</v>
      </c>
    </row>
    <row r="839" spans="2:65" s="10" customFormat="1">
      <c r="B839" s="136"/>
      <c r="D839" s="137" t="s">
        <v>131</v>
      </c>
      <c r="E839" s="138" t="s">
        <v>1</v>
      </c>
      <c r="F839" s="139" t="s">
        <v>3750</v>
      </c>
      <c r="H839" s="140">
        <v>95.927999999999997</v>
      </c>
      <c r="I839" s="141"/>
      <c r="L839" s="136"/>
      <c r="M839" s="142"/>
      <c r="T839" s="144"/>
      <c r="AT839" s="138" t="s">
        <v>131</v>
      </c>
      <c r="AU839" s="138" t="s">
        <v>78</v>
      </c>
      <c r="AV839" s="10" t="s">
        <v>78</v>
      </c>
      <c r="AW839" s="10" t="s">
        <v>28</v>
      </c>
      <c r="AX839" s="10" t="s">
        <v>72</v>
      </c>
      <c r="AY839" s="138" t="s">
        <v>130</v>
      </c>
    </row>
    <row r="840" spans="2:65" s="813" customFormat="1">
      <c r="B840" s="817"/>
      <c r="D840" s="137" t="s">
        <v>131</v>
      </c>
      <c r="E840" s="814" t="s">
        <v>1</v>
      </c>
      <c r="F840" s="820" t="s">
        <v>5543</v>
      </c>
      <c r="H840" s="819">
        <v>389.17500000000001</v>
      </c>
      <c r="I840" s="818"/>
      <c r="L840" s="817"/>
      <c r="M840" s="816"/>
      <c r="T840" s="815"/>
      <c r="AT840" s="814" t="s">
        <v>131</v>
      </c>
      <c r="AU840" s="814" t="s">
        <v>78</v>
      </c>
      <c r="AV840" s="813" t="s">
        <v>132</v>
      </c>
      <c r="AW840" s="813" t="s">
        <v>28</v>
      </c>
      <c r="AX840" s="813" t="s">
        <v>72</v>
      </c>
      <c r="AY840" s="814" t="s">
        <v>130</v>
      </c>
    </row>
    <row r="841" spans="2:65" s="821" customFormat="1">
      <c r="B841" s="825"/>
      <c r="D841" s="137" t="s">
        <v>131</v>
      </c>
      <c r="E841" s="822" t="s">
        <v>3828</v>
      </c>
      <c r="F841" s="828" t="s">
        <v>3195</v>
      </c>
      <c r="H841" s="827">
        <v>1537.288</v>
      </c>
      <c r="I841" s="826"/>
      <c r="L841" s="825"/>
      <c r="M841" s="824"/>
      <c r="T841" s="823"/>
      <c r="AT841" s="822" t="s">
        <v>131</v>
      </c>
      <c r="AU841" s="822" t="s">
        <v>78</v>
      </c>
      <c r="AV841" s="821" t="s">
        <v>103</v>
      </c>
      <c r="AW841" s="821" t="s">
        <v>28</v>
      </c>
      <c r="AX841" s="821" t="s">
        <v>8</v>
      </c>
      <c r="AY841" s="822" t="s">
        <v>130</v>
      </c>
    </row>
    <row r="842" spans="2:65" s="686" customFormat="1" ht="16.5" customHeight="1">
      <c r="B842" s="301"/>
      <c r="C842" s="145" t="s">
        <v>937</v>
      </c>
      <c r="D842" s="145" t="s">
        <v>164</v>
      </c>
      <c r="E842" s="146" t="s">
        <v>3022</v>
      </c>
      <c r="F842" s="147" t="s">
        <v>3021</v>
      </c>
      <c r="G842" s="148" t="s">
        <v>270</v>
      </c>
      <c r="H842" s="149">
        <v>1339.9359999999999</v>
      </c>
      <c r="I842" s="150"/>
      <c r="J842" s="151">
        <f>ROUND(I842*H842,0)</f>
        <v>0</v>
      </c>
      <c r="K842" s="147" t="s">
        <v>1</v>
      </c>
      <c r="L842" s="152"/>
      <c r="M842" s="153" t="s">
        <v>1</v>
      </c>
      <c r="N842" s="306" t="s">
        <v>37</v>
      </c>
      <c r="P842" s="307">
        <f>O842*H842</f>
        <v>0</v>
      </c>
      <c r="Q842" s="307">
        <v>0</v>
      </c>
      <c r="R842" s="307">
        <f>Q842*H842</f>
        <v>0</v>
      </c>
      <c r="S842" s="307">
        <v>0</v>
      </c>
      <c r="T842" s="133">
        <f>S842*H842</f>
        <v>0</v>
      </c>
      <c r="AR842" s="134" t="s">
        <v>135</v>
      </c>
      <c r="AT842" s="134" t="s">
        <v>164</v>
      </c>
      <c r="AU842" s="134" t="s">
        <v>78</v>
      </c>
      <c r="AY842" s="277" t="s">
        <v>130</v>
      </c>
      <c r="BE842" s="308">
        <f>IF(N842="základní",J842,0)</f>
        <v>0</v>
      </c>
      <c r="BF842" s="308">
        <f>IF(N842="snížená",J842,0)</f>
        <v>0</v>
      </c>
      <c r="BG842" s="308">
        <f>IF(N842="zákl. přenesená",J842,0)</f>
        <v>0</v>
      </c>
      <c r="BH842" s="308">
        <f>IF(N842="sníž. přenesená",J842,0)</f>
        <v>0</v>
      </c>
      <c r="BI842" s="308">
        <f>IF(N842="nulová",J842,0)</f>
        <v>0</v>
      </c>
      <c r="BJ842" s="277" t="s">
        <v>8</v>
      </c>
      <c r="BK842" s="308">
        <f>ROUND(I842*H842,0)</f>
        <v>0</v>
      </c>
      <c r="BL842" s="277" t="s">
        <v>103</v>
      </c>
      <c r="BM842" s="134" t="s">
        <v>5825</v>
      </c>
    </row>
    <row r="843" spans="2:65" s="10" customFormat="1">
      <c r="B843" s="136"/>
      <c r="D843" s="137" t="s">
        <v>131</v>
      </c>
      <c r="E843" s="138" t="s">
        <v>1</v>
      </c>
      <c r="F843" s="139" t="s">
        <v>72</v>
      </c>
      <c r="H843" s="140">
        <v>0</v>
      </c>
      <c r="I843" s="141"/>
      <c r="L843" s="136"/>
      <c r="M843" s="142"/>
      <c r="T843" s="144"/>
      <c r="AT843" s="138" t="s">
        <v>131</v>
      </c>
      <c r="AU843" s="138" t="s">
        <v>78</v>
      </c>
      <c r="AV843" s="10" t="s">
        <v>78</v>
      </c>
      <c r="AW843" s="10" t="s">
        <v>28</v>
      </c>
      <c r="AX843" s="10" t="s">
        <v>72</v>
      </c>
      <c r="AY843" s="138" t="s">
        <v>130</v>
      </c>
    </row>
    <row r="844" spans="2:65" s="813" customFormat="1">
      <c r="B844" s="817"/>
      <c r="D844" s="137" t="s">
        <v>131</v>
      </c>
      <c r="E844" s="814" t="s">
        <v>3165</v>
      </c>
      <c r="F844" s="820" t="s">
        <v>3164</v>
      </c>
      <c r="H844" s="819">
        <v>0</v>
      </c>
      <c r="I844" s="818"/>
      <c r="L844" s="817"/>
      <c r="M844" s="816"/>
      <c r="T844" s="815"/>
      <c r="AT844" s="814" t="s">
        <v>131</v>
      </c>
      <c r="AU844" s="814" t="s">
        <v>78</v>
      </c>
      <c r="AV844" s="813" t="s">
        <v>132</v>
      </c>
      <c r="AW844" s="813" t="s">
        <v>28</v>
      </c>
      <c r="AX844" s="813" t="s">
        <v>72</v>
      </c>
      <c r="AY844" s="814" t="s">
        <v>130</v>
      </c>
    </row>
    <row r="845" spans="2:65" s="10" customFormat="1">
      <c r="B845" s="136"/>
      <c r="D845" s="137" t="s">
        <v>131</v>
      </c>
      <c r="E845" s="138" t="s">
        <v>1</v>
      </c>
      <c r="F845" s="139" t="s">
        <v>3163</v>
      </c>
      <c r="H845" s="140">
        <v>29.81</v>
      </c>
      <c r="I845" s="141"/>
      <c r="L845" s="136"/>
      <c r="M845" s="142"/>
      <c r="T845" s="144"/>
      <c r="AT845" s="138" t="s">
        <v>131</v>
      </c>
      <c r="AU845" s="138" t="s">
        <v>78</v>
      </c>
      <c r="AV845" s="10" t="s">
        <v>78</v>
      </c>
      <c r="AW845" s="10" t="s">
        <v>28</v>
      </c>
      <c r="AX845" s="10" t="s">
        <v>72</v>
      </c>
      <c r="AY845" s="138" t="s">
        <v>130</v>
      </c>
    </row>
    <row r="846" spans="2:65" s="813" customFormat="1">
      <c r="B846" s="817"/>
      <c r="D846" s="137" t="s">
        <v>131</v>
      </c>
      <c r="E846" s="814" t="s">
        <v>3162</v>
      </c>
      <c r="F846" s="820" t="s">
        <v>3161</v>
      </c>
      <c r="H846" s="819">
        <v>29.81</v>
      </c>
      <c r="I846" s="818"/>
      <c r="L846" s="817"/>
      <c r="M846" s="816"/>
      <c r="T846" s="815"/>
      <c r="AT846" s="814" t="s">
        <v>131</v>
      </c>
      <c r="AU846" s="814" t="s">
        <v>78</v>
      </c>
      <c r="AV846" s="813" t="s">
        <v>132</v>
      </c>
      <c r="AW846" s="813" t="s">
        <v>28</v>
      </c>
      <c r="AX846" s="813" t="s">
        <v>72</v>
      </c>
      <c r="AY846" s="814" t="s">
        <v>130</v>
      </c>
    </row>
    <row r="847" spans="2:65" s="10" customFormat="1">
      <c r="B847" s="136"/>
      <c r="D847" s="137" t="s">
        <v>131</v>
      </c>
      <c r="E847" s="138" t="s">
        <v>1</v>
      </c>
      <c r="F847" s="139" t="s">
        <v>3160</v>
      </c>
      <c r="H847" s="140">
        <v>39.17</v>
      </c>
      <c r="I847" s="141"/>
      <c r="L847" s="136"/>
      <c r="M847" s="142"/>
      <c r="T847" s="144"/>
      <c r="AT847" s="138" t="s">
        <v>131</v>
      </c>
      <c r="AU847" s="138" t="s">
        <v>78</v>
      </c>
      <c r="AV847" s="10" t="s">
        <v>78</v>
      </c>
      <c r="AW847" s="10" t="s">
        <v>28</v>
      </c>
      <c r="AX847" s="10" t="s">
        <v>72</v>
      </c>
      <c r="AY847" s="138" t="s">
        <v>130</v>
      </c>
    </row>
    <row r="848" spans="2:65" s="813" customFormat="1">
      <c r="B848" s="817"/>
      <c r="D848" s="137" t="s">
        <v>131</v>
      </c>
      <c r="E848" s="814" t="s">
        <v>3159</v>
      </c>
      <c r="F848" s="820" t="s">
        <v>3158</v>
      </c>
      <c r="H848" s="819">
        <v>39.17</v>
      </c>
      <c r="I848" s="818"/>
      <c r="L848" s="817"/>
      <c r="M848" s="816"/>
      <c r="T848" s="815"/>
      <c r="AT848" s="814" t="s">
        <v>131</v>
      </c>
      <c r="AU848" s="814" t="s">
        <v>78</v>
      </c>
      <c r="AV848" s="813" t="s">
        <v>132</v>
      </c>
      <c r="AW848" s="813" t="s">
        <v>28</v>
      </c>
      <c r="AX848" s="813" t="s">
        <v>72</v>
      </c>
      <c r="AY848" s="814" t="s">
        <v>130</v>
      </c>
    </row>
    <row r="849" spans="2:51" s="10" customFormat="1">
      <c r="B849" s="136"/>
      <c r="D849" s="137" t="s">
        <v>131</v>
      </c>
      <c r="E849" s="138" t="s">
        <v>1</v>
      </c>
      <c r="F849" s="139" t="s">
        <v>3155</v>
      </c>
      <c r="H849" s="140">
        <v>325.02999999999997</v>
      </c>
      <c r="I849" s="141"/>
      <c r="L849" s="136"/>
      <c r="M849" s="142"/>
      <c r="T849" s="144"/>
      <c r="AT849" s="138" t="s">
        <v>131</v>
      </c>
      <c r="AU849" s="138" t="s">
        <v>78</v>
      </c>
      <c r="AV849" s="10" t="s">
        <v>78</v>
      </c>
      <c r="AW849" s="10" t="s">
        <v>28</v>
      </c>
      <c r="AX849" s="10" t="s">
        <v>72</v>
      </c>
      <c r="AY849" s="138" t="s">
        <v>130</v>
      </c>
    </row>
    <row r="850" spans="2:51" s="813" customFormat="1">
      <c r="B850" s="817"/>
      <c r="D850" s="137" t="s">
        <v>131</v>
      </c>
      <c r="E850" s="814" t="s">
        <v>3154</v>
      </c>
      <c r="F850" s="820" t="s">
        <v>3153</v>
      </c>
      <c r="H850" s="819">
        <v>325.02999999999997</v>
      </c>
      <c r="I850" s="818"/>
      <c r="L850" s="817"/>
      <c r="M850" s="816"/>
      <c r="T850" s="815"/>
      <c r="AT850" s="814" t="s">
        <v>131</v>
      </c>
      <c r="AU850" s="814" t="s">
        <v>78</v>
      </c>
      <c r="AV850" s="813" t="s">
        <v>132</v>
      </c>
      <c r="AW850" s="813" t="s">
        <v>28</v>
      </c>
      <c r="AX850" s="813" t="s">
        <v>72</v>
      </c>
      <c r="AY850" s="814" t="s">
        <v>130</v>
      </c>
    </row>
    <row r="851" spans="2:51" s="10" customFormat="1">
      <c r="B851" s="136"/>
      <c r="D851" s="137" t="s">
        <v>131</v>
      </c>
      <c r="E851" s="138" t="s">
        <v>1</v>
      </c>
      <c r="F851" s="139" t="s">
        <v>3128</v>
      </c>
      <c r="H851" s="140">
        <v>114.07</v>
      </c>
      <c r="I851" s="141"/>
      <c r="L851" s="136"/>
      <c r="M851" s="142"/>
      <c r="T851" s="144"/>
      <c r="AT851" s="138" t="s">
        <v>131</v>
      </c>
      <c r="AU851" s="138" t="s">
        <v>78</v>
      </c>
      <c r="AV851" s="10" t="s">
        <v>78</v>
      </c>
      <c r="AW851" s="10" t="s">
        <v>28</v>
      </c>
      <c r="AX851" s="10" t="s">
        <v>72</v>
      </c>
      <c r="AY851" s="138" t="s">
        <v>130</v>
      </c>
    </row>
    <row r="852" spans="2:51" s="813" customFormat="1">
      <c r="B852" s="817"/>
      <c r="D852" s="137" t="s">
        <v>131</v>
      </c>
      <c r="E852" s="814" t="s">
        <v>3127</v>
      </c>
      <c r="F852" s="820" t="s">
        <v>3126</v>
      </c>
      <c r="H852" s="819">
        <v>114.07</v>
      </c>
      <c r="I852" s="818"/>
      <c r="L852" s="817"/>
      <c r="M852" s="816"/>
      <c r="T852" s="815"/>
      <c r="AT852" s="814" t="s">
        <v>131</v>
      </c>
      <c r="AU852" s="814" t="s">
        <v>78</v>
      </c>
      <c r="AV852" s="813" t="s">
        <v>132</v>
      </c>
      <c r="AW852" s="813" t="s">
        <v>28</v>
      </c>
      <c r="AX852" s="813" t="s">
        <v>72</v>
      </c>
      <c r="AY852" s="814" t="s">
        <v>130</v>
      </c>
    </row>
    <row r="853" spans="2:51" s="10" customFormat="1">
      <c r="B853" s="136"/>
      <c r="D853" s="137" t="s">
        <v>131</v>
      </c>
      <c r="E853" s="138" t="s">
        <v>1</v>
      </c>
      <c r="F853" s="139" t="s">
        <v>3125</v>
      </c>
      <c r="H853" s="140">
        <v>3.96</v>
      </c>
      <c r="I853" s="141"/>
      <c r="L853" s="136"/>
      <c r="M853" s="142"/>
      <c r="T853" s="144"/>
      <c r="AT853" s="138" t="s">
        <v>131</v>
      </c>
      <c r="AU853" s="138" t="s">
        <v>78</v>
      </c>
      <c r="AV853" s="10" t="s">
        <v>78</v>
      </c>
      <c r="AW853" s="10" t="s">
        <v>28</v>
      </c>
      <c r="AX853" s="10" t="s">
        <v>72</v>
      </c>
      <c r="AY853" s="138" t="s">
        <v>130</v>
      </c>
    </row>
    <row r="854" spans="2:51" s="813" customFormat="1">
      <c r="B854" s="817"/>
      <c r="D854" s="137" t="s">
        <v>131</v>
      </c>
      <c r="E854" s="814" t="s">
        <v>3124</v>
      </c>
      <c r="F854" s="820" t="s">
        <v>3123</v>
      </c>
      <c r="H854" s="819">
        <v>3.96</v>
      </c>
      <c r="I854" s="818"/>
      <c r="L854" s="817"/>
      <c r="M854" s="816"/>
      <c r="T854" s="815"/>
      <c r="AT854" s="814" t="s">
        <v>131</v>
      </c>
      <c r="AU854" s="814" t="s">
        <v>78</v>
      </c>
      <c r="AV854" s="813" t="s">
        <v>132</v>
      </c>
      <c r="AW854" s="813" t="s">
        <v>28</v>
      </c>
      <c r="AX854" s="813" t="s">
        <v>72</v>
      </c>
      <c r="AY854" s="814" t="s">
        <v>130</v>
      </c>
    </row>
    <row r="855" spans="2:51" s="10" customFormat="1">
      <c r="B855" s="136"/>
      <c r="D855" s="137" t="s">
        <v>131</v>
      </c>
      <c r="E855" s="138" t="s">
        <v>1</v>
      </c>
      <c r="F855" s="139" t="s">
        <v>3122</v>
      </c>
      <c r="H855" s="140">
        <v>93.18</v>
      </c>
      <c r="I855" s="141"/>
      <c r="L855" s="136"/>
      <c r="M855" s="142"/>
      <c r="T855" s="144"/>
      <c r="AT855" s="138" t="s">
        <v>131</v>
      </c>
      <c r="AU855" s="138" t="s">
        <v>78</v>
      </c>
      <c r="AV855" s="10" t="s">
        <v>78</v>
      </c>
      <c r="AW855" s="10" t="s">
        <v>28</v>
      </c>
      <c r="AX855" s="10" t="s">
        <v>72</v>
      </c>
      <c r="AY855" s="138" t="s">
        <v>130</v>
      </c>
    </row>
    <row r="856" spans="2:51" s="813" customFormat="1">
      <c r="B856" s="817"/>
      <c r="D856" s="137" t="s">
        <v>131</v>
      </c>
      <c r="E856" s="814" t="s">
        <v>3121</v>
      </c>
      <c r="F856" s="820" t="s">
        <v>3120</v>
      </c>
      <c r="H856" s="819">
        <v>93.18</v>
      </c>
      <c r="I856" s="818"/>
      <c r="L856" s="817"/>
      <c r="M856" s="816"/>
      <c r="T856" s="815"/>
      <c r="AT856" s="814" t="s">
        <v>131</v>
      </c>
      <c r="AU856" s="814" t="s">
        <v>78</v>
      </c>
      <c r="AV856" s="813" t="s">
        <v>132</v>
      </c>
      <c r="AW856" s="813" t="s">
        <v>28</v>
      </c>
      <c r="AX856" s="813" t="s">
        <v>72</v>
      </c>
      <c r="AY856" s="814" t="s">
        <v>130</v>
      </c>
    </row>
    <row r="857" spans="2:51" s="10" customFormat="1">
      <c r="B857" s="136"/>
      <c r="D857" s="137" t="s">
        <v>131</v>
      </c>
      <c r="E857" s="138" t="s">
        <v>1</v>
      </c>
      <c r="F857" s="139" t="s">
        <v>3119</v>
      </c>
      <c r="H857" s="140">
        <v>64.180000000000007</v>
      </c>
      <c r="I857" s="141"/>
      <c r="L857" s="136"/>
      <c r="M857" s="142"/>
      <c r="T857" s="144"/>
      <c r="AT857" s="138" t="s">
        <v>131</v>
      </c>
      <c r="AU857" s="138" t="s">
        <v>78</v>
      </c>
      <c r="AV857" s="10" t="s">
        <v>78</v>
      </c>
      <c r="AW857" s="10" t="s">
        <v>28</v>
      </c>
      <c r="AX857" s="10" t="s">
        <v>72</v>
      </c>
      <c r="AY857" s="138" t="s">
        <v>130</v>
      </c>
    </row>
    <row r="858" spans="2:51" s="813" customFormat="1">
      <c r="B858" s="817"/>
      <c r="D858" s="137" t="s">
        <v>131</v>
      </c>
      <c r="E858" s="814" t="s">
        <v>3118</v>
      </c>
      <c r="F858" s="820" t="s">
        <v>3117</v>
      </c>
      <c r="H858" s="819">
        <v>64.180000000000007</v>
      </c>
      <c r="I858" s="818"/>
      <c r="L858" s="817"/>
      <c r="M858" s="816"/>
      <c r="T858" s="815"/>
      <c r="AT858" s="814" t="s">
        <v>131</v>
      </c>
      <c r="AU858" s="814" t="s">
        <v>78</v>
      </c>
      <c r="AV858" s="813" t="s">
        <v>132</v>
      </c>
      <c r="AW858" s="813" t="s">
        <v>28</v>
      </c>
      <c r="AX858" s="813" t="s">
        <v>72</v>
      </c>
      <c r="AY858" s="814" t="s">
        <v>130</v>
      </c>
    </row>
    <row r="859" spans="2:51" s="10" customFormat="1">
      <c r="B859" s="136"/>
      <c r="D859" s="137" t="s">
        <v>131</v>
      </c>
      <c r="E859" s="138" t="s">
        <v>1</v>
      </c>
      <c r="F859" s="139" t="s">
        <v>3114</v>
      </c>
      <c r="H859" s="140">
        <v>144.58000000000001</v>
      </c>
      <c r="I859" s="141"/>
      <c r="L859" s="136"/>
      <c r="M859" s="142"/>
      <c r="T859" s="144"/>
      <c r="AT859" s="138" t="s">
        <v>131</v>
      </c>
      <c r="AU859" s="138" t="s">
        <v>78</v>
      </c>
      <c r="AV859" s="10" t="s">
        <v>78</v>
      </c>
      <c r="AW859" s="10" t="s">
        <v>28</v>
      </c>
      <c r="AX859" s="10" t="s">
        <v>72</v>
      </c>
      <c r="AY859" s="138" t="s">
        <v>130</v>
      </c>
    </row>
    <row r="860" spans="2:51" s="813" customFormat="1">
      <c r="B860" s="817"/>
      <c r="D860" s="137" t="s">
        <v>131</v>
      </c>
      <c r="E860" s="814" t="s">
        <v>3113</v>
      </c>
      <c r="F860" s="820" t="s">
        <v>3112</v>
      </c>
      <c r="H860" s="819">
        <v>144.58000000000001</v>
      </c>
      <c r="I860" s="818"/>
      <c r="L860" s="817"/>
      <c r="M860" s="816"/>
      <c r="T860" s="815"/>
      <c r="AT860" s="814" t="s">
        <v>131</v>
      </c>
      <c r="AU860" s="814" t="s">
        <v>78</v>
      </c>
      <c r="AV860" s="813" t="s">
        <v>132</v>
      </c>
      <c r="AW860" s="813" t="s">
        <v>28</v>
      </c>
      <c r="AX860" s="813" t="s">
        <v>72</v>
      </c>
      <c r="AY860" s="814" t="s">
        <v>130</v>
      </c>
    </row>
    <row r="861" spans="2:51" s="10" customFormat="1">
      <c r="B861" s="136"/>
      <c r="D861" s="137" t="s">
        <v>131</v>
      </c>
      <c r="E861" s="138" t="s">
        <v>1</v>
      </c>
      <c r="F861" s="139" t="s">
        <v>3111</v>
      </c>
      <c r="H861" s="140">
        <v>17.57</v>
      </c>
      <c r="I861" s="141"/>
      <c r="L861" s="136"/>
      <c r="M861" s="142"/>
      <c r="T861" s="144"/>
      <c r="AT861" s="138" t="s">
        <v>131</v>
      </c>
      <c r="AU861" s="138" t="s">
        <v>78</v>
      </c>
      <c r="AV861" s="10" t="s">
        <v>78</v>
      </c>
      <c r="AW861" s="10" t="s">
        <v>28</v>
      </c>
      <c r="AX861" s="10" t="s">
        <v>72</v>
      </c>
      <c r="AY861" s="138" t="s">
        <v>130</v>
      </c>
    </row>
    <row r="862" spans="2:51" s="10" customFormat="1">
      <c r="B862" s="136"/>
      <c r="D862" s="137" t="s">
        <v>131</v>
      </c>
      <c r="E862" s="138" t="s">
        <v>1</v>
      </c>
      <c r="F862" s="139" t="s">
        <v>3110</v>
      </c>
      <c r="H862" s="140">
        <v>47.17</v>
      </c>
      <c r="I862" s="141"/>
      <c r="L862" s="136"/>
      <c r="M862" s="142"/>
      <c r="T862" s="144"/>
      <c r="AT862" s="138" t="s">
        <v>131</v>
      </c>
      <c r="AU862" s="138" t="s">
        <v>78</v>
      </c>
      <c r="AV862" s="10" t="s">
        <v>78</v>
      </c>
      <c r="AW862" s="10" t="s">
        <v>28</v>
      </c>
      <c r="AX862" s="10" t="s">
        <v>72</v>
      </c>
      <c r="AY862" s="138" t="s">
        <v>130</v>
      </c>
    </row>
    <row r="863" spans="2:51" s="813" customFormat="1">
      <c r="B863" s="817"/>
      <c r="D863" s="137" t="s">
        <v>131</v>
      </c>
      <c r="E863" s="814" t="s">
        <v>3109</v>
      </c>
      <c r="F863" s="820" t="s">
        <v>3108</v>
      </c>
      <c r="H863" s="819">
        <v>64.739999999999995</v>
      </c>
      <c r="I863" s="818"/>
      <c r="L863" s="817"/>
      <c r="M863" s="816"/>
      <c r="T863" s="815"/>
      <c r="AT863" s="814" t="s">
        <v>131</v>
      </c>
      <c r="AU863" s="814" t="s">
        <v>78</v>
      </c>
      <c r="AV863" s="813" t="s">
        <v>132</v>
      </c>
      <c r="AW863" s="813" t="s">
        <v>28</v>
      </c>
      <c r="AX863" s="813" t="s">
        <v>72</v>
      </c>
      <c r="AY863" s="814" t="s">
        <v>130</v>
      </c>
    </row>
    <row r="864" spans="2:51" s="10" customFormat="1">
      <c r="B864" s="136"/>
      <c r="D864" s="137" t="s">
        <v>131</v>
      </c>
      <c r="E864" s="138" t="s">
        <v>1</v>
      </c>
      <c r="F864" s="139" t="s">
        <v>3107</v>
      </c>
      <c r="H864" s="140">
        <v>130.16</v>
      </c>
      <c r="I864" s="141"/>
      <c r="L864" s="136"/>
      <c r="M864" s="142"/>
      <c r="T864" s="144"/>
      <c r="AT864" s="138" t="s">
        <v>131</v>
      </c>
      <c r="AU864" s="138" t="s">
        <v>78</v>
      </c>
      <c r="AV864" s="10" t="s">
        <v>78</v>
      </c>
      <c r="AW864" s="10" t="s">
        <v>28</v>
      </c>
      <c r="AX864" s="10" t="s">
        <v>72</v>
      </c>
      <c r="AY864" s="138" t="s">
        <v>130</v>
      </c>
    </row>
    <row r="865" spans="2:51" s="813" customFormat="1">
      <c r="B865" s="817"/>
      <c r="D865" s="137" t="s">
        <v>131</v>
      </c>
      <c r="E865" s="814" t="s">
        <v>3106</v>
      </c>
      <c r="F865" s="820" t="s">
        <v>3105</v>
      </c>
      <c r="H865" s="819">
        <v>130.16</v>
      </c>
      <c r="I865" s="818"/>
      <c r="L865" s="817"/>
      <c r="M865" s="816"/>
      <c r="T865" s="815"/>
      <c r="AT865" s="814" t="s">
        <v>131</v>
      </c>
      <c r="AU865" s="814" t="s">
        <v>78</v>
      </c>
      <c r="AV865" s="813" t="s">
        <v>132</v>
      </c>
      <c r="AW865" s="813" t="s">
        <v>28</v>
      </c>
      <c r="AX865" s="813" t="s">
        <v>72</v>
      </c>
      <c r="AY865" s="814" t="s">
        <v>130</v>
      </c>
    </row>
    <row r="866" spans="2:51" s="10" customFormat="1">
      <c r="B866" s="136"/>
      <c r="D866" s="137" t="s">
        <v>131</v>
      </c>
      <c r="E866" s="138" t="s">
        <v>1</v>
      </c>
      <c r="F866" s="139" t="s">
        <v>3104</v>
      </c>
      <c r="H866" s="140">
        <v>68.25</v>
      </c>
      <c r="I866" s="141"/>
      <c r="L866" s="136"/>
      <c r="M866" s="142"/>
      <c r="T866" s="144"/>
      <c r="AT866" s="138" t="s">
        <v>131</v>
      </c>
      <c r="AU866" s="138" t="s">
        <v>78</v>
      </c>
      <c r="AV866" s="10" t="s">
        <v>78</v>
      </c>
      <c r="AW866" s="10" t="s">
        <v>28</v>
      </c>
      <c r="AX866" s="10" t="s">
        <v>72</v>
      </c>
      <c r="AY866" s="138" t="s">
        <v>130</v>
      </c>
    </row>
    <row r="867" spans="2:51" s="813" customFormat="1">
      <c r="B867" s="817"/>
      <c r="D867" s="137" t="s">
        <v>131</v>
      </c>
      <c r="E867" s="814" t="s">
        <v>3103</v>
      </c>
      <c r="F867" s="820" t="s">
        <v>3102</v>
      </c>
      <c r="H867" s="819">
        <v>68.25</v>
      </c>
      <c r="I867" s="818"/>
      <c r="L867" s="817"/>
      <c r="M867" s="816"/>
      <c r="T867" s="815"/>
      <c r="AT867" s="814" t="s">
        <v>131</v>
      </c>
      <c r="AU867" s="814" t="s">
        <v>78</v>
      </c>
      <c r="AV867" s="813" t="s">
        <v>132</v>
      </c>
      <c r="AW867" s="813" t="s">
        <v>28</v>
      </c>
      <c r="AX867" s="813" t="s">
        <v>72</v>
      </c>
      <c r="AY867" s="814" t="s">
        <v>130</v>
      </c>
    </row>
    <row r="868" spans="2:51" s="10" customFormat="1">
      <c r="B868" s="136"/>
      <c r="D868" s="137" t="s">
        <v>131</v>
      </c>
      <c r="E868" s="138" t="s">
        <v>1</v>
      </c>
      <c r="F868" s="139" t="s">
        <v>3099</v>
      </c>
      <c r="H868" s="140">
        <v>69.540000000000006</v>
      </c>
      <c r="I868" s="141"/>
      <c r="L868" s="136"/>
      <c r="M868" s="142"/>
      <c r="T868" s="144"/>
      <c r="AT868" s="138" t="s">
        <v>131</v>
      </c>
      <c r="AU868" s="138" t="s">
        <v>78</v>
      </c>
      <c r="AV868" s="10" t="s">
        <v>78</v>
      </c>
      <c r="AW868" s="10" t="s">
        <v>28</v>
      </c>
      <c r="AX868" s="10" t="s">
        <v>72</v>
      </c>
      <c r="AY868" s="138" t="s">
        <v>130</v>
      </c>
    </row>
    <row r="869" spans="2:51" s="813" customFormat="1">
      <c r="B869" s="817"/>
      <c r="D869" s="137" t="s">
        <v>131</v>
      </c>
      <c r="E869" s="814" t="s">
        <v>3098</v>
      </c>
      <c r="F869" s="820" t="s">
        <v>3097</v>
      </c>
      <c r="H869" s="819">
        <v>69.540000000000006</v>
      </c>
      <c r="I869" s="818"/>
      <c r="L869" s="817"/>
      <c r="M869" s="816"/>
      <c r="T869" s="815"/>
      <c r="AT869" s="814" t="s">
        <v>131</v>
      </c>
      <c r="AU869" s="814" t="s">
        <v>78</v>
      </c>
      <c r="AV869" s="813" t="s">
        <v>132</v>
      </c>
      <c r="AW869" s="813" t="s">
        <v>28</v>
      </c>
      <c r="AX869" s="813" t="s">
        <v>72</v>
      </c>
      <c r="AY869" s="814" t="s">
        <v>130</v>
      </c>
    </row>
    <row r="870" spans="2:51" s="10" customFormat="1">
      <c r="B870" s="136"/>
      <c r="D870" s="137" t="s">
        <v>131</v>
      </c>
      <c r="E870" s="138" t="s">
        <v>1</v>
      </c>
      <c r="F870" s="139" t="s">
        <v>3092</v>
      </c>
      <c r="H870" s="140">
        <v>15.52</v>
      </c>
      <c r="I870" s="141"/>
      <c r="L870" s="136"/>
      <c r="M870" s="142"/>
      <c r="T870" s="144"/>
      <c r="AT870" s="138" t="s">
        <v>131</v>
      </c>
      <c r="AU870" s="138" t="s">
        <v>78</v>
      </c>
      <c r="AV870" s="10" t="s">
        <v>78</v>
      </c>
      <c r="AW870" s="10" t="s">
        <v>28</v>
      </c>
      <c r="AX870" s="10" t="s">
        <v>72</v>
      </c>
      <c r="AY870" s="138" t="s">
        <v>130</v>
      </c>
    </row>
    <row r="871" spans="2:51" s="813" customFormat="1">
      <c r="B871" s="817"/>
      <c r="D871" s="137" t="s">
        <v>131</v>
      </c>
      <c r="E871" s="814" t="s">
        <v>3091</v>
      </c>
      <c r="F871" s="820" t="s">
        <v>3090</v>
      </c>
      <c r="H871" s="819">
        <v>15.52</v>
      </c>
      <c r="I871" s="818"/>
      <c r="L871" s="817"/>
      <c r="M871" s="816"/>
      <c r="T871" s="815"/>
      <c r="AT871" s="814" t="s">
        <v>131</v>
      </c>
      <c r="AU871" s="814" t="s">
        <v>78</v>
      </c>
      <c r="AV871" s="813" t="s">
        <v>132</v>
      </c>
      <c r="AW871" s="813" t="s">
        <v>28</v>
      </c>
      <c r="AX871" s="813" t="s">
        <v>72</v>
      </c>
      <c r="AY871" s="814" t="s">
        <v>130</v>
      </c>
    </row>
    <row r="872" spans="2:51" s="10" customFormat="1">
      <c r="B872" s="136"/>
      <c r="D872" s="137" t="s">
        <v>131</v>
      </c>
      <c r="E872" s="138" t="s">
        <v>1</v>
      </c>
      <c r="F872" s="139" t="s">
        <v>3073</v>
      </c>
      <c r="H872" s="140">
        <v>9.73</v>
      </c>
      <c r="I872" s="141"/>
      <c r="L872" s="136"/>
      <c r="M872" s="142"/>
      <c r="T872" s="144"/>
      <c r="AT872" s="138" t="s">
        <v>131</v>
      </c>
      <c r="AU872" s="138" t="s">
        <v>78</v>
      </c>
      <c r="AV872" s="10" t="s">
        <v>78</v>
      </c>
      <c r="AW872" s="10" t="s">
        <v>28</v>
      </c>
      <c r="AX872" s="10" t="s">
        <v>72</v>
      </c>
      <c r="AY872" s="138" t="s">
        <v>130</v>
      </c>
    </row>
    <row r="873" spans="2:51" s="813" customFormat="1">
      <c r="B873" s="817"/>
      <c r="D873" s="137" t="s">
        <v>131</v>
      </c>
      <c r="E873" s="814" t="s">
        <v>3072</v>
      </c>
      <c r="F873" s="820" t="s">
        <v>3071</v>
      </c>
      <c r="H873" s="819">
        <v>9.73</v>
      </c>
      <c r="I873" s="818"/>
      <c r="L873" s="817"/>
      <c r="M873" s="816"/>
      <c r="T873" s="815"/>
      <c r="AT873" s="814" t="s">
        <v>131</v>
      </c>
      <c r="AU873" s="814" t="s">
        <v>78</v>
      </c>
      <c r="AV873" s="813" t="s">
        <v>132</v>
      </c>
      <c r="AW873" s="813" t="s">
        <v>28</v>
      </c>
      <c r="AX873" s="813" t="s">
        <v>72</v>
      </c>
      <c r="AY873" s="814" t="s">
        <v>130</v>
      </c>
    </row>
    <row r="874" spans="2:51" s="10" customFormat="1">
      <c r="B874" s="136"/>
      <c r="D874" s="137" t="s">
        <v>131</v>
      </c>
      <c r="E874" s="138" t="s">
        <v>1</v>
      </c>
      <c r="F874" s="139" t="s">
        <v>3070</v>
      </c>
      <c r="H874" s="140">
        <v>11.816000000000001</v>
      </c>
      <c r="I874" s="141"/>
      <c r="L874" s="136"/>
      <c r="M874" s="142"/>
      <c r="T874" s="144"/>
      <c r="AT874" s="138" t="s">
        <v>131</v>
      </c>
      <c r="AU874" s="138" t="s">
        <v>78</v>
      </c>
      <c r="AV874" s="10" t="s">
        <v>78</v>
      </c>
      <c r="AW874" s="10" t="s">
        <v>28</v>
      </c>
      <c r="AX874" s="10" t="s">
        <v>72</v>
      </c>
      <c r="AY874" s="138" t="s">
        <v>130</v>
      </c>
    </row>
    <row r="875" spans="2:51" s="813" customFormat="1">
      <c r="B875" s="817"/>
      <c r="D875" s="137" t="s">
        <v>131</v>
      </c>
      <c r="E875" s="814" t="s">
        <v>3069</v>
      </c>
      <c r="F875" s="820" t="s">
        <v>3068</v>
      </c>
      <c r="H875" s="819">
        <v>11.816000000000001</v>
      </c>
      <c r="I875" s="818"/>
      <c r="L875" s="817"/>
      <c r="M875" s="816"/>
      <c r="T875" s="815"/>
      <c r="AT875" s="814" t="s">
        <v>131</v>
      </c>
      <c r="AU875" s="814" t="s">
        <v>78</v>
      </c>
      <c r="AV875" s="813" t="s">
        <v>132</v>
      </c>
      <c r="AW875" s="813" t="s">
        <v>28</v>
      </c>
      <c r="AX875" s="813" t="s">
        <v>72</v>
      </c>
      <c r="AY875" s="814" t="s">
        <v>130</v>
      </c>
    </row>
    <row r="876" spans="2:51" s="10" customFormat="1">
      <c r="B876" s="136"/>
      <c r="D876" s="137" t="s">
        <v>131</v>
      </c>
      <c r="E876" s="138" t="s">
        <v>1</v>
      </c>
      <c r="F876" s="139" t="s">
        <v>3051</v>
      </c>
      <c r="H876" s="140">
        <v>11.42</v>
      </c>
      <c r="I876" s="141"/>
      <c r="L876" s="136"/>
      <c r="M876" s="142"/>
      <c r="T876" s="144"/>
      <c r="AT876" s="138" t="s">
        <v>131</v>
      </c>
      <c r="AU876" s="138" t="s">
        <v>78</v>
      </c>
      <c r="AV876" s="10" t="s">
        <v>78</v>
      </c>
      <c r="AW876" s="10" t="s">
        <v>28</v>
      </c>
      <c r="AX876" s="10" t="s">
        <v>72</v>
      </c>
      <c r="AY876" s="138" t="s">
        <v>130</v>
      </c>
    </row>
    <row r="877" spans="2:51" s="813" customFormat="1">
      <c r="B877" s="817"/>
      <c r="D877" s="137" t="s">
        <v>131</v>
      </c>
      <c r="E877" s="814" t="s">
        <v>3050</v>
      </c>
      <c r="F877" s="820" t="s">
        <v>3049</v>
      </c>
      <c r="H877" s="819">
        <v>11.42</v>
      </c>
      <c r="I877" s="818"/>
      <c r="L877" s="817"/>
      <c r="M877" s="816"/>
      <c r="T877" s="815"/>
      <c r="AT877" s="814" t="s">
        <v>131</v>
      </c>
      <c r="AU877" s="814" t="s">
        <v>78</v>
      </c>
      <c r="AV877" s="813" t="s">
        <v>132</v>
      </c>
      <c r="AW877" s="813" t="s">
        <v>28</v>
      </c>
      <c r="AX877" s="813" t="s">
        <v>72</v>
      </c>
      <c r="AY877" s="814" t="s">
        <v>130</v>
      </c>
    </row>
    <row r="878" spans="2:51" s="10" customFormat="1">
      <c r="B878" s="136"/>
      <c r="D878" s="137" t="s">
        <v>131</v>
      </c>
      <c r="E878" s="138" t="s">
        <v>1</v>
      </c>
      <c r="F878" s="139" t="s">
        <v>3040</v>
      </c>
      <c r="H878" s="140">
        <v>85.41</v>
      </c>
      <c r="I878" s="141"/>
      <c r="L878" s="136"/>
      <c r="M878" s="142"/>
      <c r="T878" s="144"/>
      <c r="AT878" s="138" t="s">
        <v>131</v>
      </c>
      <c r="AU878" s="138" t="s">
        <v>78</v>
      </c>
      <c r="AV878" s="10" t="s">
        <v>78</v>
      </c>
      <c r="AW878" s="10" t="s">
        <v>28</v>
      </c>
      <c r="AX878" s="10" t="s">
        <v>72</v>
      </c>
      <c r="AY878" s="138" t="s">
        <v>130</v>
      </c>
    </row>
    <row r="879" spans="2:51" s="813" customFormat="1">
      <c r="B879" s="817"/>
      <c r="D879" s="137" t="s">
        <v>131</v>
      </c>
      <c r="E879" s="814" t="s">
        <v>3039</v>
      </c>
      <c r="F879" s="820" t="s">
        <v>3038</v>
      </c>
      <c r="H879" s="819">
        <v>85.41</v>
      </c>
      <c r="I879" s="818"/>
      <c r="L879" s="817"/>
      <c r="M879" s="816"/>
      <c r="T879" s="815"/>
      <c r="AT879" s="814" t="s">
        <v>131</v>
      </c>
      <c r="AU879" s="814" t="s">
        <v>78</v>
      </c>
      <c r="AV879" s="813" t="s">
        <v>132</v>
      </c>
      <c r="AW879" s="813" t="s">
        <v>28</v>
      </c>
      <c r="AX879" s="813" t="s">
        <v>72</v>
      </c>
      <c r="AY879" s="814" t="s">
        <v>130</v>
      </c>
    </row>
    <row r="880" spans="2:51" s="10" customFormat="1">
      <c r="B880" s="136"/>
      <c r="D880" s="137" t="s">
        <v>131</v>
      </c>
      <c r="E880" s="138" t="s">
        <v>1</v>
      </c>
      <c r="F880" s="139" t="s">
        <v>3025</v>
      </c>
      <c r="H880" s="140">
        <v>59.37</v>
      </c>
      <c r="I880" s="141"/>
      <c r="L880" s="136"/>
      <c r="M880" s="142"/>
      <c r="T880" s="144"/>
      <c r="AT880" s="138" t="s">
        <v>131</v>
      </c>
      <c r="AU880" s="138" t="s">
        <v>78</v>
      </c>
      <c r="AV880" s="10" t="s">
        <v>78</v>
      </c>
      <c r="AW880" s="10" t="s">
        <v>28</v>
      </c>
      <c r="AX880" s="10" t="s">
        <v>72</v>
      </c>
      <c r="AY880" s="138" t="s">
        <v>130</v>
      </c>
    </row>
    <row r="881" spans="2:65" s="813" customFormat="1">
      <c r="B881" s="817"/>
      <c r="D881" s="137" t="s">
        <v>131</v>
      </c>
      <c r="E881" s="814" t="s">
        <v>3024</v>
      </c>
      <c r="F881" s="820" t="s">
        <v>3023</v>
      </c>
      <c r="H881" s="819">
        <v>59.37</v>
      </c>
      <c r="I881" s="818"/>
      <c r="L881" s="817"/>
      <c r="M881" s="816"/>
      <c r="T881" s="815"/>
      <c r="AT881" s="814" t="s">
        <v>131</v>
      </c>
      <c r="AU881" s="814" t="s">
        <v>78</v>
      </c>
      <c r="AV881" s="813" t="s">
        <v>132</v>
      </c>
      <c r="AW881" s="813" t="s">
        <v>28</v>
      </c>
      <c r="AX881" s="813" t="s">
        <v>72</v>
      </c>
      <c r="AY881" s="814" t="s">
        <v>130</v>
      </c>
    </row>
    <row r="882" spans="2:65" s="821" customFormat="1">
      <c r="B882" s="825"/>
      <c r="D882" s="137" t="s">
        <v>131</v>
      </c>
      <c r="E882" s="822" t="s">
        <v>1</v>
      </c>
      <c r="F882" s="828" t="s">
        <v>3195</v>
      </c>
      <c r="H882" s="827">
        <v>1339.9359999999999</v>
      </c>
      <c r="I882" s="826"/>
      <c r="L882" s="825"/>
      <c r="M882" s="824"/>
      <c r="T882" s="823"/>
      <c r="AT882" s="822" t="s">
        <v>131</v>
      </c>
      <c r="AU882" s="822" t="s">
        <v>78</v>
      </c>
      <c r="AV882" s="821" t="s">
        <v>103</v>
      </c>
      <c r="AW882" s="821" t="s">
        <v>28</v>
      </c>
      <c r="AX882" s="821" t="s">
        <v>8</v>
      </c>
      <c r="AY882" s="822" t="s">
        <v>130</v>
      </c>
    </row>
    <row r="883" spans="2:65" s="686" customFormat="1" ht="33" customHeight="1">
      <c r="B883" s="301"/>
      <c r="C883" s="551" t="s">
        <v>1193</v>
      </c>
      <c r="D883" s="551" t="s">
        <v>1008</v>
      </c>
      <c r="E883" s="801" t="s">
        <v>3067</v>
      </c>
      <c r="F883" s="552" t="s">
        <v>3066</v>
      </c>
      <c r="G883" s="800" t="s">
        <v>212</v>
      </c>
      <c r="H883" s="799">
        <v>0.70899999999999996</v>
      </c>
      <c r="I883" s="553"/>
      <c r="J883" s="798">
        <f>ROUND(I883*H883,0)</f>
        <v>0</v>
      </c>
      <c r="K883" s="552" t="s">
        <v>4082</v>
      </c>
      <c r="L883" s="34"/>
      <c r="M883" s="554" t="s">
        <v>1</v>
      </c>
      <c r="N883" s="555" t="s">
        <v>37</v>
      </c>
      <c r="P883" s="307">
        <f>O883*H883</f>
        <v>0</v>
      </c>
      <c r="Q883" s="307">
        <v>2.2563399999999998</v>
      </c>
      <c r="R883" s="307">
        <f>Q883*H883</f>
        <v>1.5997450599999998</v>
      </c>
      <c r="S883" s="307">
        <v>0</v>
      </c>
      <c r="T883" s="133">
        <f>S883*H883</f>
        <v>0</v>
      </c>
      <c r="AR883" s="134" t="s">
        <v>103</v>
      </c>
      <c r="AT883" s="134" t="s">
        <v>1008</v>
      </c>
      <c r="AU883" s="134" t="s">
        <v>78</v>
      </c>
      <c r="AY883" s="277" t="s">
        <v>130</v>
      </c>
      <c r="BE883" s="308">
        <f>IF(N883="základní",J883,0)</f>
        <v>0</v>
      </c>
      <c r="BF883" s="308">
        <f>IF(N883="snížená",J883,0)</f>
        <v>0</v>
      </c>
      <c r="BG883" s="308">
        <f>IF(N883="zákl. přenesená",J883,0)</f>
        <v>0</v>
      </c>
      <c r="BH883" s="308">
        <f>IF(N883="sníž. přenesená",J883,0)</f>
        <v>0</v>
      </c>
      <c r="BI883" s="308">
        <f>IF(N883="nulová",J883,0)</f>
        <v>0</v>
      </c>
      <c r="BJ883" s="277" t="s">
        <v>8</v>
      </c>
      <c r="BK883" s="308">
        <f>ROUND(I883*H883,0)</f>
        <v>0</v>
      </c>
      <c r="BL883" s="277" t="s">
        <v>103</v>
      </c>
      <c r="BM883" s="134" t="s">
        <v>5824</v>
      </c>
    </row>
    <row r="884" spans="2:65" s="10" customFormat="1">
      <c r="B884" s="136"/>
      <c r="D884" s="137" t="s">
        <v>131</v>
      </c>
      <c r="E884" s="138" t="s">
        <v>1</v>
      </c>
      <c r="F884" s="139" t="s">
        <v>5821</v>
      </c>
      <c r="H884" s="140">
        <v>0.70899999999999996</v>
      </c>
      <c r="I884" s="141"/>
      <c r="L884" s="136"/>
      <c r="M884" s="142"/>
      <c r="T884" s="144"/>
      <c r="AT884" s="138" t="s">
        <v>131</v>
      </c>
      <c r="AU884" s="138" t="s">
        <v>78</v>
      </c>
      <c r="AV884" s="10" t="s">
        <v>78</v>
      </c>
      <c r="AW884" s="10" t="s">
        <v>28</v>
      </c>
      <c r="AX884" s="10" t="s">
        <v>8</v>
      </c>
      <c r="AY884" s="138" t="s">
        <v>130</v>
      </c>
    </row>
    <row r="885" spans="2:65" s="686" customFormat="1" ht="33" customHeight="1">
      <c r="B885" s="301"/>
      <c r="C885" s="551" t="s">
        <v>1164</v>
      </c>
      <c r="D885" s="551" t="s">
        <v>1008</v>
      </c>
      <c r="E885" s="801" t="s">
        <v>3089</v>
      </c>
      <c r="F885" s="552" t="s">
        <v>3088</v>
      </c>
      <c r="G885" s="800" t="s">
        <v>212</v>
      </c>
      <c r="H885" s="799">
        <v>73.382999999999996</v>
      </c>
      <c r="I885" s="553"/>
      <c r="J885" s="798">
        <f>ROUND(I885*H885,0)</f>
        <v>0</v>
      </c>
      <c r="K885" s="552" t="s">
        <v>4082</v>
      </c>
      <c r="L885" s="34"/>
      <c r="M885" s="554" t="s">
        <v>1</v>
      </c>
      <c r="N885" s="555" t="s">
        <v>37</v>
      </c>
      <c r="P885" s="307">
        <f>O885*H885</f>
        <v>0</v>
      </c>
      <c r="Q885" s="307">
        <v>2.45329</v>
      </c>
      <c r="R885" s="307">
        <f>Q885*H885</f>
        <v>180.02978006999999</v>
      </c>
      <c r="S885" s="307">
        <v>0</v>
      </c>
      <c r="T885" s="133">
        <f>S885*H885</f>
        <v>0</v>
      </c>
      <c r="AR885" s="134" t="s">
        <v>103</v>
      </c>
      <c r="AT885" s="134" t="s">
        <v>1008</v>
      </c>
      <c r="AU885" s="134" t="s">
        <v>78</v>
      </c>
      <c r="AY885" s="277" t="s">
        <v>130</v>
      </c>
      <c r="BE885" s="308">
        <f>IF(N885="základní",J885,0)</f>
        <v>0</v>
      </c>
      <c r="BF885" s="308">
        <f>IF(N885="snížená",J885,0)</f>
        <v>0</v>
      </c>
      <c r="BG885" s="308">
        <f>IF(N885="zákl. přenesená",J885,0)</f>
        <v>0</v>
      </c>
      <c r="BH885" s="308">
        <f>IF(N885="sníž. přenesená",J885,0)</f>
        <v>0</v>
      </c>
      <c r="BI885" s="308">
        <f>IF(N885="nulová",J885,0)</f>
        <v>0</v>
      </c>
      <c r="BJ885" s="277" t="s">
        <v>8</v>
      </c>
      <c r="BK885" s="308">
        <f>ROUND(I885*H885,0)</f>
        <v>0</v>
      </c>
      <c r="BL885" s="277" t="s">
        <v>103</v>
      </c>
      <c r="BM885" s="134" t="s">
        <v>5823</v>
      </c>
    </row>
    <row r="886" spans="2:65" s="10" customFormat="1">
      <c r="B886" s="136"/>
      <c r="D886" s="137" t="s">
        <v>131</v>
      </c>
      <c r="E886" s="138" t="s">
        <v>1</v>
      </c>
      <c r="F886" s="139" t="s">
        <v>5819</v>
      </c>
      <c r="H886" s="140">
        <v>28.387</v>
      </c>
      <c r="I886" s="141"/>
      <c r="L886" s="136"/>
      <c r="M886" s="142"/>
      <c r="T886" s="144"/>
      <c r="AT886" s="138" t="s">
        <v>131</v>
      </c>
      <c r="AU886" s="138" t="s">
        <v>78</v>
      </c>
      <c r="AV886" s="10" t="s">
        <v>78</v>
      </c>
      <c r="AW886" s="10" t="s">
        <v>28</v>
      </c>
      <c r="AX886" s="10" t="s">
        <v>72</v>
      </c>
      <c r="AY886" s="138" t="s">
        <v>130</v>
      </c>
    </row>
    <row r="887" spans="2:65" s="10" customFormat="1">
      <c r="B887" s="136"/>
      <c r="D887" s="137" t="s">
        <v>131</v>
      </c>
      <c r="E887" s="138" t="s">
        <v>1</v>
      </c>
      <c r="F887" s="139" t="s">
        <v>5818</v>
      </c>
      <c r="H887" s="140">
        <v>10.032999999999999</v>
      </c>
      <c r="I887" s="141"/>
      <c r="L887" s="136"/>
      <c r="M887" s="142"/>
      <c r="T887" s="144"/>
      <c r="AT887" s="138" t="s">
        <v>131</v>
      </c>
      <c r="AU887" s="138" t="s">
        <v>78</v>
      </c>
      <c r="AV887" s="10" t="s">
        <v>78</v>
      </c>
      <c r="AW887" s="10" t="s">
        <v>28</v>
      </c>
      <c r="AX887" s="10" t="s">
        <v>72</v>
      </c>
      <c r="AY887" s="138" t="s">
        <v>130</v>
      </c>
    </row>
    <row r="888" spans="2:65" s="10" customFormat="1">
      <c r="B888" s="136"/>
      <c r="D888" s="137" t="s">
        <v>131</v>
      </c>
      <c r="E888" s="138" t="s">
        <v>1</v>
      </c>
      <c r="F888" s="139" t="s">
        <v>5817</v>
      </c>
      <c r="H888" s="140">
        <v>3.5609999999999999</v>
      </c>
      <c r="I888" s="141"/>
      <c r="L888" s="136"/>
      <c r="M888" s="142"/>
      <c r="T888" s="144"/>
      <c r="AT888" s="138" t="s">
        <v>131</v>
      </c>
      <c r="AU888" s="138" t="s">
        <v>78</v>
      </c>
      <c r="AV888" s="10" t="s">
        <v>78</v>
      </c>
      <c r="AW888" s="10" t="s">
        <v>28</v>
      </c>
      <c r="AX888" s="10" t="s">
        <v>72</v>
      </c>
      <c r="AY888" s="138" t="s">
        <v>130</v>
      </c>
    </row>
    <row r="889" spans="2:65" s="10" customFormat="1">
      <c r="B889" s="136"/>
      <c r="D889" s="137" t="s">
        <v>131</v>
      </c>
      <c r="E889" s="138" t="s">
        <v>1</v>
      </c>
      <c r="F889" s="139" t="s">
        <v>5816</v>
      </c>
      <c r="H889" s="140">
        <v>29.771999999999998</v>
      </c>
      <c r="I889" s="141"/>
      <c r="L889" s="136"/>
      <c r="M889" s="142"/>
      <c r="T889" s="144"/>
      <c r="AT889" s="138" t="s">
        <v>131</v>
      </c>
      <c r="AU889" s="138" t="s">
        <v>78</v>
      </c>
      <c r="AV889" s="10" t="s">
        <v>78</v>
      </c>
      <c r="AW889" s="10" t="s">
        <v>28</v>
      </c>
      <c r="AX889" s="10" t="s">
        <v>72</v>
      </c>
      <c r="AY889" s="138" t="s">
        <v>130</v>
      </c>
    </row>
    <row r="890" spans="2:65" s="10" customFormat="1">
      <c r="B890" s="136"/>
      <c r="D890" s="137" t="s">
        <v>131</v>
      </c>
      <c r="E890" s="138" t="s">
        <v>1</v>
      </c>
      <c r="F890" s="139" t="s">
        <v>5815</v>
      </c>
      <c r="H890" s="140">
        <v>1.63</v>
      </c>
      <c r="I890" s="141"/>
      <c r="L890" s="136"/>
      <c r="M890" s="142"/>
      <c r="T890" s="144"/>
      <c r="AT890" s="138" t="s">
        <v>131</v>
      </c>
      <c r="AU890" s="138" t="s">
        <v>78</v>
      </c>
      <c r="AV890" s="10" t="s">
        <v>78</v>
      </c>
      <c r="AW890" s="10" t="s">
        <v>28</v>
      </c>
      <c r="AX890" s="10" t="s">
        <v>72</v>
      </c>
      <c r="AY890" s="138" t="s">
        <v>130</v>
      </c>
    </row>
    <row r="891" spans="2:65" s="813" customFormat="1">
      <c r="B891" s="817"/>
      <c r="D891" s="137" t="s">
        <v>131</v>
      </c>
      <c r="E891" s="814" t="s">
        <v>1</v>
      </c>
      <c r="F891" s="820" t="s">
        <v>2951</v>
      </c>
      <c r="H891" s="819">
        <v>73.382999999999996</v>
      </c>
      <c r="I891" s="818"/>
      <c r="L891" s="817"/>
      <c r="M891" s="816"/>
      <c r="T891" s="815"/>
      <c r="AT891" s="814" t="s">
        <v>131</v>
      </c>
      <c r="AU891" s="814" t="s">
        <v>78</v>
      </c>
      <c r="AV891" s="813" t="s">
        <v>132</v>
      </c>
      <c r="AW891" s="813" t="s">
        <v>28</v>
      </c>
      <c r="AX891" s="813" t="s">
        <v>8</v>
      </c>
      <c r="AY891" s="814" t="s">
        <v>130</v>
      </c>
    </row>
    <row r="892" spans="2:65" s="686" customFormat="1" ht="24.25" customHeight="1">
      <c r="B892" s="301"/>
      <c r="C892" s="551" t="s">
        <v>1198</v>
      </c>
      <c r="D892" s="551" t="s">
        <v>1008</v>
      </c>
      <c r="E892" s="801" t="s">
        <v>3065</v>
      </c>
      <c r="F892" s="552" t="s">
        <v>3064</v>
      </c>
      <c r="G892" s="800" t="s">
        <v>212</v>
      </c>
      <c r="H892" s="799">
        <v>0.70899999999999996</v>
      </c>
      <c r="I892" s="553"/>
      <c r="J892" s="798">
        <f>ROUND(I892*H892,0)</f>
        <v>0</v>
      </c>
      <c r="K892" s="552" t="s">
        <v>4082</v>
      </c>
      <c r="L892" s="34"/>
      <c r="M892" s="554" t="s">
        <v>1</v>
      </c>
      <c r="N892" s="555" t="s">
        <v>37</v>
      </c>
      <c r="P892" s="307">
        <f>O892*H892</f>
        <v>0</v>
      </c>
      <c r="Q892" s="307">
        <v>0</v>
      </c>
      <c r="R892" s="307">
        <f>Q892*H892</f>
        <v>0</v>
      </c>
      <c r="S892" s="307">
        <v>0</v>
      </c>
      <c r="T892" s="133">
        <f>S892*H892</f>
        <v>0</v>
      </c>
      <c r="AR892" s="134" t="s">
        <v>103</v>
      </c>
      <c r="AT892" s="134" t="s">
        <v>1008</v>
      </c>
      <c r="AU892" s="134" t="s">
        <v>78</v>
      </c>
      <c r="AY892" s="277" t="s">
        <v>130</v>
      </c>
      <c r="BE892" s="308">
        <f>IF(N892="základní",J892,0)</f>
        <v>0</v>
      </c>
      <c r="BF892" s="308">
        <f>IF(N892="snížená",J892,0)</f>
        <v>0</v>
      </c>
      <c r="BG892" s="308">
        <f>IF(N892="zákl. přenesená",J892,0)</f>
        <v>0</v>
      </c>
      <c r="BH892" s="308">
        <f>IF(N892="sníž. přenesená",J892,0)</f>
        <v>0</v>
      </c>
      <c r="BI892" s="308">
        <f>IF(N892="nulová",J892,0)</f>
        <v>0</v>
      </c>
      <c r="BJ892" s="277" t="s">
        <v>8</v>
      </c>
      <c r="BK892" s="308">
        <f>ROUND(I892*H892,0)</f>
        <v>0</v>
      </c>
      <c r="BL892" s="277" t="s">
        <v>103</v>
      </c>
      <c r="BM892" s="134" t="s">
        <v>5822</v>
      </c>
    </row>
    <row r="893" spans="2:65" s="10" customFormat="1">
      <c r="B893" s="136"/>
      <c r="D893" s="137" t="s">
        <v>131</v>
      </c>
      <c r="E893" s="138" t="s">
        <v>1</v>
      </c>
      <c r="F893" s="139" t="s">
        <v>5821</v>
      </c>
      <c r="H893" s="140">
        <v>0.70899999999999996</v>
      </c>
      <c r="I893" s="141"/>
      <c r="L893" s="136"/>
      <c r="M893" s="142"/>
      <c r="T893" s="144"/>
      <c r="AT893" s="138" t="s">
        <v>131</v>
      </c>
      <c r="AU893" s="138" t="s">
        <v>78</v>
      </c>
      <c r="AV893" s="10" t="s">
        <v>78</v>
      </c>
      <c r="AW893" s="10" t="s">
        <v>28</v>
      </c>
      <c r="AX893" s="10" t="s">
        <v>8</v>
      </c>
      <c r="AY893" s="138" t="s">
        <v>130</v>
      </c>
    </row>
    <row r="894" spans="2:65" s="686" customFormat="1" ht="33" customHeight="1">
      <c r="B894" s="301"/>
      <c r="C894" s="551" t="s">
        <v>1166</v>
      </c>
      <c r="D894" s="551" t="s">
        <v>1008</v>
      </c>
      <c r="E894" s="801" t="s">
        <v>3087</v>
      </c>
      <c r="F894" s="552" t="s">
        <v>3086</v>
      </c>
      <c r="G894" s="800" t="s">
        <v>212</v>
      </c>
      <c r="H894" s="799">
        <v>73.382999999999996</v>
      </c>
      <c r="I894" s="553"/>
      <c r="J894" s="798">
        <f>ROUND(I894*H894,0)</f>
        <v>0</v>
      </c>
      <c r="K894" s="552" t="s">
        <v>4082</v>
      </c>
      <c r="L894" s="34"/>
      <c r="M894" s="554" t="s">
        <v>1</v>
      </c>
      <c r="N894" s="555" t="s">
        <v>37</v>
      </c>
      <c r="P894" s="307">
        <f>O894*H894</f>
        <v>0</v>
      </c>
      <c r="Q894" s="307">
        <v>2.0199999999999999E-2</v>
      </c>
      <c r="R894" s="307">
        <f>Q894*H894</f>
        <v>1.4823365999999998</v>
      </c>
      <c r="S894" s="307">
        <v>0</v>
      </c>
      <c r="T894" s="133">
        <f>S894*H894</f>
        <v>0</v>
      </c>
      <c r="AR894" s="134" t="s">
        <v>103</v>
      </c>
      <c r="AT894" s="134" t="s">
        <v>1008</v>
      </c>
      <c r="AU894" s="134" t="s">
        <v>78</v>
      </c>
      <c r="AY894" s="277" t="s">
        <v>130</v>
      </c>
      <c r="BE894" s="308">
        <f>IF(N894="základní",J894,0)</f>
        <v>0</v>
      </c>
      <c r="BF894" s="308">
        <f>IF(N894="snížená",J894,0)</f>
        <v>0</v>
      </c>
      <c r="BG894" s="308">
        <f>IF(N894="zákl. přenesená",J894,0)</f>
        <v>0</v>
      </c>
      <c r="BH894" s="308">
        <f>IF(N894="sníž. přenesená",J894,0)</f>
        <v>0</v>
      </c>
      <c r="BI894" s="308">
        <f>IF(N894="nulová",J894,0)</f>
        <v>0</v>
      </c>
      <c r="BJ894" s="277" t="s">
        <v>8</v>
      </c>
      <c r="BK894" s="308">
        <f>ROUND(I894*H894,0)</f>
        <v>0</v>
      </c>
      <c r="BL894" s="277" t="s">
        <v>103</v>
      </c>
      <c r="BM894" s="134" t="s">
        <v>5820</v>
      </c>
    </row>
    <row r="895" spans="2:65" s="10" customFormat="1">
      <c r="B895" s="136"/>
      <c r="D895" s="137" t="s">
        <v>131</v>
      </c>
      <c r="E895" s="138" t="s">
        <v>1</v>
      </c>
      <c r="F895" s="139" t="s">
        <v>5819</v>
      </c>
      <c r="H895" s="140">
        <v>28.387</v>
      </c>
      <c r="I895" s="141"/>
      <c r="L895" s="136"/>
      <c r="M895" s="142"/>
      <c r="T895" s="144"/>
      <c r="AT895" s="138" t="s">
        <v>131</v>
      </c>
      <c r="AU895" s="138" t="s">
        <v>78</v>
      </c>
      <c r="AV895" s="10" t="s">
        <v>78</v>
      </c>
      <c r="AW895" s="10" t="s">
        <v>28</v>
      </c>
      <c r="AX895" s="10" t="s">
        <v>72</v>
      </c>
      <c r="AY895" s="138" t="s">
        <v>130</v>
      </c>
    </row>
    <row r="896" spans="2:65" s="10" customFormat="1">
      <c r="B896" s="136"/>
      <c r="D896" s="137" t="s">
        <v>131</v>
      </c>
      <c r="E896" s="138" t="s">
        <v>1</v>
      </c>
      <c r="F896" s="139" t="s">
        <v>5818</v>
      </c>
      <c r="H896" s="140">
        <v>10.032999999999999</v>
      </c>
      <c r="I896" s="141"/>
      <c r="L896" s="136"/>
      <c r="M896" s="142"/>
      <c r="T896" s="144"/>
      <c r="AT896" s="138" t="s">
        <v>131</v>
      </c>
      <c r="AU896" s="138" t="s">
        <v>78</v>
      </c>
      <c r="AV896" s="10" t="s">
        <v>78</v>
      </c>
      <c r="AW896" s="10" t="s">
        <v>28</v>
      </c>
      <c r="AX896" s="10" t="s">
        <v>72</v>
      </c>
      <c r="AY896" s="138" t="s">
        <v>130</v>
      </c>
    </row>
    <row r="897" spans="2:65" s="10" customFormat="1">
      <c r="B897" s="136"/>
      <c r="D897" s="137" t="s">
        <v>131</v>
      </c>
      <c r="E897" s="138" t="s">
        <v>1</v>
      </c>
      <c r="F897" s="139" t="s">
        <v>5817</v>
      </c>
      <c r="H897" s="140">
        <v>3.5609999999999999</v>
      </c>
      <c r="I897" s="141"/>
      <c r="L897" s="136"/>
      <c r="M897" s="142"/>
      <c r="T897" s="144"/>
      <c r="AT897" s="138" t="s">
        <v>131</v>
      </c>
      <c r="AU897" s="138" t="s">
        <v>78</v>
      </c>
      <c r="AV897" s="10" t="s">
        <v>78</v>
      </c>
      <c r="AW897" s="10" t="s">
        <v>28</v>
      </c>
      <c r="AX897" s="10" t="s">
        <v>72</v>
      </c>
      <c r="AY897" s="138" t="s">
        <v>130</v>
      </c>
    </row>
    <row r="898" spans="2:65" s="10" customFormat="1">
      <c r="B898" s="136"/>
      <c r="D898" s="137" t="s">
        <v>131</v>
      </c>
      <c r="E898" s="138" t="s">
        <v>1</v>
      </c>
      <c r="F898" s="139" t="s">
        <v>5816</v>
      </c>
      <c r="H898" s="140">
        <v>29.771999999999998</v>
      </c>
      <c r="I898" s="141"/>
      <c r="L898" s="136"/>
      <c r="M898" s="142"/>
      <c r="T898" s="144"/>
      <c r="AT898" s="138" t="s">
        <v>131</v>
      </c>
      <c r="AU898" s="138" t="s">
        <v>78</v>
      </c>
      <c r="AV898" s="10" t="s">
        <v>78</v>
      </c>
      <c r="AW898" s="10" t="s">
        <v>28</v>
      </c>
      <c r="AX898" s="10" t="s">
        <v>72</v>
      </c>
      <c r="AY898" s="138" t="s">
        <v>130</v>
      </c>
    </row>
    <row r="899" spans="2:65" s="10" customFormat="1">
      <c r="B899" s="136"/>
      <c r="D899" s="137" t="s">
        <v>131</v>
      </c>
      <c r="E899" s="138" t="s">
        <v>1</v>
      </c>
      <c r="F899" s="139" t="s">
        <v>5815</v>
      </c>
      <c r="H899" s="140">
        <v>1.63</v>
      </c>
      <c r="I899" s="141"/>
      <c r="L899" s="136"/>
      <c r="M899" s="142"/>
      <c r="T899" s="144"/>
      <c r="AT899" s="138" t="s">
        <v>131</v>
      </c>
      <c r="AU899" s="138" t="s">
        <v>78</v>
      </c>
      <c r="AV899" s="10" t="s">
        <v>78</v>
      </c>
      <c r="AW899" s="10" t="s">
        <v>28</v>
      </c>
      <c r="AX899" s="10" t="s">
        <v>72</v>
      </c>
      <c r="AY899" s="138" t="s">
        <v>130</v>
      </c>
    </row>
    <row r="900" spans="2:65" s="813" customFormat="1">
      <c r="B900" s="817"/>
      <c r="D900" s="137" t="s">
        <v>131</v>
      </c>
      <c r="E900" s="814" t="s">
        <v>1</v>
      </c>
      <c r="F900" s="820" t="s">
        <v>2951</v>
      </c>
      <c r="H900" s="819">
        <v>73.382999999999996</v>
      </c>
      <c r="I900" s="818"/>
      <c r="L900" s="817"/>
      <c r="M900" s="816"/>
      <c r="T900" s="815"/>
      <c r="AT900" s="814" t="s">
        <v>131</v>
      </c>
      <c r="AU900" s="814" t="s">
        <v>78</v>
      </c>
      <c r="AV900" s="813" t="s">
        <v>132</v>
      </c>
      <c r="AW900" s="813" t="s">
        <v>28</v>
      </c>
      <c r="AX900" s="813" t="s">
        <v>8</v>
      </c>
      <c r="AY900" s="814" t="s">
        <v>130</v>
      </c>
    </row>
    <row r="901" spans="2:65" s="686" customFormat="1" ht="24.25" customHeight="1">
      <c r="B901" s="301"/>
      <c r="C901" s="551" t="s">
        <v>1203</v>
      </c>
      <c r="D901" s="551" t="s">
        <v>1008</v>
      </c>
      <c r="E901" s="801" t="s">
        <v>3157</v>
      </c>
      <c r="F901" s="552" t="s">
        <v>3156</v>
      </c>
      <c r="G901" s="800" t="s">
        <v>270</v>
      </c>
      <c r="H901" s="799">
        <v>39.17</v>
      </c>
      <c r="I901" s="553"/>
      <c r="J901" s="798">
        <f>ROUND(I901*H901,0)</f>
        <v>0</v>
      </c>
      <c r="K901" s="552" t="s">
        <v>4082</v>
      </c>
      <c r="L901" s="34"/>
      <c r="M901" s="554" t="s">
        <v>1</v>
      </c>
      <c r="N901" s="555" t="s">
        <v>37</v>
      </c>
      <c r="P901" s="307">
        <f>O901*H901</f>
        <v>0</v>
      </c>
      <c r="Q901" s="307">
        <v>2.0400000000000001E-2</v>
      </c>
      <c r="R901" s="307">
        <f>Q901*H901</f>
        <v>0.79906800000000011</v>
      </c>
      <c r="S901" s="307">
        <v>0</v>
      </c>
      <c r="T901" s="133">
        <f>S901*H901</f>
        <v>0</v>
      </c>
      <c r="AR901" s="134" t="s">
        <v>103</v>
      </c>
      <c r="AT901" s="134" t="s">
        <v>1008</v>
      </c>
      <c r="AU901" s="134" t="s">
        <v>78</v>
      </c>
      <c r="AY901" s="277" t="s">
        <v>130</v>
      </c>
      <c r="BE901" s="308">
        <f>IF(N901="základní",J901,0)</f>
        <v>0</v>
      </c>
      <c r="BF901" s="308">
        <f>IF(N901="snížená",J901,0)</f>
        <v>0</v>
      </c>
      <c r="BG901" s="308">
        <f>IF(N901="zákl. přenesená",J901,0)</f>
        <v>0</v>
      </c>
      <c r="BH901" s="308">
        <f>IF(N901="sníž. přenesená",J901,0)</f>
        <v>0</v>
      </c>
      <c r="BI901" s="308">
        <f>IF(N901="nulová",J901,0)</f>
        <v>0</v>
      </c>
      <c r="BJ901" s="277" t="s">
        <v>8</v>
      </c>
      <c r="BK901" s="308">
        <f>ROUND(I901*H901,0)</f>
        <v>0</v>
      </c>
      <c r="BL901" s="277" t="s">
        <v>103</v>
      </c>
      <c r="BM901" s="134" t="s">
        <v>5814</v>
      </c>
    </row>
    <row r="902" spans="2:65" s="10" customFormat="1">
      <c r="B902" s="136"/>
      <c r="D902" s="137" t="s">
        <v>131</v>
      </c>
      <c r="E902" s="138" t="s">
        <v>1</v>
      </c>
      <c r="F902" s="139" t="s">
        <v>3159</v>
      </c>
      <c r="H902" s="140">
        <v>39.17</v>
      </c>
      <c r="I902" s="141"/>
      <c r="L902" s="136"/>
      <c r="M902" s="142"/>
      <c r="T902" s="144"/>
      <c r="AT902" s="138" t="s">
        <v>131</v>
      </c>
      <c r="AU902" s="138" t="s">
        <v>78</v>
      </c>
      <c r="AV902" s="10" t="s">
        <v>78</v>
      </c>
      <c r="AW902" s="10" t="s">
        <v>28</v>
      </c>
      <c r="AX902" s="10" t="s">
        <v>8</v>
      </c>
      <c r="AY902" s="138" t="s">
        <v>130</v>
      </c>
    </row>
    <row r="903" spans="2:65" s="686" customFormat="1" ht="21.75" customHeight="1">
      <c r="B903" s="301"/>
      <c r="C903" s="551" t="s">
        <v>1167</v>
      </c>
      <c r="D903" s="551" t="s">
        <v>1008</v>
      </c>
      <c r="E903" s="801" t="s">
        <v>5813</v>
      </c>
      <c r="F903" s="552" t="s">
        <v>5812</v>
      </c>
      <c r="G903" s="800" t="s">
        <v>3305</v>
      </c>
      <c r="H903" s="799">
        <v>39</v>
      </c>
      <c r="I903" s="553"/>
      <c r="J903" s="798">
        <f>ROUND(I903*H903,0)</f>
        <v>0</v>
      </c>
      <c r="K903" s="552" t="s">
        <v>4082</v>
      </c>
      <c r="L903" s="34"/>
      <c r="M903" s="554" t="s">
        <v>1</v>
      </c>
      <c r="N903" s="555" t="s">
        <v>37</v>
      </c>
      <c r="P903" s="307">
        <f>O903*H903</f>
        <v>0</v>
      </c>
      <c r="Q903" s="307">
        <v>4.684E-2</v>
      </c>
      <c r="R903" s="307">
        <f>Q903*H903</f>
        <v>1.8267599999999999</v>
      </c>
      <c r="S903" s="307">
        <v>0</v>
      </c>
      <c r="T903" s="133">
        <f>S903*H903</f>
        <v>0</v>
      </c>
      <c r="AR903" s="134" t="s">
        <v>103</v>
      </c>
      <c r="AT903" s="134" t="s">
        <v>1008</v>
      </c>
      <c r="AU903" s="134" t="s">
        <v>78</v>
      </c>
      <c r="AY903" s="277" t="s">
        <v>130</v>
      </c>
      <c r="BE903" s="308">
        <f>IF(N903="základní",J903,0)</f>
        <v>0</v>
      </c>
      <c r="BF903" s="308">
        <f>IF(N903="snížená",J903,0)</f>
        <v>0</v>
      </c>
      <c r="BG903" s="308">
        <f>IF(N903="zákl. přenesená",J903,0)</f>
        <v>0</v>
      </c>
      <c r="BH903" s="308">
        <f>IF(N903="sníž. přenesená",J903,0)</f>
        <v>0</v>
      </c>
      <c r="BI903" s="308">
        <f>IF(N903="nulová",J903,0)</f>
        <v>0</v>
      </c>
      <c r="BJ903" s="277" t="s">
        <v>8</v>
      </c>
      <c r="BK903" s="308">
        <f>ROUND(I903*H903,0)</f>
        <v>0</v>
      </c>
      <c r="BL903" s="277" t="s">
        <v>103</v>
      </c>
      <c r="BM903" s="134" t="s">
        <v>5811</v>
      </c>
    </row>
    <row r="904" spans="2:65" s="10" customFormat="1">
      <c r="B904" s="136"/>
      <c r="D904" s="137" t="s">
        <v>131</v>
      </c>
      <c r="E904" s="138" t="s">
        <v>1</v>
      </c>
      <c r="F904" s="139" t="s">
        <v>4986</v>
      </c>
      <c r="H904" s="140">
        <v>1</v>
      </c>
      <c r="I904" s="141"/>
      <c r="L904" s="136"/>
      <c r="M904" s="142"/>
      <c r="T904" s="144"/>
      <c r="AT904" s="138" t="s">
        <v>131</v>
      </c>
      <c r="AU904" s="138" t="s">
        <v>78</v>
      </c>
      <c r="AV904" s="10" t="s">
        <v>78</v>
      </c>
      <c r="AW904" s="10" t="s">
        <v>28</v>
      </c>
      <c r="AX904" s="10" t="s">
        <v>72</v>
      </c>
      <c r="AY904" s="138" t="s">
        <v>130</v>
      </c>
    </row>
    <row r="905" spans="2:65" s="10" customFormat="1">
      <c r="B905" s="136"/>
      <c r="D905" s="137" t="s">
        <v>131</v>
      </c>
      <c r="E905" s="138" t="s">
        <v>1</v>
      </c>
      <c r="F905" s="139" t="s">
        <v>5004</v>
      </c>
      <c r="H905" s="140">
        <v>1</v>
      </c>
      <c r="I905" s="141"/>
      <c r="L905" s="136"/>
      <c r="M905" s="142"/>
      <c r="T905" s="144"/>
      <c r="AT905" s="138" t="s">
        <v>131</v>
      </c>
      <c r="AU905" s="138" t="s">
        <v>78</v>
      </c>
      <c r="AV905" s="10" t="s">
        <v>78</v>
      </c>
      <c r="AW905" s="10" t="s">
        <v>28</v>
      </c>
      <c r="AX905" s="10" t="s">
        <v>72</v>
      </c>
      <c r="AY905" s="138" t="s">
        <v>130</v>
      </c>
    </row>
    <row r="906" spans="2:65" s="10" customFormat="1">
      <c r="B906" s="136"/>
      <c r="D906" s="137" t="s">
        <v>131</v>
      </c>
      <c r="E906" s="138" t="s">
        <v>1</v>
      </c>
      <c r="F906" s="139" t="s">
        <v>5003</v>
      </c>
      <c r="H906" s="140">
        <v>1</v>
      </c>
      <c r="I906" s="141"/>
      <c r="L906" s="136"/>
      <c r="M906" s="142"/>
      <c r="T906" s="144"/>
      <c r="AT906" s="138" t="s">
        <v>131</v>
      </c>
      <c r="AU906" s="138" t="s">
        <v>78</v>
      </c>
      <c r="AV906" s="10" t="s">
        <v>78</v>
      </c>
      <c r="AW906" s="10" t="s">
        <v>28</v>
      </c>
      <c r="AX906" s="10" t="s">
        <v>72</v>
      </c>
      <c r="AY906" s="138" t="s">
        <v>130</v>
      </c>
    </row>
    <row r="907" spans="2:65" s="10" customFormat="1">
      <c r="B907" s="136"/>
      <c r="D907" s="137" t="s">
        <v>131</v>
      </c>
      <c r="E907" s="138" t="s">
        <v>1</v>
      </c>
      <c r="F907" s="139" t="s">
        <v>5002</v>
      </c>
      <c r="H907" s="140">
        <v>2</v>
      </c>
      <c r="I907" s="141"/>
      <c r="L907" s="136"/>
      <c r="M907" s="142"/>
      <c r="T907" s="144"/>
      <c r="AT907" s="138" t="s">
        <v>131</v>
      </c>
      <c r="AU907" s="138" t="s">
        <v>78</v>
      </c>
      <c r="AV907" s="10" t="s">
        <v>78</v>
      </c>
      <c r="AW907" s="10" t="s">
        <v>28</v>
      </c>
      <c r="AX907" s="10" t="s">
        <v>72</v>
      </c>
      <c r="AY907" s="138" t="s">
        <v>130</v>
      </c>
    </row>
    <row r="908" spans="2:65" s="10" customFormat="1">
      <c r="B908" s="136"/>
      <c r="D908" s="137" t="s">
        <v>131</v>
      </c>
      <c r="E908" s="138" t="s">
        <v>1</v>
      </c>
      <c r="F908" s="139" t="s">
        <v>5001</v>
      </c>
      <c r="H908" s="140">
        <v>2</v>
      </c>
      <c r="I908" s="141"/>
      <c r="L908" s="136"/>
      <c r="M908" s="142"/>
      <c r="T908" s="144"/>
      <c r="AT908" s="138" t="s">
        <v>131</v>
      </c>
      <c r="AU908" s="138" t="s">
        <v>78</v>
      </c>
      <c r="AV908" s="10" t="s">
        <v>78</v>
      </c>
      <c r="AW908" s="10" t="s">
        <v>28</v>
      </c>
      <c r="AX908" s="10" t="s">
        <v>72</v>
      </c>
      <c r="AY908" s="138" t="s">
        <v>130</v>
      </c>
    </row>
    <row r="909" spans="2:65" s="10" customFormat="1">
      <c r="B909" s="136"/>
      <c r="D909" s="137" t="s">
        <v>131</v>
      </c>
      <c r="E909" s="138" t="s">
        <v>1</v>
      </c>
      <c r="F909" s="139" t="s">
        <v>5000</v>
      </c>
      <c r="H909" s="140">
        <v>3</v>
      </c>
      <c r="I909" s="141"/>
      <c r="L909" s="136"/>
      <c r="M909" s="142"/>
      <c r="T909" s="144"/>
      <c r="AT909" s="138" t="s">
        <v>131</v>
      </c>
      <c r="AU909" s="138" t="s">
        <v>78</v>
      </c>
      <c r="AV909" s="10" t="s">
        <v>78</v>
      </c>
      <c r="AW909" s="10" t="s">
        <v>28</v>
      </c>
      <c r="AX909" s="10" t="s">
        <v>72</v>
      </c>
      <c r="AY909" s="138" t="s">
        <v>130</v>
      </c>
    </row>
    <row r="910" spans="2:65" s="10" customFormat="1">
      <c r="B910" s="136"/>
      <c r="D910" s="137" t="s">
        <v>131</v>
      </c>
      <c r="E910" s="138" t="s">
        <v>1</v>
      </c>
      <c r="F910" s="139" t="s">
        <v>5012</v>
      </c>
      <c r="H910" s="140">
        <v>2</v>
      </c>
      <c r="I910" s="141"/>
      <c r="L910" s="136"/>
      <c r="M910" s="142"/>
      <c r="T910" s="144"/>
      <c r="AT910" s="138" t="s">
        <v>131</v>
      </c>
      <c r="AU910" s="138" t="s">
        <v>78</v>
      </c>
      <c r="AV910" s="10" t="s">
        <v>78</v>
      </c>
      <c r="AW910" s="10" t="s">
        <v>28</v>
      </c>
      <c r="AX910" s="10" t="s">
        <v>72</v>
      </c>
      <c r="AY910" s="138" t="s">
        <v>130</v>
      </c>
    </row>
    <row r="911" spans="2:65" s="10" customFormat="1">
      <c r="B911" s="136"/>
      <c r="D911" s="137" t="s">
        <v>131</v>
      </c>
      <c r="E911" s="138" t="s">
        <v>1</v>
      </c>
      <c r="F911" s="139" t="s">
        <v>5011</v>
      </c>
      <c r="H911" s="140">
        <v>19</v>
      </c>
      <c r="I911" s="141"/>
      <c r="L911" s="136"/>
      <c r="M911" s="142"/>
      <c r="T911" s="144"/>
      <c r="AT911" s="138" t="s">
        <v>131</v>
      </c>
      <c r="AU911" s="138" t="s">
        <v>78</v>
      </c>
      <c r="AV911" s="10" t="s">
        <v>78</v>
      </c>
      <c r="AW911" s="10" t="s">
        <v>28</v>
      </c>
      <c r="AX911" s="10" t="s">
        <v>72</v>
      </c>
      <c r="AY911" s="138" t="s">
        <v>130</v>
      </c>
    </row>
    <row r="912" spans="2:65" s="10" customFormat="1">
      <c r="B912" s="136"/>
      <c r="D912" s="137" t="s">
        <v>131</v>
      </c>
      <c r="E912" s="138" t="s">
        <v>1</v>
      </c>
      <c r="F912" s="139" t="s">
        <v>5010</v>
      </c>
      <c r="H912" s="140">
        <v>6</v>
      </c>
      <c r="I912" s="141"/>
      <c r="L912" s="136"/>
      <c r="M912" s="142"/>
      <c r="T912" s="144"/>
      <c r="AT912" s="138" t="s">
        <v>131</v>
      </c>
      <c r="AU912" s="138" t="s">
        <v>78</v>
      </c>
      <c r="AV912" s="10" t="s">
        <v>78</v>
      </c>
      <c r="AW912" s="10" t="s">
        <v>28</v>
      </c>
      <c r="AX912" s="10" t="s">
        <v>72</v>
      </c>
      <c r="AY912" s="138" t="s">
        <v>130</v>
      </c>
    </row>
    <row r="913" spans="2:65" s="10" customFormat="1">
      <c r="B913" s="136"/>
      <c r="D913" s="137" t="s">
        <v>131</v>
      </c>
      <c r="E913" s="138" t="s">
        <v>1</v>
      </c>
      <c r="F913" s="139" t="s">
        <v>5009</v>
      </c>
      <c r="H913" s="140">
        <v>2</v>
      </c>
      <c r="I913" s="141"/>
      <c r="L913" s="136"/>
      <c r="M913" s="142"/>
      <c r="T913" s="144"/>
      <c r="AT913" s="138" t="s">
        <v>131</v>
      </c>
      <c r="AU913" s="138" t="s">
        <v>78</v>
      </c>
      <c r="AV913" s="10" t="s">
        <v>78</v>
      </c>
      <c r="AW913" s="10" t="s">
        <v>28</v>
      </c>
      <c r="AX913" s="10" t="s">
        <v>72</v>
      </c>
      <c r="AY913" s="138" t="s">
        <v>130</v>
      </c>
    </row>
    <row r="914" spans="2:65" s="813" customFormat="1">
      <c r="B914" s="817"/>
      <c r="D914" s="137" t="s">
        <v>131</v>
      </c>
      <c r="E914" s="814" t="s">
        <v>1</v>
      </c>
      <c r="F914" s="820" t="s">
        <v>2951</v>
      </c>
      <c r="H914" s="819">
        <v>39</v>
      </c>
      <c r="I914" s="818"/>
      <c r="L914" s="817"/>
      <c r="M914" s="816"/>
      <c r="T914" s="815"/>
      <c r="AT914" s="814" t="s">
        <v>131</v>
      </c>
      <c r="AU914" s="814" t="s">
        <v>78</v>
      </c>
      <c r="AV914" s="813" t="s">
        <v>132</v>
      </c>
      <c r="AW914" s="813" t="s">
        <v>28</v>
      </c>
      <c r="AX914" s="813" t="s">
        <v>8</v>
      </c>
      <c r="AY914" s="814" t="s">
        <v>130</v>
      </c>
    </row>
    <row r="915" spans="2:65" s="686" customFormat="1" ht="24.25" customHeight="1">
      <c r="B915" s="301"/>
      <c r="C915" s="145" t="s">
        <v>1208</v>
      </c>
      <c r="D915" s="145" t="s">
        <v>164</v>
      </c>
      <c r="E915" s="146" t="s">
        <v>5810</v>
      </c>
      <c r="F915" s="147" t="s">
        <v>5809</v>
      </c>
      <c r="G915" s="148" t="s">
        <v>3305</v>
      </c>
      <c r="H915" s="149">
        <v>2</v>
      </c>
      <c r="I915" s="150"/>
      <c r="J915" s="151">
        <f>ROUND(I915*H915,0)</f>
        <v>0</v>
      </c>
      <c r="K915" s="147" t="s">
        <v>4082</v>
      </c>
      <c r="L915" s="152"/>
      <c r="M915" s="153" t="s">
        <v>1</v>
      </c>
      <c r="N915" s="306" t="s">
        <v>37</v>
      </c>
      <c r="P915" s="307">
        <f>O915*H915</f>
        <v>0</v>
      </c>
      <c r="Q915" s="307">
        <v>1.489E-2</v>
      </c>
      <c r="R915" s="307">
        <f>Q915*H915</f>
        <v>2.9780000000000001E-2</v>
      </c>
      <c r="S915" s="307">
        <v>0</v>
      </c>
      <c r="T915" s="133">
        <f>S915*H915</f>
        <v>0</v>
      </c>
      <c r="AR915" s="134" t="s">
        <v>135</v>
      </c>
      <c r="AT915" s="134" t="s">
        <v>164</v>
      </c>
      <c r="AU915" s="134" t="s">
        <v>78</v>
      </c>
      <c r="AY915" s="277" t="s">
        <v>130</v>
      </c>
      <c r="BE915" s="308">
        <f>IF(N915="základní",J915,0)</f>
        <v>0</v>
      </c>
      <c r="BF915" s="308">
        <f>IF(N915="snížená",J915,0)</f>
        <v>0</v>
      </c>
      <c r="BG915" s="308">
        <f>IF(N915="zákl. přenesená",J915,0)</f>
        <v>0</v>
      </c>
      <c r="BH915" s="308">
        <f>IF(N915="sníž. přenesená",J915,0)</f>
        <v>0</v>
      </c>
      <c r="BI915" s="308">
        <f>IF(N915="nulová",J915,0)</f>
        <v>0</v>
      </c>
      <c r="BJ915" s="277" t="s">
        <v>8</v>
      </c>
      <c r="BK915" s="308">
        <f>ROUND(I915*H915,0)</f>
        <v>0</v>
      </c>
      <c r="BL915" s="277" t="s">
        <v>103</v>
      </c>
      <c r="BM915" s="134" t="s">
        <v>5808</v>
      </c>
    </row>
    <row r="916" spans="2:65" s="10" customFormat="1">
      <c r="B916" s="136"/>
      <c r="D916" s="137" t="s">
        <v>131</v>
      </c>
      <c r="E916" s="138" t="s">
        <v>1</v>
      </c>
      <c r="F916" s="139" t="s">
        <v>5009</v>
      </c>
      <c r="H916" s="140">
        <v>2</v>
      </c>
      <c r="I916" s="141"/>
      <c r="L916" s="136"/>
      <c r="M916" s="142"/>
      <c r="T916" s="144"/>
      <c r="AT916" s="138" t="s">
        <v>131</v>
      </c>
      <c r="AU916" s="138" t="s">
        <v>78</v>
      </c>
      <c r="AV916" s="10" t="s">
        <v>78</v>
      </c>
      <c r="AW916" s="10" t="s">
        <v>28</v>
      </c>
      <c r="AX916" s="10" t="s">
        <v>72</v>
      </c>
      <c r="AY916" s="138" t="s">
        <v>130</v>
      </c>
    </row>
    <row r="917" spans="2:65" s="813" customFormat="1">
      <c r="B917" s="817"/>
      <c r="D917" s="137" t="s">
        <v>131</v>
      </c>
      <c r="E917" s="814" t="s">
        <v>1</v>
      </c>
      <c r="F917" s="820" t="s">
        <v>2951</v>
      </c>
      <c r="H917" s="819">
        <v>2</v>
      </c>
      <c r="I917" s="818"/>
      <c r="L917" s="817"/>
      <c r="M917" s="816"/>
      <c r="T917" s="815"/>
      <c r="AT917" s="814" t="s">
        <v>131</v>
      </c>
      <c r="AU917" s="814" t="s">
        <v>78</v>
      </c>
      <c r="AV917" s="813" t="s">
        <v>132</v>
      </c>
      <c r="AW917" s="813" t="s">
        <v>28</v>
      </c>
      <c r="AX917" s="813" t="s">
        <v>8</v>
      </c>
      <c r="AY917" s="814" t="s">
        <v>130</v>
      </c>
    </row>
    <row r="918" spans="2:65" s="686" customFormat="1" ht="24.25" customHeight="1">
      <c r="B918" s="301"/>
      <c r="C918" s="145" t="s">
        <v>1211</v>
      </c>
      <c r="D918" s="145" t="s">
        <v>164</v>
      </c>
      <c r="E918" s="146" t="s">
        <v>5807</v>
      </c>
      <c r="F918" s="147" t="s">
        <v>5806</v>
      </c>
      <c r="G918" s="148" t="s">
        <v>3305</v>
      </c>
      <c r="H918" s="149">
        <v>27</v>
      </c>
      <c r="I918" s="150"/>
      <c r="J918" s="151">
        <f>ROUND(I918*H918,0)</f>
        <v>0</v>
      </c>
      <c r="K918" s="147" t="s">
        <v>4082</v>
      </c>
      <c r="L918" s="152"/>
      <c r="M918" s="153" t="s">
        <v>1</v>
      </c>
      <c r="N918" s="306" t="s">
        <v>37</v>
      </c>
      <c r="P918" s="307">
        <f>O918*H918</f>
        <v>0</v>
      </c>
      <c r="Q918" s="307">
        <v>1.521E-2</v>
      </c>
      <c r="R918" s="307">
        <f>Q918*H918</f>
        <v>0.41066999999999998</v>
      </c>
      <c r="S918" s="307">
        <v>0</v>
      </c>
      <c r="T918" s="133">
        <f>S918*H918</f>
        <v>0</v>
      </c>
      <c r="AR918" s="134" t="s">
        <v>135</v>
      </c>
      <c r="AT918" s="134" t="s">
        <v>164</v>
      </c>
      <c r="AU918" s="134" t="s">
        <v>78</v>
      </c>
      <c r="AY918" s="277" t="s">
        <v>130</v>
      </c>
      <c r="BE918" s="308">
        <f>IF(N918="základní",J918,0)</f>
        <v>0</v>
      </c>
      <c r="BF918" s="308">
        <f>IF(N918="snížená",J918,0)</f>
        <v>0</v>
      </c>
      <c r="BG918" s="308">
        <f>IF(N918="zákl. přenesená",J918,0)</f>
        <v>0</v>
      </c>
      <c r="BH918" s="308">
        <f>IF(N918="sníž. přenesená",J918,0)</f>
        <v>0</v>
      </c>
      <c r="BI918" s="308">
        <f>IF(N918="nulová",J918,0)</f>
        <v>0</v>
      </c>
      <c r="BJ918" s="277" t="s">
        <v>8</v>
      </c>
      <c r="BK918" s="308">
        <f>ROUND(I918*H918,0)</f>
        <v>0</v>
      </c>
      <c r="BL918" s="277" t="s">
        <v>103</v>
      </c>
      <c r="BM918" s="134" t="s">
        <v>5805</v>
      </c>
    </row>
    <row r="919" spans="2:65" s="10" customFormat="1">
      <c r="B919" s="136"/>
      <c r="D919" s="137" t="s">
        <v>131</v>
      </c>
      <c r="E919" s="138" t="s">
        <v>1</v>
      </c>
      <c r="F919" s="139" t="s">
        <v>5012</v>
      </c>
      <c r="H919" s="140">
        <v>2</v>
      </c>
      <c r="I919" s="141"/>
      <c r="L919" s="136"/>
      <c r="M919" s="142"/>
      <c r="T919" s="144"/>
      <c r="AT919" s="138" t="s">
        <v>131</v>
      </c>
      <c r="AU919" s="138" t="s">
        <v>78</v>
      </c>
      <c r="AV919" s="10" t="s">
        <v>78</v>
      </c>
      <c r="AW919" s="10" t="s">
        <v>28</v>
      </c>
      <c r="AX919" s="10" t="s">
        <v>72</v>
      </c>
      <c r="AY919" s="138" t="s">
        <v>130</v>
      </c>
    </row>
    <row r="920" spans="2:65" s="10" customFormat="1">
      <c r="B920" s="136"/>
      <c r="D920" s="137" t="s">
        <v>131</v>
      </c>
      <c r="E920" s="138" t="s">
        <v>1</v>
      </c>
      <c r="F920" s="139" t="s">
        <v>5011</v>
      </c>
      <c r="H920" s="140">
        <v>19</v>
      </c>
      <c r="I920" s="141"/>
      <c r="L920" s="136"/>
      <c r="M920" s="142"/>
      <c r="T920" s="144"/>
      <c r="AT920" s="138" t="s">
        <v>131</v>
      </c>
      <c r="AU920" s="138" t="s">
        <v>78</v>
      </c>
      <c r="AV920" s="10" t="s">
        <v>78</v>
      </c>
      <c r="AW920" s="10" t="s">
        <v>28</v>
      </c>
      <c r="AX920" s="10" t="s">
        <v>72</v>
      </c>
      <c r="AY920" s="138" t="s">
        <v>130</v>
      </c>
    </row>
    <row r="921" spans="2:65" s="10" customFormat="1">
      <c r="B921" s="136"/>
      <c r="D921" s="137" t="s">
        <v>131</v>
      </c>
      <c r="E921" s="138" t="s">
        <v>1</v>
      </c>
      <c r="F921" s="139" t="s">
        <v>5010</v>
      </c>
      <c r="H921" s="140">
        <v>6</v>
      </c>
      <c r="I921" s="141"/>
      <c r="L921" s="136"/>
      <c r="M921" s="142"/>
      <c r="T921" s="144"/>
      <c r="AT921" s="138" t="s">
        <v>131</v>
      </c>
      <c r="AU921" s="138" t="s">
        <v>78</v>
      </c>
      <c r="AV921" s="10" t="s">
        <v>78</v>
      </c>
      <c r="AW921" s="10" t="s">
        <v>28</v>
      </c>
      <c r="AX921" s="10" t="s">
        <v>72</v>
      </c>
      <c r="AY921" s="138" t="s">
        <v>130</v>
      </c>
    </row>
    <row r="922" spans="2:65" s="813" customFormat="1">
      <c r="B922" s="817"/>
      <c r="D922" s="137" t="s">
        <v>131</v>
      </c>
      <c r="E922" s="814" t="s">
        <v>1</v>
      </c>
      <c r="F922" s="820" t="s">
        <v>2951</v>
      </c>
      <c r="H922" s="819">
        <v>27</v>
      </c>
      <c r="I922" s="818"/>
      <c r="L922" s="817"/>
      <c r="M922" s="816"/>
      <c r="T922" s="815"/>
      <c r="AT922" s="814" t="s">
        <v>131</v>
      </c>
      <c r="AU922" s="814" t="s">
        <v>78</v>
      </c>
      <c r="AV922" s="813" t="s">
        <v>132</v>
      </c>
      <c r="AW922" s="813" t="s">
        <v>28</v>
      </c>
      <c r="AX922" s="813" t="s">
        <v>8</v>
      </c>
      <c r="AY922" s="814" t="s">
        <v>130</v>
      </c>
    </row>
    <row r="923" spans="2:65" s="686" customFormat="1" ht="24.25" customHeight="1">
      <c r="B923" s="301"/>
      <c r="C923" s="145" t="s">
        <v>1214</v>
      </c>
      <c r="D923" s="145" t="s">
        <v>164</v>
      </c>
      <c r="E923" s="146" t="s">
        <v>5804</v>
      </c>
      <c r="F923" s="147" t="s">
        <v>5803</v>
      </c>
      <c r="G923" s="148" t="s">
        <v>3305</v>
      </c>
      <c r="H923" s="149">
        <v>8</v>
      </c>
      <c r="I923" s="150"/>
      <c r="J923" s="151">
        <f>ROUND(I923*H923,0)</f>
        <v>0</v>
      </c>
      <c r="K923" s="147" t="s">
        <v>4082</v>
      </c>
      <c r="L923" s="152"/>
      <c r="M923" s="153" t="s">
        <v>1</v>
      </c>
      <c r="N923" s="306" t="s">
        <v>37</v>
      </c>
      <c r="P923" s="307">
        <f>O923*H923</f>
        <v>0</v>
      </c>
      <c r="Q923" s="307">
        <v>1.553E-2</v>
      </c>
      <c r="R923" s="307">
        <f>Q923*H923</f>
        <v>0.12424</v>
      </c>
      <c r="S923" s="307">
        <v>0</v>
      </c>
      <c r="T923" s="133">
        <f>S923*H923</f>
        <v>0</v>
      </c>
      <c r="AR923" s="134" t="s">
        <v>135</v>
      </c>
      <c r="AT923" s="134" t="s">
        <v>164</v>
      </c>
      <c r="AU923" s="134" t="s">
        <v>78</v>
      </c>
      <c r="AY923" s="277" t="s">
        <v>130</v>
      </c>
      <c r="BE923" s="308">
        <f>IF(N923="základní",J923,0)</f>
        <v>0</v>
      </c>
      <c r="BF923" s="308">
        <f>IF(N923="snížená",J923,0)</f>
        <v>0</v>
      </c>
      <c r="BG923" s="308">
        <f>IF(N923="zákl. přenesená",J923,0)</f>
        <v>0</v>
      </c>
      <c r="BH923" s="308">
        <f>IF(N923="sníž. přenesená",J923,0)</f>
        <v>0</v>
      </c>
      <c r="BI923" s="308">
        <f>IF(N923="nulová",J923,0)</f>
        <v>0</v>
      </c>
      <c r="BJ923" s="277" t="s">
        <v>8</v>
      </c>
      <c r="BK923" s="308">
        <f>ROUND(I923*H923,0)</f>
        <v>0</v>
      </c>
      <c r="BL923" s="277" t="s">
        <v>103</v>
      </c>
      <c r="BM923" s="134" t="s">
        <v>5802</v>
      </c>
    </row>
    <row r="924" spans="2:65" s="10" customFormat="1">
      <c r="B924" s="136"/>
      <c r="D924" s="137" t="s">
        <v>131</v>
      </c>
      <c r="E924" s="138" t="s">
        <v>1</v>
      </c>
      <c r="F924" s="139" t="s">
        <v>5003</v>
      </c>
      <c r="H924" s="140">
        <v>1</v>
      </c>
      <c r="I924" s="141"/>
      <c r="L924" s="136"/>
      <c r="M924" s="142"/>
      <c r="T924" s="144"/>
      <c r="AT924" s="138" t="s">
        <v>131</v>
      </c>
      <c r="AU924" s="138" t="s">
        <v>78</v>
      </c>
      <c r="AV924" s="10" t="s">
        <v>78</v>
      </c>
      <c r="AW924" s="10" t="s">
        <v>28</v>
      </c>
      <c r="AX924" s="10" t="s">
        <v>72</v>
      </c>
      <c r="AY924" s="138" t="s">
        <v>130</v>
      </c>
    </row>
    <row r="925" spans="2:65" s="10" customFormat="1">
      <c r="B925" s="136"/>
      <c r="D925" s="137" t="s">
        <v>131</v>
      </c>
      <c r="E925" s="138" t="s">
        <v>1</v>
      </c>
      <c r="F925" s="139" t="s">
        <v>5002</v>
      </c>
      <c r="H925" s="140">
        <v>2</v>
      </c>
      <c r="I925" s="141"/>
      <c r="L925" s="136"/>
      <c r="M925" s="142"/>
      <c r="T925" s="144"/>
      <c r="AT925" s="138" t="s">
        <v>131</v>
      </c>
      <c r="AU925" s="138" t="s">
        <v>78</v>
      </c>
      <c r="AV925" s="10" t="s">
        <v>78</v>
      </c>
      <c r="AW925" s="10" t="s">
        <v>28</v>
      </c>
      <c r="AX925" s="10" t="s">
        <v>72</v>
      </c>
      <c r="AY925" s="138" t="s">
        <v>130</v>
      </c>
    </row>
    <row r="926" spans="2:65" s="10" customFormat="1">
      <c r="B926" s="136"/>
      <c r="D926" s="137" t="s">
        <v>131</v>
      </c>
      <c r="E926" s="138" t="s">
        <v>1</v>
      </c>
      <c r="F926" s="139" t="s">
        <v>5001</v>
      </c>
      <c r="H926" s="140">
        <v>2</v>
      </c>
      <c r="I926" s="141"/>
      <c r="L926" s="136"/>
      <c r="M926" s="142"/>
      <c r="T926" s="144"/>
      <c r="AT926" s="138" t="s">
        <v>131</v>
      </c>
      <c r="AU926" s="138" t="s">
        <v>78</v>
      </c>
      <c r="AV926" s="10" t="s">
        <v>78</v>
      </c>
      <c r="AW926" s="10" t="s">
        <v>28</v>
      </c>
      <c r="AX926" s="10" t="s">
        <v>72</v>
      </c>
      <c r="AY926" s="138" t="s">
        <v>130</v>
      </c>
    </row>
    <row r="927" spans="2:65" s="10" customFormat="1">
      <c r="B927" s="136"/>
      <c r="D927" s="137" t="s">
        <v>131</v>
      </c>
      <c r="E927" s="138" t="s">
        <v>1</v>
      </c>
      <c r="F927" s="139" t="s">
        <v>5000</v>
      </c>
      <c r="H927" s="140">
        <v>3</v>
      </c>
      <c r="I927" s="141"/>
      <c r="L927" s="136"/>
      <c r="M927" s="142"/>
      <c r="T927" s="144"/>
      <c r="AT927" s="138" t="s">
        <v>131</v>
      </c>
      <c r="AU927" s="138" t="s">
        <v>78</v>
      </c>
      <c r="AV927" s="10" t="s">
        <v>78</v>
      </c>
      <c r="AW927" s="10" t="s">
        <v>28</v>
      </c>
      <c r="AX927" s="10" t="s">
        <v>72</v>
      </c>
      <c r="AY927" s="138" t="s">
        <v>130</v>
      </c>
    </row>
    <row r="928" spans="2:65" s="813" customFormat="1">
      <c r="B928" s="817"/>
      <c r="D928" s="137" t="s">
        <v>131</v>
      </c>
      <c r="E928" s="814" t="s">
        <v>1</v>
      </c>
      <c r="F928" s="820" t="s">
        <v>2951</v>
      </c>
      <c r="H928" s="819">
        <v>8</v>
      </c>
      <c r="I928" s="818"/>
      <c r="L928" s="817"/>
      <c r="M928" s="816"/>
      <c r="T928" s="815"/>
      <c r="AT928" s="814" t="s">
        <v>131</v>
      </c>
      <c r="AU928" s="814" t="s">
        <v>78</v>
      </c>
      <c r="AV928" s="813" t="s">
        <v>132</v>
      </c>
      <c r="AW928" s="813" t="s">
        <v>28</v>
      </c>
      <c r="AX928" s="813" t="s">
        <v>8</v>
      </c>
      <c r="AY928" s="814" t="s">
        <v>130</v>
      </c>
    </row>
    <row r="929" spans="2:65" s="686" customFormat="1" ht="24.25" customHeight="1">
      <c r="B929" s="301"/>
      <c r="C929" s="145" t="s">
        <v>1217</v>
      </c>
      <c r="D929" s="145" t="s">
        <v>164</v>
      </c>
      <c r="E929" s="146" t="s">
        <v>5801</v>
      </c>
      <c r="F929" s="147" t="s">
        <v>5800</v>
      </c>
      <c r="G929" s="148" t="s">
        <v>3305</v>
      </c>
      <c r="H929" s="149">
        <v>1</v>
      </c>
      <c r="I929" s="150"/>
      <c r="J929" s="151">
        <f>ROUND(I929*H929,0)</f>
        <v>0</v>
      </c>
      <c r="K929" s="147" t="s">
        <v>4082</v>
      </c>
      <c r="L929" s="152"/>
      <c r="M929" s="153" t="s">
        <v>1</v>
      </c>
      <c r="N929" s="306" t="s">
        <v>37</v>
      </c>
      <c r="P929" s="307">
        <f>O929*H929</f>
        <v>0</v>
      </c>
      <c r="Q929" s="307">
        <v>1.6240000000000001E-2</v>
      </c>
      <c r="R929" s="307">
        <f>Q929*H929</f>
        <v>1.6240000000000001E-2</v>
      </c>
      <c r="S929" s="307">
        <v>0</v>
      </c>
      <c r="T929" s="133">
        <f>S929*H929</f>
        <v>0</v>
      </c>
      <c r="AR929" s="134" t="s">
        <v>135</v>
      </c>
      <c r="AT929" s="134" t="s">
        <v>164</v>
      </c>
      <c r="AU929" s="134" t="s">
        <v>78</v>
      </c>
      <c r="AY929" s="277" t="s">
        <v>130</v>
      </c>
      <c r="BE929" s="308">
        <f>IF(N929="základní",J929,0)</f>
        <v>0</v>
      </c>
      <c r="BF929" s="308">
        <f>IF(N929="snížená",J929,0)</f>
        <v>0</v>
      </c>
      <c r="BG929" s="308">
        <f>IF(N929="zákl. přenesená",J929,0)</f>
        <v>0</v>
      </c>
      <c r="BH929" s="308">
        <f>IF(N929="sníž. přenesená",J929,0)</f>
        <v>0</v>
      </c>
      <c r="BI929" s="308">
        <f>IF(N929="nulová",J929,0)</f>
        <v>0</v>
      </c>
      <c r="BJ929" s="277" t="s">
        <v>8</v>
      </c>
      <c r="BK929" s="308">
        <f>ROUND(I929*H929,0)</f>
        <v>0</v>
      </c>
      <c r="BL929" s="277" t="s">
        <v>103</v>
      </c>
      <c r="BM929" s="134" t="s">
        <v>5799</v>
      </c>
    </row>
    <row r="930" spans="2:65" s="10" customFormat="1">
      <c r="B930" s="136"/>
      <c r="D930" s="137" t="s">
        <v>131</v>
      </c>
      <c r="E930" s="138" t="s">
        <v>1</v>
      </c>
      <c r="F930" s="139" t="s">
        <v>4986</v>
      </c>
      <c r="H930" s="140">
        <v>1</v>
      </c>
      <c r="I930" s="141"/>
      <c r="L930" s="136"/>
      <c r="M930" s="142"/>
      <c r="T930" s="144"/>
      <c r="AT930" s="138" t="s">
        <v>131</v>
      </c>
      <c r="AU930" s="138" t="s">
        <v>78</v>
      </c>
      <c r="AV930" s="10" t="s">
        <v>78</v>
      </c>
      <c r="AW930" s="10" t="s">
        <v>28</v>
      </c>
      <c r="AX930" s="10" t="s">
        <v>8</v>
      </c>
      <c r="AY930" s="138" t="s">
        <v>130</v>
      </c>
    </row>
    <row r="931" spans="2:65" s="686" customFormat="1" ht="24.25" customHeight="1">
      <c r="B931" s="301"/>
      <c r="C931" s="145" t="s">
        <v>1219</v>
      </c>
      <c r="D931" s="145" t="s">
        <v>164</v>
      </c>
      <c r="E931" s="146" t="s">
        <v>5798</v>
      </c>
      <c r="F931" s="147" t="s">
        <v>5797</v>
      </c>
      <c r="G931" s="148" t="s">
        <v>3305</v>
      </c>
      <c r="H931" s="149">
        <v>1</v>
      </c>
      <c r="I931" s="150"/>
      <c r="J931" s="151">
        <f>ROUND(I931*H931,0)</f>
        <v>0</v>
      </c>
      <c r="K931" s="147" t="s">
        <v>1</v>
      </c>
      <c r="L931" s="152"/>
      <c r="M931" s="153" t="s">
        <v>1</v>
      </c>
      <c r="N931" s="306" t="s">
        <v>37</v>
      </c>
      <c r="P931" s="307">
        <f>O931*H931</f>
        <v>0</v>
      </c>
      <c r="Q931" s="307">
        <v>1.6240000000000001E-2</v>
      </c>
      <c r="R931" s="307">
        <f>Q931*H931</f>
        <v>1.6240000000000001E-2</v>
      </c>
      <c r="S931" s="307">
        <v>0</v>
      </c>
      <c r="T931" s="133">
        <f>S931*H931</f>
        <v>0</v>
      </c>
      <c r="AR931" s="134" t="s">
        <v>135</v>
      </c>
      <c r="AT931" s="134" t="s">
        <v>164</v>
      </c>
      <c r="AU931" s="134" t="s">
        <v>78</v>
      </c>
      <c r="AY931" s="277" t="s">
        <v>130</v>
      </c>
      <c r="BE931" s="308">
        <f>IF(N931="základní",J931,0)</f>
        <v>0</v>
      </c>
      <c r="BF931" s="308">
        <f>IF(N931="snížená",J931,0)</f>
        <v>0</v>
      </c>
      <c r="BG931" s="308">
        <f>IF(N931="zákl. přenesená",J931,0)</f>
        <v>0</v>
      </c>
      <c r="BH931" s="308">
        <f>IF(N931="sníž. přenesená",J931,0)</f>
        <v>0</v>
      </c>
      <c r="BI931" s="308">
        <f>IF(N931="nulová",J931,0)</f>
        <v>0</v>
      </c>
      <c r="BJ931" s="277" t="s">
        <v>8</v>
      </c>
      <c r="BK931" s="308">
        <f>ROUND(I931*H931,0)</f>
        <v>0</v>
      </c>
      <c r="BL931" s="277" t="s">
        <v>103</v>
      </c>
      <c r="BM931" s="134" t="s">
        <v>5796</v>
      </c>
    </row>
    <row r="932" spans="2:65" s="10" customFormat="1">
      <c r="B932" s="136"/>
      <c r="D932" s="137" t="s">
        <v>131</v>
      </c>
      <c r="E932" s="138" t="s">
        <v>1</v>
      </c>
      <c r="F932" s="139" t="s">
        <v>5004</v>
      </c>
      <c r="H932" s="140">
        <v>1</v>
      </c>
      <c r="I932" s="141"/>
      <c r="L932" s="136"/>
      <c r="M932" s="142"/>
      <c r="T932" s="144"/>
      <c r="AT932" s="138" t="s">
        <v>131</v>
      </c>
      <c r="AU932" s="138" t="s">
        <v>78</v>
      </c>
      <c r="AV932" s="10" t="s">
        <v>78</v>
      </c>
      <c r="AW932" s="10" t="s">
        <v>28</v>
      </c>
      <c r="AX932" s="10" t="s">
        <v>8</v>
      </c>
      <c r="AY932" s="138" t="s">
        <v>130</v>
      </c>
    </row>
    <row r="933" spans="2:65" s="686" customFormat="1" ht="21.75" customHeight="1">
      <c r="B933" s="301"/>
      <c r="C933" s="551" t="s">
        <v>1221</v>
      </c>
      <c r="D933" s="551" t="s">
        <v>1008</v>
      </c>
      <c r="E933" s="801" t="s">
        <v>5795</v>
      </c>
      <c r="F933" s="552" t="s">
        <v>5794</v>
      </c>
      <c r="G933" s="800" t="s">
        <v>3305</v>
      </c>
      <c r="H933" s="799">
        <v>4</v>
      </c>
      <c r="I933" s="553"/>
      <c r="J933" s="798">
        <f>ROUND(I933*H933,0)</f>
        <v>0</v>
      </c>
      <c r="K933" s="552" t="s">
        <v>4082</v>
      </c>
      <c r="L933" s="34"/>
      <c r="M933" s="554" t="s">
        <v>1</v>
      </c>
      <c r="N933" s="555" t="s">
        <v>37</v>
      </c>
      <c r="P933" s="307">
        <f>O933*H933</f>
        <v>0</v>
      </c>
      <c r="Q933" s="307">
        <v>7.1459999999999996E-2</v>
      </c>
      <c r="R933" s="307">
        <f>Q933*H933</f>
        <v>0.28583999999999998</v>
      </c>
      <c r="S933" s="307">
        <v>0</v>
      </c>
      <c r="T933" s="133">
        <f>S933*H933</f>
        <v>0</v>
      </c>
      <c r="AR933" s="134" t="s">
        <v>103</v>
      </c>
      <c r="AT933" s="134" t="s">
        <v>1008</v>
      </c>
      <c r="AU933" s="134" t="s">
        <v>78</v>
      </c>
      <c r="AY933" s="277" t="s">
        <v>130</v>
      </c>
      <c r="BE933" s="308">
        <f>IF(N933="základní",J933,0)</f>
        <v>0</v>
      </c>
      <c r="BF933" s="308">
        <f>IF(N933="snížená",J933,0)</f>
        <v>0</v>
      </c>
      <c r="BG933" s="308">
        <f>IF(N933="zákl. přenesená",J933,0)</f>
        <v>0</v>
      </c>
      <c r="BH933" s="308">
        <f>IF(N933="sníž. přenesená",J933,0)</f>
        <v>0</v>
      </c>
      <c r="BI933" s="308">
        <f>IF(N933="nulová",J933,0)</f>
        <v>0</v>
      </c>
      <c r="BJ933" s="277" t="s">
        <v>8</v>
      </c>
      <c r="BK933" s="308">
        <f>ROUND(I933*H933,0)</f>
        <v>0</v>
      </c>
      <c r="BL933" s="277" t="s">
        <v>103</v>
      </c>
      <c r="BM933" s="134" t="s">
        <v>5793</v>
      </c>
    </row>
    <row r="934" spans="2:65" s="10" customFormat="1">
      <c r="B934" s="136"/>
      <c r="D934" s="137" t="s">
        <v>131</v>
      </c>
      <c r="E934" s="138" t="s">
        <v>1</v>
      </c>
      <c r="F934" s="139" t="s">
        <v>4998</v>
      </c>
      <c r="H934" s="140">
        <v>2</v>
      </c>
      <c r="I934" s="141"/>
      <c r="L934" s="136"/>
      <c r="M934" s="142"/>
      <c r="T934" s="144"/>
      <c r="AT934" s="138" t="s">
        <v>131</v>
      </c>
      <c r="AU934" s="138" t="s">
        <v>78</v>
      </c>
      <c r="AV934" s="10" t="s">
        <v>78</v>
      </c>
      <c r="AW934" s="10" t="s">
        <v>28</v>
      </c>
      <c r="AX934" s="10" t="s">
        <v>72</v>
      </c>
      <c r="AY934" s="138" t="s">
        <v>130</v>
      </c>
    </row>
    <row r="935" spans="2:65" s="10" customFormat="1">
      <c r="B935" s="136"/>
      <c r="D935" s="137" t="s">
        <v>131</v>
      </c>
      <c r="E935" s="138" t="s">
        <v>1</v>
      </c>
      <c r="F935" s="139" t="s">
        <v>4997</v>
      </c>
      <c r="H935" s="140">
        <v>2</v>
      </c>
      <c r="I935" s="141"/>
      <c r="L935" s="136"/>
      <c r="M935" s="142"/>
      <c r="T935" s="144"/>
      <c r="AT935" s="138" t="s">
        <v>131</v>
      </c>
      <c r="AU935" s="138" t="s">
        <v>78</v>
      </c>
      <c r="AV935" s="10" t="s">
        <v>78</v>
      </c>
      <c r="AW935" s="10" t="s">
        <v>28</v>
      </c>
      <c r="AX935" s="10" t="s">
        <v>72</v>
      </c>
      <c r="AY935" s="138" t="s">
        <v>130</v>
      </c>
    </row>
    <row r="936" spans="2:65" s="813" customFormat="1">
      <c r="B936" s="817"/>
      <c r="D936" s="137" t="s">
        <v>131</v>
      </c>
      <c r="E936" s="814" t="s">
        <v>1</v>
      </c>
      <c r="F936" s="820" t="s">
        <v>2951</v>
      </c>
      <c r="H936" s="819">
        <v>4</v>
      </c>
      <c r="I936" s="818"/>
      <c r="L936" s="817"/>
      <c r="M936" s="816"/>
      <c r="T936" s="815"/>
      <c r="AT936" s="814" t="s">
        <v>131</v>
      </c>
      <c r="AU936" s="814" t="s">
        <v>78</v>
      </c>
      <c r="AV936" s="813" t="s">
        <v>132</v>
      </c>
      <c r="AW936" s="813" t="s">
        <v>28</v>
      </c>
      <c r="AX936" s="813" t="s">
        <v>8</v>
      </c>
      <c r="AY936" s="814" t="s">
        <v>130</v>
      </c>
    </row>
    <row r="937" spans="2:65" s="686" customFormat="1" ht="24.25" customHeight="1">
      <c r="B937" s="301"/>
      <c r="C937" s="145" t="s">
        <v>1223</v>
      </c>
      <c r="D937" s="145" t="s">
        <v>164</v>
      </c>
      <c r="E937" s="146" t="s">
        <v>5792</v>
      </c>
      <c r="F937" s="147" t="s">
        <v>5791</v>
      </c>
      <c r="G937" s="148" t="s">
        <v>3305</v>
      </c>
      <c r="H937" s="149">
        <v>4</v>
      </c>
      <c r="I937" s="150"/>
      <c r="J937" s="151">
        <f>ROUND(I937*H937,0)</f>
        <v>0</v>
      </c>
      <c r="K937" s="147" t="s">
        <v>4082</v>
      </c>
      <c r="L937" s="152"/>
      <c r="M937" s="153" t="s">
        <v>1</v>
      </c>
      <c r="N937" s="306" t="s">
        <v>37</v>
      </c>
      <c r="P937" s="307">
        <f>O937*H937</f>
        <v>0</v>
      </c>
      <c r="Q937" s="307">
        <v>1.95E-2</v>
      </c>
      <c r="R937" s="307">
        <f>Q937*H937</f>
        <v>7.8E-2</v>
      </c>
      <c r="S937" s="307">
        <v>0</v>
      </c>
      <c r="T937" s="133">
        <f>S937*H937</f>
        <v>0</v>
      </c>
      <c r="AR937" s="134" t="s">
        <v>135</v>
      </c>
      <c r="AT937" s="134" t="s">
        <v>164</v>
      </c>
      <c r="AU937" s="134" t="s">
        <v>78</v>
      </c>
      <c r="AY937" s="277" t="s">
        <v>130</v>
      </c>
      <c r="BE937" s="308">
        <f>IF(N937="základní",J937,0)</f>
        <v>0</v>
      </c>
      <c r="BF937" s="308">
        <f>IF(N937="snížená",J937,0)</f>
        <v>0</v>
      </c>
      <c r="BG937" s="308">
        <f>IF(N937="zákl. přenesená",J937,0)</f>
        <v>0</v>
      </c>
      <c r="BH937" s="308">
        <f>IF(N937="sníž. přenesená",J937,0)</f>
        <v>0</v>
      </c>
      <c r="BI937" s="308">
        <f>IF(N937="nulová",J937,0)</f>
        <v>0</v>
      </c>
      <c r="BJ937" s="277" t="s">
        <v>8</v>
      </c>
      <c r="BK937" s="308">
        <f>ROUND(I937*H937,0)</f>
        <v>0</v>
      </c>
      <c r="BL937" s="277" t="s">
        <v>103</v>
      </c>
      <c r="BM937" s="134" t="s">
        <v>5790</v>
      </c>
    </row>
    <row r="938" spans="2:65" s="10" customFormat="1">
      <c r="B938" s="136"/>
      <c r="D938" s="137" t="s">
        <v>131</v>
      </c>
      <c r="E938" s="138" t="s">
        <v>1</v>
      </c>
      <c r="F938" s="139" t="s">
        <v>4998</v>
      </c>
      <c r="H938" s="140">
        <v>2</v>
      </c>
      <c r="I938" s="141"/>
      <c r="L938" s="136"/>
      <c r="M938" s="142"/>
      <c r="T938" s="144"/>
      <c r="AT938" s="138" t="s">
        <v>131</v>
      </c>
      <c r="AU938" s="138" t="s">
        <v>78</v>
      </c>
      <c r="AV938" s="10" t="s">
        <v>78</v>
      </c>
      <c r="AW938" s="10" t="s">
        <v>28</v>
      </c>
      <c r="AX938" s="10" t="s">
        <v>72</v>
      </c>
      <c r="AY938" s="138" t="s">
        <v>130</v>
      </c>
    </row>
    <row r="939" spans="2:65" s="10" customFormat="1">
      <c r="B939" s="136"/>
      <c r="D939" s="137" t="s">
        <v>131</v>
      </c>
      <c r="E939" s="138" t="s">
        <v>1</v>
      </c>
      <c r="F939" s="139" t="s">
        <v>4997</v>
      </c>
      <c r="H939" s="140">
        <v>2</v>
      </c>
      <c r="I939" s="141"/>
      <c r="L939" s="136"/>
      <c r="M939" s="142"/>
      <c r="T939" s="144"/>
      <c r="AT939" s="138" t="s">
        <v>131</v>
      </c>
      <c r="AU939" s="138" t="s">
        <v>78</v>
      </c>
      <c r="AV939" s="10" t="s">
        <v>78</v>
      </c>
      <c r="AW939" s="10" t="s">
        <v>28</v>
      </c>
      <c r="AX939" s="10" t="s">
        <v>72</v>
      </c>
      <c r="AY939" s="138" t="s">
        <v>130</v>
      </c>
    </row>
    <row r="940" spans="2:65" s="813" customFormat="1">
      <c r="B940" s="817"/>
      <c r="D940" s="137" t="s">
        <v>131</v>
      </c>
      <c r="E940" s="814" t="s">
        <v>1</v>
      </c>
      <c r="F940" s="820" t="s">
        <v>2951</v>
      </c>
      <c r="H940" s="819">
        <v>4</v>
      </c>
      <c r="I940" s="818"/>
      <c r="L940" s="817"/>
      <c r="M940" s="816"/>
      <c r="T940" s="815"/>
      <c r="AT940" s="814" t="s">
        <v>131</v>
      </c>
      <c r="AU940" s="814" t="s">
        <v>78</v>
      </c>
      <c r="AV940" s="813" t="s">
        <v>132</v>
      </c>
      <c r="AW940" s="813" t="s">
        <v>28</v>
      </c>
      <c r="AX940" s="813" t="s">
        <v>8</v>
      </c>
      <c r="AY940" s="814" t="s">
        <v>130</v>
      </c>
    </row>
    <row r="941" spans="2:65" s="292" customFormat="1" ht="22.95" customHeight="1">
      <c r="B941" s="293"/>
      <c r="D941" s="120" t="s">
        <v>71</v>
      </c>
      <c r="E941" s="129" t="s">
        <v>136</v>
      </c>
      <c r="F941" s="129" t="s">
        <v>4185</v>
      </c>
      <c r="I941" s="294"/>
      <c r="J941" s="300">
        <f>BK941</f>
        <v>0</v>
      </c>
      <c r="L941" s="293"/>
      <c r="M941" s="296"/>
      <c r="P941" s="297">
        <f>SUM(P942:P1104)</f>
        <v>0</v>
      </c>
      <c r="R941" s="297">
        <f>SUM(R942:R1104)</f>
        <v>10.1142546952</v>
      </c>
      <c r="T941" s="298">
        <f>SUM(T942:T1104)</f>
        <v>3.7890000000000006</v>
      </c>
      <c r="AR941" s="120" t="s">
        <v>8</v>
      </c>
      <c r="AT941" s="127" t="s">
        <v>71</v>
      </c>
      <c r="AU941" s="127" t="s">
        <v>8</v>
      </c>
      <c r="AY941" s="120" t="s">
        <v>130</v>
      </c>
      <c r="BK941" s="128">
        <f>SUM(BK942:BK1104)</f>
        <v>0</v>
      </c>
    </row>
    <row r="942" spans="2:65" s="686" customFormat="1" ht="37.950000000000003" customHeight="1">
      <c r="B942" s="301"/>
      <c r="C942" s="551" t="s">
        <v>1225</v>
      </c>
      <c r="D942" s="551" t="s">
        <v>1008</v>
      </c>
      <c r="E942" s="801" t="s">
        <v>3171</v>
      </c>
      <c r="F942" s="552" t="s">
        <v>3170</v>
      </c>
      <c r="G942" s="800" t="s">
        <v>270</v>
      </c>
      <c r="H942" s="799">
        <v>1795.7429999999999</v>
      </c>
      <c r="I942" s="553"/>
      <c r="J942" s="798">
        <f>ROUND(I942*H942,0)</f>
        <v>0</v>
      </c>
      <c r="K942" s="552" t="s">
        <v>4082</v>
      </c>
      <c r="L942" s="34"/>
      <c r="M942" s="554" t="s">
        <v>1</v>
      </c>
      <c r="N942" s="555" t="s">
        <v>37</v>
      </c>
      <c r="P942" s="307">
        <f>O942*H942</f>
        <v>0</v>
      </c>
      <c r="Q942" s="307">
        <v>0</v>
      </c>
      <c r="R942" s="307">
        <f>Q942*H942</f>
        <v>0</v>
      </c>
      <c r="S942" s="307">
        <v>0</v>
      </c>
      <c r="T942" s="133">
        <f>S942*H942</f>
        <v>0</v>
      </c>
      <c r="AR942" s="134" t="s">
        <v>103</v>
      </c>
      <c r="AT942" s="134" t="s">
        <v>1008</v>
      </c>
      <c r="AU942" s="134" t="s">
        <v>78</v>
      </c>
      <c r="AY942" s="277" t="s">
        <v>130</v>
      </c>
      <c r="BE942" s="308">
        <f>IF(N942="základní",J942,0)</f>
        <v>0</v>
      </c>
      <c r="BF942" s="308">
        <f>IF(N942="snížená",J942,0)</f>
        <v>0</v>
      </c>
      <c r="BG942" s="308">
        <f>IF(N942="zákl. přenesená",J942,0)</f>
        <v>0</v>
      </c>
      <c r="BH942" s="308">
        <f>IF(N942="sníž. přenesená",J942,0)</f>
        <v>0</v>
      </c>
      <c r="BI942" s="308">
        <f>IF(N942="nulová",J942,0)</f>
        <v>0</v>
      </c>
      <c r="BJ942" s="277" t="s">
        <v>8</v>
      </c>
      <c r="BK942" s="308">
        <f>ROUND(I942*H942,0)</f>
        <v>0</v>
      </c>
      <c r="BL942" s="277" t="s">
        <v>103</v>
      </c>
      <c r="BM942" s="134" t="s">
        <v>5789</v>
      </c>
    </row>
    <row r="943" spans="2:65" s="10" customFormat="1">
      <c r="B943" s="136"/>
      <c r="D943" s="137" t="s">
        <v>131</v>
      </c>
      <c r="E943" s="138" t="s">
        <v>1</v>
      </c>
      <c r="F943" s="139" t="s">
        <v>3178</v>
      </c>
      <c r="H943" s="140">
        <v>588.33799999999997</v>
      </c>
      <c r="I943" s="141"/>
      <c r="L943" s="136"/>
      <c r="M943" s="142"/>
      <c r="T943" s="144"/>
      <c r="AT943" s="138" t="s">
        <v>131</v>
      </c>
      <c r="AU943" s="138" t="s">
        <v>78</v>
      </c>
      <c r="AV943" s="10" t="s">
        <v>78</v>
      </c>
      <c r="AW943" s="10" t="s">
        <v>28</v>
      </c>
      <c r="AX943" s="10" t="s">
        <v>72</v>
      </c>
      <c r="AY943" s="138" t="s">
        <v>130</v>
      </c>
    </row>
    <row r="944" spans="2:65" s="10" customFormat="1">
      <c r="B944" s="136"/>
      <c r="D944" s="137" t="s">
        <v>131</v>
      </c>
      <c r="E944" s="138" t="s">
        <v>1</v>
      </c>
      <c r="F944" s="139" t="s">
        <v>3177</v>
      </c>
      <c r="H944" s="140">
        <v>358.16</v>
      </c>
      <c r="I944" s="141"/>
      <c r="L944" s="136"/>
      <c r="M944" s="142"/>
      <c r="T944" s="144"/>
      <c r="AT944" s="138" t="s">
        <v>131</v>
      </c>
      <c r="AU944" s="138" t="s">
        <v>78</v>
      </c>
      <c r="AV944" s="10" t="s">
        <v>78</v>
      </c>
      <c r="AW944" s="10" t="s">
        <v>28</v>
      </c>
      <c r="AX944" s="10" t="s">
        <v>72</v>
      </c>
      <c r="AY944" s="138" t="s">
        <v>130</v>
      </c>
    </row>
    <row r="945" spans="2:65" s="10" customFormat="1" ht="20.6">
      <c r="B945" s="136"/>
      <c r="D945" s="137" t="s">
        <v>131</v>
      </c>
      <c r="E945" s="138" t="s">
        <v>1</v>
      </c>
      <c r="F945" s="139" t="s">
        <v>3176</v>
      </c>
      <c r="H945" s="140">
        <v>323.80799999999999</v>
      </c>
      <c r="I945" s="141"/>
      <c r="L945" s="136"/>
      <c r="M945" s="142"/>
      <c r="T945" s="144"/>
      <c r="AT945" s="138" t="s">
        <v>131</v>
      </c>
      <c r="AU945" s="138" t="s">
        <v>78</v>
      </c>
      <c r="AV945" s="10" t="s">
        <v>78</v>
      </c>
      <c r="AW945" s="10" t="s">
        <v>28</v>
      </c>
      <c r="AX945" s="10" t="s">
        <v>72</v>
      </c>
      <c r="AY945" s="138" t="s">
        <v>130</v>
      </c>
    </row>
    <row r="946" spans="2:65" s="10" customFormat="1">
      <c r="B946" s="136"/>
      <c r="D946" s="137" t="s">
        <v>131</v>
      </c>
      <c r="E946" s="138" t="s">
        <v>1</v>
      </c>
      <c r="F946" s="139" t="s">
        <v>3175</v>
      </c>
      <c r="H946" s="140">
        <v>381.43700000000001</v>
      </c>
      <c r="I946" s="141"/>
      <c r="L946" s="136"/>
      <c r="M946" s="142"/>
      <c r="T946" s="144"/>
      <c r="AT946" s="138" t="s">
        <v>131</v>
      </c>
      <c r="AU946" s="138" t="s">
        <v>78</v>
      </c>
      <c r="AV946" s="10" t="s">
        <v>78</v>
      </c>
      <c r="AW946" s="10" t="s">
        <v>28</v>
      </c>
      <c r="AX946" s="10" t="s">
        <v>72</v>
      </c>
      <c r="AY946" s="138" t="s">
        <v>130</v>
      </c>
    </row>
    <row r="947" spans="2:65" s="10" customFormat="1" ht="20.6">
      <c r="B947" s="136"/>
      <c r="D947" s="137" t="s">
        <v>131</v>
      </c>
      <c r="E947" s="138" t="s">
        <v>1</v>
      </c>
      <c r="F947" s="139" t="s">
        <v>3174</v>
      </c>
      <c r="H947" s="140">
        <v>144</v>
      </c>
      <c r="I947" s="141"/>
      <c r="L947" s="136"/>
      <c r="M947" s="142"/>
      <c r="T947" s="144"/>
      <c r="AT947" s="138" t="s">
        <v>131</v>
      </c>
      <c r="AU947" s="138" t="s">
        <v>78</v>
      </c>
      <c r="AV947" s="10" t="s">
        <v>78</v>
      </c>
      <c r="AW947" s="10" t="s">
        <v>28</v>
      </c>
      <c r="AX947" s="10" t="s">
        <v>72</v>
      </c>
      <c r="AY947" s="138" t="s">
        <v>130</v>
      </c>
    </row>
    <row r="948" spans="2:65" s="813" customFormat="1" ht="20.6">
      <c r="B948" s="817"/>
      <c r="D948" s="137" t="s">
        <v>131</v>
      </c>
      <c r="E948" s="814" t="s">
        <v>3173</v>
      </c>
      <c r="F948" s="820" t="s">
        <v>3172</v>
      </c>
      <c r="H948" s="819">
        <v>1795.7429999999999</v>
      </c>
      <c r="I948" s="818"/>
      <c r="L948" s="817"/>
      <c r="M948" s="816"/>
      <c r="T948" s="815"/>
      <c r="AT948" s="814" t="s">
        <v>131</v>
      </c>
      <c r="AU948" s="814" t="s">
        <v>78</v>
      </c>
      <c r="AV948" s="813" t="s">
        <v>132</v>
      </c>
      <c r="AW948" s="813" t="s">
        <v>28</v>
      </c>
      <c r="AX948" s="813" t="s">
        <v>8</v>
      </c>
      <c r="AY948" s="814" t="s">
        <v>130</v>
      </c>
    </row>
    <row r="949" spans="2:65" s="686" customFormat="1" ht="33" customHeight="1">
      <c r="B949" s="301"/>
      <c r="C949" s="551" t="s">
        <v>1227</v>
      </c>
      <c r="D949" s="551" t="s">
        <v>1008</v>
      </c>
      <c r="E949" s="801" t="s">
        <v>3169</v>
      </c>
      <c r="F949" s="552" t="s">
        <v>3168</v>
      </c>
      <c r="G949" s="800" t="s">
        <v>270</v>
      </c>
      <c r="H949" s="799">
        <v>269361.45</v>
      </c>
      <c r="I949" s="553"/>
      <c r="J949" s="798">
        <f>ROUND(I949*H949,0)</f>
        <v>0</v>
      </c>
      <c r="K949" s="552" t="s">
        <v>4082</v>
      </c>
      <c r="L949" s="34"/>
      <c r="M949" s="554" t="s">
        <v>1</v>
      </c>
      <c r="N949" s="555" t="s">
        <v>37</v>
      </c>
      <c r="P949" s="307">
        <f>O949*H949</f>
        <v>0</v>
      </c>
      <c r="Q949" s="307">
        <v>0</v>
      </c>
      <c r="R949" s="307">
        <f>Q949*H949</f>
        <v>0</v>
      </c>
      <c r="S949" s="307">
        <v>0</v>
      </c>
      <c r="T949" s="133">
        <f>S949*H949</f>
        <v>0</v>
      </c>
      <c r="AR949" s="134" t="s">
        <v>103</v>
      </c>
      <c r="AT949" s="134" t="s">
        <v>1008</v>
      </c>
      <c r="AU949" s="134" t="s">
        <v>78</v>
      </c>
      <c r="AY949" s="277" t="s">
        <v>130</v>
      </c>
      <c r="BE949" s="308">
        <f>IF(N949="základní",J949,0)</f>
        <v>0</v>
      </c>
      <c r="BF949" s="308">
        <f>IF(N949="snížená",J949,0)</f>
        <v>0</v>
      </c>
      <c r="BG949" s="308">
        <f>IF(N949="zákl. přenesená",J949,0)</f>
        <v>0</v>
      </c>
      <c r="BH949" s="308">
        <f>IF(N949="sníž. přenesená",J949,0)</f>
        <v>0</v>
      </c>
      <c r="BI949" s="308">
        <f>IF(N949="nulová",J949,0)</f>
        <v>0</v>
      </c>
      <c r="BJ949" s="277" t="s">
        <v>8</v>
      </c>
      <c r="BK949" s="308">
        <f>ROUND(I949*H949,0)</f>
        <v>0</v>
      </c>
      <c r="BL949" s="277" t="s">
        <v>103</v>
      </c>
      <c r="BM949" s="134" t="s">
        <v>5788</v>
      </c>
    </row>
    <row r="950" spans="2:65" s="10" customFormat="1">
      <c r="B950" s="136"/>
      <c r="D950" s="137" t="s">
        <v>131</v>
      </c>
      <c r="E950" s="138" t="s">
        <v>1</v>
      </c>
      <c r="F950" s="139" t="s">
        <v>5787</v>
      </c>
      <c r="H950" s="140">
        <v>269361.45</v>
      </c>
      <c r="I950" s="141"/>
      <c r="L950" s="136"/>
      <c r="M950" s="142"/>
      <c r="T950" s="144"/>
      <c r="AT950" s="138" t="s">
        <v>131</v>
      </c>
      <c r="AU950" s="138" t="s">
        <v>78</v>
      </c>
      <c r="AV950" s="10" t="s">
        <v>78</v>
      </c>
      <c r="AW950" s="10" t="s">
        <v>28</v>
      </c>
      <c r="AX950" s="10" t="s">
        <v>8</v>
      </c>
      <c r="AY950" s="138" t="s">
        <v>130</v>
      </c>
    </row>
    <row r="951" spans="2:65" s="686" customFormat="1" ht="37.950000000000003" customHeight="1">
      <c r="B951" s="301"/>
      <c r="C951" s="551" t="s">
        <v>1229</v>
      </c>
      <c r="D951" s="551" t="s">
        <v>1008</v>
      </c>
      <c r="E951" s="801" t="s">
        <v>3167</v>
      </c>
      <c r="F951" s="552" t="s">
        <v>3166</v>
      </c>
      <c r="G951" s="800" t="s">
        <v>270</v>
      </c>
      <c r="H951" s="799">
        <v>1795.7429999999999</v>
      </c>
      <c r="I951" s="553"/>
      <c r="J951" s="798">
        <f>ROUND(I951*H951,0)</f>
        <v>0</v>
      </c>
      <c r="K951" s="552" t="s">
        <v>4082</v>
      </c>
      <c r="L951" s="34"/>
      <c r="M951" s="554" t="s">
        <v>1</v>
      </c>
      <c r="N951" s="555" t="s">
        <v>37</v>
      </c>
      <c r="P951" s="307">
        <f>O951*H951</f>
        <v>0</v>
      </c>
      <c r="Q951" s="307">
        <v>0</v>
      </c>
      <c r="R951" s="307">
        <f>Q951*H951</f>
        <v>0</v>
      </c>
      <c r="S951" s="307">
        <v>0</v>
      </c>
      <c r="T951" s="133">
        <f>S951*H951</f>
        <v>0</v>
      </c>
      <c r="AR951" s="134" t="s">
        <v>103</v>
      </c>
      <c r="AT951" s="134" t="s">
        <v>1008</v>
      </c>
      <c r="AU951" s="134" t="s">
        <v>78</v>
      </c>
      <c r="AY951" s="277" t="s">
        <v>130</v>
      </c>
      <c r="BE951" s="308">
        <f>IF(N951="základní",J951,0)</f>
        <v>0</v>
      </c>
      <c r="BF951" s="308">
        <f>IF(N951="snížená",J951,0)</f>
        <v>0</v>
      </c>
      <c r="BG951" s="308">
        <f>IF(N951="zákl. přenesená",J951,0)</f>
        <v>0</v>
      </c>
      <c r="BH951" s="308">
        <f>IF(N951="sníž. přenesená",J951,0)</f>
        <v>0</v>
      </c>
      <c r="BI951" s="308">
        <f>IF(N951="nulová",J951,0)</f>
        <v>0</v>
      </c>
      <c r="BJ951" s="277" t="s">
        <v>8</v>
      </c>
      <c r="BK951" s="308">
        <f>ROUND(I951*H951,0)</f>
        <v>0</v>
      </c>
      <c r="BL951" s="277" t="s">
        <v>103</v>
      </c>
      <c r="BM951" s="134" t="s">
        <v>5786</v>
      </c>
    </row>
    <row r="952" spans="2:65" s="10" customFormat="1">
      <c r="B952" s="136"/>
      <c r="D952" s="137" t="s">
        <v>131</v>
      </c>
      <c r="E952" s="138" t="s">
        <v>1</v>
      </c>
      <c r="F952" s="139" t="s">
        <v>3173</v>
      </c>
      <c r="H952" s="140">
        <v>1795.7429999999999</v>
      </c>
      <c r="I952" s="141"/>
      <c r="L952" s="136"/>
      <c r="M952" s="142"/>
      <c r="T952" s="144"/>
      <c r="AT952" s="138" t="s">
        <v>131</v>
      </c>
      <c r="AU952" s="138" t="s">
        <v>78</v>
      </c>
      <c r="AV952" s="10" t="s">
        <v>78</v>
      </c>
      <c r="AW952" s="10" t="s">
        <v>28</v>
      </c>
      <c r="AX952" s="10" t="s">
        <v>8</v>
      </c>
      <c r="AY952" s="138" t="s">
        <v>130</v>
      </c>
    </row>
    <row r="953" spans="2:65" s="686" customFormat="1" ht="24.25" customHeight="1">
      <c r="B953" s="301"/>
      <c r="C953" s="551" t="s">
        <v>1231</v>
      </c>
      <c r="D953" s="551" t="s">
        <v>1008</v>
      </c>
      <c r="E953" s="801" t="s">
        <v>3185</v>
      </c>
      <c r="F953" s="552" t="s">
        <v>3184</v>
      </c>
      <c r="G953" s="800" t="s">
        <v>212</v>
      </c>
      <c r="H953" s="799">
        <v>1078.2819999999999</v>
      </c>
      <c r="I953" s="553"/>
      <c r="J953" s="798">
        <f>ROUND(I953*H953,0)</f>
        <v>0</v>
      </c>
      <c r="K953" s="552" t="s">
        <v>4082</v>
      </c>
      <c r="L953" s="34"/>
      <c r="M953" s="554" t="s">
        <v>1</v>
      </c>
      <c r="N953" s="555" t="s">
        <v>37</v>
      </c>
      <c r="P953" s="307">
        <f>O953*H953</f>
        <v>0</v>
      </c>
      <c r="Q953" s="307">
        <v>0</v>
      </c>
      <c r="R953" s="307">
        <f>Q953*H953</f>
        <v>0</v>
      </c>
      <c r="S953" s="307">
        <v>0</v>
      </c>
      <c r="T953" s="133">
        <f>S953*H953</f>
        <v>0</v>
      </c>
      <c r="AR953" s="134" t="s">
        <v>103</v>
      </c>
      <c r="AT953" s="134" t="s">
        <v>1008</v>
      </c>
      <c r="AU953" s="134" t="s">
        <v>78</v>
      </c>
      <c r="AY953" s="277" t="s">
        <v>130</v>
      </c>
      <c r="BE953" s="308">
        <f>IF(N953="základní",J953,0)</f>
        <v>0</v>
      </c>
      <c r="BF953" s="308">
        <f>IF(N953="snížená",J953,0)</f>
        <v>0</v>
      </c>
      <c r="BG953" s="308">
        <f>IF(N953="zákl. přenesená",J953,0)</f>
        <v>0</v>
      </c>
      <c r="BH953" s="308">
        <f>IF(N953="sníž. přenesená",J953,0)</f>
        <v>0</v>
      </c>
      <c r="BI953" s="308">
        <f>IF(N953="nulová",J953,0)</f>
        <v>0</v>
      </c>
      <c r="BJ953" s="277" t="s">
        <v>8</v>
      </c>
      <c r="BK953" s="308">
        <f>ROUND(I953*H953,0)</f>
        <v>0</v>
      </c>
      <c r="BL953" s="277" t="s">
        <v>103</v>
      </c>
      <c r="BM953" s="134" t="s">
        <v>5785</v>
      </c>
    </row>
    <row r="954" spans="2:65" s="10" customFormat="1" ht="20.6">
      <c r="B954" s="136"/>
      <c r="D954" s="137" t="s">
        <v>131</v>
      </c>
      <c r="E954" s="138" t="s">
        <v>1</v>
      </c>
      <c r="F954" s="139" t="s">
        <v>3187</v>
      </c>
      <c r="H954" s="140">
        <v>1078.2819999999999</v>
      </c>
      <c r="I954" s="141"/>
      <c r="L954" s="136"/>
      <c r="M954" s="142"/>
      <c r="T954" s="144"/>
      <c r="AT954" s="138" t="s">
        <v>131</v>
      </c>
      <c r="AU954" s="138" t="s">
        <v>78</v>
      </c>
      <c r="AV954" s="10" t="s">
        <v>78</v>
      </c>
      <c r="AW954" s="10" t="s">
        <v>28</v>
      </c>
      <c r="AX954" s="10" t="s">
        <v>72</v>
      </c>
      <c r="AY954" s="138" t="s">
        <v>130</v>
      </c>
    </row>
    <row r="955" spans="2:65" s="813" customFormat="1">
      <c r="B955" s="817"/>
      <c r="D955" s="137" t="s">
        <v>131</v>
      </c>
      <c r="E955" s="814" t="s">
        <v>3186</v>
      </c>
      <c r="F955" s="820" t="s">
        <v>2951</v>
      </c>
      <c r="H955" s="819">
        <v>1078.2819999999999</v>
      </c>
      <c r="I955" s="818"/>
      <c r="L955" s="817"/>
      <c r="M955" s="816"/>
      <c r="T955" s="815"/>
      <c r="AT955" s="814" t="s">
        <v>131</v>
      </c>
      <c r="AU955" s="814" t="s">
        <v>78</v>
      </c>
      <c r="AV955" s="813" t="s">
        <v>132</v>
      </c>
      <c r="AW955" s="813" t="s">
        <v>28</v>
      </c>
      <c r="AX955" s="813" t="s">
        <v>8</v>
      </c>
      <c r="AY955" s="814" t="s">
        <v>130</v>
      </c>
    </row>
    <row r="956" spans="2:65" s="686" customFormat="1" ht="33" customHeight="1">
      <c r="B956" s="301"/>
      <c r="C956" s="551" t="s">
        <v>1233</v>
      </c>
      <c r="D956" s="551" t="s">
        <v>1008</v>
      </c>
      <c r="E956" s="801" t="s">
        <v>3183</v>
      </c>
      <c r="F956" s="552" t="s">
        <v>3182</v>
      </c>
      <c r="G956" s="800" t="s">
        <v>212</v>
      </c>
      <c r="H956" s="799">
        <v>32348.46</v>
      </c>
      <c r="I956" s="553"/>
      <c r="J956" s="798">
        <f>ROUND(I956*H956,0)</f>
        <v>0</v>
      </c>
      <c r="K956" s="552" t="s">
        <v>4082</v>
      </c>
      <c r="L956" s="34"/>
      <c r="M956" s="554" t="s">
        <v>1</v>
      </c>
      <c r="N956" s="555" t="s">
        <v>37</v>
      </c>
      <c r="P956" s="307">
        <f>O956*H956</f>
        <v>0</v>
      </c>
      <c r="Q956" s="307">
        <v>0</v>
      </c>
      <c r="R956" s="307">
        <f>Q956*H956</f>
        <v>0</v>
      </c>
      <c r="S956" s="307">
        <v>0</v>
      </c>
      <c r="T956" s="133">
        <f>S956*H956</f>
        <v>0</v>
      </c>
      <c r="AR956" s="134" t="s">
        <v>103</v>
      </c>
      <c r="AT956" s="134" t="s">
        <v>1008</v>
      </c>
      <c r="AU956" s="134" t="s">
        <v>78</v>
      </c>
      <c r="AY956" s="277" t="s">
        <v>130</v>
      </c>
      <c r="BE956" s="308">
        <f>IF(N956="základní",J956,0)</f>
        <v>0</v>
      </c>
      <c r="BF956" s="308">
        <f>IF(N956="snížená",J956,0)</f>
        <v>0</v>
      </c>
      <c r="BG956" s="308">
        <f>IF(N956="zákl. přenesená",J956,0)</f>
        <v>0</v>
      </c>
      <c r="BH956" s="308">
        <f>IF(N956="sníž. přenesená",J956,0)</f>
        <v>0</v>
      </c>
      <c r="BI956" s="308">
        <f>IF(N956="nulová",J956,0)</f>
        <v>0</v>
      </c>
      <c r="BJ956" s="277" t="s">
        <v>8</v>
      </c>
      <c r="BK956" s="308">
        <f>ROUND(I956*H956,0)</f>
        <v>0</v>
      </c>
      <c r="BL956" s="277" t="s">
        <v>103</v>
      </c>
      <c r="BM956" s="134" t="s">
        <v>5784</v>
      </c>
    </row>
    <row r="957" spans="2:65" s="10" customFormat="1">
      <c r="B957" s="136"/>
      <c r="D957" s="137" t="s">
        <v>131</v>
      </c>
      <c r="E957" s="138" t="s">
        <v>1</v>
      </c>
      <c r="F957" s="139" t="s">
        <v>5783</v>
      </c>
      <c r="H957" s="140">
        <v>32348.46</v>
      </c>
      <c r="I957" s="141"/>
      <c r="L957" s="136"/>
      <c r="M957" s="142"/>
      <c r="T957" s="144"/>
      <c r="AT957" s="138" t="s">
        <v>131</v>
      </c>
      <c r="AU957" s="138" t="s">
        <v>78</v>
      </c>
      <c r="AV957" s="10" t="s">
        <v>78</v>
      </c>
      <c r="AW957" s="10" t="s">
        <v>28</v>
      </c>
      <c r="AX957" s="10" t="s">
        <v>8</v>
      </c>
      <c r="AY957" s="138" t="s">
        <v>130</v>
      </c>
    </row>
    <row r="958" spans="2:65" s="686" customFormat="1" ht="33" customHeight="1">
      <c r="B958" s="301"/>
      <c r="C958" s="551" t="s">
        <v>1622</v>
      </c>
      <c r="D958" s="551" t="s">
        <v>1008</v>
      </c>
      <c r="E958" s="801" t="s">
        <v>3181</v>
      </c>
      <c r="F958" s="552" t="s">
        <v>3180</v>
      </c>
      <c r="G958" s="800" t="s">
        <v>212</v>
      </c>
      <c r="H958" s="799">
        <v>1078.2819999999999</v>
      </c>
      <c r="I958" s="553"/>
      <c r="J958" s="798">
        <f>ROUND(I958*H958,0)</f>
        <v>0</v>
      </c>
      <c r="K958" s="552" t="s">
        <v>4082</v>
      </c>
      <c r="L958" s="34"/>
      <c r="M958" s="554" t="s">
        <v>1</v>
      </c>
      <c r="N958" s="555" t="s">
        <v>37</v>
      </c>
      <c r="P958" s="307">
        <f>O958*H958</f>
        <v>0</v>
      </c>
      <c r="Q958" s="307">
        <v>0</v>
      </c>
      <c r="R958" s="307">
        <f>Q958*H958</f>
        <v>0</v>
      </c>
      <c r="S958" s="307">
        <v>0</v>
      </c>
      <c r="T958" s="133">
        <f>S958*H958</f>
        <v>0</v>
      </c>
      <c r="AR958" s="134" t="s">
        <v>103</v>
      </c>
      <c r="AT958" s="134" t="s">
        <v>1008</v>
      </c>
      <c r="AU958" s="134" t="s">
        <v>78</v>
      </c>
      <c r="AY958" s="277" t="s">
        <v>130</v>
      </c>
      <c r="BE958" s="308">
        <f>IF(N958="základní",J958,0)</f>
        <v>0</v>
      </c>
      <c r="BF958" s="308">
        <f>IF(N958="snížená",J958,0)</f>
        <v>0</v>
      </c>
      <c r="BG958" s="308">
        <f>IF(N958="zákl. přenesená",J958,0)</f>
        <v>0</v>
      </c>
      <c r="BH958" s="308">
        <f>IF(N958="sníž. přenesená",J958,0)</f>
        <v>0</v>
      </c>
      <c r="BI958" s="308">
        <f>IF(N958="nulová",J958,0)</f>
        <v>0</v>
      </c>
      <c r="BJ958" s="277" t="s">
        <v>8</v>
      </c>
      <c r="BK958" s="308">
        <f>ROUND(I958*H958,0)</f>
        <v>0</v>
      </c>
      <c r="BL958" s="277" t="s">
        <v>103</v>
      </c>
      <c r="BM958" s="134" t="s">
        <v>5782</v>
      </c>
    </row>
    <row r="959" spans="2:65" s="10" customFormat="1">
      <c r="B959" s="136"/>
      <c r="D959" s="137" t="s">
        <v>131</v>
      </c>
      <c r="E959" s="138" t="s">
        <v>1</v>
      </c>
      <c r="F959" s="139" t="s">
        <v>3186</v>
      </c>
      <c r="H959" s="140">
        <v>1078.2819999999999</v>
      </c>
      <c r="I959" s="141"/>
      <c r="L959" s="136"/>
      <c r="M959" s="142"/>
      <c r="T959" s="144"/>
      <c r="AT959" s="138" t="s">
        <v>131</v>
      </c>
      <c r="AU959" s="138" t="s">
        <v>78</v>
      </c>
      <c r="AV959" s="10" t="s">
        <v>78</v>
      </c>
      <c r="AW959" s="10" t="s">
        <v>28</v>
      </c>
      <c r="AX959" s="10" t="s">
        <v>8</v>
      </c>
      <c r="AY959" s="138" t="s">
        <v>130</v>
      </c>
    </row>
    <row r="960" spans="2:65" s="686" customFormat="1" ht="24.25" customHeight="1">
      <c r="B960" s="301"/>
      <c r="C960" s="551" t="s">
        <v>1604</v>
      </c>
      <c r="D960" s="551" t="s">
        <v>1008</v>
      </c>
      <c r="E960" s="801" t="s">
        <v>5781</v>
      </c>
      <c r="F960" s="552" t="s">
        <v>5780</v>
      </c>
      <c r="G960" s="800" t="s">
        <v>3305</v>
      </c>
      <c r="H960" s="799">
        <v>5</v>
      </c>
      <c r="I960" s="553"/>
      <c r="J960" s="798">
        <f>ROUND(I960*H960,0)</f>
        <v>0</v>
      </c>
      <c r="K960" s="552" t="s">
        <v>4082</v>
      </c>
      <c r="L960" s="34"/>
      <c r="M960" s="554" t="s">
        <v>1</v>
      </c>
      <c r="N960" s="555" t="s">
        <v>37</v>
      </c>
      <c r="P960" s="307">
        <f>O960*H960</f>
        <v>0</v>
      </c>
      <c r="Q960" s="307">
        <v>0</v>
      </c>
      <c r="R960" s="307">
        <f>Q960*H960</f>
        <v>0</v>
      </c>
      <c r="S960" s="307">
        <v>0</v>
      </c>
      <c r="T960" s="133">
        <f>S960*H960</f>
        <v>0</v>
      </c>
      <c r="AR960" s="134" t="s">
        <v>103</v>
      </c>
      <c r="AT960" s="134" t="s">
        <v>1008</v>
      </c>
      <c r="AU960" s="134" t="s">
        <v>78</v>
      </c>
      <c r="AY960" s="277" t="s">
        <v>130</v>
      </c>
      <c r="BE960" s="308">
        <f>IF(N960="základní",J960,0)</f>
        <v>0</v>
      </c>
      <c r="BF960" s="308">
        <f>IF(N960="snížená",J960,0)</f>
        <v>0</v>
      </c>
      <c r="BG960" s="308">
        <f>IF(N960="zákl. přenesená",J960,0)</f>
        <v>0</v>
      </c>
      <c r="BH960" s="308">
        <f>IF(N960="sníž. přenesená",J960,0)</f>
        <v>0</v>
      </c>
      <c r="BI960" s="308">
        <f>IF(N960="nulová",J960,0)</f>
        <v>0</v>
      </c>
      <c r="BJ960" s="277" t="s">
        <v>8</v>
      </c>
      <c r="BK960" s="308">
        <f>ROUND(I960*H960,0)</f>
        <v>0</v>
      </c>
      <c r="BL960" s="277" t="s">
        <v>103</v>
      </c>
      <c r="BM960" s="134" t="s">
        <v>5779</v>
      </c>
    </row>
    <row r="961" spans="2:65" s="10" customFormat="1" ht="20.6">
      <c r="B961" s="136"/>
      <c r="D961" s="137" t="s">
        <v>131</v>
      </c>
      <c r="E961" s="138" t="s">
        <v>1</v>
      </c>
      <c r="F961" s="139" t="s">
        <v>5770</v>
      </c>
      <c r="H961" s="140">
        <v>4</v>
      </c>
      <c r="I961" s="141"/>
      <c r="L961" s="136"/>
      <c r="M961" s="142"/>
      <c r="T961" s="144"/>
      <c r="AT961" s="138" t="s">
        <v>131</v>
      </c>
      <c r="AU961" s="138" t="s">
        <v>78</v>
      </c>
      <c r="AV961" s="10" t="s">
        <v>78</v>
      </c>
      <c r="AW961" s="10" t="s">
        <v>28</v>
      </c>
      <c r="AX961" s="10" t="s">
        <v>72</v>
      </c>
      <c r="AY961" s="138" t="s">
        <v>130</v>
      </c>
    </row>
    <row r="962" spans="2:65" s="10" customFormat="1" ht="20.6">
      <c r="B962" s="136"/>
      <c r="D962" s="137" t="s">
        <v>131</v>
      </c>
      <c r="E962" s="138" t="s">
        <v>1</v>
      </c>
      <c r="F962" s="139" t="s">
        <v>5769</v>
      </c>
      <c r="H962" s="140">
        <v>1</v>
      </c>
      <c r="I962" s="141"/>
      <c r="L962" s="136"/>
      <c r="M962" s="142"/>
      <c r="T962" s="144"/>
      <c r="AT962" s="138" t="s">
        <v>131</v>
      </c>
      <c r="AU962" s="138" t="s">
        <v>78</v>
      </c>
      <c r="AV962" s="10" t="s">
        <v>78</v>
      </c>
      <c r="AW962" s="10" t="s">
        <v>28</v>
      </c>
      <c r="AX962" s="10" t="s">
        <v>72</v>
      </c>
      <c r="AY962" s="138" t="s">
        <v>130</v>
      </c>
    </row>
    <row r="963" spans="2:65" s="813" customFormat="1">
      <c r="B963" s="817"/>
      <c r="D963" s="137" t="s">
        <v>131</v>
      </c>
      <c r="E963" s="814" t="s">
        <v>1</v>
      </c>
      <c r="F963" s="820" t="s">
        <v>2951</v>
      </c>
      <c r="H963" s="819">
        <v>5</v>
      </c>
      <c r="I963" s="818"/>
      <c r="L963" s="817"/>
      <c r="M963" s="816"/>
      <c r="T963" s="815"/>
      <c r="AT963" s="814" t="s">
        <v>131</v>
      </c>
      <c r="AU963" s="814" t="s">
        <v>78</v>
      </c>
      <c r="AV963" s="813" t="s">
        <v>132</v>
      </c>
      <c r="AW963" s="813" t="s">
        <v>28</v>
      </c>
      <c r="AX963" s="813" t="s">
        <v>8</v>
      </c>
      <c r="AY963" s="814" t="s">
        <v>130</v>
      </c>
    </row>
    <row r="964" spans="2:65" s="686" customFormat="1" ht="33" customHeight="1">
      <c r="B964" s="301"/>
      <c r="C964" s="551" t="s">
        <v>1626</v>
      </c>
      <c r="D964" s="551" t="s">
        <v>1008</v>
      </c>
      <c r="E964" s="801" t="s">
        <v>5778</v>
      </c>
      <c r="F964" s="552" t="s">
        <v>5777</v>
      </c>
      <c r="G964" s="800" t="s">
        <v>3305</v>
      </c>
      <c r="H964" s="799">
        <v>150</v>
      </c>
      <c r="I964" s="553"/>
      <c r="J964" s="798">
        <f>ROUND(I964*H964,0)</f>
        <v>0</v>
      </c>
      <c r="K964" s="552" t="s">
        <v>4082</v>
      </c>
      <c r="L964" s="34"/>
      <c r="M964" s="554" t="s">
        <v>1</v>
      </c>
      <c r="N964" s="555" t="s">
        <v>37</v>
      </c>
      <c r="P964" s="307">
        <f>O964*H964</f>
        <v>0</v>
      </c>
      <c r="Q964" s="307">
        <v>0</v>
      </c>
      <c r="R964" s="307">
        <f>Q964*H964</f>
        <v>0</v>
      </c>
      <c r="S964" s="307">
        <v>0</v>
      </c>
      <c r="T964" s="133">
        <f>S964*H964</f>
        <v>0</v>
      </c>
      <c r="AR964" s="134" t="s">
        <v>103</v>
      </c>
      <c r="AT964" s="134" t="s">
        <v>1008</v>
      </c>
      <c r="AU964" s="134" t="s">
        <v>78</v>
      </c>
      <c r="AY964" s="277" t="s">
        <v>130</v>
      </c>
      <c r="BE964" s="308">
        <f>IF(N964="základní",J964,0)</f>
        <v>0</v>
      </c>
      <c r="BF964" s="308">
        <f>IF(N964="snížená",J964,0)</f>
        <v>0</v>
      </c>
      <c r="BG964" s="308">
        <f>IF(N964="zákl. přenesená",J964,0)</f>
        <v>0</v>
      </c>
      <c r="BH964" s="308">
        <f>IF(N964="sníž. přenesená",J964,0)</f>
        <v>0</v>
      </c>
      <c r="BI964" s="308">
        <f>IF(N964="nulová",J964,0)</f>
        <v>0</v>
      </c>
      <c r="BJ964" s="277" t="s">
        <v>8</v>
      </c>
      <c r="BK964" s="308">
        <f>ROUND(I964*H964,0)</f>
        <v>0</v>
      </c>
      <c r="BL964" s="277" t="s">
        <v>103</v>
      </c>
      <c r="BM964" s="134" t="s">
        <v>5776</v>
      </c>
    </row>
    <row r="965" spans="2:65" s="10" customFormat="1" ht="20.6">
      <c r="B965" s="136"/>
      <c r="D965" s="137" t="s">
        <v>131</v>
      </c>
      <c r="E965" s="138" t="s">
        <v>1</v>
      </c>
      <c r="F965" s="139" t="s">
        <v>5775</v>
      </c>
      <c r="H965" s="140">
        <v>120</v>
      </c>
      <c r="I965" s="141"/>
      <c r="L965" s="136"/>
      <c r="M965" s="142"/>
      <c r="T965" s="144"/>
      <c r="AT965" s="138" t="s">
        <v>131</v>
      </c>
      <c r="AU965" s="138" t="s">
        <v>78</v>
      </c>
      <c r="AV965" s="10" t="s">
        <v>78</v>
      </c>
      <c r="AW965" s="10" t="s">
        <v>28</v>
      </c>
      <c r="AX965" s="10" t="s">
        <v>72</v>
      </c>
      <c r="AY965" s="138" t="s">
        <v>130</v>
      </c>
    </row>
    <row r="966" spans="2:65" s="10" customFormat="1" ht="20.6">
      <c r="B966" s="136"/>
      <c r="D966" s="137" t="s">
        <v>131</v>
      </c>
      <c r="E966" s="138" t="s">
        <v>1</v>
      </c>
      <c r="F966" s="139" t="s">
        <v>5774</v>
      </c>
      <c r="H966" s="140">
        <v>30</v>
      </c>
      <c r="I966" s="141"/>
      <c r="L966" s="136"/>
      <c r="M966" s="142"/>
      <c r="T966" s="144"/>
      <c r="AT966" s="138" t="s">
        <v>131</v>
      </c>
      <c r="AU966" s="138" t="s">
        <v>78</v>
      </c>
      <c r="AV966" s="10" t="s">
        <v>78</v>
      </c>
      <c r="AW966" s="10" t="s">
        <v>28</v>
      </c>
      <c r="AX966" s="10" t="s">
        <v>72</v>
      </c>
      <c r="AY966" s="138" t="s">
        <v>130</v>
      </c>
    </row>
    <row r="967" spans="2:65" s="813" customFormat="1">
      <c r="B967" s="817"/>
      <c r="D967" s="137" t="s">
        <v>131</v>
      </c>
      <c r="E967" s="814" t="s">
        <v>1</v>
      </c>
      <c r="F967" s="820" t="s">
        <v>2951</v>
      </c>
      <c r="H967" s="819">
        <v>150</v>
      </c>
      <c r="I967" s="818"/>
      <c r="L967" s="817"/>
      <c r="M967" s="816"/>
      <c r="T967" s="815"/>
      <c r="AT967" s="814" t="s">
        <v>131</v>
      </c>
      <c r="AU967" s="814" t="s">
        <v>78</v>
      </c>
      <c r="AV967" s="813" t="s">
        <v>132</v>
      </c>
      <c r="AW967" s="813" t="s">
        <v>28</v>
      </c>
      <c r="AX967" s="813" t="s">
        <v>8</v>
      </c>
      <c r="AY967" s="814" t="s">
        <v>130</v>
      </c>
    </row>
    <row r="968" spans="2:65" s="686" customFormat="1" ht="33" customHeight="1">
      <c r="B968" s="301"/>
      <c r="C968" s="551" t="s">
        <v>1606</v>
      </c>
      <c r="D968" s="551" t="s">
        <v>1008</v>
      </c>
      <c r="E968" s="801" t="s">
        <v>5773</v>
      </c>
      <c r="F968" s="552" t="s">
        <v>5772</v>
      </c>
      <c r="G968" s="800" t="s">
        <v>3305</v>
      </c>
      <c r="H968" s="799">
        <v>5</v>
      </c>
      <c r="I968" s="553"/>
      <c r="J968" s="798">
        <f>ROUND(I968*H968,0)</f>
        <v>0</v>
      </c>
      <c r="K968" s="552" t="s">
        <v>4082</v>
      </c>
      <c r="L968" s="34"/>
      <c r="M968" s="554" t="s">
        <v>1</v>
      </c>
      <c r="N968" s="555" t="s">
        <v>37</v>
      </c>
      <c r="P968" s="307">
        <f>O968*H968</f>
        <v>0</v>
      </c>
      <c r="Q968" s="307">
        <v>0</v>
      </c>
      <c r="R968" s="307">
        <f>Q968*H968</f>
        <v>0</v>
      </c>
      <c r="S968" s="307">
        <v>0</v>
      </c>
      <c r="T968" s="133">
        <f>S968*H968</f>
        <v>0</v>
      </c>
      <c r="AR968" s="134" t="s">
        <v>103</v>
      </c>
      <c r="AT968" s="134" t="s">
        <v>1008</v>
      </c>
      <c r="AU968" s="134" t="s">
        <v>78</v>
      </c>
      <c r="AY968" s="277" t="s">
        <v>130</v>
      </c>
      <c r="BE968" s="308">
        <f>IF(N968="základní",J968,0)</f>
        <v>0</v>
      </c>
      <c r="BF968" s="308">
        <f>IF(N968="snížená",J968,0)</f>
        <v>0</v>
      </c>
      <c r="BG968" s="308">
        <f>IF(N968="zákl. přenesená",J968,0)</f>
        <v>0</v>
      </c>
      <c r="BH968" s="308">
        <f>IF(N968="sníž. přenesená",J968,0)</f>
        <v>0</v>
      </c>
      <c r="BI968" s="308">
        <f>IF(N968="nulová",J968,0)</f>
        <v>0</v>
      </c>
      <c r="BJ968" s="277" t="s">
        <v>8</v>
      </c>
      <c r="BK968" s="308">
        <f>ROUND(I968*H968,0)</f>
        <v>0</v>
      </c>
      <c r="BL968" s="277" t="s">
        <v>103</v>
      </c>
      <c r="BM968" s="134" t="s">
        <v>5771</v>
      </c>
    </row>
    <row r="969" spans="2:65" s="10" customFormat="1" ht="20.6">
      <c r="B969" s="136"/>
      <c r="D969" s="137" t="s">
        <v>131</v>
      </c>
      <c r="E969" s="138" t="s">
        <v>1</v>
      </c>
      <c r="F969" s="139" t="s">
        <v>5770</v>
      </c>
      <c r="H969" s="140">
        <v>4</v>
      </c>
      <c r="I969" s="141"/>
      <c r="L969" s="136"/>
      <c r="M969" s="142"/>
      <c r="T969" s="144"/>
      <c r="AT969" s="138" t="s">
        <v>131</v>
      </c>
      <c r="AU969" s="138" t="s">
        <v>78</v>
      </c>
      <c r="AV969" s="10" t="s">
        <v>78</v>
      </c>
      <c r="AW969" s="10" t="s">
        <v>28</v>
      </c>
      <c r="AX969" s="10" t="s">
        <v>72</v>
      </c>
      <c r="AY969" s="138" t="s">
        <v>130</v>
      </c>
    </row>
    <row r="970" spans="2:65" s="10" customFormat="1" ht="20.6">
      <c r="B970" s="136"/>
      <c r="D970" s="137" t="s">
        <v>131</v>
      </c>
      <c r="E970" s="138" t="s">
        <v>1</v>
      </c>
      <c r="F970" s="139" t="s">
        <v>5769</v>
      </c>
      <c r="H970" s="140">
        <v>1</v>
      </c>
      <c r="I970" s="141"/>
      <c r="L970" s="136"/>
      <c r="M970" s="142"/>
      <c r="T970" s="144"/>
      <c r="AT970" s="138" t="s">
        <v>131</v>
      </c>
      <c r="AU970" s="138" t="s">
        <v>78</v>
      </c>
      <c r="AV970" s="10" t="s">
        <v>78</v>
      </c>
      <c r="AW970" s="10" t="s">
        <v>28</v>
      </c>
      <c r="AX970" s="10" t="s">
        <v>72</v>
      </c>
      <c r="AY970" s="138" t="s">
        <v>130</v>
      </c>
    </row>
    <row r="971" spans="2:65" s="813" customFormat="1">
      <c r="B971" s="817"/>
      <c r="D971" s="137" t="s">
        <v>131</v>
      </c>
      <c r="E971" s="814" t="s">
        <v>1</v>
      </c>
      <c r="F971" s="820" t="s">
        <v>2951</v>
      </c>
      <c r="H971" s="819">
        <v>5</v>
      </c>
      <c r="I971" s="818"/>
      <c r="L971" s="817"/>
      <c r="M971" s="816"/>
      <c r="T971" s="815"/>
      <c r="AT971" s="814" t="s">
        <v>131</v>
      </c>
      <c r="AU971" s="814" t="s">
        <v>78</v>
      </c>
      <c r="AV971" s="813" t="s">
        <v>132</v>
      </c>
      <c r="AW971" s="813" t="s">
        <v>28</v>
      </c>
      <c r="AX971" s="813" t="s">
        <v>8</v>
      </c>
      <c r="AY971" s="814" t="s">
        <v>130</v>
      </c>
    </row>
    <row r="972" spans="2:65" s="686" customFormat="1" ht="33" customHeight="1">
      <c r="B972" s="301"/>
      <c r="C972" s="551" t="s">
        <v>1630</v>
      </c>
      <c r="D972" s="551" t="s">
        <v>1008</v>
      </c>
      <c r="E972" s="801" t="s">
        <v>5768</v>
      </c>
      <c r="F972" s="552" t="s">
        <v>5767</v>
      </c>
      <c r="G972" s="800" t="s">
        <v>270</v>
      </c>
      <c r="H972" s="799">
        <v>1050.5899999999999</v>
      </c>
      <c r="I972" s="553"/>
      <c r="J972" s="798">
        <f>ROUND(I972*H972,0)</f>
        <v>0</v>
      </c>
      <c r="K972" s="552" t="s">
        <v>4082</v>
      </c>
      <c r="L972" s="34"/>
      <c r="M972" s="554" t="s">
        <v>1</v>
      </c>
      <c r="N972" s="555" t="s">
        <v>37</v>
      </c>
      <c r="P972" s="307">
        <f>O972*H972</f>
        <v>0</v>
      </c>
      <c r="Q972" s="307">
        <v>1.2999999999999999E-4</v>
      </c>
      <c r="R972" s="307">
        <f>Q972*H972</f>
        <v>0.13657669999999997</v>
      </c>
      <c r="S972" s="307">
        <v>0</v>
      </c>
      <c r="T972" s="133">
        <f>S972*H972</f>
        <v>0</v>
      </c>
      <c r="AR972" s="134" t="s">
        <v>103</v>
      </c>
      <c r="AT972" s="134" t="s">
        <v>1008</v>
      </c>
      <c r="AU972" s="134" t="s">
        <v>78</v>
      </c>
      <c r="AY972" s="277" t="s">
        <v>130</v>
      </c>
      <c r="BE972" s="308">
        <f>IF(N972="základní",J972,0)</f>
        <v>0</v>
      </c>
      <c r="BF972" s="308">
        <f>IF(N972="snížená",J972,0)</f>
        <v>0</v>
      </c>
      <c r="BG972" s="308">
        <f>IF(N972="zákl. přenesená",J972,0)</f>
        <v>0</v>
      </c>
      <c r="BH972" s="308">
        <f>IF(N972="sníž. přenesená",J972,0)</f>
        <v>0</v>
      </c>
      <c r="BI972" s="308">
        <f>IF(N972="nulová",J972,0)</f>
        <v>0</v>
      </c>
      <c r="BJ972" s="277" t="s">
        <v>8</v>
      </c>
      <c r="BK972" s="308">
        <f>ROUND(I972*H972,0)</f>
        <v>0</v>
      </c>
      <c r="BL972" s="277" t="s">
        <v>103</v>
      </c>
      <c r="BM972" s="134" t="s">
        <v>5766</v>
      </c>
    </row>
    <row r="973" spans="2:65" s="10" customFormat="1">
      <c r="B973" s="136"/>
      <c r="D973" s="137" t="s">
        <v>131</v>
      </c>
      <c r="E973" s="138" t="s">
        <v>1</v>
      </c>
      <c r="F973" s="139" t="s">
        <v>5765</v>
      </c>
      <c r="H973" s="140">
        <v>28.59</v>
      </c>
      <c r="I973" s="141"/>
      <c r="L973" s="136"/>
      <c r="M973" s="142"/>
      <c r="T973" s="144"/>
      <c r="AT973" s="138" t="s">
        <v>131</v>
      </c>
      <c r="AU973" s="138" t="s">
        <v>78</v>
      </c>
      <c r="AV973" s="10" t="s">
        <v>78</v>
      </c>
      <c r="AW973" s="10" t="s">
        <v>28</v>
      </c>
      <c r="AX973" s="10" t="s">
        <v>72</v>
      </c>
      <c r="AY973" s="138" t="s">
        <v>130</v>
      </c>
    </row>
    <row r="974" spans="2:65" s="10" customFormat="1" ht="20.6">
      <c r="B974" s="136"/>
      <c r="D974" s="137" t="s">
        <v>131</v>
      </c>
      <c r="E974" s="138" t="s">
        <v>1</v>
      </c>
      <c r="F974" s="139" t="s">
        <v>5764</v>
      </c>
      <c r="H974" s="140">
        <v>246.63</v>
      </c>
      <c r="I974" s="141"/>
      <c r="L974" s="136"/>
      <c r="M974" s="142"/>
      <c r="T974" s="144"/>
      <c r="AT974" s="138" t="s">
        <v>131</v>
      </c>
      <c r="AU974" s="138" t="s">
        <v>78</v>
      </c>
      <c r="AV974" s="10" t="s">
        <v>78</v>
      </c>
      <c r="AW974" s="10" t="s">
        <v>28</v>
      </c>
      <c r="AX974" s="10" t="s">
        <v>72</v>
      </c>
      <c r="AY974" s="138" t="s">
        <v>130</v>
      </c>
    </row>
    <row r="975" spans="2:65" s="10" customFormat="1" ht="20.6">
      <c r="B975" s="136"/>
      <c r="D975" s="137" t="s">
        <v>131</v>
      </c>
      <c r="E975" s="138" t="s">
        <v>1</v>
      </c>
      <c r="F975" s="139" t="s">
        <v>5763</v>
      </c>
      <c r="H975" s="140">
        <v>45.39</v>
      </c>
      <c r="I975" s="141"/>
      <c r="L975" s="136"/>
      <c r="M975" s="142"/>
      <c r="T975" s="144"/>
      <c r="AT975" s="138" t="s">
        <v>131</v>
      </c>
      <c r="AU975" s="138" t="s">
        <v>78</v>
      </c>
      <c r="AV975" s="10" t="s">
        <v>78</v>
      </c>
      <c r="AW975" s="10" t="s">
        <v>28</v>
      </c>
      <c r="AX975" s="10" t="s">
        <v>72</v>
      </c>
      <c r="AY975" s="138" t="s">
        <v>130</v>
      </c>
    </row>
    <row r="976" spans="2:65" s="10" customFormat="1" ht="30.9">
      <c r="B976" s="136"/>
      <c r="D976" s="137" t="s">
        <v>131</v>
      </c>
      <c r="E976" s="138" t="s">
        <v>1</v>
      </c>
      <c r="F976" s="139" t="s">
        <v>5762</v>
      </c>
      <c r="H976" s="140">
        <v>315.89999999999998</v>
      </c>
      <c r="I976" s="141"/>
      <c r="L976" s="136"/>
      <c r="M976" s="142"/>
      <c r="T976" s="144"/>
      <c r="AT976" s="138" t="s">
        <v>131</v>
      </c>
      <c r="AU976" s="138" t="s">
        <v>78</v>
      </c>
      <c r="AV976" s="10" t="s">
        <v>78</v>
      </c>
      <c r="AW976" s="10" t="s">
        <v>28</v>
      </c>
      <c r="AX976" s="10" t="s">
        <v>72</v>
      </c>
      <c r="AY976" s="138" t="s">
        <v>130</v>
      </c>
    </row>
    <row r="977" spans="2:65" s="10" customFormat="1" ht="30.9">
      <c r="B977" s="136"/>
      <c r="D977" s="137" t="s">
        <v>131</v>
      </c>
      <c r="E977" s="138" t="s">
        <v>1</v>
      </c>
      <c r="F977" s="139" t="s">
        <v>5761</v>
      </c>
      <c r="H977" s="140">
        <v>330.64</v>
      </c>
      <c r="I977" s="141"/>
      <c r="L977" s="136"/>
      <c r="M977" s="142"/>
      <c r="T977" s="144"/>
      <c r="AT977" s="138" t="s">
        <v>131</v>
      </c>
      <c r="AU977" s="138" t="s">
        <v>78</v>
      </c>
      <c r="AV977" s="10" t="s">
        <v>78</v>
      </c>
      <c r="AW977" s="10" t="s">
        <v>28</v>
      </c>
      <c r="AX977" s="10" t="s">
        <v>72</v>
      </c>
      <c r="AY977" s="138" t="s">
        <v>130</v>
      </c>
    </row>
    <row r="978" spans="2:65" s="10" customFormat="1">
      <c r="B978" s="136"/>
      <c r="D978" s="137" t="s">
        <v>131</v>
      </c>
      <c r="E978" s="138" t="s">
        <v>1</v>
      </c>
      <c r="F978" s="139" t="s">
        <v>5760</v>
      </c>
      <c r="H978" s="140">
        <v>83.44</v>
      </c>
      <c r="I978" s="141"/>
      <c r="L978" s="136"/>
      <c r="M978" s="142"/>
      <c r="T978" s="144"/>
      <c r="AT978" s="138" t="s">
        <v>131</v>
      </c>
      <c r="AU978" s="138" t="s">
        <v>78</v>
      </c>
      <c r="AV978" s="10" t="s">
        <v>78</v>
      </c>
      <c r="AW978" s="10" t="s">
        <v>28</v>
      </c>
      <c r="AX978" s="10" t="s">
        <v>72</v>
      </c>
      <c r="AY978" s="138" t="s">
        <v>130</v>
      </c>
    </row>
    <row r="979" spans="2:65" s="813" customFormat="1">
      <c r="B979" s="817"/>
      <c r="D979" s="137" t="s">
        <v>131</v>
      </c>
      <c r="E979" s="814" t="s">
        <v>1</v>
      </c>
      <c r="F979" s="820" t="s">
        <v>2951</v>
      </c>
      <c r="H979" s="819">
        <v>1050.5899999999999</v>
      </c>
      <c r="I979" s="818"/>
      <c r="L979" s="817"/>
      <c r="M979" s="816"/>
      <c r="T979" s="815"/>
      <c r="AT979" s="814" t="s">
        <v>131</v>
      </c>
      <c r="AU979" s="814" t="s">
        <v>78</v>
      </c>
      <c r="AV979" s="813" t="s">
        <v>132</v>
      </c>
      <c r="AW979" s="813" t="s">
        <v>28</v>
      </c>
      <c r="AX979" s="813" t="s">
        <v>8</v>
      </c>
      <c r="AY979" s="814" t="s">
        <v>130</v>
      </c>
    </row>
    <row r="980" spans="2:65" s="686" customFormat="1" ht="37.950000000000003" customHeight="1">
      <c r="B980" s="301"/>
      <c r="C980" s="551" t="s">
        <v>1608</v>
      </c>
      <c r="D980" s="551" t="s">
        <v>1008</v>
      </c>
      <c r="E980" s="801" t="s">
        <v>5759</v>
      </c>
      <c r="F980" s="552" t="s">
        <v>5758</v>
      </c>
      <c r="G980" s="800" t="s">
        <v>270</v>
      </c>
      <c r="H980" s="799">
        <v>288.76499999999999</v>
      </c>
      <c r="I980" s="553"/>
      <c r="J980" s="798">
        <f>ROUND(I980*H980,0)</f>
        <v>0</v>
      </c>
      <c r="K980" s="552" t="s">
        <v>4082</v>
      </c>
      <c r="L980" s="34"/>
      <c r="M980" s="554" t="s">
        <v>1</v>
      </c>
      <c r="N980" s="555" t="s">
        <v>37</v>
      </c>
      <c r="P980" s="307">
        <f>O980*H980</f>
        <v>0</v>
      </c>
      <c r="Q980" s="307">
        <v>2.1000000000000001E-4</v>
      </c>
      <c r="R980" s="307">
        <f>Q980*H980</f>
        <v>6.0640649999999997E-2</v>
      </c>
      <c r="S980" s="307">
        <v>0</v>
      </c>
      <c r="T980" s="133">
        <f>S980*H980</f>
        <v>0</v>
      </c>
      <c r="AR980" s="134" t="s">
        <v>103</v>
      </c>
      <c r="AT980" s="134" t="s">
        <v>1008</v>
      </c>
      <c r="AU980" s="134" t="s">
        <v>78</v>
      </c>
      <c r="AY980" s="277" t="s">
        <v>130</v>
      </c>
      <c r="BE980" s="308">
        <f>IF(N980="základní",J980,0)</f>
        <v>0</v>
      </c>
      <c r="BF980" s="308">
        <f>IF(N980="snížená",J980,0)</f>
        <v>0</v>
      </c>
      <c r="BG980" s="308">
        <f>IF(N980="zákl. přenesená",J980,0)</f>
        <v>0</v>
      </c>
      <c r="BH980" s="308">
        <f>IF(N980="sníž. přenesená",J980,0)</f>
        <v>0</v>
      </c>
      <c r="BI980" s="308">
        <f>IF(N980="nulová",J980,0)</f>
        <v>0</v>
      </c>
      <c r="BJ980" s="277" t="s">
        <v>8</v>
      </c>
      <c r="BK980" s="308">
        <f>ROUND(I980*H980,0)</f>
        <v>0</v>
      </c>
      <c r="BL980" s="277" t="s">
        <v>103</v>
      </c>
      <c r="BM980" s="134" t="s">
        <v>5757</v>
      </c>
    </row>
    <row r="981" spans="2:65" s="10" customFormat="1">
      <c r="B981" s="136"/>
      <c r="D981" s="137" t="s">
        <v>131</v>
      </c>
      <c r="E981" s="138" t="s">
        <v>1</v>
      </c>
      <c r="F981" s="139" t="s">
        <v>5756</v>
      </c>
      <c r="H981" s="140">
        <v>121.83799999999999</v>
      </c>
      <c r="I981" s="141"/>
      <c r="L981" s="136"/>
      <c r="M981" s="142"/>
      <c r="T981" s="144"/>
      <c r="AT981" s="138" t="s">
        <v>131</v>
      </c>
      <c r="AU981" s="138" t="s">
        <v>78</v>
      </c>
      <c r="AV981" s="10" t="s">
        <v>78</v>
      </c>
      <c r="AW981" s="10" t="s">
        <v>28</v>
      </c>
      <c r="AX981" s="10" t="s">
        <v>72</v>
      </c>
      <c r="AY981" s="138" t="s">
        <v>130</v>
      </c>
    </row>
    <row r="982" spans="2:65" s="10" customFormat="1">
      <c r="B982" s="136"/>
      <c r="D982" s="137" t="s">
        <v>131</v>
      </c>
      <c r="E982" s="138" t="s">
        <v>1</v>
      </c>
      <c r="F982" s="139" t="s">
        <v>5755</v>
      </c>
      <c r="H982" s="140">
        <v>39.683</v>
      </c>
      <c r="I982" s="141"/>
      <c r="L982" s="136"/>
      <c r="M982" s="142"/>
      <c r="T982" s="144"/>
      <c r="AT982" s="138" t="s">
        <v>131</v>
      </c>
      <c r="AU982" s="138" t="s">
        <v>78</v>
      </c>
      <c r="AV982" s="10" t="s">
        <v>78</v>
      </c>
      <c r="AW982" s="10" t="s">
        <v>28</v>
      </c>
      <c r="AX982" s="10" t="s">
        <v>72</v>
      </c>
      <c r="AY982" s="138" t="s">
        <v>130</v>
      </c>
    </row>
    <row r="983" spans="2:65" s="10" customFormat="1">
      <c r="B983" s="136"/>
      <c r="D983" s="137" t="s">
        <v>131</v>
      </c>
      <c r="E983" s="138" t="s">
        <v>1</v>
      </c>
      <c r="F983" s="139" t="s">
        <v>5754</v>
      </c>
      <c r="H983" s="140">
        <v>92.64</v>
      </c>
      <c r="I983" s="141"/>
      <c r="L983" s="136"/>
      <c r="M983" s="142"/>
      <c r="T983" s="144"/>
      <c r="AT983" s="138" t="s">
        <v>131</v>
      </c>
      <c r="AU983" s="138" t="s">
        <v>78</v>
      </c>
      <c r="AV983" s="10" t="s">
        <v>78</v>
      </c>
      <c r="AW983" s="10" t="s">
        <v>28</v>
      </c>
      <c r="AX983" s="10" t="s">
        <v>72</v>
      </c>
      <c r="AY983" s="138" t="s">
        <v>130</v>
      </c>
    </row>
    <row r="984" spans="2:65" s="10" customFormat="1">
      <c r="B984" s="136"/>
      <c r="D984" s="137" t="s">
        <v>131</v>
      </c>
      <c r="E984" s="138" t="s">
        <v>1</v>
      </c>
      <c r="F984" s="139" t="s">
        <v>5753</v>
      </c>
      <c r="H984" s="140">
        <v>11.18</v>
      </c>
      <c r="I984" s="141"/>
      <c r="L984" s="136"/>
      <c r="M984" s="142"/>
      <c r="T984" s="144"/>
      <c r="AT984" s="138" t="s">
        <v>131</v>
      </c>
      <c r="AU984" s="138" t="s">
        <v>78</v>
      </c>
      <c r="AV984" s="10" t="s">
        <v>78</v>
      </c>
      <c r="AW984" s="10" t="s">
        <v>28</v>
      </c>
      <c r="AX984" s="10" t="s">
        <v>72</v>
      </c>
      <c r="AY984" s="138" t="s">
        <v>130</v>
      </c>
    </row>
    <row r="985" spans="2:65" s="10" customFormat="1">
      <c r="B985" s="136"/>
      <c r="D985" s="137" t="s">
        <v>131</v>
      </c>
      <c r="E985" s="138" t="s">
        <v>1</v>
      </c>
      <c r="F985" s="139" t="s">
        <v>5752</v>
      </c>
      <c r="H985" s="140">
        <v>23.423999999999999</v>
      </c>
      <c r="I985" s="141"/>
      <c r="L985" s="136"/>
      <c r="M985" s="142"/>
      <c r="T985" s="144"/>
      <c r="AT985" s="138" t="s">
        <v>131</v>
      </c>
      <c r="AU985" s="138" t="s">
        <v>78</v>
      </c>
      <c r="AV985" s="10" t="s">
        <v>78</v>
      </c>
      <c r="AW985" s="10" t="s">
        <v>28</v>
      </c>
      <c r="AX985" s="10" t="s">
        <v>72</v>
      </c>
      <c r="AY985" s="138" t="s">
        <v>130</v>
      </c>
    </row>
    <row r="986" spans="2:65" s="813" customFormat="1">
      <c r="B986" s="817"/>
      <c r="D986" s="137" t="s">
        <v>131</v>
      </c>
      <c r="E986" s="814" t="s">
        <v>1</v>
      </c>
      <c r="F986" s="820" t="s">
        <v>2951</v>
      </c>
      <c r="H986" s="819">
        <v>288.76499999999999</v>
      </c>
      <c r="I986" s="818"/>
      <c r="L986" s="817"/>
      <c r="M986" s="816"/>
      <c r="T986" s="815"/>
      <c r="AT986" s="814" t="s">
        <v>131</v>
      </c>
      <c r="AU986" s="814" t="s">
        <v>78</v>
      </c>
      <c r="AV986" s="813" t="s">
        <v>132</v>
      </c>
      <c r="AW986" s="813" t="s">
        <v>28</v>
      </c>
      <c r="AX986" s="813" t="s">
        <v>8</v>
      </c>
      <c r="AY986" s="814" t="s">
        <v>130</v>
      </c>
    </row>
    <row r="987" spans="2:65" s="686" customFormat="1" ht="24.25" customHeight="1">
      <c r="B987" s="301"/>
      <c r="C987" s="551" t="s">
        <v>1633</v>
      </c>
      <c r="D987" s="551" t="s">
        <v>1008</v>
      </c>
      <c r="E987" s="801" t="s">
        <v>5751</v>
      </c>
      <c r="F987" s="552" t="s">
        <v>5750</v>
      </c>
      <c r="G987" s="800" t="s">
        <v>270</v>
      </c>
      <c r="H987" s="799">
        <v>1123.2139999999999</v>
      </c>
      <c r="I987" s="553"/>
      <c r="J987" s="798">
        <f>ROUND(I987*H987,0)</f>
        <v>0</v>
      </c>
      <c r="K987" s="552" t="s">
        <v>4082</v>
      </c>
      <c r="L987" s="34"/>
      <c r="M987" s="554" t="s">
        <v>1</v>
      </c>
      <c r="N987" s="555" t="s">
        <v>37</v>
      </c>
      <c r="P987" s="307">
        <f>O987*H987</f>
        <v>0</v>
      </c>
      <c r="Q987" s="307">
        <v>3.4999999999999997E-5</v>
      </c>
      <c r="R987" s="307">
        <f>Q987*H987</f>
        <v>3.9312489999999992E-2</v>
      </c>
      <c r="S987" s="307">
        <v>0</v>
      </c>
      <c r="T987" s="133">
        <f>S987*H987</f>
        <v>0</v>
      </c>
      <c r="AR987" s="134" t="s">
        <v>103</v>
      </c>
      <c r="AT987" s="134" t="s">
        <v>1008</v>
      </c>
      <c r="AU987" s="134" t="s">
        <v>78</v>
      </c>
      <c r="AY987" s="277" t="s">
        <v>130</v>
      </c>
      <c r="BE987" s="308">
        <f>IF(N987="základní",J987,0)</f>
        <v>0</v>
      </c>
      <c r="BF987" s="308">
        <f>IF(N987="snížená",J987,0)</f>
        <v>0</v>
      </c>
      <c r="BG987" s="308">
        <f>IF(N987="zákl. přenesená",J987,0)</f>
        <v>0</v>
      </c>
      <c r="BH987" s="308">
        <f>IF(N987="sníž. přenesená",J987,0)</f>
        <v>0</v>
      </c>
      <c r="BI987" s="308">
        <f>IF(N987="nulová",J987,0)</f>
        <v>0</v>
      </c>
      <c r="BJ987" s="277" t="s">
        <v>8</v>
      </c>
      <c r="BK987" s="308">
        <f>ROUND(I987*H987,0)</f>
        <v>0</v>
      </c>
      <c r="BL987" s="277" t="s">
        <v>103</v>
      </c>
      <c r="BM987" s="134" t="s">
        <v>5749</v>
      </c>
    </row>
    <row r="988" spans="2:65" s="10" customFormat="1">
      <c r="B988" s="136"/>
      <c r="D988" s="137" t="s">
        <v>131</v>
      </c>
      <c r="E988" s="138" t="s">
        <v>1</v>
      </c>
      <c r="F988" s="139" t="s">
        <v>5748</v>
      </c>
      <c r="H988" s="140">
        <v>29.027999999999999</v>
      </c>
      <c r="I988" s="141"/>
      <c r="L988" s="136"/>
      <c r="M988" s="142"/>
      <c r="T988" s="144"/>
      <c r="AT988" s="138" t="s">
        <v>131</v>
      </c>
      <c r="AU988" s="138" t="s">
        <v>78</v>
      </c>
      <c r="AV988" s="10" t="s">
        <v>78</v>
      </c>
      <c r="AW988" s="10" t="s">
        <v>28</v>
      </c>
      <c r="AX988" s="10" t="s">
        <v>72</v>
      </c>
      <c r="AY988" s="138" t="s">
        <v>130</v>
      </c>
    </row>
    <row r="989" spans="2:65" s="10" customFormat="1">
      <c r="B989" s="136"/>
      <c r="D989" s="137" t="s">
        <v>131</v>
      </c>
      <c r="E989" s="138" t="s">
        <v>1</v>
      </c>
      <c r="F989" s="139" t="s">
        <v>5747</v>
      </c>
      <c r="H989" s="140">
        <v>92.64</v>
      </c>
      <c r="I989" s="141"/>
      <c r="L989" s="136"/>
      <c r="M989" s="142"/>
      <c r="T989" s="144"/>
      <c r="AT989" s="138" t="s">
        <v>131</v>
      </c>
      <c r="AU989" s="138" t="s">
        <v>78</v>
      </c>
      <c r="AV989" s="10" t="s">
        <v>78</v>
      </c>
      <c r="AW989" s="10" t="s">
        <v>28</v>
      </c>
      <c r="AX989" s="10" t="s">
        <v>72</v>
      </c>
      <c r="AY989" s="138" t="s">
        <v>130</v>
      </c>
    </row>
    <row r="990" spans="2:65" s="10" customFormat="1">
      <c r="B990" s="136"/>
      <c r="D990" s="137" t="s">
        <v>131</v>
      </c>
      <c r="E990" s="138" t="s">
        <v>1</v>
      </c>
      <c r="F990" s="139" t="s">
        <v>5746</v>
      </c>
      <c r="H990" s="140">
        <v>229.5</v>
      </c>
      <c r="I990" s="141"/>
      <c r="L990" s="136"/>
      <c r="M990" s="142"/>
      <c r="T990" s="144"/>
      <c r="AT990" s="138" t="s">
        <v>131</v>
      </c>
      <c r="AU990" s="138" t="s">
        <v>78</v>
      </c>
      <c r="AV990" s="10" t="s">
        <v>78</v>
      </c>
      <c r="AW990" s="10" t="s">
        <v>28</v>
      </c>
      <c r="AX990" s="10" t="s">
        <v>72</v>
      </c>
      <c r="AY990" s="138" t="s">
        <v>130</v>
      </c>
    </row>
    <row r="991" spans="2:65" s="10" customFormat="1">
      <c r="B991" s="136"/>
      <c r="D991" s="137" t="s">
        <v>131</v>
      </c>
      <c r="E991" s="138" t="s">
        <v>1</v>
      </c>
      <c r="F991" s="139" t="s">
        <v>5745</v>
      </c>
      <c r="H991" s="140">
        <v>29.027999999999999</v>
      </c>
      <c r="I991" s="141"/>
      <c r="L991" s="136"/>
      <c r="M991" s="142"/>
      <c r="T991" s="144"/>
      <c r="AT991" s="138" t="s">
        <v>131</v>
      </c>
      <c r="AU991" s="138" t="s">
        <v>78</v>
      </c>
      <c r="AV991" s="10" t="s">
        <v>78</v>
      </c>
      <c r="AW991" s="10" t="s">
        <v>28</v>
      </c>
      <c r="AX991" s="10" t="s">
        <v>72</v>
      </c>
      <c r="AY991" s="138" t="s">
        <v>130</v>
      </c>
    </row>
    <row r="992" spans="2:65" s="10" customFormat="1" ht="20.6">
      <c r="B992" s="136"/>
      <c r="D992" s="137" t="s">
        <v>131</v>
      </c>
      <c r="E992" s="138" t="s">
        <v>1</v>
      </c>
      <c r="F992" s="139" t="s">
        <v>5744</v>
      </c>
      <c r="H992" s="140">
        <v>329.78899999999999</v>
      </c>
      <c r="I992" s="141"/>
      <c r="L992" s="136"/>
      <c r="M992" s="142"/>
      <c r="T992" s="144"/>
      <c r="AT992" s="138" t="s">
        <v>131</v>
      </c>
      <c r="AU992" s="138" t="s">
        <v>78</v>
      </c>
      <c r="AV992" s="10" t="s">
        <v>78</v>
      </c>
      <c r="AW992" s="10" t="s">
        <v>28</v>
      </c>
      <c r="AX992" s="10" t="s">
        <v>72</v>
      </c>
      <c r="AY992" s="138" t="s">
        <v>130</v>
      </c>
    </row>
    <row r="993" spans="2:65" s="10" customFormat="1" ht="20.6">
      <c r="B993" s="136"/>
      <c r="D993" s="137" t="s">
        <v>131</v>
      </c>
      <c r="E993" s="138" t="s">
        <v>1</v>
      </c>
      <c r="F993" s="139" t="s">
        <v>5743</v>
      </c>
      <c r="H993" s="140">
        <v>329.78899999999999</v>
      </c>
      <c r="I993" s="141"/>
      <c r="L993" s="136"/>
      <c r="M993" s="142"/>
      <c r="T993" s="144"/>
      <c r="AT993" s="138" t="s">
        <v>131</v>
      </c>
      <c r="AU993" s="138" t="s">
        <v>78</v>
      </c>
      <c r="AV993" s="10" t="s">
        <v>78</v>
      </c>
      <c r="AW993" s="10" t="s">
        <v>28</v>
      </c>
      <c r="AX993" s="10" t="s">
        <v>72</v>
      </c>
      <c r="AY993" s="138" t="s">
        <v>130</v>
      </c>
    </row>
    <row r="994" spans="2:65" s="10" customFormat="1">
      <c r="B994" s="136"/>
      <c r="D994" s="137" t="s">
        <v>131</v>
      </c>
      <c r="E994" s="138" t="s">
        <v>1</v>
      </c>
      <c r="F994" s="139" t="s">
        <v>5742</v>
      </c>
      <c r="H994" s="140">
        <v>83.44</v>
      </c>
      <c r="I994" s="141"/>
      <c r="L994" s="136"/>
      <c r="M994" s="142"/>
      <c r="T994" s="144"/>
      <c r="AT994" s="138" t="s">
        <v>131</v>
      </c>
      <c r="AU994" s="138" t="s">
        <v>78</v>
      </c>
      <c r="AV994" s="10" t="s">
        <v>78</v>
      </c>
      <c r="AW994" s="10" t="s">
        <v>28</v>
      </c>
      <c r="AX994" s="10" t="s">
        <v>72</v>
      </c>
      <c r="AY994" s="138" t="s">
        <v>130</v>
      </c>
    </row>
    <row r="995" spans="2:65" s="813" customFormat="1">
      <c r="B995" s="817"/>
      <c r="D995" s="137" t="s">
        <v>131</v>
      </c>
      <c r="E995" s="814" t="s">
        <v>1</v>
      </c>
      <c r="F995" s="820" t="s">
        <v>2951</v>
      </c>
      <c r="H995" s="819">
        <v>1123.2139999999999</v>
      </c>
      <c r="I995" s="818"/>
      <c r="L995" s="817"/>
      <c r="M995" s="816"/>
      <c r="T995" s="815"/>
      <c r="AT995" s="814" t="s">
        <v>131</v>
      </c>
      <c r="AU995" s="814" t="s">
        <v>78</v>
      </c>
      <c r="AV995" s="813" t="s">
        <v>132</v>
      </c>
      <c r="AW995" s="813" t="s">
        <v>28</v>
      </c>
      <c r="AX995" s="813" t="s">
        <v>8</v>
      </c>
      <c r="AY995" s="814" t="s">
        <v>130</v>
      </c>
    </row>
    <row r="996" spans="2:65" s="686" customFormat="1" ht="24.25" customHeight="1">
      <c r="B996" s="301"/>
      <c r="C996" s="551" t="s">
        <v>1609</v>
      </c>
      <c r="D996" s="551" t="s">
        <v>1008</v>
      </c>
      <c r="E996" s="801" t="s">
        <v>5741</v>
      </c>
      <c r="F996" s="552" t="s">
        <v>5740</v>
      </c>
      <c r="G996" s="800" t="s">
        <v>270</v>
      </c>
      <c r="H996" s="799">
        <v>1720.424</v>
      </c>
      <c r="I996" s="553"/>
      <c r="J996" s="798">
        <f>ROUND(I996*H996,0)</f>
        <v>0</v>
      </c>
      <c r="K996" s="552" t="s">
        <v>4082</v>
      </c>
      <c r="L996" s="34"/>
      <c r="M996" s="554" t="s">
        <v>1</v>
      </c>
      <c r="N996" s="555" t="s">
        <v>37</v>
      </c>
      <c r="P996" s="307">
        <f>O996*H996</f>
        <v>0</v>
      </c>
      <c r="Q996" s="307">
        <v>3.4999999999999997E-5</v>
      </c>
      <c r="R996" s="307">
        <f>Q996*H996</f>
        <v>6.0214839999999992E-2</v>
      </c>
      <c r="S996" s="307">
        <v>0</v>
      </c>
      <c r="T996" s="133">
        <f>S996*H996</f>
        <v>0</v>
      </c>
      <c r="AR996" s="134" t="s">
        <v>103</v>
      </c>
      <c r="AT996" s="134" t="s">
        <v>1008</v>
      </c>
      <c r="AU996" s="134" t="s">
        <v>78</v>
      </c>
      <c r="AY996" s="277" t="s">
        <v>130</v>
      </c>
      <c r="BE996" s="308">
        <f>IF(N996="základní",J996,0)</f>
        <v>0</v>
      </c>
      <c r="BF996" s="308">
        <f>IF(N996="snížená",J996,0)</f>
        <v>0</v>
      </c>
      <c r="BG996" s="308">
        <f>IF(N996="zákl. přenesená",J996,0)</f>
        <v>0</v>
      </c>
      <c r="BH996" s="308">
        <f>IF(N996="sníž. přenesená",J996,0)</f>
        <v>0</v>
      </c>
      <c r="BI996" s="308">
        <f>IF(N996="nulová",J996,0)</f>
        <v>0</v>
      </c>
      <c r="BJ996" s="277" t="s">
        <v>8</v>
      </c>
      <c r="BK996" s="308">
        <f>ROUND(I996*H996,0)</f>
        <v>0</v>
      </c>
      <c r="BL996" s="277" t="s">
        <v>103</v>
      </c>
      <c r="BM996" s="134" t="s">
        <v>5739</v>
      </c>
    </row>
    <row r="997" spans="2:65" s="10" customFormat="1">
      <c r="B997" s="136"/>
      <c r="D997" s="137" t="s">
        <v>131</v>
      </c>
      <c r="E997" s="138" t="s">
        <v>1</v>
      </c>
      <c r="F997" s="139" t="s">
        <v>5738</v>
      </c>
      <c r="H997" s="140">
        <v>1379.25</v>
      </c>
      <c r="I997" s="141"/>
      <c r="L997" s="136"/>
      <c r="M997" s="142"/>
      <c r="T997" s="144"/>
      <c r="AT997" s="138" t="s">
        <v>131</v>
      </c>
      <c r="AU997" s="138" t="s">
        <v>78</v>
      </c>
      <c r="AV997" s="10" t="s">
        <v>78</v>
      </c>
      <c r="AW997" s="10" t="s">
        <v>28</v>
      </c>
      <c r="AX997" s="10" t="s">
        <v>72</v>
      </c>
      <c r="AY997" s="138" t="s">
        <v>130</v>
      </c>
    </row>
    <row r="998" spans="2:65" s="10" customFormat="1">
      <c r="B998" s="136"/>
      <c r="D998" s="137" t="s">
        <v>131</v>
      </c>
      <c r="E998" s="138" t="s">
        <v>1</v>
      </c>
      <c r="F998" s="139" t="s">
        <v>5737</v>
      </c>
      <c r="H998" s="140">
        <v>293.97800000000001</v>
      </c>
      <c r="I998" s="141"/>
      <c r="L998" s="136"/>
      <c r="M998" s="142"/>
      <c r="T998" s="144"/>
      <c r="AT998" s="138" t="s">
        <v>131</v>
      </c>
      <c r="AU998" s="138" t="s">
        <v>78</v>
      </c>
      <c r="AV998" s="10" t="s">
        <v>78</v>
      </c>
      <c r="AW998" s="10" t="s">
        <v>28</v>
      </c>
      <c r="AX998" s="10" t="s">
        <v>72</v>
      </c>
      <c r="AY998" s="138" t="s">
        <v>130</v>
      </c>
    </row>
    <row r="999" spans="2:65" s="10" customFormat="1">
      <c r="B999" s="136"/>
      <c r="D999" s="137" t="s">
        <v>131</v>
      </c>
      <c r="E999" s="138" t="s">
        <v>1</v>
      </c>
      <c r="F999" s="139" t="s">
        <v>5736</v>
      </c>
      <c r="H999" s="140">
        <v>47.195999999999998</v>
      </c>
      <c r="I999" s="141"/>
      <c r="L999" s="136"/>
      <c r="M999" s="142"/>
      <c r="T999" s="144"/>
      <c r="AT999" s="138" t="s">
        <v>131</v>
      </c>
      <c r="AU999" s="138" t="s">
        <v>78</v>
      </c>
      <c r="AV999" s="10" t="s">
        <v>78</v>
      </c>
      <c r="AW999" s="10" t="s">
        <v>28</v>
      </c>
      <c r="AX999" s="10" t="s">
        <v>72</v>
      </c>
      <c r="AY999" s="138" t="s">
        <v>130</v>
      </c>
    </row>
    <row r="1000" spans="2:65" s="813" customFormat="1">
      <c r="B1000" s="817"/>
      <c r="D1000" s="137" t="s">
        <v>131</v>
      </c>
      <c r="E1000" s="814" t="s">
        <v>1</v>
      </c>
      <c r="F1000" s="820" t="s">
        <v>2951</v>
      </c>
      <c r="H1000" s="819">
        <v>1720.424</v>
      </c>
      <c r="I1000" s="818"/>
      <c r="L1000" s="817"/>
      <c r="M1000" s="816"/>
      <c r="T1000" s="815"/>
      <c r="AT1000" s="814" t="s">
        <v>131</v>
      </c>
      <c r="AU1000" s="814" t="s">
        <v>78</v>
      </c>
      <c r="AV1000" s="813" t="s">
        <v>132</v>
      </c>
      <c r="AW1000" s="813" t="s">
        <v>28</v>
      </c>
      <c r="AX1000" s="813" t="s">
        <v>8</v>
      </c>
      <c r="AY1000" s="814" t="s">
        <v>130</v>
      </c>
    </row>
    <row r="1001" spans="2:65" s="686" customFormat="1" ht="16.5" customHeight="1">
      <c r="B1001" s="301"/>
      <c r="C1001" s="551" t="s">
        <v>1636</v>
      </c>
      <c r="D1001" s="551" t="s">
        <v>1008</v>
      </c>
      <c r="E1001" s="801" t="s">
        <v>5735</v>
      </c>
      <c r="F1001" s="552" t="s">
        <v>5734</v>
      </c>
      <c r="G1001" s="800" t="s">
        <v>3305</v>
      </c>
      <c r="H1001" s="799">
        <v>2</v>
      </c>
      <c r="I1001" s="553"/>
      <c r="J1001" s="798">
        <f>ROUND(I1001*H1001,0)</f>
        <v>0</v>
      </c>
      <c r="K1001" s="552" t="s">
        <v>4082</v>
      </c>
      <c r="L1001" s="34"/>
      <c r="M1001" s="554" t="s">
        <v>1</v>
      </c>
      <c r="N1001" s="555" t="s">
        <v>37</v>
      </c>
      <c r="P1001" s="307">
        <f>O1001*H1001</f>
        <v>0</v>
      </c>
      <c r="Q1001" s="307">
        <v>2.86416E-2</v>
      </c>
      <c r="R1001" s="307">
        <f>Q1001*H1001</f>
        <v>5.7283199999999999E-2</v>
      </c>
      <c r="S1001" s="307">
        <v>0</v>
      </c>
      <c r="T1001" s="133">
        <f>S1001*H1001</f>
        <v>0</v>
      </c>
      <c r="AR1001" s="134" t="s">
        <v>103</v>
      </c>
      <c r="AT1001" s="134" t="s">
        <v>1008</v>
      </c>
      <c r="AU1001" s="134" t="s">
        <v>78</v>
      </c>
      <c r="AY1001" s="277" t="s">
        <v>130</v>
      </c>
      <c r="BE1001" s="308">
        <f>IF(N1001="základní",J1001,0)</f>
        <v>0</v>
      </c>
      <c r="BF1001" s="308">
        <f>IF(N1001="snížená",J1001,0)</f>
        <v>0</v>
      </c>
      <c r="BG1001" s="308">
        <f>IF(N1001="zákl. přenesená",J1001,0)</f>
        <v>0</v>
      </c>
      <c r="BH1001" s="308">
        <f>IF(N1001="sníž. přenesená",J1001,0)</f>
        <v>0</v>
      </c>
      <c r="BI1001" s="308">
        <f>IF(N1001="nulová",J1001,0)</f>
        <v>0</v>
      </c>
      <c r="BJ1001" s="277" t="s">
        <v>8</v>
      </c>
      <c r="BK1001" s="308">
        <f>ROUND(I1001*H1001,0)</f>
        <v>0</v>
      </c>
      <c r="BL1001" s="277" t="s">
        <v>103</v>
      </c>
      <c r="BM1001" s="134" t="s">
        <v>5733</v>
      </c>
    </row>
    <row r="1002" spans="2:65" s="10" customFormat="1">
      <c r="B1002" s="136"/>
      <c r="D1002" s="137" t="s">
        <v>131</v>
      </c>
      <c r="E1002" s="138" t="s">
        <v>1</v>
      </c>
      <c r="F1002" s="139" t="s">
        <v>5732</v>
      </c>
      <c r="H1002" s="140">
        <v>2</v>
      </c>
      <c r="I1002" s="141"/>
      <c r="L1002" s="136"/>
      <c r="M1002" s="142"/>
      <c r="T1002" s="144"/>
      <c r="AT1002" s="138" t="s">
        <v>131</v>
      </c>
      <c r="AU1002" s="138" t="s">
        <v>78</v>
      </c>
      <c r="AV1002" s="10" t="s">
        <v>78</v>
      </c>
      <c r="AW1002" s="10" t="s">
        <v>28</v>
      </c>
      <c r="AX1002" s="10" t="s">
        <v>8</v>
      </c>
      <c r="AY1002" s="138" t="s">
        <v>130</v>
      </c>
    </row>
    <row r="1003" spans="2:65" s="686" customFormat="1" ht="16.5" customHeight="1">
      <c r="B1003" s="301"/>
      <c r="C1003" s="145" t="s">
        <v>1610</v>
      </c>
      <c r="D1003" s="145" t="s">
        <v>164</v>
      </c>
      <c r="E1003" s="146" t="s">
        <v>5731</v>
      </c>
      <c r="F1003" s="147" t="s">
        <v>5730</v>
      </c>
      <c r="G1003" s="148" t="s">
        <v>3305</v>
      </c>
      <c r="H1003" s="149">
        <v>2</v>
      </c>
      <c r="I1003" s="150"/>
      <c r="J1003" s="151">
        <f>ROUND(I1003*H1003,0)</f>
        <v>0</v>
      </c>
      <c r="K1003" s="147" t="s">
        <v>1</v>
      </c>
      <c r="L1003" s="152"/>
      <c r="M1003" s="153" t="s">
        <v>1</v>
      </c>
      <c r="N1003" s="306" t="s">
        <v>37</v>
      </c>
      <c r="P1003" s="307">
        <f>O1003*H1003</f>
        <v>0</v>
      </c>
      <c r="Q1003" s="307">
        <v>1.7999999999999999E-2</v>
      </c>
      <c r="R1003" s="307">
        <f>Q1003*H1003</f>
        <v>3.5999999999999997E-2</v>
      </c>
      <c r="S1003" s="307">
        <v>0</v>
      </c>
      <c r="T1003" s="133">
        <f>S1003*H1003</f>
        <v>0</v>
      </c>
      <c r="AR1003" s="134" t="s">
        <v>135</v>
      </c>
      <c r="AT1003" s="134" t="s">
        <v>164</v>
      </c>
      <c r="AU1003" s="134" t="s">
        <v>78</v>
      </c>
      <c r="AY1003" s="277" t="s">
        <v>130</v>
      </c>
      <c r="BE1003" s="308">
        <f>IF(N1003="základní",J1003,0)</f>
        <v>0</v>
      </c>
      <c r="BF1003" s="308">
        <f>IF(N1003="snížená",J1003,0)</f>
        <v>0</v>
      </c>
      <c r="BG1003" s="308">
        <f>IF(N1003="zákl. přenesená",J1003,0)</f>
        <v>0</v>
      </c>
      <c r="BH1003" s="308">
        <f>IF(N1003="sníž. přenesená",J1003,0)</f>
        <v>0</v>
      </c>
      <c r="BI1003" s="308">
        <f>IF(N1003="nulová",J1003,0)</f>
        <v>0</v>
      </c>
      <c r="BJ1003" s="277" t="s">
        <v>8</v>
      </c>
      <c r="BK1003" s="308">
        <f>ROUND(I1003*H1003,0)</f>
        <v>0</v>
      </c>
      <c r="BL1003" s="277" t="s">
        <v>103</v>
      </c>
      <c r="BM1003" s="134" t="s">
        <v>5729</v>
      </c>
    </row>
    <row r="1004" spans="2:65" s="686" customFormat="1" ht="21.75" customHeight="1">
      <c r="B1004" s="301"/>
      <c r="C1004" s="551" t="s">
        <v>1637</v>
      </c>
      <c r="D1004" s="551" t="s">
        <v>1008</v>
      </c>
      <c r="E1004" s="801" t="s">
        <v>5728</v>
      </c>
      <c r="F1004" s="552" t="s">
        <v>5727</v>
      </c>
      <c r="G1004" s="800" t="s">
        <v>3305</v>
      </c>
      <c r="H1004" s="799">
        <v>2</v>
      </c>
      <c r="I1004" s="553"/>
      <c r="J1004" s="798">
        <f>ROUND(I1004*H1004,0)</f>
        <v>0</v>
      </c>
      <c r="K1004" s="552" t="s">
        <v>4082</v>
      </c>
      <c r="L1004" s="34"/>
      <c r="M1004" s="554" t="s">
        <v>1</v>
      </c>
      <c r="N1004" s="555" t="s">
        <v>37</v>
      </c>
      <c r="P1004" s="307">
        <f>O1004*H1004</f>
        <v>0</v>
      </c>
      <c r="Q1004" s="307">
        <v>2.5000000000000001E-4</v>
      </c>
      <c r="R1004" s="307">
        <f>Q1004*H1004</f>
        <v>5.0000000000000001E-4</v>
      </c>
      <c r="S1004" s="307">
        <v>0</v>
      </c>
      <c r="T1004" s="133">
        <f>S1004*H1004</f>
        <v>0</v>
      </c>
      <c r="AR1004" s="134" t="s">
        <v>103</v>
      </c>
      <c r="AT1004" s="134" t="s">
        <v>1008</v>
      </c>
      <c r="AU1004" s="134" t="s">
        <v>78</v>
      </c>
      <c r="AY1004" s="277" t="s">
        <v>130</v>
      </c>
      <c r="BE1004" s="308">
        <f>IF(N1004="základní",J1004,0)</f>
        <v>0</v>
      </c>
      <c r="BF1004" s="308">
        <f>IF(N1004="snížená",J1004,0)</f>
        <v>0</v>
      </c>
      <c r="BG1004" s="308">
        <f>IF(N1004="zákl. přenesená",J1004,0)</f>
        <v>0</v>
      </c>
      <c r="BH1004" s="308">
        <f>IF(N1004="sníž. přenesená",J1004,0)</f>
        <v>0</v>
      </c>
      <c r="BI1004" s="308">
        <f>IF(N1004="nulová",J1004,0)</f>
        <v>0</v>
      </c>
      <c r="BJ1004" s="277" t="s">
        <v>8</v>
      </c>
      <c r="BK1004" s="308">
        <f>ROUND(I1004*H1004,0)</f>
        <v>0</v>
      </c>
      <c r="BL1004" s="277" t="s">
        <v>103</v>
      </c>
      <c r="BM1004" s="134" t="s">
        <v>5726</v>
      </c>
    </row>
    <row r="1005" spans="2:65" s="10" customFormat="1">
      <c r="B1005" s="136"/>
      <c r="D1005" s="137" t="s">
        <v>131</v>
      </c>
      <c r="E1005" s="138" t="s">
        <v>1</v>
      </c>
      <c r="F1005" s="139" t="s">
        <v>5725</v>
      </c>
      <c r="H1005" s="140">
        <v>2</v>
      </c>
      <c r="I1005" s="141"/>
      <c r="L1005" s="136"/>
      <c r="M1005" s="142"/>
      <c r="T1005" s="144"/>
      <c r="AT1005" s="138" t="s">
        <v>131</v>
      </c>
      <c r="AU1005" s="138" t="s">
        <v>78</v>
      </c>
      <c r="AV1005" s="10" t="s">
        <v>78</v>
      </c>
      <c r="AW1005" s="10" t="s">
        <v>28</v>
      </c>
      <c r="AX1005" s="10" t="s">
        <v>8</v>
      </c>
      <c r="AY1005" s="138" t="s">
        <v>130</v>
      </c>
    </row>
    <row r="1006" spans="2:65" s="686" customFormat="1" ht="21.75" customHeight="1">
      <c r="B1006" s="301"/>
      <c r="C1006" s="145" t="s">
        <v>1612</v>
      </c>
      <c r="D1006" s="145" t="s">
        <v>164</v>
      </c>
      <c r="E1006" s="146" t="s">
        <v>5724</v>
      </c>
      <c r="F1006" s="147" t="s">
        <v>5723</v>
      </c>
      <c r="G1006" s="148" t="s">
        <v>3305</v>
      </c>
      <c r="H1006" s="149">
        <v>2</v>
      </c>
      <c r="I1006" s="150"/>
      <c r="J1006" s="151">
        <f>ROUND(I1006*H1006,0)</f>
        <v>0</v>
      </c>
      <c r="K1006" s="147" t="s">
        <v>1</v>
      </c>
      <c r="L1006" s="152"/>
      <c r="M1006" s="153" t="s">
        <v>1</v>
      </c>
      <c r="N1006" s="306" t="s">
        <v>37</v>
      </c>
      <c r="P1006" s="307">
        <f>O1006*H1006</f>
        <v>0</v>
      </c>
      <c r="Q1006" s="307">
        <v>6.4999999999999997E-3</v>
      </c>
      <c r="R1006" s="307">
        <f>Q1006*H1006</f>
        <v>1.2999999999999999E-2</v>
      </c>
      <c r="S1006" s="307">
        <v>0</v>
      </c>
      <c r="T1006" s="133">
        <f>S1006*H1006</f>
        <v>0</v>
      </c>
      <c r="AR1006" s="134" t="s">
        <v>135</v>
      </c>
      <c r="AT1006" s="134" t="s">
        <v>164</v>
      </c>
      <c r="AU1006" s="134" t="s">
        <v>78</v>
      </c>
      <c r="AY1006" s="277" t="s">
        <v>130</v>
      </c>
      <c r="BE1006" s="308">
        <f>IF(N1006="základní",J1006,0)</f>
        <v>0</v>
      </c>
      <c r="BF1006" s="308">
        <f>IF(N1006="snížená",J1006,0)</f>
        <v>0</v>
      </c>
      <c r="BG1006" s="308">
        <f>IF(N1006="zákl. přenesená",J1006,0)</f>
        <v>0</v>
      </c>
      <c r="BH1006" s="308">
        <f>IF(N1006="sníž. přenesená",J1006,0)</f>
        <v>0</v>
      </c>
      <c r="BI1006" s="308">
        <f>IF(N1006="nulová",J1006,0)</f>
        <v>0</v>
      </c>
      <c r="BJ1006" s="277" t="s">
        <v>8</v>
      </c>
      <c r="BK1006" s="308">
        <f>ROUND(I1006*H1006,0)</f>
        <v>0</v>
      </c>
      <c r="BL1006" s="277" t="s">
        <v>103</v>
      </c>
      <c r="BM1006" s="134" t="s">
        <v>5722</v>
      </c>
    </row>
    <row r="1007" spans="2:65" s="686" customFormat="1" ht="16.5" customHeight="1">
      <c r="B1007" s="301"/>
      <c r="C1007" s="551" t="s">
        <v>1639</v>
      </c>
      <c r="D1007" s="551" t="s">
        <v>1008</v>
      </c>
      <c r="E1007" s="801" t="s">
        <v>5721</v>
      </c>
      <c r="F1007" s="552" t="s">
        <v>5720</v>
      </c>
      <c r="G1007" s="800" t="s">
        <v>3305</v>
      </c>
      <c r="H1007" s="799">
        <v>24</v>
      </c>
      <c r="I1007" s="553"/>
      <c r="J1007" s="798">
        <f>ROUND(I1007*H1007,0)</f>
        <v>0</v>
      </c>
      <c r="K1007" s="552" t="s">
        <v>4082</v>
      </c>
      <c r="L1007" s="34"/>
      <c r="M1007" s="554" t="s">
        <v>1</v>
      </c>
      <c r="N1007" s="555" t="s">
        <v>37</v>
      </c>
      <c r="P1007" s="307">
        <f>O1007*H1007</f>
        <v>0</v>
      </c>
      <c r="Q1007" s="307">
        <v>1.76E-4</v>
      </c>
      <c r="R1007" s="307">
        <f>Q1007*H1007</f>
        <v>4.2240000000000003E-3</v>
      </c>
      <c r="S1007" s="307">
        <v>0</v>
      </c>
      <c r="T1007" s="133">
        <f>S1007*H1007</f>
        <v>0</v>
      </c>
      <c r="AR1007" s="134" t="s">
        <v>103</v>
      </c>
      <c r="AT1007" s="134" t="s">
        <v>1008</v>
      </c>
      <c r="AU1007" s="134" t="s">
        <v>78</v>
      </c>
      <c r="AY1007" s="277" t="s">
        <v>130</v>
      </c>
      <c r="BE1007" s="308">
        <f>IF(N1007="základní",J1007,0)</f>
        <v>0</v>
      </c>
      <c r="BF1007" s="308">
        <f>IF(N1007="snížená",J1007,0)</f>
        <v>0</v>
      </c>
      <c r="BG1007" s="308">
        <f>IF(N1007="zákl. přenesená",J1007,0)</f>
        <v>0</v>
      </c>
      <c r="BH1007" s="308">
        <f>IF(N1007="sníž. přenesená",J1007,0)</f>
        <v>0</v>
      </c>
      <c r="BI1007" s="308">
        <f>IF(N1007="nulová",J1007,0)</f>
        <v>0</v>
      </c>
      <c r="BJ1007" s="277" t="s">
        <v>8</v>
      </c>
      <c r="BK1007" s="308">
        <f>ROUND(I1007*H1007,0)</f>
        <v>0</v>
      </c>
      <c r="BL1007" s="277" t="s">
        <v>103</v>
      </c>
      <c r="BM1007" s="134" t="s">
        <v>5719</v>
      </c>
    </row>
    <row r="1008" spans="2:65" s="686" customFormat="1" ht="16.5" customHeight="1">
      <c r="B1008" s="301"/>
      <c r="C1008" s="145" t="s">
        <v>1614</v>
      </c>
      <c r="D1008" s="145" t="s">
        <v>164</v>
      </c>
      <c r="E1008" s="146" t="s">
        <v>5718</v>
      </c>
      <c r="F1008" s="147" t="s">
        <v>5717</v>
      </c>
      <c r="G1008" s="148" t="s">
        <v>3305</v>
      </c>
      <c r="H1008" s="149">
        <v>24</v>
      </c>
      <c r="I1008" s="150"/>
      <c r="J1008" s="151">
        <f>ROUND(I1008*H1008,0)</f>
        <v>0</v>
      </c>
      <c r="K1008" s="147" t="s">
        <v>4082</v>
      </c>
      <c r="L1008" s="152"/>
      <c r="M1008" s="153" t="s">
        <v>1</v>
      </c>
      <c r="N1008" s="306" t="s">
        <v>37</v>
      </c>
      <c r="P1008" s="307">
        <f>O1008*H1008</f>
        <v>0</v>
      </c>
      <c r="Q1008" s="307">
        <v>1.2E-2</v>
      </c>
      <c r="R1008" s="307">
        <f>Q1008*H1008</f>
        <v>0.28800000000000003</v>
      </c>
      <c r="S1008" s="307">
        <v>0</v>
      </c>
      <c r="T1008" s="133">
        <f>S1008*H1008</f>
        <v>0</v>
      </c>
      <c r="AR1008" s="134" t="s">
        <v>135</v>
      </c>
      <c r="AT1008" s="134" t="s">
        <v>164</v>
      </c>
      <c r="AU1008" s="134" t="s">
        <v>78</v>
      </c>
      <c r="AY1008" s="277" t="s">
        <v>130</v>
      </c>
      <c r="BE1008" s="308">
        <f>IF(N1008="základní",J1008,0)</f>
        <v>0</v>
      </c>
      <c r="BF1008" s="308">
        <f>IF(N1008="snížená",J1008,0)</f>
        <v>0</v>
      </c>
      <c r="BG1008" s="308">
        <f>IF(N1008="zákl. přenesená",J1008,0)</f>
        <v>0</v>
      </c>
      <c r="BH1008" s="308">
        <f>IF(N1008="sníž. přenesená",J1008,0)</f>
        <v>0</v>
      </c>
      <c r="BI1008" s="308">
        <f>IF(N1008="nulová",J1008,0)</f>
        <v>0</v>
      </c>
      <c r="BJ1008" s="277" t="s">
        <v>8</v>
      </c>
      <c r="BK1008" s="308">
        <f>ROUND(I1008*H1008,0)</f>
        <v>0</v>
      </c>
      <c r="BL1008" s="277" t="s">
        <v>103</v>
      </c>
      <c r="BM1008" s="134" t="s">
        <v>5716</v>
      </c>
    </row>
    <row r="1009" spans="2:65" s="686" customFormat="1" ht="24.25" customHeight="1">
      <c r="B1009" s="301"/>
      <c r="C1009" s="551" t="s">
        <v>1644</v>
      </c>
      <c r="D1009" s="551" t="s">
        <v>1008</v>
      </c>
      <c r="E1009" s="801" t="s">
        <v>3271</v>
      </c>
      <c r="F1009" s="552" t="s">
        <v>3270</v>
      </c>
      <c r="G1009" s="800" t="s">
        <v>138</v>
      </c>
      <c r="H1009" s="799">
        <v>3.992</v>
      </c>
      <c r="I1009" s="553"/>
      <c r="J1009" s="798">
        <f>ROUND(I1009*H1009,0)</f>
        <v>0</v>
      </c>
      <c r="K1009" s="552" t="s">
        <v>4082</v>
      </c>
      <c r="L1009" s="34"/>
      <c r="M1009" s="554" t="s">
        <v>1</v>
      </c>
      <c r="N1009" s="555" t="s">
        <v>37</v>
      </c>
      <c r="P1009" s="307">
        <f>O1009*H1009</f>
        <v>0</v>
      </c>
      <c r="Q1009" s="307">
        <v>0</v>
      </c>
      <c r="R1009" s="307">
        <f>Q1009*H1009</f>
        <v>0</v>
      </c>
      <c r="S1009" s="307">
        <v>0</v>
      </c>
      <c r="T1009" s="133">
        <f>S1009*H1009</f>
        <v>0</v>
      </c>
      <c r="AR1009" s="134" t="s">
        <v>103</v>
      </c>
      <c r="AT1009" s="134" t="s">
        <v>1008</v>
      </c>
      <c r="AU1009" s="134" t="s">
        <v>78</v>
      </c>
      <c r="AY1009" s="277" t="s">
        <v>130</v>
      </c>
      <c r="BE1009" s="308">
        <f>IF(N1009="základní",J1009,0)</f>
        <v>0</v>
      </c>
      <c r="BF1009" s="308">
        <f>IF(N1009="snížená",J1009,0)</f>
        <v>0</v>
      </c>
      <c r="BG1009" s="308">
        <f>IF(N1009="zákl. přenesená",J1009,0)</f>
        <v>0</v>
      </c>
      <c r="BH1009" s="308">
        <f>IF(N1009="sníž. přenesená",J1009,0)</f>
        <v>0</v>
      </c>
      <c r="BI1009" s="308">
        <f>IF(N1009="nulová",J1009,0)</f>
        <v>0</v>
      </c>
      <c r="BJ1009" s="277" t="s">
        <v>8</v>
      </c>
      <c r="BK1009" s="308">
        <f>ROUND(I1009*H1009,0)</f>
        <v>0</v>
      </c>
      <c r="BL1009" s="277" t="s">
        <v>103</v>
      </c>
      <c r="BM1009" s="134" t="s">
        <v>5715</v>
      </c>
    </row>
    <row r="1010" spans="2:65" s="10" customFormat="1">
      <c r="B1010" s="136"/>
      <c r="D1010" s="137" t="s">
        <v>131</v>
      </c>
      <c r="E1010" s="138" t="s">
        <v>1</v>
      </c>
      <c r="F1010" s="139" t="s">
        <v>3279</v>
      </c>
      <c r="H1010" s="140">
        <v>0.254</v>
      </c>
      <c r="I1010" s="141"/>
      <c r="L1010" s="136"/>
      <c r="M1010" s="142"/>
      <c r="T1010" s="144"/>
      <c r="AT1010" s="138" t="s">
        <v>131</v>
      </c>
      <c r="AU1010" s="138" t="s">
        <v>78</v>
      </c>
      <c r="AV1010" s="10" t="s">
        <v>78</v>
      </c>
      <c r="AW1010" s="10" t="s">
        <v>28</v>
      </c>
      <c r="AX1010" s="10" t="s">
        <v>72</v>
      </c>
      <c r="AY1010" s="138" t="s">
        <v>130</v>
      </c>
    </row>
    <row r="1011" spans="2:65" s="10" customFormat="1">
      <c r="B1011" s="136"/>
      <c r="D1011" s="137" t="s">
        <v>131</v>
      </c>
      <c r="E1011" s="138" t="s">
        <v>1</v>
      </c>
      <c r="F1011" s="139" t="s">
        <v>3278</v>
      </c>
      <c r="H1011" s="140">
        <v>2.2749999999999999</v>
      </c>
      <c r="I1011" s="141"/>
      <c r="L1011" s="136"/>
      <c r="M1011" s="142"/>
      <c r="T1011" s="144"/>
      <c r="AT1011" s="138" t="s">
        <v>131</v>
      </c>
      <c r="AU1011" s="138" t="s">
        <v>78</v>
      </c>
      <c r="AV1011" s="10" t="s">
        <v>78</v>
      </c>
      <c r="AW1011" s="10" t="s">
        <v>28</v>
      </c>
      <c r="AX1011" s="10" t="s">
        <v>72</v>
      </c>
      <c r="AY1011" s="138" t="s">
        <v>130</v>
      </c>
    </row>
    <row r="1012" spans="2:65" s="10" customFormat="1">
      <c r="B1012" s="136"/>
      <c r="D1012" s="137" t="s">
        <v>131</v>
      </c>
      <c r="E1012" s="138" t="s">
        <v>1</v>
      </c>
      <c r="F1012" s="139" t="s">
        <v>3277</v>
      </c>
      <c r="H1012" s="140">
        <v>0.23</v>
      </c>
      <c r="I1012" s="141"/>
      <c r="L1012" s="136"/>
      <c r="M1012" s="142"/>
      <c r="T1012" s="144"/>
      <c r="AT1012" s="138" t="s">
        <v>131</v>
      </c>
      <c r="AU1012" s="138" t="s">
        <v>78</v>
      </c>
      <c r="AV1012" s="10" t="s">
        <v>78</v>
      </c>
      <c r="AW1012" s="10" t="s">
        <v>28</v>
      </c>
      <c r="AX1012" s="10" t="s">
        <v>72</v>
      </c>
      <c r="AY1012" s="138" t="s">
        <v>130</v>
      </c>
    </row>
    <row r="1013" spans="2:65" s="10" customFormat="1">
      <c r="B1013" s="136"/>
      <c r="D1013" s="137" t="s">
        <v>131</v>
      </c>
      <c r="E1013" s="138" t="s">
        <v>1</v>
      </c>
      <c r="F1013" s="139" t="s">
        <v>3276</v>
      </c>
      <c r="H1013" s="140">
        <v>7.6999999999999999E-2</v>
      </c>
      <c r="I1013" s="141"/>
      <c r="L1013" s="136"/>
      <c r="M1013" s="142"/>
      <c r="T1013" s="144"/>
      <c r="AT1013" s="138" t="s">
        <v>131</v>
      </c>
      <c r="AU1013" s="138" t="s">
        <v>78</v>
      </c>
      <c r="AV1013" s="10" t="s">
        <v>78</v>
      </c>
      <c r="AW1013" s="10" t="s">
        <v>28</v>
      </c>
      <c r="AX1013" s="10" t="s">
        <v>72</v>
      </c>
      <c r="AY1013" s="138" t="s">
        <v>130</v>
      </c>
    </row>
    <row r="1014" spans="2:65" s="10" customFormat="1">
      <c r="B1014" s="136"/>
      <c r="D1014" s="137" t="s">
        <v>131</v>
      </c>
      <c r="E1014" s="138" t="s">
        <v>1</v>
      </c>
      <c r="F1014" s="139" t="s">
        <v>3275</v>
      </c>
      <c r="H1014" s="140">
        <v>0.72199999999999998</v>
      </c>
      <c r="I1014" s="141"/>
      <c r="L1014" s="136"/>
      <c r="M1014" s="142"/>
      <c r="T1014" s="144"/>
      <c r="AT1014" s="138" t="s">
        <v>131</v>
      </c>
      <c r="AU1014" s="138" t="s">
        <v>78</v>
      </c>
      <c r="AV1014" s="10" t="s">
        <v>78</v>
      </c>
      <c r="AW1014" s="10" t="s">
        <v>28</v>
      </c>
      <c r="AX1014" s="10" t="s">
        <v>72</v>
      </c>
      <c r="AY1014" s="138" t="s">
        <v>130</v>
      </c>
    </row>
    <row r="1015" spans="2:65" s="10" customFormat="1">
      <c r="B1015" s="136"/>
      <c r="D1015" s="137" t="s">
        <v>131</v>
      </c>
      <c r="E1015" s="138" t="s">
        <v>1</v>
      </c>
      <c r="F1015" s="139" t="s">
        <v>3274</v>
      </c>
      <c r="H1015" s="140">
        <v>0.34499999999999997</v>
      </c>
      <c r="I1015" s="141"/>
      <c r="L1015" s="136"/>
      <c r="M1015" s="142"/>
      <c r="T1015" s="144"/>
      <c r="AT1015" s="138" t="s">
        <v>131</v>
      </c>
      <c r="AU1015" s="138" t="s">
        <v>78</v>
      </c>
      <c r="AV1015" s="10" t="s">
        <v>78</v>
      </c>
      <c r="AW1015" s="10" t="s">
        <v>28</v>
      </c>
      <c r="AX1015" s="10" t="s">
        <v>72</v>
      </c>
      <c r="AY1015" s="138" t="s">
        <v>130</v>
      </c>
    </row>
    <row r="1016" spans="2:65" s="10" customFormat="1">
      <c r="B1016" s="136"/>
      <c r="D1016" s="137" t="s">
        <v>131</v>
      </c>
      <c r="E1016" s="138" t="s">
        <v>1</v>
      </c>
      <c r="F1016" s="139" t="s">
        <v>3273</v>
      </c>
      <c r="H1016" s="140">
        <v>8.8999999999999996E-2</v>
      </c>
      <c r="I1016" s="141"/>
      <c r="L1016" s="136"/>
      <c r="M1016" s="142"/>
      <c r="T1016" s="144"/>
      <c r="AT1016" s="138" t="s">
        <v>131</v>
      </c>
      <c r="AU1016" s="138" t="s">
        <v>78</v>
      </c>
      <c r="AV1016" s="10" t="s">
        <v>78</v>
      </c>
      <c r="AW1016" s="10" t="s">
        <v>28</v>
      </c>
      <c r="AX1016" s="10" t="s">
        <v>72</v>
      </c>
      <c r="AY1016" s="138" t="s">
        <v>130</v>
      </c>
    </row>
    <row r="1017" spans="2:65" s="813" customFormat="1">
      <c r="B1017" s="817"/>
      <c r="D1017" s="137" t="s">
        <v>131</v>
      </c>
      <c r="E1017" s="814" t="s">
        <v>3272</v>
      </c>
      <c r="F1017" s="820" t="s">
        <v>2951</v>
      </c>
      <c r="H1017" s="819">
        <v>3.992</v>
      </c>
      <c r="I1017" s="818"/>
      <c r="L1017" s="817"/>
      <c r="M1017" s="816"/>
      <c r="T1017" s="815"/>
      <c r="AT1017" s="814" t="s">
        <v>131</v>
      </c>
      <c r="AU1017" s="814" t="s">
        <v>78</v>
      </c>
      <c r="AV1017" s="813" t="s">
        <v>132</v>
      </c>
      <c r="AW1017" s="813" t="s">
        <v>28</v>
      </c>
      <c r="AX1017" s="813" t="s">
        <v>8</v>
      </c>
      <c r="AY1017" s="814" t="s">
        <v>130</v>
      </c>
    </row>
    <row r="1018" spans="2:65" s="686" customFormat="1" ht="21.75" customHeight="1">
      <c r="B1018" s="301"/>
      <c r="C1018" s="145" t="s">
        <v>1616</v>
      </c>
      <c r="D1018" s="145" t="s">
        <v>164</v>
      </c>
      <c r="E1018" s="146" t="s">
        <v>5714</v>
      </c>
      <c r="F1018" s="147" t="s">
        <v>5713</v>
      </c>
      <c r="G1018" s="148" t="s">
        <v>138</v>
      </c>
      <c r="H1018" s="149">
        <v>0.21099999999999999</v>
      </c>
      <c r="I1018" s="150"/>
      <c r="J1018" s="151">
        <f>ROUND(I1018*H1018,0)</f>
        <v>0</v>
      </c>
      <c r="K1018" s="147" t="s">
        <v>4082</v>
      </c>
      <c r="L1018" s="152"/>
      <c r="M1018" s="153" t="s">
        <v>1</v>
      </c>
      <c r="N1018" s="306" t="s">
        <v>37</v>
      </c>
      <c r="P1018" s="307">
        <f>O1018*H1018</f>
        <v>0</v>
      </c>
      <c r="Q1018" s="307">
        <v>1</v>
      </c>
      <c r="R1018" s="307">
        <f>Q1018*H1018</f>
        <v>0.21099999999999999</v>
      </c>
      <c r="S1018" s="307">
        <v>0</v>
      </c>
      <c r="T1018" s="133">
        <f>S1018*H1018</f>
        <v>0</v>
      </c>
      <c r="AR1018" s="134" t="s">
        <v>135</v>
      </c>
      <c r="AT1018" s="134" t="s">
        <v>164</v>
      </c>
      <c r="AU1018" s="134" t="s">
        <v>78</v>
      </c>
      <c r="AY1018" s="277" t="s">
        <v>130</v>
      </c>
      <c r="BE1018" s="308">
        <f>IF(N1018="základní",J1018,0)</f>
        <v>0</v>
      </c>
      <c r="BF1018" s="308">
        <f>IF(N1018="snížená",J1018,0)</f>
        <v>0</v>
      </c>
      <c r="BG1018" s="308">
        <f>IF(N1018="zákl. přenesená",J1018,0)</f>
        <v>0</v>
      </c>
      <c r="BH1018" s="308">
        <f>IF(N1018="sníž. přenesená",J1018,0)</f>
        <v>0</v>
      </c>
      <c r="BI1018" s="308">
        <f>IF(N1018="nulová",J1018,0)</f>
        <v>0</v>
      </c>
      <c r="BJ1018" s="277" t="s">
        <v>8</v>
      </c>
      <c r="BK1018" s="308">
        <f>ROUND(I1018*H1018,0)</f>
        <v>0</v>
      </c>
      <c r="BL1018" s="277" t="s">
        <v>103</v>
      </c>
      <c r="BM1018" s="134" t="s">
        <v>5712</v>
      </c>
    </row>
    <row r="1019" spans="2:65" s="10" customFormat="1">
      <c r="B1019" s="136"/>
      <c r="D1019" s="137" t="s">
        <v>131</v>
      </c>
      <c r="E1019" s="138" t="s">
        <v>1</v>
      </c>
      <c r="F1019" s="139" t="s">
        <v>5711</v>
      </c>
      <c r="H1019" s="140">
        <v>0.126</v>
      </c>
      <c r="I1019" s="141"/>
      <c r="L1019" s="136"/>
      <c r="M1019" s="142"/>
      <c r="T1019" s="144"/>
      <c r="AT1019" s="138" t="s">
        <v>131</v>
      </c>
      <c r="AU1019" s="138" t="s">
        <v>78</v>
      </c>
      <c r="AV1019" s="10" t="s">
        <v>78</v>
      </c>
      <c r="AW1019" s="10" t="s">
        <v>28</v>
      </c>
      <c r="AX1019" s="10" t="s">
        <v>72</v>
      </c>
      <c r="AY1019" s="138" t="s">
        <v>130</v>
      </c>
    </row>
    <row r="1020" spans="2:65" s="10" customFormat="1">
      <c r="B1020" s="136"/>
      <c r="D1020" s="137" t="s">
        <v>131</v>
      </c>
      <c r="E1020" s="138" t="s">
        <v>1</v>
      </c>
      <c r="F1020" s="139" t="s">
        <v>5710</v>
      </c>
      <c r="H1020" s="140">
        <v>8.5000000000000006E-2</v>
      </c>
      <c r="I1020" s="141"/>
      <c r="L1020" s="136"/>
      <c r="M1020" s="142"/>
      <c r="T1020" s="144"/>
      <c r="AT1020" s="138" t="s">
        <v>131</v>
      </c>
      <c r="AU1020" s="138" t="s">
        <v>78</v>
      </c>
      <c r="AV1020" s="10" t="s">
        <v>78</v>
      </c>
      <c r="AW1020" s="10" t="s">
        <v>28</v>
      </c>
      <c r="AX1020" s="10" t="s">
        <v>72</v>
      </c>
      <c r="AY1020" s="138" t="s">
        <v>130</v>
      </c>
    </row>
    <row r="1021" spans="2:65" s="813" customFormat="1">
      <c r="B1021" s="817"/>
      <c r="D1021" s="137" t="s">
        <v>131</v>
      </c>
      <c r="E1021" s="814" t="s">
        <v>1</v>
      </c>
      <c r="F1021" s="820" t="s">
        <v>2951</v>
      </c>
      <c r="H1021" s="819">
        <v>0.21099999999999999</v>
      </c>
      <c r="I1021" s="818"/>
      <c r="L1021" s="817"/>
      <c r="M1021" s="816"/>
      <c r="T1021" s="815"/>
      <c r="AT1021" s="814" t="s">
        <v>131</v>
      </c>
      <c r="AU1021" s="814" t="s">
        <v>78</v>
      </c>
      <c r="AV1021" s="813" t="s">
        <v>132</v>
      </c>
      <c r="AW1021" s="813" t="s">
        <v>28</v>
      </c>
      <c r="AX1021" s="813" t="s">
        <v>8</v>
      </c>
      <c r="AY1021" s="814" t="s">
        <v>130</v>
      </c>
    </row>
    <row r="1022" spans="2:65" s="686" customFormat="1" ht="21.75" customHeight="1">
      <c r="B1022" s="301"/>
      <c r="C1022" s="145" t="s">
        <v>1649</v>
      </c>
      <c r="D1022" s="145" t="s">
        <v>164</v>
      </c>
      <c r="E1022" s="146" t="s">
        <v>4697</v>
      </c>
      <c r="F1022" s="147" t="s">
        <v>4696</v>
      </c>
      <c r="G1022" s="148" t="s">
        <v>138</v>
      </c>
      <c r="H1022" s="149">
        <v>0.113</v>
      </c>
      <c r="I1022" s="150"/>
      <c r="J1022" s="151">
        <f>ROUND(I1022*H1022,0)</f>
        <v>0</v>
      </c>
      <c r="K1022" s="147" t="s">
        <v>4082</v>
      </c>
      <c r="L1022" s="152"/>
      <c r="M1022" s="153" t="s">
        <v>1</v>
      </c>
      <c r="N1022" s="306" t="s">
        <v>37</v>
      </c>
      <c r="P1022" s="307">
        <f>O1022*H1022</f>
        <v>0</v>
      </c>
      <c r="Q1022" s="307">
        <v>1</v>
      </c>
      <c r="R1022" s="307">
        <f>Q1022*H1022</f>
        <v>0.113</v>
      </c>
      <c r="S1022" s="307">
        <v>0</v>
      </c>
      <c r="T1022" s="133">
        <f>S1022*H1022</f>
        <v>0</v>
      </c>
      <c r="AR1022" s="134" t="s">
        <v>135</v>
      </c>
      <c r="AT1022" s="134" t="s">
        <v>164</v>
      </c>
      <c r="AU1022" s="134" t="s">
        <v>78</v>
      </c>
      <c r="AY1022" s="277" t="s">
        <v>130</v>
      </c>
      <c r="BE1022" s="308">
        <f>IF(N1022="základní",J1022,0)</f>
        <v>0</v>
      </c>
      <c r="BF1022" s="308">
        <f>IF(N1022="snížená",J1022,0)</f>
        <v>0</v>
      </c>
      <c r="BG1022" s="308">
        <f>IF(N1022="zákl. přenesená",J1022,0)</f>
        <v>0</v>
      </c>
      <c r="BH1022" s="308">
        <f>IF(N1022="sníž. přenesená",J1022,0)</f>
        <v>0</v>
      </c>
      <c r="BI1022" s="308">
        <f>IF(N1022="nulová",J1022,0)</f>
        <v>0</v>
      </c>
      <c r="BJ1022" s="277" t="s">
        <v>8</v>
      </c>
      <c r="BK1022" s="308">
        <f>ROUND(I1022*H1022,0)</f>
        <v>0</v>
      </c>
      <c r="BL1022" s="277" t="s">
        <v>103</v>
      </c>
      <c r="BM1022" s="134" t="s">
        <v>5709</v>
      </c>
    </row>
    <row r="1023" spans="2:65" s="10" customFormat="1">
      <c r="B1023" s="136"/>
      <c r="D1023" s="137" t="s">
        <v>131</v>
      </c>
      <c r="E1023" s="138" t="s">
        <v>1</v>
      </c>
      <c r="F1023" s="139" t="s">
        <v>5708</v>
      </c>
      <c r="H1023" s="140">
        <v>0.113</v>
      </c>
      <c r="I1023" s="141"/>
      <c r="L1023" s="136"/>
      <c r="M1023" s="142"/>
      <c r="T1023" s="144"/>
      <c r="AT1023" s="138" t="s">
        <v>131</v>
      </c>
      <c r="AU1023" s="138" t="s">
        <v>78</v>
      </c>
      <c r="AV1023" s="10" t="s">
        <v>78</v>
      </c>
      <c r="AW1023" s="10" t="s">
        <v>28</v>
      </c>
      <c r="AX1023" s="10" t="s">
        <v>8</v>
      </c>
      <c r="AY1023" s="138" t="s">
        <v>130</v>
      </c>
    </row>
    <row r="1024" spans="2:65" s="686" customFormat="1" ht="24.25" customHeight="1">
      <c r="B1024" s="301"/>
      <c r="C1024" s="145" t="s">
        <v>1618</v>
      </c>
      <c r="D1024" s="145" t="s">
        <v>164</v>
      </c>
      <c r="E1024" s="146" t="s">
        <v>5707</v>
      </c>
      <c r="F1024" s="147" t="s">
        <v>5706</v>
      </c>
      <c r="G1024" s="148" t="s">
        <v>138</v>
      </c>
      <c r="H1024" s="149">
        <v>9.8000000000000004E-2</v>
      </c>
      <c r="I1024" s="150"/>
      <c r="J1024" s="151">
        <f>ROUND(I1024*H1024,0)</f>
        <v>0</v>
      </c>
      <c r="K1024" s="147" t="s">
        <v>4082</v>
      </c>
      <c r="L1024" s="152"/>
      <c r="M1024" s="153" t="s">
        <v>1</v>
      </c>
      <c r="N1024" s="306" t="s">
        <v>37</v>
      </c>
      <c r="P1024" s="307">
        <f>O1024*H1024</f>
        <v>0</v>
      </c>
      <c r="Q1024" s="307">
        <v>1</v>
      </c>
      <c r="R1024" s="307">
        <f>Q1024*H1024</f>
        <v>9.8000000000000004E-2</v>
      </c>
      <c r="S1024" s="307">
        <v>0</v>
      </c>
      <c r="T1024" s="133">
        <f>S1024*H1024</f>
        <v>0</v>
      </c>
      <c r="AR1024" s="134" t="s">
        <v>135</v>
      </c>
      <c r="AT1024" s="134" t="s">
        <v>164</v>
      </c>
      <c r="AU1024" s="134" t="s">
        <v>78</v>
      </c>
      <c r="AY1024" s="277" t="s">
        <v>130</v>
      </c>
      <c r="BE1024" s="308">
        <f>IF(N1024="základní",J1024,0)</f>
        <v>0</v>
      </c>
      <c r="BF1024" s="308">
        <f>IF(N1024="snížená",J1024,0)</f>
        <v>0</v>
      </c>
      <c r="BG1024" s="308">
        <f>IF(N1024="zákl. přenesená",J1024,0)</f>
        <v>0</v>
      </c>
      <c r="BH1024" s="308">
        <f>IF(N1024="sníž. přenesená",J1024,0)</f>
        <v>0</v>
      </c>
      <c r="BI1024" s="308">
        <f>IF(N1024="nulová",J1024,0)</f>
        <v>0</v>
      </c>
      <c r="BJ1024" s="277" t="s">
        <v>8</v>
      </c>
      <c r="BK1024" s="308">
        <f>ROUND(I1024*H1024,0)</f>
        <v>0</v>
      </c>
      <c r="BL1024" s="277" t="s">
        <v>103</v>
      </c>
      <c r="BM1024" s="134" t="s">
        <v>5705</v>
      </c>
    </row>
    <row r="1025" spans="2:65" s="10" customFormat="1">
      <c r="B1025" s="136"/>
      <c r="D1025" s="137" t="s">
        <v>131</v>
      </c>
      <c r="E1025" s="138" t="s">
        <v>1</v>
      </c>
      <c r="F1025" s="139" t="s">
        <v>5704</v>
      </c>
      <c r="H1025" s="140">
        <v>9.8000000000000004E-2</v>
      </c>
      <c r="I1025" s="141"/>
      <c r="L1025" s="136"/>
      <c r="M1025" s="142"/>
      <c r="T1025" s="144"/>
      <c r="AT1025" s="138" t="s">
        <v>131</v>
      </c>
      <c r="AU1025" s="138" t="s">
        <v>78</v>
      </c>
      <c r="AV1025" s="10" t="s">
        <v>78</v>
      </c>
      <c r="AW1025" s="10" t="s">
        <v>28</v>
      </c>
      <c r="AX1025" s="10" t="s">
        <v>8</v>
      </c>
      <c r="AY1025" s="138" t="s">
        <v>130</v>
      </c>
    </row>
    <row r="1026" spans="2:65" s="686" customFormat="1" ht="24.25" customHeight="1">
      <c r="B1026" s="301"/>
      <c r="C1026" s="145" t="s">
        <v>1654</v>
      </c>
      <c r="D1026" s="145" t="s">
        <v>164</v>
      </c>
      <c r="E1026" s="146" t="s">
        <v>5703</v>
      </c>
      <c r="F1026" s="147" t="s">
        <v>5702</v>
      </c>
      <c r="G1026" s="148" t="s">
        <v>138</v>
      </c>
      <c r="H1026" s="149">
        <v>0.30599999999999999</v>
      </c>
      <c r="I1026" s="150"/>
      <c r="J1026" s="151">
        <f>ROUND(I1026*H1026,0)</f>
        <v>0</v>
      </c>
      <c r="K1026" s="147" t="s">
        <v>4082</v>
      </c>
      <c r="L1026" s="152"/>
      <c r="M1026" s="153" t="s">
        <v>1</v>
      </c>
      <c r="N1026" s="306" t="s">
        <v>37</v>
      </c>
      <c r="P1026" s="307">
        <f>O1026*H1026</f>
        <v>0</v>
      </c>
      <c r="Q1026" s="307">
        <v>1</v>
      </c>
      <c r="R1026" s="307">
        <f>Q1026*H1026</f>
        <v>0.30599999999999999</v>
      </c>
      <c r="S1026" s="307">
        <v>0</v>
      </c>
      <c r="T1026" s="133">
        <f>S1026*H1026</f>
        <v>0</v>
      </c>
      <c r="AR1026" s="134" t="s">
        <v>135</v>
      </c>
      <c r="AT1026" s="134" t="s">
        <v>164</v>
      </c>
      <c r="AU1026" s="134" t="s">
        <v>78</v>
      </c>
      <c r="AY1026" s="277" t="s">
        <v>130</v>
      </c>
      <c r="BE1026" s="308">
        <f>IF(N1026="základní",J1026,0)</f>
        <v>0</v>
      </c>
      <c r="BF1026" s="308">
        <f>IF(N1026="snížená",J1026,0)</f>
        <v>0</v>
      </c>
      <c r="BG1026" s="308">
        <f>IF(N1026="zákl. přenesená",J1026,0)</f>
        <v>0</v>
      </c>
      <c r="BH1026" s="308">
        <f>IF(N1026="sníž. přenesená",J1026,0)</f>
        <v>0</v>
      </c>
      <c r="BI1026" s="308">
        <f>IF(N1026="nulová",J1026,0)</f>
        <v>0</v>
      </c>
      <c r="BJ1026" s="277" t="s">
        <v>8</v>
      </c>
      <c r="BK1026" s="308">
        <f>ROUND(I1026*H1026,0)</f>
        <v>0</v>
      </c>
      <c r="BL1026" s="277" t="s">
        <v>103</v>
      </c>
      <c r="BM1026" s="134" t="s">
        <v>5701</v>
      </c>
    </row>
    <row r="1027" spans="2:65" s="10" customFormat="1">
      <c r="B1027" s="136"/>
      <c r="D1027" s="137" t="s">
        <v>131</v>
      </c>
      <c r="E1027" s="138" t="s">
        <v>1</v>
      </c>
      <c r="F1027" s="139" t="s">
        <v>5700</v>
      </c>
      <c r="H1027" s="140">
        <v>0.30599999999999999</v>
      </c>
      <c r="I1027" s="141"/>
      <c r="L1027" s="136"/>
      <c r="M1027" s="142"/>
      <c r="T1027" s="144"/>
      <c r="AT1027" s="138" t="s">
        <v>131</v>
      </c>
      <c r="AU1027" s="138" t="s">
        <v>78</v>
      </c>
      <c r="AV1027" s="10" t="s">
        <v>78</v>
      </c>
      <c r="AW1027" s="10" t="s">
        <v>28</v>
      </c>
      <c r="AX1027" s="10" t="s">
        <v>8</v>
      </c>
      <c r="AY1027" s="138" t="s">
        <v>130</v>
      </c>
    </row>
    <row r="1028" spans="2:65" s="686" customFormat="1" ht="16.5" customHeight="1">
      <c r="B1028" s="301"/>
      <c r="C1028" s="145" t="s">
        <v>1619</v>
      </c>
      <c r="D1028" s="145" t="s">
        <v>164</v>
      </c>
      <c r="E1028" s="146" t="s">
        <v>5699</v>
      </c>
      <c r="F1028" s="147" t="s">
        <v>5698</v>
      </c>
      <c r="G1028" s="148" t="s">
        <v>138</v>
      </c>
      <c r="H1028" s="149">
        <v>0.59199999999999997</v>
      </c>
      <c r="I1028" s="150"/>
      <c r="J1028" s="151">
        <f>ROUND(I1028*H1028,0)</f>
        <v>0</v>
      </c>
      <c r="K1028" s="147" t="s">
        <v>4082</v>
      </c>
      <c r="L1028" s="152"/>
      <c r="M1028" s="153" t="s">
        <v>1</v>
      </c>
      <c r="N1028" s="306" t="s">
        <v>37</v>
      </c>
      <c r="P1028" s="307">
        <f>O1028*H1028</f>
        <v>0</v>
      </c>
      <c r="Q1028" s="307">
        <v>1</v>
      </c>
      <c r="R1028" s="307">
        <f>Q1028*H1028</f>
        <v>0.59199999999999997</v>
      </c>
      <c r="S1028" s="307">
        <v>0</v>
      </c>
      <c r="T1028" s="133">
        <f>S1028*H1028</f>
        <v>0</v>
      </c>
      <c r="AR1028" s="134" t="s">
        <v>135</v>
      </c>
      <c r="AT1028" s="134" t="s">
        <v>164</v>
      </c>
      <c r="AU1028" s="134" t="s">
        <v>78</v>
      </c>
      <c r="AY1028" s="277" t="s">
        <v>130</v>
      </c>
      <c r="BE1028" s="308">
        <f>IF(N1028="základní",J1028,0)</f>
        <v>0</v>
      </c>
      <c r="BF1028" s="308">
        <f>IF(N1028="snížená",J1028,0)</f>
        <v>0</v>
      </c>
      <c r="BG1028" s="308">
        <f>IF(N1028="zákl. přenesená",J1028,0)</f>
        <v>0</v>
      </c>
      <c r="BH1028" s="308">
        <f>IF(N1028="sníž. přenesená",J1028,0)</f>
        <v>0</v>
      </c>
      <c r="BI1028" s="308">
        <f>IF(N1028="nulová",J1028,0)</f>
        <v>0</v>
      </c>
      <c r="BJ1028" s="277" t="s">
        <v>8</v>
      </c>
      <c r="BK1028" s="308">
        <f>ROUND(I1028*H1028,0)</f>
        <v>0</v>
      </c>
      <c r="BL1028" s="277" t="s">
        <v>103</v>
      </c>
      <c r="BM1028" s="134" t="s">
        <v>5697</v>
      </c>
    </row>
    <row r="1029" spans="2:65" s="10" customFormat="1">
      <c r="B1029" s="136"/>
      <c r="D1029" s="137" t="s">
        <v>131</v>
      </c>
      <c r="E1029" s="138" t="s">
        <v>1</v>
      </c>
      <c r="F1029" s="139" t="s">
        <v>5696</v>
      </c>
      <c r="H1029" s="140">
        <v>0.04</v>
      </c>
      <c r="I1029" s="141"/>
      <c r="L1029" s="136"/>
      <c r="M1029" s="142"/>
      <c r="T1029" s="144"/>
      <c r="AT1029" s="138" t="s">
        <v>131</v>
      </c>
      <c r="AU1029" s="138" t="s">
        <v>78</v>
      </c>
      <c r="AV1029" s="10" t="s">
        <v>78</v>
      </c>
      <c r="AW1029" s="10" t="s">
        <v>28</v>
      </c>
      <c r="AX1029" s="10" t="s">
        <v>72</v>
      </c>
      <c r="AY1029" s="138" t="s">
        <v>130</v>
      </c>
    </row>
    <row r="1030" spans="2:65" s="10" customFormat="1">
      <c r="B1030" s="136"/>
      <c r="D1030" s="137" t="s">
        <v>131</v>
      </c>
      <c r="E1030" s="138" t="s">
        <v>1</v>
      </c>
      <c r="F1030" s="139" t="s">
        <v>5695</v>
      </c>
      <c r="H1030" s="140">
        <v>0.253</v>
      </c>
      <c r="I1030" s="141"/>
      <c r="L1030" s="136"/>
      <c r="M1030" s="142"/>
      <c r="T1030" s="144"/>
      <c r="AT1030" s="138" t="s">
        <v>131</v>
      </c>
      <c r="AU1030" s="138" t="s">
        <v>78</v>
      </c>
      <c r="AV1030" s="10" t="s">
        <v>78</v>
      </c>
      <c r="AW1030" s="10" t="s">
        <v>28</v>
      </c>
      <c r="AX1030" s="10" t="s">
        <v>72</v>
      </c>
      <c r="AY1030" s="138" t="s">
        <v>130</v>
      </c>
    </row>
    <row r="1031" spans="2:65" s="10" customFormat="1">
      <c r="B1031" s="136"/>
      <c r="D1031" s="137" t="s">
        <v>131</v>
      </c>
      <c r="E1031" s="138" t="s">
        <v>1</v>
      </c>
      <c r="F1031" s="139" t="s">
        <v>5694</v>
      </c>
      <c r="H1031" s="140">
        <v>0.29899999999999999</v>
      </c>
      <c r="I1031" s="141"/>
      <c r="L1031" s="136"/>
      <c r="M1031" s="142"/>
      <c r="T1031" s="144"/>
      <c r="AT1031" s="138" t="s">
        <v>131</v>
      </c>
      <c r="AU1031" s="138" t="s">
        <v>78</v>
      </c>
      <c r="AV1031" s="10" t="s">
        <v>78</v>
      </c>
      <c r="AW1031" s="10" t="s">
        <v>28</v>
      </c>
      <c r="AX1031" s="10" t="s">
        <v>72</v>
      </c>
      <c r="AY1031" s="138" t="s">
        <v>130</v>
      </c>
    </row>
    <row r="1032" spans="2:65" s="813" customFormat="1">
      <c r="B1032" s="817"/>
      <c r="D1032" s="137" t="s">
        <v>131</v>
      </c>
      <c r="E1032" s="814" t="s">
        <v>1</v>
      </c>
      <c r="F1032" s="820" t="s">
        <v>2951</v>
      </c>
      <c r="H1032" s="819">
        <v>0.59199999999999997</v>
      </c>
      <c r="I1032" s="818"/>
      <c r="L1032" s="817"/>
      <c r="M1032" s="816"/>
      <c r="T1032" s="815"/>
      <c r="AT1032" s="814" t="s">
        <v>131</v>
      </c>
      <c r="AU1032" s="814" t="s">
        <v>78</v>
      </c>
      <c r="AV1032" s="813" t="s">
        <v>132</v>
      </c>
      <c r="AW1032" s="813" t="s">
        <v>28</v>
      </c>
      <c r="AX1032" s="813" t="s">
        <v>8</v>
      </c>
      <c r="AY1032" s="814" t="s">
        <v>130</v>
      </c>
    </row>
    <row r="1033" spans="2:65" s="686" customFormat="1" ht="16.5" customHeight="1">
      <c r="B1033" s="301"/>
      <c r="C1033" s="145" t="s">
        <v>1658</v>
      </c>
      <c r="D1033" s="145" t="s">
        <v>164</v>
      </c>
      <c r="E1033" s="146" t="s">
        <v>5693</v>
      </c>
      <c r="F1033" s="147" t="s">
        <v>5692</v>
      </c>
      <c r="G1033" s="148" t="s">
        <v>138</v>
      </c>
      <c r="H1033" s="149">
        <v>0.157</v>
      </c>
      <c r="I1033" s="150"/>
      <c r="J1033" s="151">
        <f>ROUND(I1033*H1033,0)</f>
        <v>0</v>
      </c>
      <c r="K1033" s="147" t="s">
        <v>4082</v>
      </c>
      <c r="L1033" s="152"/>
      <c r="M1033" s="153" t="s">
        <v>1</v>
      </c>
      <c r="N1033" s="306" t="s">
        <v>37</v>
      </c>
      <c r="P1033" s="307">
        <f>O1033*H1033</f>
        <v>0</v>
      </c>
      <c r="Q1033" s="307">
        <v>1</v>
      </c>
      <c r="R1033" s="307">
        <f>Q1033*H1033</f>
        <v>0.157</v>
      </c>
      <c r="S1033" s="307">
        <v>0</v>
      </c>
      <c r="T1033" s="133">
        <f>S1033*H1033</f>
        <v>0</v>
      </c>
      <c r="AR1033" s="134" t="s">
        <v>135</v>
      </c>
      <c r="AT1033" s="134" t="s">
        <v>164</v>
      </c>
      <c r="AU1033" s="134" t="s">
        <v>78</v>
      </c>
      <c r="AY1033" s="277" t="s">
        <v>130</v>
      </c>
      <c r="BE1033" s="308">
        <f>IF(N1033="základní",J1033,0)</f>
        <v>0</v>
      </c>
      <c r="BF1033" s="308">
        <f>IF(N1033="snížená",J1033,0)</f>
        <v>0</v>
      </c>
      <c r="BG1033" s="308">
        <f>IF(N1033="zákl. přenesená",J1033,0)</f>
        <v>0</v>
      </c>
      <c r="BH1033" s="308">
        <f>IF(N1033="sníž. přenesená",J1033,0)</f>
        <v>0</v>
      </c>
      <c r="BI1033" s="308">
        <f>IF(N1033="nulová",J1033,0)</f>
        <v>0</v>
      </c>
      <c r="BJ1033" s="277" t="s">
        <v>8</v>
      </c>
      <c r="BK1033" s="308">
        <f>ROUND(I1033*H1033,0)</f>
        <v>0</v>
      </c>
      <c r="BL1033" s="277" t="s">
        <v>103</v>
      </c>
      <c r="BM1033" s="134" t="s">
        <v>5691</v>
      </c>
    </row>
    <row r="1034" spans="2:65" s="10" customFormat="1">
      <c r="B1034" s="136"/>
      <c r="D1034" s="137" t="s">
        <v>131</v>
      </c>
      <c r="E1034" s="138" t="s">
        <v>1</v>
      </c>
      <c r="F1034" s="139" t="s">
        <v>5690</v>
      </c>
      <c r="H1034" s="140">
        <v>0.112</v>
      </c>
      <c r="I1034" s="141"/>
      <c r="L1034" s="136"/>
      <c r="M1034" s="142"/>
      <c r="T1034" s="144"/>
      <c r="AT1034" s="138" t="s">
        <v>131</v>
      </c>
      <c r="AU1034" s="138" t="s">
        <v>78</v>
      </c>
      <c r="AV1034" s="10" t="s">
        <v>78</v>
      </c>
      <c r="AW1034" s="10" t="s">
        <v>28</v>
      </c>
      <c r="AX1034" s="10" t="s">
        <v>72</v>
      </c>
      <c r="AY1034" s="138" t="s">
        <v>130</v>
      </c>
    </row>
    <row r="1035" spans="2:65" s="10" customFormat="1">
      <c r="B1035" s="136"/>
      <c r="D1035" s="137" t="s">
        <v>131</v>
      </c>
      <c r="E1035" s="138" t="s">
        <v>1</v>
      </c>
      <c r="F1035" s="139" t="s">
        <v>5689</v>
      </c>
      <c r="H1035" s="140">
        <v>4.4999999999999998E-2</v>
      </c>
      <c r="I1035" s="141"/>
      <c r="L1035" s="136"/>
      <c r="M1035" s="142"/>
      <c r="T1035" s="144"/>
      <c r="AT1035" s="138" t="s">
        <v>131</v>
      </c>
      <c r="AU1035" s="138" t="s">
        <v>78</v>
      </c>
      <c r="AV1035" s="10" t="s">
        <v>78</v>
      </c>
      <c r="AW1035" s="10" t="s">
        <v>28</v>
      </c>
      <c r="AX1035" s="10" t="s">
        <v>72</v>
      </c>
      <c r="AY1035" s="138" t="s">
        <v>130</v>
      </c>
    </row>
    <row r="1036" spans="2:65" s="813" customFormat="1">
      <c r="B1036" s="817"/>
      <c r="D1036" s="137" t="s">
        <v>131</v>
      </c>
      <c r="E1036" s="814" t="s">
        <v>1</v>
      </c>
      <c r="F1036" s="820" t="s">
        <v>2951</v>
      </c>
      <c r="H1036" s="819">
        <v>0.157</v>
      </c>
      <c r="I1036" s="818"/>
      <c r="L1036" s="817"/>
      <c r="M1036" s="816"/>
      <c r="T1036" s="815"/>
      <c r="AT1036" s="814" t="s">
        <v>131</v>
      </c>
      <c r="AU1036" s="814" t="s">
        <v>78</v>
      </c>
      <c r="AV1036" s="813" t="s">
        <v>132</v>
      </c>
      <c r="AW1036" s="813" t="s">
        <v>28</v>
      </c>
      <c r="AX1036" s="813" t="s">
        <v>8</v>
      </c>
      <c r="AY1036" s="814" t="s">
        <v>130</v>
      </c>
    </row>
    <row r="1037" spans="2:65" s="686" customFormat="1" ht="16.5" customHeight="1">
      <c r="B1037" s="301"/>
      <c r="C1037" s="145" t="s">
        <v>1620</v>
      </c>
      <c r="D1037" s="145" t="s">
        <v>164</v>
      </c>
      <c r="E1037" s="146" t="s">
        <v>5688</v>
      </c>
      <c r="F1037" s="147" t="s">
        <v>5687</v>
      </c>
      <c r="G1037" s="148" t="s">
        <v>138</v>
      </c>
      <c r="H1037" s="149">
        <v>1.891</v>
      </c>
      <c r="I1037" s="150"/>
      <c r="J1037" s="151">
        <f>ROUND(I1037*H1037,0)</f>
        <v>0</v>
      </c>
      <c r="K1037" s="147" t="s">
        <v>1</v>
      </c>
      <c r="L1037" s="152"/>
      <c r="M1037" s="153" t="s">
        <v>1</v>
      </c>
      <c r="N1037" s="306" t="s">
        <v>37</v>
      </c>
      <c r="P1037" s="307">
        <f>O1037*H1037</f>
        <v>0</v>
      </c>
      <c r="Q1037" s="307">
        <v>1</v>
      </c>
      <c r="R1037" s="307">
        <f>Q1037*H1037</f>
        <v>1.891</v>
      </c>
      <c r="S1037" s="307">
        <v>0</v>
      </c>
      <c r="T1037" s="133">
        <f>S1037*H1037</f>
        <v>0</v>
      </c>
      <c r="AR1037" s="134" t="s">
        <v>135</v>
      </c>
      <c r="AT1037" s="134" t="s">
        <v>164</v>
      </c>
      <c r="AU1037" s="134" t="s">
        <v>78</v>
      </c>
      <c r="AY1037" s="277" t="s">
        <v>130</v>
      </c>
      <c r="BE1037" s="308">
        <f>IF(N1037="základní",J1037,0)</f>
        <v>0</v>
      </c>
      <c r="BF1037" s="308">
        <f>IF(N1037="snížená",J1037,0)</f>
        <v>0</v>
      </c>
      <c r="BG1037" s="308">
        <f>IF(N1037="zákl. přenesená",J1037,0)</f>
        <v>0</v>
      </c>
      <c r="BH1037" s="308">
        <f>IF(N1037="sníž. přenesená",J1037,0)</f>
        <v>0</v>
      </c>
      <c r="BI1037" s="308">
        <f>IF(N1037="nulová",J1037,0)</f>
        <v>0</v>
      </c>
      <c r="BJ1037" s="277" t="s">
        <v>8</v>
      </c>
      <c r="BK1037" s="308">
        <f>ROUND(I1037*H1037,0)</f>
        <v>0</v>
      </c>
      <c r="BL1037" s="277" t="s">
        <v>103</v>
      </c>
      <c r="BM1037" s="134" t="s">
        <v>5686</v>
      </c>
    </row>
    <row r="1038" spans="2:65" s="10" customFormat="1">
      <c r="B1038" s="136"/>
      <c r="D1038" s="137" t="s">
        <v>131</v>
      </c>
      <c r="E1038" s="138" t="s">
        <v>1</v>
      </c>
      <c r="F1038" s="139" t="s">
        <v>5685</v>
      </c>
      <c r="H1038" s="140">
        <v>1.482</v>
      </c>
      <c r="I1038" s="141"/>
      <c r="L1038" s="136"/>
      <c r="M1038" s="142"/>
      <c r="T1038" s="144"/>
      <c r="AT1038" s="138" t="s">
        <v>131</v>
      </c>
      <c r="AU1038" s="138" t="s">
        <v>78</v>
      </c>
      <c r="AV1038" s="10" t="s">
        <v>78</v>
      </c>
      <c r="AW1038" s="10" t="s">
        <v>28</v>
      </c>
      <c r="AX1038" s="10" t="s">
        <v>72</v>
      </c>
      <c r="AY1038" s="138" t="s">
        <v>130</v>
      </c>
    </row>
    <row r="1039" spans="2:65" s="10" customFormat="1">
      <c r="B1039" s="136"/>
      <c r="D1039" s="137" t="s">
        <v>131</v>
      </c>
      <c r="E1039" s="138" t="s">
        <v>1</v>
      </c>
      <c r="F1039" s="139" t="s">
        <v>5684</v>
      </c>
      <c r="H1039" s="140">
        <v>0.40899999999999997</v>
      </c>
      <c r="I1039" s="141"/>
      <c r="L1039" s="136"/>
      <c r="M1039" s="142"/>
      <c r="T1039" s="144"/>
      <c r="AT1039" s="138" t="s">
        <v>131</v>
      </c>
      <c r="AU1039" s="138" t="s">
        <v>78</v>
      </c>
      <c r="AV1039" s="10" t="s">
        <v>78</v>
      </c>
      <c r="AW1039" s="10" t="s">
        <v>28</v>
      </c>
      <c r="AX1039" s="10" t="s">
        <v>72</v>
      </c>
      <c r="AY1039" s="138" t="s">
        <v>130</v>
      </c>
    </row>
    <row r="1040" spans="2:65" s="813" customFormat="1">
      <c r="B1040" s="817"/>
      <c r="D1040" s="137" t="s">
        <v>131</v>
      </c>
      <c r="E1040" s="814" t="s">
        <v>1</v>
      </c>
      <c r="F1040" s="820" t="s">
        <v>2951</v>
      </c>
      <c r="H1040" s="819">
        <v>1.891</v>
      </c>
      <c r="I1040" s="818"/>
      <c r="L1040" s="817"/>
      <c r="M1040" s="816"/>
      <c r="T1040" s="815"/>
      <c r="AT1040" s="814" t="s">
        <v>131</v>
      </c>
      <c r="AU1040" s="814" t="s">
        <v>78</v>
      </c>
      <c r="AV1040" s="813" t="s">
        <v>132</v>
      </c>
      <c r="AW1040" s="813" t="s">
        <v>28</v>
      </c>
      <c r="AX1040" s="813" t="s">
        <v>8</v>
      </c>
      <c r="AY1040" s="814" t="s">
        <v>130</v>
      </c>
    </row>
    <row r="1041" spans="2:65" s="686" customFormat="1" ht="16.5" customHeight="1">
      <c r="B1041" s="301"/>
      <c r="C1041" s="145" t="s">
        <v>1661</v>
      </c>
      <c r="D1041" s="145" t="s">
        <v>164</v>
      </c>
      <c r="E1041" s="146" t="s">
        <v>5683</v>
      </c>
      <c r="F1041" s="147" t="s">
        <v>5682</v>
      </c>
      <c r="G1041" s="148" t="s">
        <v>138</v>
      </c>
      <c r="H1041" s="149">
        <v>0.60299999999999998</v>
      </c>
      <c r="I1041" s="150"/>
      <c r="J1041" s="151">
        <f>ROUND(I1041*H1041,0)</f>
        <v>0</v>
      </c>
      <c r="K1041" s="147" t="s">
        <v>1</v>
      </c>
      <c r="L1041" s="152"/>
      <c r="M1041" s="153" t="s">
        <v>1</v>
      </c>
      <c r="N1041" s="306" t="s">
        <v>37</v>
      </c>
      <c r="P1041" s="307">
        <f>O1041*H1041</f>
        <v>0</v>
      </c>
      <c r="Q1041" s="307">
        <v>1</v>
      </c>
      <c r="R1041" s="307">
        <f>Q1041*H1041</f>
        <v>0.60299999999999998</v>
      </c>
      <c r="S1041" s="307">
        <v>0</v>
      </c>
      <c r="T1041" s="133">
        <f>S1041*H1041</f>
        <v>0</v>
      </c>
      <c r="AR1041" s="134" t="s">
        <v>135</v>
      </c>
      <c r="AT1041" s="134" t="s">
        <v>164</v>
      </c>
      <c r="AU1041" s="134" t="s">
        <v>78</v>
      </c>
      <c r="AY1041" s="277" t="s">
        <v>130</v>
      </c>
      <c r="BE1041" s="308">
        <f>IF(N1041="základní",J1041,0)</f>
        <v>0</v>
      </c>
      <c r="BF1041" s="308">
        <f>IF(N1041="snížená",J1041,0)</f>
        <v>0</v>
      </c>
      <c r="BG1041" s="308">
        <f>IF(N1041="zákl. přenesená",J1041,0)</f>
        <v>0</v>
      </c>
      <c r="BH1041" s="308">
        <f>IF(N1041="sníž. přenesená",J1041,0)</f>
        <v>0</v>
      </c>
      <c r="BI1041" s="308">
        <f>IF(N1041="nulová",J1041,0)</f>
        <v>0</v>
      </c>
      <c r="BJ1041" s="277" t="s">
        <v>8</v>
      </c>
      <c r="BK1041" s="308">
        <f>ROUND(I1041*H1041,0)</f>
        <v>0</v>
      </c>
      <c r="BL1041" s="277" t="s">
        <v>103</v>
      </c>
      <c r="BM1041" s="134" t="s">
        <v>5681</v>
      </c>
    </row>
    <row r="1042" spans="2:65" s="10" customFormat="1">
      <c r="B1042" s="136"/>
      <c r="D1042" s="137" t="s">
        <v>131</v>
      </c>
      <c r="E1042" s="138" t="s">
        <v>1</v>
      </c>
      <c r="F1042" s="139" t="s">
        <v>5680</v>
      </c>
      <c r="H1042" s="140">
        <v>0.60299999999999998</v>
      </c>
      <c r="I1042" s="141"/>
      <c r="L1042" s="136"/>
      <c r="M1042" s="142"/>
      <c r="T1042" s="144"/>
      <c r="AT1042" s="138" t="s">
        <v>131</v>
      </c>
      <c r="AU1042" s="138" t="s">
        <v>78</v>
      </c>
      <c r="AV1042" s="10" t="s">
        <v>78</v>
      </c>
      <c r="AW1042" s="10" t="s">
        <v>28</v>
      </c>
      <c r="AX1042" s="10" t="s">
        <v>8</v>
      </c>
      <c r="AY1042" s="138" t="s">
        <v>130</v>
      </c>
    </row>
    <row r="1043" spans="2:65" s="686" customFormat="1" ht="16.5" customHeight="1">
      <c r="B1043" s="301"/>
      <c r="C1043" s="145" t="s">
        <v>1621</v>
      </c>
      <c r="D1043" s="145" t="s">
        <v>164</v>
      </c>
      <c r="E1043" s="146" t="s">
        <v>5679</v>
      </c>
      <c r="F1043" s="147" t="s">
        <v>5678</v>
      </c>
      <c r="G1043" s="148" t="s">
        <v>138</v>
      </c>
      <c r="H1043" s="149">
        <v>0.22</v>
      </c>
      <c r="I1043" s="150"/>
      <c r="J1043" s="151">
        <f>ROUND(I1043*H1043,0)</f>
        <v>0</v>
      </c>
      <c r="K1043" s="147" t="s">
        <v>4082</v>
      </c>
      <c r="L1043" s="152"/>
      <c r="M1043" s="153" t="s">
        <v>1</v>
      </c>
      <c r="N1043" s="306" t="s">
        <v>37</v>
      </c>
      <c r="P1043" s="307">
        <f>O1043*H1043</f>
        <v>0</v>
      </c>
      <c r="Q1043" s="307">
        <v>1</v>
      </c>
      <c r="R1043" s="307">
        <f>Q1043*H1043</f>
        <v>0.22</v>
      </c>
      <c r="S1043" s="307">
        <v>0</v>
      </c>
      <c r="T1043" s="133">
        <f>S1043*H1043</f>
        <v>0</v>
      </c>
      <c r="AR1043" s="134" t="s">
        <v>135</v>
      </c>
      <c r="AT1043" s="134" t="s">
        <v>164</v>
      </c>
      <c r="AU1043" s="134" t="s">
        <v>78</v>
      </c>
      <c r="AY1043" s="277" t="s">
        <v>130</v>
      </c>
      <c r="BE1043" s="308">
        <f>IF(N1043="základní",J1043,0)</f>
        <v>0</v>
      </c>
      <c r="BF1043" s="308">
        <f>IF(N1043="snížená",J1043,0)</f>
        <v>0</v>
      </c>
      <c r="BG1043" s="308">
        <f>IF(N1043="zákl. přenesená",J1043,0)</f>
        <v>0</v>
      </c>
      <c r="BH1043" s="308">
        <f>IF(N1043="sníž. přenesená",J1043,0)</f>
        <v>0</v>
      </c>
      <c r="BI1043" s="308">
        <f>IF(N1043="nulová",J1043,0)</f>
        <v>0</v>
      </c>
      <c r="BJ1043" s="277" t="s">
        <v>8</v>
      </c>
      <c r="BK1043" s="308">
        <f>ROUND(I1043*H1043,0)</f>
        <v>0</v>
      </c>
      <c r="BL1043" s="277" t="s">
        <v>103</v>
      </c>
      <c r="BM1043" s="134" t="s">
        <v>5677</v>
      </c>
    </row>
    <row r="1044" spans="2:65" s="10" customFormat="1">
      <c r="B1044" s="136"/>
      <c r="D1044" s="137" t="s">
        <v>131</v>
      </c>
      <c r="E1044" s="138" t="s">
        <v>1</v>
      </c>
      <c r="F1044" s="139" t="s">
        <v>5676</v>
      </c>
      <c r="H1044" s="140">
        <v>0.22</v>
      </c>
      <c r="I1044" s="141"/>
      <c r="L1044" s="136"/>
      <c r="M1044" s="142"/>
      <c r="T1044" s="144"/>
      <c r="AT1044" s="138" t="s">
        <v>131</v>
      </c>
      <c r="AU1044" s="138" t="s">
        <v>78</v>
      </c>
      <c r="AV1044" s="10" t="s">
        <v>78</v>
      </c>
      <c r="AW1044" s="10" t="s">
        <v>28</v>
      </c>
      <c r="AX1044" s="10" t="s">
        <v>8</v>
      </c>
      <c r="AY1044" s="138" t="s">
        <v>130</v>
      </c>
    </row>
    <row r="1045" spans="2:65" s="686" customFormat="1" ht="21.75" customHeight="1">
      <c r="B1045" s="301"/>
      <c r="C1045" s="145" t="s">
        <v>1663</v>
      </c>
      <c r="D1045" s="145" t="s">
        <v>164</v>
      </c>
      <c r="E1045" s="146" t="s">
        <v>4689</v>
      </c>
      <c r="F1045" s="147" t="s">
        <v>4688</v>
      </c>
      <c r="G1045" s="148" t="s">
        <v>138</v>
      </c>
      <c r="H1045" s="149">
        <v>7.4999999999999997E-2</v>
      </c>
      <c r="I1045" s="150"/>
      <c r="J1045" s="151">
        <f>ROUND(I1045*H1045,0)</f>
        <v>0</v>
      </c>
      <c r="K1045" s="147" t="s">
        <v>4082</v>
      </c>
      <c r="L1045" s="152"/>
      <c r="M1045" s="153" t="s">
        <v>1</v>
      </c>
      <c r="N1045" s="306" t="s">
        <v>37</v>
      </c>
      <c r="P1045" s="307">
        <f>O1045*H1045</f>
        <v>0</v>
      </c>
      <c r="Q1045" s="307">
        <v>1</v>
      </c>
      <c r="R1045" s="307">
        <f>Q1045*H1045</f>
        <v>7.4999999999999997E-2</v>
      </c>
      <c r="S1045" s="307">
        <v>0</v>
      </c>
      <c r="T1045" s="133">
        <f>S1045*H1045</f>
        <v>0</v>
      </c>
      <c r="AR1045" s="134" t="s">
        <v>135</v>
      </c>
      <c r="AT1045" s="134" t="s">
        <v>164</v>
      </c>
      <c r="AU1045" s="134" t="s">
        <v>78</v>
      </c>
      <c r="AY1045" s="277" t="s">
        <v>130</v>
      </c>
      <c r="BE1045" s="308">
        <f>IF(N1045="základní",J1045,0)</f>
        <v>0</v>
      </c>
      <c r="BF1045" s="308">
        <f>IF(N1045="snížená",J1045,0)</f>
        <v>0</v>
      </c>
      <c r="BG1045" s="308">
        <f>IF(N1045="zákl. přenesená",J1045,0)</f>
        <v>0</v>
      </c>
      <c r="BH1045" s="308">
        <f>IF(N1045="sníž. přenesená",J1045,0)</f>
        <v>0</v>
      </c>
      <c r="BI1045" s="308">
        <f>IF(N1045="nulová",J1045,0)</f>
        <v>0</v>
      </c>
      <c r="BJ1045" s="277" t="s">
        <v>8</v>
      </c>
      <c r="BK1045" s="308">
        <f>ROUND(I1045*H1045,0)</f>
        <v>0</v>
      </c>
      <c r="BL1045" s="277" t="s">
        <v>103</v>
      </c>
      <c r="BM1045" s="134" t="s">
        <v>5675</v>
      </c>
    </row>
    <row r="1046" spans="2:65" s="10" customFormat="1">
      <c r="B1046" s="136"/>
      <c r="D1046" s="137" t="s">
        <v>131</v>
      </c>
      <c r="E1046" s="138" t="s">
        <v>1</v>
      </c>
      <c r="F1046" s="139" t="s">
        <v>5674</v>
      </c>
      <c r="H1046" s="140">
        <v>7.4999999999999997E-2</v>
      </c>
      <c r="I1046" s="141"/>
      <c r="L1046" s="136"/>
      <c r="M1046" s="142"/>
      <c r="T1046" s="144"/>
      <c r="AT1046" s="138" t="s">
        <v>131</v>
      </c>
      <c r="AU1046" s="138" t="s">
        <v>78</v>
      </c>
      <c r="AV1046" s="10" t="s">
        <v>78</v>
      </c>
      <c r="AW1046" s="10" t="s">
        <v>28</v>
      </c>
      <c r="AX1046" s="10" t="s">
        <v>8</v>
      </c>
      <c r="AY1046" s="138" t="s">
        <v>130</v>
      </c>
    </row>
    <row r="1047" spans="2:65" s="686" customFormat="1" ht="21.75" customHeight="1">
      <c r="B1047" s="301"/>
      <c r="C1047" s="145" t="s">
        <v>1665</v>
      </c>
      <c r="D1047" s="145" t="s">
        <v>164</v>
      </c>
      <c r="E1047" s="146" t="s">
        <v>5651</v>
      </c>
      <c r="F1047" s="147" t="s">
        <v>5650</v>
      </c>
      <c r="G1047" s="148" t="s">
        <v>138</v>
      </c>
      <c r="H1047" s="149">
        <v>5.2999999999999999E-2</v>
      </c>
      <c r="I1047" s="150"/>
      <c r="J1047" s="151">
        <f>ROUND(I1047*H1047,0)</f>
        <v>0</v>
      </c>
      <c r="K1047" s="147" t="s">
        <v>4082</v>
      </c>
      <c r="L1047" s="152"/>
      <c r="M1047" s="153" t="s">
        <v>1</v>
      </c>
      <c r="N1047" s="306" t="s">
        <v>37</v>
      </c>
      <c r="P1047" s="307">
        <f>O1047*H1047</f>
        <v>0</v>
      </c>
      <c r="Q1047" s="307">
        <v>1</v>
      </c>
      <c r="R1047" s="307">
        <f>Q1047*H1047</f>
        <v>5.2999999999999999E-2</v>
      </c>
      <c r="S1047" s="307">
        <v>0</v>
      </c>
      <c r="T1047" s="133">
        <f>S1047*H1047</f>
        <v>0</v>
      </c>
      <c r="AR1047" s="134" t="s">
        <v>135</v>
      </c>
      <c r="AT1047" s="134" t="s">
        <v>164</v>
      </c>
      <c r="AU1047" s="134" t="s">
        <v>78</v>
      </c>
      <c r="AY1047" s="277" t="s">
        <v>130</v>
      </c>
      <c r="BE1047" s="308">
        <f>IF(N1047="základní",J1047,0)</f>
        <v>0</v>
      </c>
      <c r="BF1047" s="308">
        <f>IF(N1047="snížená",J1047,0)</f>
        <v>0</v>
      </c>
      <c r="BG1047" s="308">
        <f>IF(N1047="zákl. přenesená",J1047,0)</f>
        <v>0</v>
      </c>
      <c r="BH1047" s="308">
        <f>IF(N1047="sníž. přenesená",J1047,0)</f>
        <v>0</v>
      </c>
      <c r="BI1047" s="308">
        <f>IF(N1047="nulová",J1047,0)</f>
        <v>0</v>
      </c>
      <c r="BJ1047" s="277" t="s">
        <v>8</v>
      </c>
      <c r="BK1047" s="308">
        <f>ROUND(I1047*H1047,0)</f>
        <v>0</v>
      </c>
      <c r="BL1047" s="277" t="s">
        <v>103</v>
      </c>
      <c r="BM1047" s="134" t="s">
        <v>5673</v>
      </c>
    </row>
    <row r="1048" spans="2:65" s="10" customFormat="1">
      <c r="B1048" s="136"/>
      <c r="D1048" s="137" t="s">
        <v>131</v>
      </c>
      <c r="E1048" s="138" t="s">
        <v>1</v>
      </c>
      <c r="F1048" s="139" t="s">
        <v>5672</v>
      </c>
      <c r="H1048" s="140">
        <v>5.2999999999999999E-2</v>
      </c>
      <c r="I1048" s="141"/>
      <c r="L1048" s="136"/>
      <c r="M1048" s="142"/>
      <c r="T1048" s="144"/>
      <c r="AT1048" s="138" t="s">
        <v>131</v>
      </c>
      <c r="AU1048" s="138" t="s">
        <v>78</v>
      </c>
      <c r="AV1048" s="10" t="s">
        <v>78</v>
      </c>
      <c r="AW1048" s="10" t="s">
        <v>28</v>
      </c>
      <c r="AX1048" s="10" t="s">
        <v>8</v>
      </c>
      <c r="AY1048" s="138" t="s">
        <v>130</v>
      </c>
    </row>
    <row r="1049" spans="2:65" s="686" customFormat="1" ht="21.75" customHeight="1">
      <c r="B1049" s="301"/>
      <c r="C1049" s="145" t="s">
        <v>1667</v>
      </c>
      <c r="D1049" s="145" t="s">
        <v>164</v>
      </c>
      <c r="E1049" s="146" t="s">
        <v>4693</v>
      </c>
      <c r="F1049" s="147" t="s">
        <v>4692</v>
      </c>
      <c r="G1049" s="148" t="s">
        <v>138</v>
      </c>
      <c r="H1049" s="149">
        <v>7.1999999999999995E-2</v>
      </c>
      <c r="I1049" s="150"/>
      <c r="J1049" s="151">
        <f>ROUND(I1049*H1049,0)</f>
        <v>0</v>
      </c>
      <c r="K1049" s="147" t="s">
        <v>4082</v>
      </c>
      <c r="L1049" s="152"/>
      <c r="M1049" s="153" t="s">
        <v>1</v>
      </c>
      <c r="N1049" s="306" t="s">
        <v>37</v>
      </c>
      <c r="P1049" s="307">
        <f>O1049*H1049</f>
        <v>0</v>
      </c>
      <c r="Q1049" s="307">
        <v>1</v>
      </c>
      <c r="R1049" s="307">
        <f>Q1049*H1049</f>
        <v>7.1999999999999995E-2</v>
      </c>
      <c r="S1049" s="307">
        <v>0</v>
      </c>
      <c r="T1049" s="133">
        <f>S1049*H1049</f>
        <v>0</v>
      </c>
      <c r="AR1049" s="134" t="s">
        <v>135</v>
      </c>
      <c r="AT1049" s="134" t="s">
        <v>164</v>
      </c>
      <c r="AU1049" s="134" t="s">
        <v>78</v>
      </c>
      <c r="AY1049" s="277" t="s">
        <v>130</v>
      </c>
      <c r="BE1049" s="308">
        <f>IF(N1049="základní",J1049,0)</f>
        <v>0</v>
      </c>
      <c r="BF1049" s="308">
        <f>IF(N1049="snížená",J1049,0)</f>
        <v>0</v>
      </c>
      <c r="BG1049" s="308">
        <f>IF(N1049="zákl. přenesená",J1049,0)</f>
        <v>0</v>
      </c>
      <c r="BH1049" s="308">
        <f>IF(N1049="sníž. přenesená",J1049,0)</f>
        <v>0</v>
      </c>
      <c r="BI1049" s="308">
        <f>IF(N1049="nulová",J1049,0)</f>
        <v>0</v>
      </c>
      <c r="BJ1049" s="277" t="s">
        <v>8</v>
      </c>
      <c r="BK1049" s="308">
        <f>ROUND(I1049*H1049,0)</f>
        <v>0</v>
      </c>
      <c r="BL1049" s="277" t="s">
        <v>103</v>
      </c>
      <c r="BM1049" s="134" t="s">
        <v>5671</v>
      </c>
    </row>
    <row r="1050" spans="2:65" s="10" customFormat="1">
      <c r="B1050" s="136"/>
      <c r="D1050" s="137" t="s">
        <v>131</v>
      </c>
      <c r="E1050" s="138" t="s">
        <v>1</v>
      </c>
      <c r="F1050" s="139" t="s">
        <v>5670</v>
      </c>
      <c r="H1050" s="140">
        <v>7.1999999999999995E-2</v>
      </c>
      <c r="I1050" s="141"/>
      <c r="L1050" s="136"/>
      <c r="M1050" s="142"/>
      <c r="T1050" s="144"/>
      <c r="AT1050" s="138" t="s">
        <v>131</v>
      </c>
      <c r="AU1050" s="138" t="s">
        <v>78</v>
      </c>
      <c r="AV1050" s="10" t="s">
        <v>78</v>
      </c>
      <c r="AW1050" s="10" t="s">
        <v>28</v>
      </c>
      <c r="AX1050" s="10" t="s">
        <v>8</v>
      </c>
      <c r="AY1050" s="138" t="s">
        <v>130</v>
      </c>
    </row>
    <row r="1051" spans="2:65" s="686" customFormat="1" ht="16.5" customHeight="1">
      <c r="B1051" s="301"/>
      <c r="C1051" s="145" t="s">
        <v>1669</v>
      </c>
      <c r="D1051" s="145" t="s">
        <v>164</v>
      </c>
      <c r="E1051" s="146" t="s">
        <v>3256</v>
      </c>
      <c r="F1051" s="147" t="s">
        <v>3255</v>
      </c>
      <c r="G1051" s="148" t="s">
        <v>644</v>
      </c>
      <c r="H1051" s="149">
        <v>3992</v>
      </c>
      <c r="I1051" s="150"/>
      <c r="J1051" s="151">
        <f>ROUND(I1051*H1051,0)</f>
        <v>0</v>
      </c>
      <c r="K1051" s="147" t="s">
        <v>1</v>
      </c>
      <c r="L1051" s="152"/>
      <c r="M1051" s="153" t="s">
        <v>1</v>
      </c>
      <c r="N1051" s="306" t="s">
        <v>37</v>
      </c>
      <c r="P1051" s="307">
        <f>O1051*H1051</f>
        <v>0</v>
      </c>
      <c r="Q1051" s="307">
        <v>0</v>
      </c>
      <c r="R1051" s="307">
        <f>Q1051*H1051</f>
        <v>0</v>
      </c>
      <c r="S1051" s="307">
        <v>0</v>
      </c>
      <c r="T1051" s="133">
        <f>S1051*H1051</f>
        <v>0</v>
      </c>
      <c r="AR1051" s="134" t="s">
        <v>135</v>
      </c>
      <c r="AT1051" s="134" t="s">
        <v>164</v>
      </c>
      <c r="AU1051" s="134" t="s">
        <v>78</v>
      </c>
      <c r="AY1051" s="277" t="s">
        <v>130</v>
      </c>
      <c r="BE1051" s="308">
        <f>IF(N1051="základní",J1051,0)</f>
        <v>0</v>
      </c>
      <c r="BF1051" s="308">
        <f>IF(N1051="snížená",J1051,0)</f>
        <v>0</v>
      </c>
      <c r="BG1051" s="308">
        <f>IF(N1051="zákl. přenesená",J1051,0)</f>
        <v>0</v>
      </c>
      <c r="BH1051" s="308">
        <f>IF(N1051="sníž. přenesená",J1051,0)</f>
        <v>0</v>
      </c>
      <c r="BI1051" s="308">
        <f>IF(N1051="nulová",J1051,0)</f>
        <v>0</v>
      </c>
      <c r="BJ1051" s="277" t="s">
        <v>8</v>
      </c>
      <c r="BK1051" s="308">
        <f>ROUND(I1051*H1051,0)</f>
        <v>0</v>
      </c>
      <c r="BL1051" s="277" t="s">
        <v>103</v>
      </c>
      <c r="BM1051" s="134" t="s">
        <v>5669</v>
      </c>
    </row>
    <row r="1052" spans="2:65" s="10" customFormat="1">
      <c r="B1052" s="136"/>
      <c r="D1052" s="137" t="s">
        <v>131</v>
      </c>
      <c r="E1052" s="138" t="s">
        <v>1</v>
      </c>
      <c r="F1052" s="139" t="s">
        <v>5667</v>
      </c>
      <c r="H1052" s="140">
        <v>3992</v>
      </c>
      <c r="I1052" s="141"/>
      <c r="L1052" s="136"/>
      <c r="M1052" s="142"/>
      <c r="T1052" s="144"/>
      <c r="AT1052" s="138" t="s">
        <v>131</v>
      </c>
      <c r="AU1052" s="138" t="s">
        <v>78</v>
      </c>
      <c r="AV1052" s="10" t="s">
        <v>78</v>
      </c>
      <c r="AW1052" s="10" t="s">
        <v>28</v>
      </c>
      <c r="AX1052" s="10" t="s">
        <v>8</v>
      </c>
      <c r="AY1052" s="138" t="s">
        <v>130</v>
      </c>
    </row>
    <row r="1053" spans="2:65" s="686" customFormat="1" ht="16.5" customHeight="1">
      <c r="B1053" s="301"/>
      <c r="C1053" s="145" t="s">
        <v>1671</v>
      </c>
      <c r="D1053" s="145" t="s">
        <v>164</v>
      </c>
      <c r="E1053" s="146" t="s">
        <v>3264</v>
      </c>
      <c r="F1053" s="147" t="s">
        <v>3263</v>
      </c>
      <c r="G1053" s="148" t="s">
        <v>644</v>
      </c>
      <c r="H1053" s="149">
        <v>3992</v>
      </c>
      <c r="I1053" s="150"/>
      <c r="J1053" s="151">
        <f>ROUND(I1053*H1053,0)</f>
        <v>0</v>
      </c>
      <c r="K1053" s="147" t="s">
        <v>1</v>
      </c>
      <c r="L1053" s="152"/>
      <c r="M1053" s="153" t="s">
        <v>1</v>
      </c>
      <c r="N1053" s="306" t="s">
        <v>37</v>
      </c>
      <c r="P1053" s="307">
        <f>O1053*H1053</f>
        <v>0</v>
      </c>
      <c r="Q1053" s="307">
        <v>0</v>
      </c>
      <c r="R1053" s="307">
        <f>Q1053*H1053</f>
        <v>0</v>
      </c>
      <c r="S1053" s="307">
        <v>0</v>
      </c>
      <c r="T1053" s="133">
        <f>S1053*H1053</f>
        <v>0</v>
      </c>
      <c r="AR1053" s="134" t="s">
        <v>135</v>
      </c>
      <c r="AT1053" s="134" t="s">
        <v>164</v>
      </c>
      <c r="AU1053" s="134" t="s">
        <v>78</v>
      </c>
      <c r="AY1053" s="277" t="s">
        <v>130</v>
      </c>
      <c r="BE1053" s="308">
        <f>IF(N1053="základní",J1053,0)</f>
        <v>0</v>
      </c>
      <c r="BF1053" s="308">
        <f>IF(N1053="snížená",J1053,0)</f>
        <v>0</v>
      </c>
      <c r="BG1053" s="308">
        <f>IF(N1053="zákl. přenesená",J1053,0)</f>
        <v>0</v>
      </c>
      <c r="BH1053" s="308">
        <f>IF(N1053="sníž. přenesená",J1053,0)</f>
        <v>0</v>
      </c>
      <c r="BI1053" s="308">
        <f>IF(N1053="nulová",J1053,0)</f>
        <v>0</v>
      </c>
      <c r="BJ1053" s="277" t="s">
        <v>8</v>
      </c>
      <c r="BK1053" s="308">
        <f>ROUND(I1053*H1053,0)</f>
        <v>0</v>
      </c>
      <c r="BL1053" s="277" t="s">
        <v>103</v>
      </c>
      <c r="BM1053" s="134" t="s">
        <v>5668</v>
      </c>
    </row>
    <row r="1054" spans="2:65" s="10" customFormat="1">
      <c r="B1054" s="136"/>
      <c r="D1054" s="137" t="s">
        <v>131</v>
      </c>
      <c r="E1054" s="138" t="s">
        <v>1</v>
      </c>
      <c r="F1054" s="139" t="s">
        <v>5667</v>
      </c>
      <c r="H1054" s="140">
        <v>3992</v>
      </c>
      <c r="I1054" s="141"/>
      <c r="L1054" s="136"/>
      <c r="M1054" s="142"/>
      <c r="T1054" s="144"/>
      <c r="AT1054" s="138" t="s">
        <v>131</v>
      </c>
      <c r="AU1054" s="138" t="s">
        <v>78</v>
      </c>
      <c r="AV1054" s="10" t="s">
        <v>78</v>
      </c>
      <c r="AW1054" s="10" t="s">
        <v>28</v>
      </c>
      <c r="AX1054" s="10" t="s">
        <v>8</v>
      </c>
      <c r="AY1054" s="138" t="s">
        <v>130</v>
      </c>
    </row>
    <row r="1055" spans="2:65" s="686" customFormat="1" ht="24.25" customHeight="1">
      <c r="B1055" s="301"/>
      <c r="C1055" s="551" t="s">
        <v>1673</v>
      </c>
      <c r="D1055" s="551" t="s">
        <v>1008</v>
      </c>
      <c r="E1055" s="801" t="s">
        <v>3266</v>
      </c>
      <c r="F1055" s="552" t="s">
        <v>3265</v>
      </c>
      <c r="G1055" s="800" t="s">
        <v>138</v>
      </c>
      <c r="H1055" s="799">
        <v>4.5149999999999997</v>
      </c>
      <c r="I1055" s="553"/>
      <c r="J1055" s="798">
        <f>ROUND(I1055*H1055,0)</f>
        <v>0</v>
      </c>
      <c r="K1055" s="552" t="s">
        <v>4082</v>
      </c>
      <c r="L1055" s="34"/>
      <c r="M1055" s="554" t="s">
        <v>1</v>
      </c>
      <c r="N1055" s="555" t="s">
        <v>37</v>
      </c>
      <c r="P1055" s="307">
        <f>O1055*H1055</f>
        <v>0</v>
      </c>
      <c r="Q1055" s="307">
        <v>0</v>
      </c>
      <c r="R1055" s="307">
        <f>Q1055*H1055</f>
        <v>0</v>
      </c>
      <c r="S1055" s="307">
        <v>0</v>
      </c>
      <c r="T1055" s="133">
        <f>S1055*H1055</f>
        <v>0</v>
      </c>
      <c r="AR1055" s="134" t="s">
        <v>103</v>
      </c>
      <c r="AT1055" s="134" t="s">
        <v>1008</v>
      </c>
      <c r="AU1055" s="134" t="s">
        <v>78</v>
      </c>
      <c r="AY1055" s="277" t="s">
        <v>130</v>
      </c>
      <c r="BE1055" s="308">
        <f>IF(N1055="základní",J1055,0)</f>
        <v>0</v>
      </c>
      <c r="BF1055" s="308">
        <f>IF(N1055="snížená",J1055,0)</f>
        <v>0</v>
      </c>
      <c r="BG1055" s="308">
        <f>IF(N1055="zákl. přenesená",J1055,0)</f>
        <v>0</v>
      </c>
      <c r="BH1055" s="308">
        <f>IF(N1055="sníž. přenesená",J1055,0)</f>
        <v>0</v>
      </c>
      <c r="BI1055" s="308">
        <f>IF(N1055="nulová",J1055,0)</f>
        <v>0</v>
      </c>
      <c r="BJ1055" s="277" t="s">
        <v>8</v>
      </c>
      <c r="BK1055" s="308">
        <f>ROUND(I1055*H1055,0)</f>
        <v>0</v>
      </c>
      <c r="BL1055" s="277" t="s">
        <v>103</v>
      </c>
      <c r="BM1055" s="134" t="s">
        <v>5666</v>
      </c>
    </row>
    <row r="1056" spans="2:65" s="10" customFormat="1">
      <c r="B1056" s="136"/>
      <c r="D1056" s="137" t="s">
        <v>131</v>
      </c>
      <c r="E1056" s="138" t="s">
        <v>1</v>
      </c>
      <c r="F1056" s="139" t="s">
        <v>3268</v>
      </c>
      <c r="H1056" s="140">
        <v>4.5149999999999997</v>
      </c>
      <c r="I1056" s="141"/>
      <c r="L1056" s="136"/>
      <c r="M1056" s="142"/>
      <c r="T1056" s="144"/>
      <c r="AT1056" s="138" t="s">
        <v>131</v>
      </c>
      <c r="AU1056" s="138" t="s">
        <v>78</v>
      </c>
      <c r="AV1056" s="10" t="s">
        <v>78</v>
      </c>
      <c r="AW1056" s="10" t="s">
        <v>28</v>
      </c>
      <c r="AX1056" s="10" t="s">
        <v>72</v>
      </c>
      <c r="AY1056" s="138" t="s">
        <v>130</v>
      </c>
    </row>
    <row r="1057" spans="2:65" s="813" customFormat="1">
      <c r="B1057" s="817"/>
      <c r="D1057" s="137" t="s">
        <v>131</v>
      </c>
      <c r="E1057" s="814" t="s">
        <v>3267</v>
      </c>
      <c r="F1057" s="820" t="s">
        <v>2951</v>
      </c>
      <c r="H1057" s="819">
        <v>4.5149999999999997</v>
      </c>
      <c r="I1057" s="818"/>
      <c r="L1057" s="817"/>
      <c r="M1057" s="816"/>
      <c r="T1057" s="815"/>
      <c r="AT1057" s="814" t="s">
        <v>131</v>
      </c>
      <c r="AU1057" s="814" t="s">
        <v>78</v>
      </c>
      <c r="AV1057" s="813" t="s">
        <v>132</v>
      </c>
      <c r="AW1057" s="813" t="s">
        <v>28</v>
      </c>
      <c r="AX1057" s="813" t="s">
        <v>8</v>
      </c>
      <c r="AY1057" s="814" t="s">
        <v>130</v>
      </c>
    </row>
    <row r="1058" spans="2:65" s="686" customFormat="1" ht="24.25" customHeight="1">
      <c r="B1058" s="301"/>
      <c r="C1058" s="145" t="s">
        <v>1675</v>
      </c>
      <c r="D1058" s="145" t="s">
        <v>164</v>
      </c>
      <c r="E1058" s="146" t="s">
        <v>5665</v>
      </c>
      <c r="F1058" s="147" t="s">
        <v>5664</v>
      </c>
      <c r="G1058" s="148" t="s">
        <v>138</v>
      </c>
      <c r="H1058" s="149">
        <v>0.56899999999999995</v>
      </c>
      <c r="I1058" s="150"/>
      <c r="J1058" s="151">
        <f>ROUND(I1058*H1058,0)</f>
        <v>0</v>
      </c>
      <c r="K1058" s="147" t="s">
        <v>4082</v>
      </c>
      <c r="L1058" s="152"/>
      <c r="M1058" s="153" t="s">
        <v>1</v>
      </c>
      <c r="N1058" s="306" t="s">
        <v>37</v>
      </c>
      <c r="P1058" s="307">
        <f>O1058*H1058</f>
        <v>0</v>
      </c>
      <c r="Q1058" s="307">
        <v>1</v>
      </c>
      <c r="R1058" s="307">
        <f>Q1058*H1058</f>
        <v>0.56899999999999995</v>
      </c>
      <c r="S1058" s="307">
        <v>0</v>
      </c>
      <c r="T1058" s="133">
        <f>S1058*H1058</f>
        <v>0</v>
      </c>
      <c r="AR1058" s="134" t="s">
        <v>135</v>
      </c>
      <c r="AT1058" s="134" t="s">
        <v>164</v>
      </c>
      <c r="AU1058" s="134" t="s">
        <v>78</v>
      </c>
      <c r="AY1058" s="277" t="s">
        <v>130</v>
      </c>
      <c r="BE1058" s="308">
        <f>IF(N1058="základní",J1058,0)</f>
        <v>0</v>
      </c>
      <c r="BF1058" s="308">
        <f>IF(N1058="snížená",J1058,0)</f>
        <v>0</v>
      </c>
      <c r="BG1058" s="308">
        <f>IF(N1058="zákl. přenesená",J1058,0)</f>
        <v>0</v>
      </c>
      <c r="BH1058" s="308">
        <f>IF(N1058="sníž. přenesená",J1058,0)</f>
        <v>0</v>
      </c>
      <c r="BI1058" s="308">
        <f>IF(N1058="nulová",J1058,0)</f>
        <v>0</v>
      </c>
      <c r="BJ1058" s="277" t="s">
        <v>8</v>
      </c>
      <c r="BK1058" s="308">
        <f>ROUND(I1058*H1058,0)</f>
        <v>0</v>
      </c>
      <c r="BL1058" s="277" t="s">
        <v>103</v>
      </c>
      <c r="BM1058" s="134" t="s">
        <v>5663</v>
      </c>
    </row>
    <row r="1059" spans="2:65" s="10" customFormat="1">
      <c r="B1059" s="136"/>
      <c r="D1059" s="137" t="s">
        <v>131</v>
      </c>
      <c r="E1059" s="138" t="s">
        <v>1</v>
      </c>
      <c r="F1059" s="139" t="s">
        <v>5662</v>
      </c>
      <c r="H1059" s="140">
        <v>0.56899999999999995</v>
      </c>
      <c r="I1059" s="141"/>
      <c r="L1059" s="136"/>
      <c r="M1059" s="142"/>
      <c r="T1059" s="144"/>
      <c r="AT1059" s="138" t="s">
        <v>131</v>
      </c>
      <c r="AU1059" s="138" t="s">
        <v>78</v>
      </c>
      <c r="AV1059" s="10" t="s">
        <v>78</v>
      </c>
      <c r="AW1059" s="10" t="s">
        <v>28</v>
      </c>
      <c r="AX1059" s="10" t="s">
        <v>8</v>
      </c>
      <c r="AY1059" s="138" t="s">
        <v>130</v>
      </c>
    </row>
    <row r="1060" spans="2:65" s="686" customFormat="1" ht="21.75" customHeight="1">
      <c r="B1060" s="301"/>
      <c r="C1060" s="145" t="s">
        <v>1676</v>
      </c>
      <c r="D1060" s="145" t="s">
        <v>164</v>
      </c>
      <c r="E1060" s="146" t="s">
        <v>4697</v>
      </c>
      <c r="F1060" s="147" t="s">
        <v>4696</v>
      </c>
      <c r="G1060" s="148" t="s">
        <v>138</v>
      </c>
      <c r="H1060" s="149">
        <v>8.3000000000000004E-2</v>
      </c>
      <c r="I1060" s="150"/>
      <c r="J1060" s="151">
        <f>ROUND(I1060*H1060,0)</f>
        <v>0</v>
      </c>
      <c r="K1060" s="147" t="s">
        <v>4082</v>
      </c>
      <c r="L1060" s="152"/>
      <c r="M1060" s="153" t="s">
        <v>1</v>
      </c>
      <c r="N1060" s="306" t="s">
        <v>37</v>
      </c>
      <c r="P1060" s="307">
        <f>O1060*H1060</f>
        <v>0</v>
      </c>
      <c r="Q1060" s="307">
        <v>1</v>
      </c>
      <c r="R1060" s="307">
        <f>Q1060*H1060</f>
        <v>8.3000000000000004E-2</v>
      </c>
      <c r="S1060" s="307">
        <v>0</v>
      </c>
      <c r="T1060" s="133">
        <f>S1060*H1060</f>
        <v>0</v>
      </c>
      <c r="AR1060" s="134" t="s">
        <v>135</v>
      </c>
      <c r="AT1060" s="134" t="s">
        <v>164</v>
      </c>
      <c r="AU1060" s="134" t="s">
        <v>78</v>
      </c>
      <c r="AY1060" s="277" t="s">
        <v>130</v>
      </c>
      <c r="BE1060" s="308">
        <f>IF(N1060="základní",J1060,0)</f>
        <v>0</v>
      </c>
      <c r="BF1060" s="308">
        <f>IF(N1060="snížená",J1060,0)</f>
        <v>0</v>
      </c>
      <c r="BG1060" s="308">
        <f>IF(N1060="zákl. přenesená",J1060,0)</f>
        <v>0</v>
      </c>
      <c r="BH1060" s="308">
        <f>IF(N1060="sníž. přenesená",J1060,0)</f>
        <v>0</v>
      </c>
      <c r="BI1060" s="308">
        <f>IF(N1060="nulová",J1060,0)</f>
        <v>0</v>
      </c>
      <c r="BJ1060" s="277" t="s">
        <v>8</v>
      </c>
      <c r="BK1060" s="308">
        <f>ROUND(I1060*H1060,0)</f>
        <v>0</v>
      </c>
      <c r="BL1060" s="277" t="s">
        <v>103</v>
      </c>
      <c r="BM1060" s="134" t="s">
        <v>5661</v>
      </c>
    </row>
    <row r="1061" spans="2:65" s="10" customFormat="1">
      <c r="B1061" s="136"/>
      <c r="D1061" s="137" t="s">
        <v>131</v>
      </c>
      <c r="E1061" s="138" t="s">
        <v>1</v>
      </c>
      <c r="F1061" s="139" t="s">
        <v>5660</v>
      </c>
      <c r="H1061" s="140">
        <v>8.3000000000000004E-2</v>
      </c>
      <c r="I1061" s="141"/>
      <c r="L1061" s="136"/>
      <c r="M1061" s="142"/>
      <c r="T1061" s="144"/>
      <c r="AT1061" s="138" t="s">
        <v>131</v>
      </c>
      <c r="AU1061" s="138" t="s">
        <v>78</v>
      </c>
      <c r="AV1061" s="10" t="s">
        <v>78</v>
      </c>
      <c r="AW1061" s="10" t="s">
        <v>28</v>
      </c>
      <c r="AX1061" s="10" t="s">
        <v>8</v>
      </c>
      <c r="AY1061" s="138" t="s">
        <v>130</v>
      </c>
    </row>
    <row r="1062" spans="2:65" s="686" customFormat="1" ht="24.25" customHeight="1">
      <c r="B1062" s="301"/>
      <c r="C1062" s="145" t="s">
        <v>1678</v>
      </c>
      <c r="D1062" s="145" t="s">
        <v>164</v>
      </c>
      <c r="E1062" s="146" t="s">
        <v>5659</v>
      </c>
      <c r="F1062" s="147" t="s">
        <v>5658</v>
      </c>
      <c r="G1062" s="148" t="s">
        <v>138</v>
      </c>
      <c r="H1062" s="149">
        <v>0.70899999999999996</v>
      </c>
      <c r="I1062" s="150"/>
      <c r="J1062" s="151">
        <f>ROUND(I1062*H1062,0)</f>
        <v>0</v>
      </c>
      <c r="K1062" s="147" t="s">
        <v>4082</v>
      </c>
      <c r="L1062" s="152"/>
      <c r="M1062" s="153" t="s">
        <v>1</v>
      </c>
      <c r="N1062" s="306" t="s">
        <v>37</v>
      </c>
      <c r="P1062" s="307">
        <f>O1062*H1062</f>
        <v>0</v>
      </c>
      <c r="Q1062" s="307">
        <v>1</v>
      </c>
      <c r="R1062" s="307">
        <f>Q1062*H1062</f>
        <v>0.70899999999999996</v>
      </c>
      <c r="S1062" s="307">
        <v>0</v>
      </c>
      <c r="T1062" s="133">
        <f>S1062*H1062</f>
        <v>0</v>
      </c>
      <c r="AR1062" s="134" t="s">
        <v>135</v>
      </c>
      <c r="AT1062" s="134" t="s">
        <v>164</v>
      </c>
      <c r="AU1062" s="134" t="s">
        <v>78</v>
      </c>
      <c r="AY1062" s="277" t="s">
        <v>130</v>
      </c>
      <c r="BE1062" s="308">
        <f>IF(N1062="základní",J1062,0)</f>
        <v>0</v>
      </c>
      <c r="BF1062" s="308">
        <f>IF(N1062="snížená",J1062,0)</f>
        <v>0</v>
      </c>
      <c r="BG1062" s="308">
        <f>IF(N1062="zákl. přenesená",J1062,0)</f>
        <v>0</v>
      </c>
      <c r="BH1062" s="308">
        <f>IF(N1062="sníž. přenesená",J1062,0)</f>
        <v>0</v>
      </c>
      <c r="BI1062" s="308">
        <f>IF(N1062="nulová",J1062,0)</f>
        <v>0</v>
      </c>
      <c r="BJ1062" s="277" t="s">
        <v>8</v>
      </c>
      <c r="BK1062" s="308">
        <f>ROUND(I1062*H1062,0)</f>
        <v>0</v>
      </c>
      <c r="BL1062" s="277" t="s">
        <v>103</v>
      </c>
      <c r="BM1062" s="134" t="s">
        <v>5657</v>
      </c>
    </row>
    <row r="1063" spans="2:65" s="10" customFormat="1">
      <c r="B1063" s="136"/>
      <c r="D1063" s="137" t="s">
        <v>131</v>
      </c>
      <c r="E1063" s="138" t="s">
        <v>1</v>
      </c>
      <c r="F1063" s="139" t="s">
        <v>5656</v>
      </c>
      <c r="H1063" s="140">
        <v>0.70899999999999996</v>
      </c>
      <c r="I1063" s="141"/>
      <c r="L1063" s="136"/>
      <c r="M1063" s="142"/>
      <c r="T1063" s="144"/>
      <c r="AT1063" s="138" t="s">
        <v>131</v>
      </c>
      <c r="AU1063" s="138" t="s">
        <v>78</v>
      </c>
      <c r="AV1063" s="10" t="s">
        <v>78</v>
      </c>
      <c r="AW1063" s="10" t="s">
        <v>28</v>
      </c>
      <c r="AX1063" s="10" t="s">
        <v>8</v>
      </c>
      <c r="AY1063" s="138" t="s">
        <v>130</v>
      </c>
    </row>
    <row r="1064" spans="2:65" s="686" customFormat="1" ht="16.5" customHeight="1">
      <c r="B1064" s="301"/>
      <c r="C1064" s="145" t="s">
        <v>1680</v>
      </c>
      <c r="D1064" s="145" t="s">
        <v>164</v>
      </c>
      <c r="E1064" s="146" t="s">
        <v>5655</v>
      </c>
      <c r="F1064" s="147" t="s">
        <v>5654</v>
      </c>
      <c r="G1064" s="148" t="s">
        <v>138</v>
      </c>
      <c r="H1064" s="149">
        <v>1.579</v>
      </c>
      <c r="I1064" s="150"/>
      <c r="J1064" s="151">
        <f>ROUND(I1064*H1064,0)</f>
        <v>0</v>
      </c>
      <c r="K1064" s="147" t="s">
        <v>1</v>
      </c>
      <c r="L1064" s="152"/>
      <c r="M1064" s="153" t="s">
        <v>1</v>
      </c>
      <c r="N1064" s="306" t="s">
        <v>37</v>
      </c>
      <c r="P1064" s="307">
        <f>O1064*H1064</f>
        <v>0</v>
      </c>
      <c r="Q1064" s="307">
        <v>1</v>
      </c>
      <c r="R1064" s="307">
        <f>Q1064*H1064</f>
        <v>1.579</v>
      </c>
      <c r="S1064" s="307">
        <v>0</v>
      </c>
      <c r="T1064" s="133">
        <f>S1064*H1064</f>
        <v>0</v>
      </c>
      <c r="AR1064" s="134" t="s">
        <v>135</v>
      </c>
      <c r="AT1064" s="134" t="s">
        <v>164</v>
      </c>
      <c r="AU1064" s="134" t="s">
        <v>78</v>
      </c>
      <c r="AY1064" s="277" t="s">
        <v>130</v>
      </c>
      <c r="BE1064" s="308">
        <f>IF(N1064="základní",J1064,0)</f>
        <v>0</v>
      </c>
      <c r="BF1064" s="308">
        <f>IF(N1064="snížená",J1064,0)</f>
        <v>0</v>
      </c>
      <c r="BG1064" s="308">
        <f>IF(N1064="zákl. přenesená",J1064,0)</f>
        <v>0</v>
      </c>
      <c r="BH1064" s="308">
        <f>IF(N1064="sníž. přenesená",J1064,0)</f>
        <v>0</v>
      </c>
      <c r="BI1064" s="308">
        <f>IF(N1064="nulová",J1064,0)</f>
        <v>0</v>
      </c>
      <c r="BJ1064" s="277" t="s">
        <v>8</v>
      </c>
      <c r="BK1064" s="308">
        <f>ROUND(I1064*H1064,0)</f>
        <v>0</v>
      </c>
      <c r="BL1064" s="277" t="s">
        <v>103</v>
      </c>
      <c r="BM1064" s="134" t="s">
        <v>5653</v>
      </c>
    </row>
    <row r="1065" spans="2:65" s="10" customFormat="1">
      <c r="B1065" s="136"/>
      <c r="D1065" s="137" t="s">
        <v>131</v>
      </c>
      <c r="E1065" s="138" t="s">
        <v>1</v>
      </c>
      <c r="F1065" s="139" t="s">
        <v>5652</v>
      </c>
      <c r="H1065" s="140">
        <v>1.579</v>
      </c>
      <c r="I1065" s="141"/>
      <c r="L1065" s="136"/>
      <c r="M1065" s="142"/>
      <c r="T1065" s="144"/>
      <c r="AT1065" s="138" t="s">
        <v>131</v>
      </c>
      <c r="AU1065" s="138" t="s">
        <v>78</v>
      </c>
      <c r="AV1065" s="10" t="s">
        <v>78</v>
      </c>
      <c r="AW1065" s="10" t="s">
        <v>28</v>
      </c>
      <c r="AX1065" s="10" t="s">
        <v>8</v>
      </c>
      <c r="AY1065" s="138" t="s">
        <v>130</v>
      </c>
    </row>
    <row r="1066" spans="2:65" s="686" customFormat="1" ht="21.75" customHeight="1">
      <c r="B1066" s="301"/>
      <c r="C1066" s="145" t="s">
        <v>1682</v>
      </c>
      <c r="D1066" s="145" t="s">
        <v>164</v>
      </c>
      <c r="E1066" s="146" t="s">
        <v>5651</v>
      </c>
      <c r="F1066" s="147" t="s">
        <v>5650</v>
      </c>
      <c r="G1066" s="148" t="s">
        <v>138</v>
      </c>
      <c r="H1066" s="149">
        <v>1.4E-2</v>
      </c>
      <c r="I1066" s="150"/>
      <c r="J1066" s="151">
        <f>ROUND(I1066*H1066,0)</f>
        <v>0</v>
      </c>
      <c r="K1066" s="147" t="s">
        <v>4082</v>
      </c>
      <c r="L1066" s="152"/>
      <c r="M1066" s="153" t="s">
        <v>1</v>
      </c>
      <c r="N1066" s="306" t="s">
        <v>37</v>
      </c>
      <c r="P1066" s="307">
        <f>O1066*H1066</f>
        <v>0</v>
      </c>
      <c r="Q1066" s="307">
        <v>1</v>
      </c>
      <c r="R1066" s="307">
        <f>Q1066*H1066</f>
        <v>1.4E-2</v>
      </c>
      <c r="S1066" s="307">
        <v>0</v>
      </c>
      <c r="T1066" s="133">
        <f>S1066*H1066</f>
        <v>0</v>
      </c>
      <c r="AR1066" s="134" t="s">
        <v>135</v>
      </c>
      <c r="AT1066" s="134" t="s">
        <v>164</v>
      </c>
      <c r="AU1066" s="134" t="s">
        <v>78</v>
      </c>
      <c r="AY1066" s="277" t="s">
        <v>130</v>
      </c>
      <c r="BE1066" s="308">
        <f>IF(N1066="základní",J1066,0)</f>
        <v>0</v>
      </c>
      <c r="BF1066" s="308">
        <f>IF(N1066="snížená",J1066,0)</f>
        <v>0</v>
      </c>
      <c r="BG1066" s="308">
        <f>IF(N1066="zákl. přenesená",J1066,0)</f>
        <v>0</v>
      </c>
      <c r="BH1066" s="308">
        <f>IF(N1066="sníž. přenesená",J1066,0)</f>
        <v>0</v>
      </c>
      <c r="BI1066" s="308">
        <f>IF(N1066="nulová",J1066,0)</f>
        <v>0</v>
      </c>
      <c r="BJ1066" s="277" t="s">
        <v>8</v>
      </c>
      <c r="BK1066" s="308">
        <f>ROUND(I1066*H1066,0)</f>
        <v>0</v>
      </c>
      <c r="BL1066" s="277" t="s">
        <v>103</v>
      </c>
      <c r="BM1066" s="134" t="s">
        <v>5649</v>
      </c>
    </row>
    <row r="1067" spans="2:65" s="10" customFormat="1">
      <c r="B1067" s="136"/>
      <c r="D1067" s="137" t="s">
        <v>131</v>
      </c>
      <c r="E1067" s="138" t="s">
        <v>1</v>
      </c>
      <c r="F1067" s="139" t="s">
        <v>5648</v>
      </c>
      <c r="H1067" s="140">
        <v>1.4E-2</v>
      </c>
      <c r="I1067" s="141"/>
      <c r="L1067" s="136"/>
      <c r="M1067" s="142"/>
      <c r="T1067" s="144"/>
      <c r="AT1067" s="138" t="s">
        <v>131</v>
      </c>
      <c r="AU1067" s="138" t="s">
        <v>78</v>
      </c>
      <c r="AV1067" s="10" t="s">
        <v>78</v>
      </c>
      <c r="AW1067" s="10" t="s">
        <v>28</v>
      </c>
      <c r="AX1067" s="10" t="s">
        <v>8</v>
      </c>
      <c r="AY1067" s="138" t="s">
        <v>130</v>
      </c>
    </row>
    <row r="1068" spans="2:65" s="686" customFormat="1" ht="21.75" customHeight="1">
      <c r="B1068" s="301"/>
      <c r="C1068" s="145" t="s">
        <v>1684</v>
      </c>
      <c r="D1068" s="145" t="s">
        <v>164</v>
      </c>
      <c r="E1068" s="146" t="s">
        <v>5647</v>
      </c>
      <c r="F1068" s="147" t="s">
        <v>5646</v>
      </c>
      <c r="G1068" s="148" t="s">
        <v>138</v>
      </c>
      <c r="H1068" s="149">
        <v>1.9710000000000001</v>
      </c>
      <c r="I1068" s="150"/>
      <c r="J1068" s="151">
        <f>ROUND(I1068*H1068,0)</f>
        <v>0</v>
      </c>
      <c r="K1068" s="147" t="s">
        <v>4082</v>
      </c>
      <c r="L1068" s="152"/>
      <c r="M1068" s="153" t="s">
        <v>1</v>
      </c>
      <c r="N1068" s="306" t="s">
        <v>37</v>
      </c>
      <c r="P1068" s="307">
        <f>O1068*H1068</f>
        <v>0</v>
      </c>
      <c r="Q1068" s="307">
        <v>1</v>
      </c>
      <c r="R1068" s="307">
        <f>Q1068*H1068</f>
        <v>1.9710000000000001</v>
      </c>
      <c r="S1068" s="307">
        <v>0</v>
      </c>
      <c r="T1068" s="133">
        <f>S1068*H1068</f>
        <v>0</v>
      </c>
      <c r="AR1068" s="134" t="s">
        <v>135</v>
      </c>
      <c r="AT1068" s="134" t="s">
        <v>164</v>
      </c>
      <c r="AU1068" s="134" t="s">
        <v>78</v>
      </c>
      <c r="AY1068" s="277" t="s">
        <v>130</v>
      </c>
      <c r="BE1068" s="308">
        <f>IF(N1068="základní",J1068,0)</f>
        <v>0</v>
      </c>
      <c r="BF1068" s="308">
        <f>IF(N1068="snížená",J1068,0)</f>
        <v>0</v>
      </c>
      <c r="BG1068" s="308">
        <f>IF(N1068="zákl. přenesená",J1068,0)</f>
        <v>0</v>
      </c>
      <c r="BH1068" s="308">
        <f>IF(N1068="sníž. přenesená",J1068,0)</f>
        <v>0</v>
      </c>
      <c r="BI1068" s="308">
        <f>IF(N1068="nulová",J1068,0)</f>
        <v>0</v>
      </c>
      <c r="BJ1068" s="277" t="s">
        <v>8</v>
      </c>
      <c r="BK1068" s="308">
        <f>ROUND(I1068*H1068,0)</f>
        <v>0</v>
      </c>
      <c r="BL1068" s="277" t="s">
        <v>103</v>
      </c>
      <c r="BM1068" s="134" t="s">
        <v>5645</v>
      </c>
    </row>
    <row r="1069" spans="2:65" s="10" customFormat="1" ht="20.6">
      <c r="B1069" s="136"/>
      <c r="D1069" s="137" t="s">
        <v>131</v>
      </c>
      <c r="E1069" s="138" t="s">
        <v>1</v>
      </c>
      <c r="F1069" s="139" t="s">
        <v>5644</v>
      </c>
      <c r="H1069" s="140">
        <v>1.9710000000000001</v>
      </c>
      <c r="I1069" s="141"/>
      <c r="L1069" s="136"/>
      <c r="M1069" s="142"/>
      <c r="T1069" s="144"/>
      <c r="AT1069" s="138" t="s">
        <v>131</v>
      </c>
      <c r="AU1069" s="138" t="s">
        <v>78</v>
      </c>
      <c r="AV1069" s="10" t="s">
        <v>78</v>
      </c>
      <c r="AW1069" s="10" t="s">
        <v>28</v>
      </c>
      <c r="AX1069" s="10" t="s">
        <v>8</v>
      </c>
      <c r="AY1069" s="138" t="s">
        <v>130</v>
      </c>
    </row>
    <row r="1070" spans="2:65" s="686" customFormat="1" ht="21.75" customHeight="1">
      <c r="B1070" s="301"/>
      <c r="C1070" s="145" t="s">
        <v>1686</v>
      </c>
      <c r="D1070" s="145" t="s">
        <v>164</v>
      </c>
      <c r="E1070" s="146" t="s">
        <v>5643</v>
      </c>
      <c r="F1070" s="147" t="s">
        <v>5642</v>
      </c>
      <c r="G1070" s="148" t="s">
        <v>138</v>
      </c>
      <c r="H1070" s="149">
        <v>4.1000000000000002E-2</v>
      </c>
      <c r="I1070" s="150"/>
      <c r="J1070" s="151">
        <f>ROUND(I1070*H1070,0)</f>
        <v>0</v>
      </c>
      <c r="K1070" s="147" t="s">
        <v>4082</v>
      </c>
      <c r="L1070" s="152"/>
      <c r="M1070" s="153" t="s">
        <v>1</v>
      </c>
      <c r="N1070" s="306" t="s">
        <v>37</v>
      </c>
      <c r="P1070" s="307">
        <f>O1070*H1070</f>
        <v>0</v>
      </c>
      <c r="Q1070" s="307">
        <v>1</v>
      </c>
      <c r="R1070" s="307">
        <f>Q1070*H1070</f>
        <v>4.1000000000000002E-2</v>
      </c>
      <c r="S1070" s="307">
        <v>0</v>
      </c>
      <c r="T1070" s="133">
        <f>S1070*H1070</f>
        <v>0</v>
      </c>
      <c r="AR1070" s="134" t="s">
        <v>135</v>
      </c>
      <c r="AT1070" s="134" t="s">
        <v>164</v>
      </c>
      <c r="AU1070" s="134" t="s">
        <v>78</v>
      </c>
      <c r="AY1070" s="277" t="s">
        <v>130</v>
      </c>
      <c r="BE1070" s="308">
        <f>IF(N1070="základní",J1070,0)</f>
        <v>0</v>
      </c>
      <c r="BF1070" s="308">
        <f>IF(N1070="snížená",J1070,0)</f>
        <v>0</v>
      </c>
      <c r="BG1070" s="308">
        <f>IF(N1070="zákl. přenesená",J1070,0)</f>
        <v>0</v>
      </c>
      <c r="BH1070" s="308">
        <f>IF(N1070="sníž. přenesená",J1070,0)</f>
        <v>0</v>
      </c>
      <c r="BI1070" s="308">
        <f>IF(N1070="nulová",J1070,0)</f>
        <v>0</v>
      </c>
      <c r="BJ1070" s="277" t="s">
        <v>8</v>
      </c>
      <c r="BK1070" s="308">
        <f>ROUND(I1070*H1070,0)</f>
        <v>0</v>
      </c>
      <c r="BL1070" s="277" t="s">
        <v>103</v>
      </c>
      <c r="BM1070" s="134" t="s">
        <v>5641</v>
      </c>
    </row>
    <row r="1071" spans="2:65" s="10" customFormat="1">
      <c r="B1071" s="136"/>
      <c r="D1071" s="137" t="s">
        <v>131</v>
      </c>
      <c r="E1071" s="138" t="s">
        <v>1</v>
      </c>
      <c r="F1071" s="139" t="s">
        <v>5640</v>
      </c>
      <c r="H1071" s="140">
        <v>4.1000000000000002E-2</v>
      </c>
      <c r="I1071" s="141"/>
      <c r="L1071" s="136"/>
      <c r="M1071" s="142"/>
      <c r="T1071" s="144"/>
      <c r="AT1071" s="138" t="s">
        <v>131</v>
      </c>
      <c r="AU1071" s="138" t="s">
        <v>78</v>
      </c>
      <c r="AV1071" s="10" t="s">
        <v>78</v>
      </c>
      <c r="AW1071" s="10" t="s">
        <v>28</v>
      </c>
      <c r="AX1071" s="10" t="s">
        <v>8</v>
      </c>
      <c r="AY1071" s="138" t="s">
        <v>130</v>
      </c>
    </row>
    <row r="1072" spans="2:65" s="686" customFormat="1" ht="16.5" customHeight="1">
      <c r="B1072" s="301"/>
      <c r="C1072" s="145" t="s">
        <v>1642</v>
      </c>
      <c r="D1072" s="145" t="s">
        <v>164</v>
      </c>
      <c r="E1072" s="146" t="s">
        <v>3256</v>
      </c>
      <c r="F1072" s="147" t="s">
        <v>3255</v>
      </c>
      <c r="G1072" s="148" t="s">
        <v>644</v>
      </c>
      <c r="H1072" s="149">
        <v>4515</v>
      </c>
      <c r="I1072" s="150"/>
      <c r="J1072" s="151">
        <f>ROUND(I1072*H1072,0)</f>
        <v>0</v>
      </c>
      <c r="K1072" s="147" t="s">
        <v>1</v>
      </c>
      <c r="L1072" s="152"/>
      <c r="M1072" s="153" t="s">
        <v>1</v>
      </c>
      <c r="N1072" s="306" t="s">
        <v>37</v>
      </c>
      <c r="P1072" s="307">
        <f>O1072*H1072</f>
        <v>0</v>
      </c>
      <c r="Q1072" s="307">
        <v>0</v>
      </c>
      <c r="R1072" s="307">
        <f>Q1072*H1072</f>
        <v>0</v>
      </c>
      <c r="S1072" s="307">
        <v>0</v>
      </c>
      <c r="T1072" s="133">
        <f>S1072*H1072</f>
        <v>0</v>
      </c>
      <c r="AR1072" s="134" t="s">
        <v>135</v>
      </c>
      <c r="AT1072" s="134" t="s">
        <v>164</v>
      </c>
      <c r="AU1072" s="134" t="s">
        <v>78</v>
      </c>
      <c r="AY1072" s="277" t="s">
        <v>130</v>
      </c>
      <c r="BE1072" s="308">
        <f>IF(N1072="základní",J1072,0)</f>
        <v>0</v>
      </c>
      <c r="BF1072" s="308">
        <f>IF(N1072="snížená",J1072,0)</f>
        <v>0</v>
      </c>
      <c r="BG1072" s="308">
        <f>IF(N1072="zákl. přenesená",J1072,0)</f>
        <v>0</v>
      </c>
      <c r="BH1072" s="308">
        <f>IF(N1072="sníž. přenesená",J1072,0)</f>
        <v>0</v>
      </c>
      <c r="BI1072" s="308">
        <f>IF(N1072="nulová",J1072,0)</f>
        <v>0</v>
      </c>
      <c r="BJ1072" s="277" t="s">
        <v>8</v>
      </c>
      <c r="BK1072" s="308">
        <f>ROUND(I1072*H1072,0)</f>
        <v>0</v>
      </c>
      <c r="BL1072" s="277" t="s">
        <v>103</v>
      </c>
      <c r="BM1072" s="134" t="s">
        <v>5639</v>
      </c>
    </row>
    <row r="1073" spans="2:65" s="10" customFormat="1">
      <c r="B1073" s="136"/>
      <c r="D1073" s="137" t="s">
        <v>131</v>
      </c>
      <c r="E1073" s="138" t="s">
        <v>1</v>
      </c>
      <c r="F1073" s="139" t="s">
        <v>5637</v>
      </c>
      <c r="H1073" s="140">
        <v>4515</v>
      </c>
      <c r="I1073" s="141"/>
      <c r="L1073" s="136"/>
      <c r="M1073" s="142"/>
      <c r="T1073" s="144"/>
      <c r="AT1073" s="138" t="s">
        <v>131</v>
      </c>
      <c r="AU1073" s="138" t="s">
        <v>78</v>
      </c>
      <c r="AV1073" s="10" t="s">
        <v>78</v>
      </c>
      <c r="AW1073" s="10" t="s">
        <v>28</v>
      </c>
      <c r="AX1073" s="10" t="s">
        <v>8</v>
      </c>
      <c r="AY1073" s="138" t="s">
        <v>130</v>
      </c>
    </row>
    <row r="1074" spans="2:65" s="686" customFormat="1" ht="16.5" customHeight="1">
      <c r="B1074" s="301"/>
      <c r="C1074" s="145" t="s">
        <v>1689</v>
      </c>
      <c r="D1074" s="145" t="s">
        <v>164</v>
      </c>
      <c r="E1074" s="146" t="s">
        <v>3264</v>
      </c>
      <c r="F1074" s="147" t="s">
        <v>3263</v>
      </c>
      <c r="G1074" s="148" t="s">
        <v>644</v>
      </c>
      <c r="H1074" s="149">
        <v>4515</v>
      </c>
      <c r="I1074" s="150"/>
      <c r="J1074" s="151">
        <f>ROUND(I1074*H1074,0)</f>
        <v>0</v>
      </c>
      <c r="K1074" s="147" t="s">
        <v>1</v>
      </c>
      <c r="L1074" s="152"/>
      <c r="M1074" s="153" t="s">
        <v>1</v>
      </c>
      <c r="N1074" s="306" t="s">
        <v>37</v>
      </c>
      <c r="P1074" s="307">
        <f>O1074*H1074</f>
        <v>0</v>
      </c>
      <c r="Q1074" s="307">
        <v>0</v>
      </c>
      <c r="R1074" s="307">
        <f>Q1074*H1074</f>
        <v>0</v>
      </c>
      <c r="S1074" s="307">
        <v>0</v>
      </c>
      <c r="T1074" s="133">
        <f>S1074*H1074</f>
        <v>0</v>
      </c>
      <c r="AR1074" s="134" t="s">
        <v>135</v>
      </c>
      <c r="AT1074" s="134" t="s">
        <v>164</v>
      </c>
      <c r="AU1074" s="134" t="s">
        <v>78</v>
      </c>
      <c r="AY1074" s="277" t="s">
        <v>130</v>
      </c>
      <c r="BE1074" s="308">
        <f>IF(N1074="základní",J1074,0)</f>
        <v>0</v>
      </c>
      <c r="BF1074" s="308">
        <f>IF(N1074="snížená",J1074,0)</f>
        <v>0</v>
      </c>
      <c r="BG1074" s="308">
        <f>IF(N1074="zákl. přenesená",J1074,0)</f>
        <v>0</v>
      </c>
      <c r="BH1074" s="308">
        <f>IF(N1074="sníž. přenesená",J1074,0)</f>
        <v>0</v>
      </c>
      <c r="BI1074" s="308">
        <f>IF(N1074="nulová",J1074,0)</f>
        <v>0</v>
      </c>
      <c r="BJ1074" s="277" t="s">
        <v>8</v>
      </c>
      <c r="BK1074" s="308">
        <f>ROUND(I1074*H1074,0)</f>
        <v>0</v>
      </c>
      <c r="BL1074" s="277" t="s">
        <v>103</v>
      </c>
      <c r="BM1074" s="134" t="s">
        <v>5638</v>
      </c>
    </row>
    <row r="1075" spans="2:65" s="10" customFormat="1">
      <c r="B1075" s="136"/>
      <c r="D1075" s="137" t="s">
        <v>131</v>
      </c>
      <c r="E1075" s="138" t="s">
        <v>1</v>
      </c>
      <c r="F1075" s="139" t="s">
        <v>5637</v>
      </c>
      <c r="H1075" s="140">
        <v>4515</v>
      </c>
      <c r="I1075" s="141"/>
      <c r="L1075" s="136"/>
      <c r="M1075" s="142"/>
      <c r="T1075" s="144"/>
      <c r="AT1075" s="138" t="s">
        <v>131</v>
      </c>
      <c r="AU1075" s="138" t="s">
        <v>78</v>
      </c>
      <c r="AV1075" s="10" t="s">
        <v>78</v>
      </c>
      <c r="AW1075" s="10" t="s">
        <v>28</v>
      </c>
      <c r="AX1075" s="10" t="s">
        <v>8</v>
      </c>
      <c r="AY1075" s="138" t="s">
        <v>130</v>
      </c>
    </row>
    <row r="1076" spans="2:65" s="686" customFormat="1" ht="24.25" customHeight="1">
      <c r="B1076" s="301"/>
      <c r="C1076" s="551" t="s">
        <v>1643</v>
      </c>
      <c r="D1076" s="551" t="s">
        <v>1008</v>
      </c>
      <c r="E1076" s="801" t="s">
        <v>5636</v>
      </c>
      <c r="F1076" s="552" t="s">
        <v>5635</v>
      </c>
      <c r="G1076" s="800" t="s">
        <v>3305</v>
      </c>
      <c r="H1076" s="799">
        <v>254</v>
      </c>
      <c r="I1076" s="553"/>
      <c r="J1076" s="798">
        <f>ROUND(I1076*H1076,0)</f>
        <v>0</v>
      </c>
      <c r="K1076" s="552" t="s">
        <v>4082</v>
      </c>
      <c r="L1076" s="34"/>
      <c r="M1076" s="554" t="s">
        <v>1</v>
      </c>
      <c r="N1076" s="555" t="s">
        <v>37</v>
      </c>
      <c r="P1076" s="307">
        <f>O1076*H1076</f>
        <v>0</v>
      </c>
      <c r="Q1076" s="307">
        <v>1.42788E-5</v>
      </c>
      <c r="R1076" s="307">
        <f>Q1076*H1076</f>
        <v>3.6268151999999999E-3</v>
      </c>
      <c r="S1076" s="307">
        <v>0</v>
      </c>
      <c r="T1076" s="133">
        <f>S1076*H1076</f>
        <v>0</v>
      </c>
      <c r="AR1076" s="134" t="s">
        <v>103</v>
      </c>
      <c r="AT1076" s="134" t="s">
        <v>1008</v>
      </c>
      <c r="AU1076" s="134" t="s">
        <v>78</v>
      </c>
      <c r="AY1076" s="277" t="s">
        <v>130</v>
      </c>
      <c r="BE1076" s="308">
        <f>IF(N1076="základní",J1076,0)</f>
        <v>0</v>
      </c>
      <c r="BF1076" s="308">
        <f>IF(N1076="snížená",J1076,0)</f>
        <v>0</v>
      </c>
      <c r="BG1076" s="308">
        <f>IF(N1076="zákl. přenesená",J1076,0)</f>
        <v>0</v>
      </c>
      <c r="BH1076" s="308">
        <f>IF(N1076="sníž. přenesená",J1076,0)</f>
        <v>0</v>
      </c>
      <c r="BI1076" s="308">
        <f>IF(N1076="nulová",J1076,0)</f>
        <v>0</v>
      </c>
      <c r="BJ1076" s="277" t="s">
        <v>8</v>
      </c>
      <c r="BK1076" s="308">
        <f>ROUND(I1076*H1076,0)</f>
        <v>0</v>
      </c>
      <c r="BL1076" s="277" t="s">
        <v>103</v>
      </c>
      <c r="BM1076" s="134" t="s">
        <v>5634</v>
      </c>
    </row>
    <row r="1077" spans="2:65" s="10" customFormat="1">
      <c r="B1077" s="136"/>
      <c r="D1077" s="137" t="s">
        <v>131</v>
      </c>
      <c r="E1077" s="138" t="s">
        <v>1</v>
      </c>
      <c r="F1077" s="139" t="s">
        <v>5633</v>
      </c>
      <c r="H1077" s="140">
        <v>142</v>
      </c>
      <c r="I1077" s="141"/>
      <c r="L1077" s="136"/>
      <c r="M1077" s="142"/>
      <c r="T1077" s="144"/>
      <c r="AT1077" s="138" t="s">
        <v>131</v>
      </c>
      <c r="AU1077" s="138" t="s">
        <v>78</v>
      </c>
      <c r="AV1077" s="10" t="s">
        <v>78</v>
      </c>
      <c r="AW1077" s="10" t="s">
        <v>28</v>
      </c>
      <c r="AX1077" s="10" t="s">
        <v>72</v>
      </c>
      <c r="AY1077" s="138" t="s">
        <v>130</v>
      </c>
    </row>
    <row r="1078" spans="2:65" s="10" customFormat="1">
      <c r="B1078" s="136"/>
      <c r="D1078" s="137" t="s">
        <v>131</v>
      </c>
      <c r="E1078" s="138" t="s">
        <v>1</v>
      </c>
      <c r="F1078" s="139" t="s">
        <v>5629</v>
      </c>
      <c r="H1078" s="140">
        <v>104</v>
      </c>
      <c r="I1078" s="141"/>
      <c r="L1078" s="136"/>
      <c r="M1078" s="142"/>
      <c r="T1078" s="144"/>
      <c r="AT1078" s="138" t="s">
        <v>131</v>
      </c>
      <c r="AU1078" s="138" t="s">
        <v>78</v>
      </c>
      <c r="AV1078" s="10" t="s">
        <v>78</v>
      </c>
      <c r="AW1078" s="10" t="s">
        <v>28</v>
      </c>
      <c r="AX1078" s="10" t="s">
        <v>72</v>
      </c>
      <c r="AY1078" s="138" t="s">
        <v>130</v>
      </c>
    </row>
    <row r="1079" spans="2:65" s="10" customFormat="1">
      <c r="B1079" s="136"/>
      <c r="D1079" s="137" t="s">
        <v>131</v>
      </c>
      <c r="E1079" s="138" t="s">
        <v>1</v>
      </c>
      <c r="F1079" s="139" t="s">
        <v>5628</v>
      </c>
      <c r="H1079" s="140">
        <v>8</v>
      </c>
      <c r="I1079" s="141"/>
      <c r="L1079" s="136"/>
      <c r="M1079" s="142"/>
      <c r="T1079" s="144"/>
      <c r="AT1079" s="138" t="s">
        <v>131</v>
      </c>
      <c r="AU1079" s="138" t="s">
        <v>78</v>
      </c>
      <c r="AV1079" s="10" t="s">
        <v>78</v>
      </c>
      <c r="AW1079" s="10" t="s">
        <v>28</v>
      </c>
      <c r="AX1079" s="10" t="s">
        <v>72</v>
      </c>
      <c r="AY1079" s="138" t="s">
        <v>130</v>
      </c>
    </row>
    <row r="1080" spans="2:65" s="813" customFormat="1">
      <c r="B1080" s="817"/>
      <c r="D1080" s="137" t="s">
        <v>131</v>
      </c>
      <c r="E1080" s="814" t="s">
        <v>1</v>
      </c>
      <c r="F1080" s="820" t="s">
        <v>2951</v>
      </c>
      <c r="H1080" s="819">
        <v>254</v>
      </c>
      <c r="I1080" s="818"/>
      <c r="L1080" s="817"/>
      <c r="M1080" s="816"/>
      <c r="T1080" s="815"/>
      <c r="AT1080" s="814" t="s">
        <v>131</v>
      </c>
      <c r="AU1080" s="814" t="s">
        <v>78</v>
      </c>
      <c r="AV1080" s="813" t="s">
        <v>132</v>
      </c>
      <c r="AW1080" s="813" t="s">
        <v>28</v>
      </c>
      <c r="AX1080" s="813" t="s">
        <v>8</v>
      </c>
      <c r="AY1080" s="814" t="s">
        <v>130</v>
      </c>
    </row>
    <row r="1081" spans="2:65" s="686" customFormat="1" ht="21.75" customHeight="1">
      <c r="B1081" s="301"/>
      <c r="C1081" s="551" t="s">
        <v>1694</v>
      </c>
      <c r="D1081" s="551" t="s">
        <v>1008</v>
      </c>
      <c r="E1081" s="801" t="s">
        <v>5632</v>
      </c>
      <c r="F1081" s="552" t="s">
        <v>5631</v>
      </c>
      <c r="G1081" s="800" t="s">
        <v>3305</v>
      </c>
      <c r="H1081" s="799">
        <v>112</v>
      </c>
      <c r="I1081" s="553"/>
      <c r="J1081" s="798">
        <f>ROUND(I1081*H1081,0)</f>
        <v>0</v>
      </c>
      <c r="K1081" s="552" t="s">
        <v>4082</v>
      </c>
      <c r="L1081" s="34"/>
      <c r="M1081" s="554" t="s">
        <v>1</v>
      </c>
      <c r="N1081" s="555" t="s">
        <v>37</v>
      </c>
      <c r="P1081" s="307">
        <f>O1081*H1081</f>
        <v>0</v>
      </c>
      <c r="Q1081" s="307">
        <v>1.2999999999999999E-4</v>
      </c>
      <c r="R1081" s="307">
        <f>Q1081*H1081</f>
        <v>1.4559999999999998E-2</v>
      </c>
      <c r="S1081" s="307">
        <v>0</v>
      </c>
      <c r="T1081" s="133">
        <f>S1081*H1081</f>
        <v>0</v>
      </c>
      <c r="AR1081" s="134" t="s">
        <v>103</v>
      </c>
      <c r="AT1081" s="134" t="s">
        <v>1008</v>
      </c>
      <c r="AU1081" s="134" t="s">
        <v>78</v>
      </c>
      <c r="AY1081" s="277" t="s">
        <v>130</v>
      </c>
      <c r="BE1081" s="308">
        <f>IF(N1081="základní",J1081,0)</f>
        <v>0</v>
      </c>
      <c r="BF1081" s="308">
        <f>IF(N1081="snížená",J1081,0)</f>
        <v>0</v>
      </c>
      <c r="BG1081" s="308">
        <f>IF(N1081="zákl. přenesená",J1081,0)</f>
        <v>0</v>
      </c>
      <c r="BH1081" s="308">
        <f>IF(N1081="sníž. přenesená",J1081,0)</f>
        <v>0</v>
      </c>
      <c r="BI1081" s="308">
        <f>IF(N1081="nulová",J1081,0)</f>
        <v>0</v>
      </c>
      <c r="BJ1081" s="277" t="s">
        <v>8</v>
      </c>
      <c r="BK1081" s="308">
        <f>ROUND(I1081*H1081,0)</f>
        <v>0</v>
      </c>
      <c r="BL1081" s="277" t="s">
        <v>103</v>
      </c>
      <c r="BM1081" s="134" t="s">
        <v>5630</v>
      </c>
    </row>
    <row r="1082" spans="2:65" s="10" customFormat="1">
      <c r="B1082" s="136"/>
      <c r="D1082" s="137" t="s">
        <v>131</v>
      </c>
      <c r="E1082" s="138" t="s">
        <v>1</v>
      </c>
      <c r="F1082" s="139" t="s">
        <v>5629</v>
      </c>
      <c r="H1082" s="140">
        <v>104</v>
      </c>
      <c r="I1082" s="141"/>
      <c r="L1082" s="136"/>
      <c r="M1082" s="142"/>
      <c r="T1082" s="144"/>
      <c r="AT1082" s="138" t="s">
        <v>131</v>
      </c>
      <c r="AU1082" s="138" t="s">
        <v>78</v>
      </c>
      <c r="AV1082" s="10" t="s">
        <v>78</v>
      </c>
      <c r="AW1082" s="10" t="s">
        <v>28</v>
      </c>
      <c r="AX1082" s="10" t="s">
        <v>72</v>
      </c>
      <c r="AY1082" s="138" t="s">
        <v>130</v>
      </c>
    </row>
    <row r="1083" spans="2:65" s="10" customFormat="1">
      <c r="B1083" s="136"/>
      <c r="D1083" s="137" t="s">
        <v>131</v>
      </c>
      <c r="E1083" s="138" t="s">
        <v>1</v>
      </c>
      <c r="F1083" s="139" t="s">
        <v>5628</v>
      </c>
      <c r="H1083" s="140">
        <v>8</v>
      </c>
      <c r="I1083" s="141"/>
      <c r="L1083" s="136"/>
      <c r="M1083" s="142"/>
      <c r="T1083" s="144"/>
      <c r="AT1083" s="138" t="s">
        <v>131</v>
      </c>
      <c r="AU1083" s="138" t="s">
        <v>78</v>
      </c>
      <c r="AV1083" s="10" t="s">
        <v>78</v>
      </c>
      <c r="AW1083" s="10" t="s">
        <v>28</v>
      </c>
      <c r="AX1083" s="10" t="s">
        <v>72</v>
      </c>
      <c r="AY1083" s="138" t="s">
        <v>130</v>
      </c>
    </row>
    <row r="1084" spans="2:65" s="813" customFormat="1">
      <c r="B1084" s="817"/>
      <c r="D1084" s="137" t="s">
        <v>131</v>
      </c>
      <c r="E1084" s="814" t="s">
        <v>1</v>
      </c>
      <c r="F1084" s="820" t="s">
        <v>2951</v>
      </c>
      <c r="H1084" s="819">
        <v>112</v>
      </c>
      <c r="I1084" s="818"/>
      <c r="L1084" s="817"/>
      <c r="M1084" s="816"/>
      <c r="T1084" s="815"/>
      <c r="AT1084" s="814" t="s">
        <v>131</v>
      </c>
      <c r="AU1084" s="814" t="s">
        <v>78</v>
      </c>
      <c r="AV1084" s="813" t="s">
        <v>132</v>
      </c>
      <c r="AW1084" s="813" t="s">
        <v>28</v>
      </c>
      <c r="AX1084" s="813" t="s">
        <v>8</v>
      </c>
      <c r="AY1084" s="814" t="s">
        <v>130</v>
      </c>
    </row>
    <row r="1085" spans="2:65" s="686" customFormat="1" ht="21.75" customHeight="1">
      <c r="B1085" s="301"/>
      <c r="C1085" s="551" t="s">
        <v>1646</v>
      </c>
      <c r="D1085" s="551" t="s">
        <v>1008</v>
      </c>
      <c r="E1085" s="801" t="s">
        <v>5627</v>
      </c>
      <c r="F1085" s="552" t="s">
        <v>5626</v>
      </c>
      <c r="G1085" s="800" t="s">
        <v>3305</v>
      </c>
      <c r="H1085" s="799">
        <v>126</v>
      </c>
      <c r="I1085" s="553"/>
      <c r="J1085" s="798">
        <f>ROUND(I1085*H1085,0)</f>
        <v>0</v>
      </c>
      <c r="K1085" s="552" t="s">
        <v>4082</v>
      </c>
      <c r="L1085" s="34"/>
      <c r="M1085" s="554" t="s">
        <v>1</v>
      </c>
      <c r="N1085" s="555" t="s">
        <v>37</v>
      </c>
      <c r="P1085" s="307">
        <f>O1085*H1085</f>
        <v>0</v>
      </c>
      <c r="Q1085" s="307">
        <v>1.7000000000000001E-4</v>
      </c>
      <c r="R1085" s="307">
        <f>Q1085*H1085</f>
        <v>2.1420000000000002E-2</v>
      </c>
      <c r="S1085" s="307">
        <v>0</v>
      </c>
      <c r="T1085" s="133">
        <f>S1085*H1085</f>
        <v>0</v>
      </c>
      <c r="AR1085" s="134" t="s">
        <v>103</v>
      </c>
      <c r="AT1085" s="134" t="s">
        <v>1008</v>
      </c>
      <c r="AU1085" s="134" t="s">
        <v>78</v>
      </c>
      <c r="AY1085" s="277" t="s">
        <v>130</v>
      </c>
      <c r="BE1085" s="308">
        <f>IF(N1085="základní",J1085,0)</f>
        <v>0</v>
      </c>
      <c r="BF1085" s="308">
        <f>IF(N1085="snížená",J1085,0)</f>
        <v>0</v>
      </c>
      <c r="BG1085" s="308">
        <f>IF(N1085="zákl. přenesená",J1085,0)</f>
        <v>0</v>
      </c>
      <c r="BH1085" s="308">
        <f>IF(N1085="sníž. přenesená",J1085,0)</f>
        <v>0</v>
      </c>
      <c r="BI1085" s="308">
        <f>IF(N1085="nulová",J1085,0)</f>
        <v>0</v>
      </c>
      <c r="BJ1085" s="277" t="s">
        <v>8</v>
      </c>
      <c r="BK1085" s="308">
        <f>ROUND(I1085*H1085,0)</f>
        <v>0</v>
      </c>
      <c r="BL1085" s="277" t="s">
        <v>103</v>
      </c>
      <c r="BM1085" s="134" t="s">
        <v>5625</v>
      </c>
    </row>
    <row r="1086" spans="2:65" s="10" customFormat="1">
      <c r="B1086" s="136"/>
      <c r="D1086" s="137" t="s">
        <v>131</v>
      </c>
      <c r="E1086" s="138" t="s">
        <v>1</v>
      </c>
      <c r="F1086" s="139" t="s">
        <v>5624</v>
      </c>
      <c r="H1086" s="140">
        <v>126</v>
      </c>
      <c r="I1086" s="141"/>
      <c r="L1086" s="136"/>
      <c r="M1086" s="142"/>
      <c r="T1086" s="144"/>
      <c r="AT1086" s="138" t="s">
        <v>131</v>
      </c>
      <c r="AU1086" s="138" t="s">
        <v>78</v>
      </c>
      <c r="AV1086" s="10" t="s">
        <v>78</v>
      </c>
      <c r="AW1086" s="10" t="s">
        <v>28</v>
      </c>
      <c r="AX1086" s="10" t="s">
        <v>8</v>
      </c>
      <c r="AY1086" s="138" t="s">
        <v>130</v>
      </c>
    </row>
    <row r="1087" spans="2:65" s="686" customFormat="1" ht="21.75" customHeight="1">
      <c r="B1087" s="301"/>
      <c r="C1087" s="551" t="s">
        <v>1699</v>
      </c>
      <c r="D1087" s="551" t="s">
        <v>1008</v>
      </c>
      <c r="E1087" s="801" t="s">
        <v>5623</v>
      </c>
      <c r="F1087" s="552" t="s">
        <v>5622</v>
      </c>
      <c r="G1087" s="800" t="s">
        <v>3305</v>
      </c>
      <c r="H1087" s="799">
        <v>16</v>
      </c>
      <c r="I1087" s="553"/>
      <c r="J1087" s="798">
        <f>ROUND(I1087*H1087,0)</f>
        <v>0</v>
      </c>
      <c r="K1087" s="552" t="s">
        <v>4082</v>
      </c>
      <c r="L1087" s="34"/>
      <c r="M1087" s="554" t="s">
        <v>1</v>
      </c>
      <c r="N1087" s="555" t="s">
        <v>37</v>
      </c>
      <c r="P1087" s="307">
        <f>O1087*H1087</f>
        <v>0</v>
      </c>
      <c r="Q1087" s="307">
        <v>2.3000000000000001E-4</v>
      </c>
      <c r="R1087" s="307">
        <f>Q1087*H1087</f>
        <v>3.6800000000000001E-3</v>
      </c>
      <c r="S1087" s="307">
        <v>0</v>
      </c>
      <c r="T1087" s="133">
        <f>S1087*H1087</f>
        <v>0</v>
      </c>
      <c r="AR1087" s="134" t="s">
        <v>103</v>
      </c>
      <c r="AT1087" s="134" t="s">
        <v>1008</v>
      </c>
      <c r="AU1087" s="134" t="s">
        <v>78</v>
      </c>
      <c r="AY1087" s="277" t="s">
        <v>130</v>
      </c>
      <c r="BE1087" s="308">
        <f>IF(N1087="základní",J1087,0)</f>
        <v>0</v>
      </c>
      <c r="BF1087" s="308">
        <f>IF(N1087="snížená",J1087,0)</f>
        <v>0</v>
      </c>
      <c r="BG1087" s="308">
        <f>IF(N1087="zákl. přenesená",J1087,0)</f>
        <v>0</v>
      </c>
      <c r="BH1087" s="308">
        <f>IF(N1087="sníž. přenesená",J1087,0)</f>
        <v>0</v>
      </c>
      <c r="BI1087" s="308">
        <f>IF(N1087="nulová",J1087,0)</f>
        <v>0</v>
      </c>
      <c r="BJ1087" s="277" t="s">
        <v>8</v>
      </c>
      <c r="BK1087" s="308">
        <f>ROUND(I1087*H1087,0)</f>
        <v>0</v>
      </c>
      <c r="BL1087" s="277" t="s">
        <v>103</v>
      </c>
      <c r="BM1087" s="134" t="s">
        <v>5621</v>
      </c>
    </row>
    <row r="1088" spans="2:65" s="10" customFormat="1">
      <c r="B1088" s="136"/>
      <c r="D1088" s="137" t="s">
        <v>131</v>
      </c>
      <c r="E1088" s="138" t="s">
        <v>1</v>
      </c>
      <c r="F1088" s="139" t="s">
        <v>5620</v>
      </c>
      <c r="H1088" s="140">
        <v>16</v>
      </c>
      <c r="I1088" s="141"/>
      <c r="L1088" s="136"/>
      <c r="M1088" s="142"/>
      <c r="T1088" s="144"/>
      <c r="AT1088" s="138" t="s">
        <v>131</v>
      </c>
      <c r="AU1088" s="138" t="s">
        <v>78</v>
      </c>
      <c r="AV1088" s="10" t="s">
        <v>78</v>
      </c>
      <c r="AW1088" s="10" t="s">
        <v>28</v>
      </c>
      <c r="AX1088" s="10" t="s">
        <v>8</v>
      </c>
      <c r="AY1088" s="138" t="s">
        <v>130</v>
      </c>
    </row>
    <row r="1089" spans="2:65" s="686" customFormat="1" ht="44.25" customHeight="1">
      <c r="B1089" s="301"/>
      <c r="C1089" s="551" t="s">
        <v>1648</v>
      </c>
      <c r="D1089" s="551" t="s">
        <v>1008</v>
      </c>
      <c r="E1089" s="801" t="s">
        <v>5619</v>
      </c>
      <c r="F1089" s="552" t="s">
        <v>5618</v>
      </c>
      <c r="G1089" s="800" t="s">
        <v>158</v>
      </c>
      <c r="H1089" s="799">
        <v>82.8</v>
      </c>
      <c r="I1089" s="553"/>
      <c r="J1089" s="798">
        <f>ROUND(I1089*H1089,0)</f>
        <v>0</v>
      </c>
      <c r="K1089" s="552" t="s">
        <v>4082</v>
      </c>
      <c r="L1089" s="34"/>
      <c r="M1089" s="554" t="s">
        <v>1</v>
      </c>
      <c r="N1089" s="555" t="s">
        <v>37</v>
      </c>
      <c r="P1089" s="307">
        <f>O1089*H1089</f>
        <v>0</v>
      </c>
      <c r="Q1089" s="307">
        <v>0</v>
      </c>
      <c r="R1089" s="307">
        <f>Q1089*H1089</f>
        <v>0</v>
      </c>
      <c r="S1089" s="307">
        <v>0</v>
      </c>
      <c r="T1089" s="133">
        <f>S1089*H1089</f>
        <v>0</v>
      </c>
      <c r="AR1089" s="134" t="s">
        <v>103</v>
      </c>
      <c r="AT1089" s="134" t="s">
        <v>1008</v>
      </c>
      <c r="AU1089" s="134" t="s">
        <v>78</v>
      </c>
      <c r="AY1089" s="277" t="s">
        <v>130</v>
      </c>
      <c r="BE1089" s="308">
        <f>IF(N1089="základní",J1089,0)</f>
        <v>0</v>
      </c>
      <c r="BF1089" s="308">
        <f>IF(N1089="snížená",J1089,0)</f>
        <v>0</v>
      </c>
      <c r="BG1089" s="308">
        <f>IF(N1089="zákl. přenesená",J1089,0)</f>
        <v>0</v>
      </c>
      <c r="BH1089" s="308">
        <f>IF(N1089="sníž. přenesená",J1089,0)</f>
        <v>0</v>
      </c>
      <c r="BI1089" s="308">
        <f>IF(N1089="nulová",J1089,0)</f>
        <v>0</v>
      </c>
      <c r="BJ1089" s="277" t="s">
        <v>8</v>
      </c>
      <c r="BK1089" s="308">
        <f>ROUND(I1089*H1089,0)</f>
        <v>0</v>
      </c>
      <c r="BL1089" s="277" t="s">
        <v>103</v>
      </c>
      <c r="BM1089" s="134" t="s">
        <v>5617</v>
      </c>
    </row>
    <row r="1090" spans="2:65" s="10" customFormat="1">
      <c r="B1090" s="136"/>
      <c r="D1090" s="137" t="s">
        <v>131</v>
      </c>
      <c r="E1090" s="138" t="s">
        <v>1</v>
      </c>
      <c r="F1090" s="139" t="s">
        <v>5616</v>
      </c>
      <c r="H1090" s="140">
        <v>82.8</v>
      </c>
      <c r="I1090" s="141"/>
      <c r="L1090" s="136"/>
      <c r="M1090" s="142"/>
      <c r="T1090" s="144"/>
      <c r="AT1090" s="138" t="s">
        <v>131</v>
      </c>
      <c r="AU1090" s="138" t="s">
        <v>78</v>
      </c>
      <c r="AV1090" s="10" t="s">
        <v>78</v>
      </c>
      <c r="AW1090" s="10" t="s">
        <v>28</v>
      </c>
      <c r="AX1090" s="10" t="s">
        <v>8</v>
      </c>
      <c r="AY1090" s="138" t="s">
        <v>130</v>
      </c>
    </row>
    <row r="1091" spans="2:65" s="686" customFormat="1" ht="16.5" customHeight="1">
      <c r="B1091" s="301"/>
      <c r="C1091" s="145" t="s">
        <v>1704</v>
      </c>
      <c r="D1091" s="145" t="s">
        <v>164</v>
      </c>
      <c r="E1091" s="146" t="s">
        <v>5615</v>
      </c>
      <c r="F1091" s="147" t="s">
        <v>5614</v>
      </c>
      <c r="G1091" s="148" t="s">
        <v>158</v>
      </c>
      <c r="H1091" s="149">
        <v>91.08</v>
      </c>
      <c r="I1091" s="150"/>
      <c r="J1091" s="151">
        <f>ROUND(I1091*H1091,0)</f>
        <v>0</v>
      </c>
      <c r="K1091" s="147" t="s">
        <v>1</v>
      </c>
      <c r="L1091" s="152"/>
      <c r="M1091" s="153" t="s">
        <v>1</v>
      </c>
      <c r="N1091" s="306" t="s">
        <v>37</v>
      </c>
      <c r="P1091" s="307">
        <f>O1091*H1091</f>
        <v>0</v>
      </c>
      <c r="Q1091" s="307">
        <v>2.0000000000000001E-4</v>
      </c>
      <c r="R1091" s="307">
        <f>Q1091*H1091</f>
        <v>1.8216E-2</v>
      </c>
      <c r="S1091" s="307">
        <v>0</v>
      </c>
      <c r="T1091" s="133">
        <f>S1091*H1091</f>
        <v>0</v>
      </c>
      <c r="AR1091" s="134" t="s">
        <v>135</v>
      </c>
      <c r="AT1091" s="134" t="s">
        <v>164</v>
      </c>
      <c r="AU1091" s="134" t="s">
        <v>78</v>
      </c>
      <c r="AY1091" s="277" t="s">
        <v>130</v>
      </c>
      <c r="BE1091" s="308">
        <f>IF(N1091="základní",J1091,0)</f>
        <v>0</v>
      </c>
      <c r="BF1091" s="308">
        <f>IF(N1091="snížená",J1091,0)</f>
        <v>0</v>
      </c>
      <c r="BG1091" s="308">
        <f>IF(N1091="zákl. přenesená",J1091,0)</f>
        <v>0</v>
      </c>
      <c r="BH1091" s="308">
        <f>IF(N1091="sníž. přenesená",J1091,0)</f>
        <v>0</v>
      </c>
      <c r="BI1091" s="308">
        <f>IF(N1091="nulová",J1091,0)</f>
        <v>0</v>
      </c>
      <c r="BJ1091" s="277" t="s">
        <v>8</v>
      </c>
      <c r="BK1091" s="308">
        <f>ROUND(I1091*H1091,0)</f>
        <v>0</v>
      </c>
      <c r="BL1091" s="277" t="s">
        <v>103</v>
      </c>
      <c r="BM1091" s="134" t="s">
        <v>5613</v>
      </c>
    </row>
    <row r="1092" spans="2:65" s="10" customFormat="1">
      <c r="B1092" s="136"/>
      <c r="D1092" s="137" t="s">
        <v>131</v>
      </c>
      <c r="E1092" s="138" t="s">
        <v>1</v>
      </c>
      <c r="F1092" s="139" t="s">
        <v>5612</v>
      </c>
      <c r="H1092" s="140">
        <v>91.08</v>
      </c>
      <c r="I1092" s="141"/>
      <c r="L1092" s="136"/>
      <c r="M1092" s="142"/>
      <c r="T1092" s="144"/>
      <c r="AT1092" s="138" t="s">
        <v>131</v>
      </c>
      <c r="AU1092" s="138" t="s">
        <v>78</v>
      </c>
      <c r="AV1092" s="10" t="s">
        <v>78</v>
      </c>
      <c r="AW1092" s="10" t="s">
        <v>28</v>
      </c>
      <c r="AX1092" s="10" t="s">
        <v>8</v>
      </c>
      <c r="AY1092" s="138" t="s">
        <v>130</v>
      </c>
    </row>
    <row r="1093" spans="2:65" s="686" customFormat="1" ht="24.25" customHeight="1">
      <c r="B1093" s="301"/>
      <c r="C1093" s="551" t="s">
        <v>1651</v>
      </c>
      <c r="D1093" s="551" t="s">
        <v>1008</v>
      </c>
      <c r="E1093" s="801" t="s">
        <v>5611</v>
      </c>
      <c r="F1093" s="552" t="s">
        <v>5610</v>
      </c>
      <c r="G1093" s="800" t="s">
        <v>3305</v>
      </c>
      <c r="H1093" s="799">
        <v>3</v>
      </c>
      <c r="I1093" s="553"/>
      <c r="J1093" s="798">
        <f>ROUND(I1093*H1093,0)</f>
        <v>0</v>
      </c>
      <c r="K1093" s="552" t="s">
        <v>4082</v>
      </c>
      <c r="L1093" s="34"/>
      <c r="M1093" s="554" t="s">
        <v>1</v>
      </c>
      <c r="N1093" s="555" t="s">
        <v>37</v>
      </c>
      <c r="P1093" s="307">
        <f>O1093*H1093</f>
        <v>0</v>
      </c>
      <c r="Q1093" s="307">
        <v>0</v>
      </c>
      <c r="R1093" s="307">
        <f>Q1093*H1093</f>
        <v>0</v>
      </c>
      <c r="S1093" s="307">
        <v>8.8999999999999996E-2</v>
      </c>
      <c r="T1093" s="133">
        <f>S1093*H1093</f>
        <v>0.26700000000000002</v>
      </c>
      <c r="AR1093" s="134" t="s">
        <v>103</v>
      </c>
      <c r="AT1093" s="134" t="s">
        <v>1008</v>
      </c>
      <c r="AU1093" s="134" t="s">
        <v>78</v>
      </c>
      <c r="AY1093" s="277" t="s">
        <v>130</v>
      </c>
      <c r="BE1093" s="308">
        <f>IF(N1093="základní",J1093,0)</f>
        <v>0</v>
      </c>
      <c r="BF1093" s="308">
        <f>IF(N1093="snížená",J1093,0)</f>
        <v>0</v>
      </c>
      <c r="BG1093" s="308">
        <f>IF(N1093="zákl. přenesená",J1093,0)</f>
        <v>0</v>
      </c>
      <c r="BH1093" s="308">
        <f>IF(N1093="sníž. přenesená",J1093,0)</f>
        <v>0</v>
      </c>
      <c r="BI1093" s="308">
        <f>IF(N1093="nulová",J1093,0)</f>
        <v>0</v>
      </c>
      <c r="BJ1093" s="277" t="s">
        <v>8</v>
      </c>
      <c r="BK1093" s="308">
        <f>ROUND(I1093*H1093,0)</f>
        <v>0</v>
      </c>
      <c r="BL1093" s="277" t="s">
        <v>103</v>
      </c>
      <c r="BM1093" s="134" t="s">
        <v>5609</v>
      </c>
    </row>
    <row r="1094" spans="2:65" s="10" customFormat="1">
      <c r="B1094" s="136"/>
      <c r="D1094" s="137" t="s">
        <v>131</v>
      </c>
      <c r="E1094" s="138" t="s">
        <v>1</v>
      </c>
      <c r="F1094" s="139" t="s">
        <v>5608</v>
      </c>
      <c r="H1094" s="140">
        <v>3</v>
      </c>
      <c r="I1094" s="141"/>
      <c r="L1094" s="136"/>
      <c r="M1094" s="142"/>
      <c r="T1094" s="144"/>
      <c r="AT1094" s="138" t="s">
        <v>131</v>
      </c>
      <c r="AU1094" s="138" t="s">
        <v>78</v>
      </c>
      <c r="AV1094" s="10" t="s">
        <v>78</v>
      </c>
      <c r="AW1094" s="10" t="s">
        <v>28</v>
      </c>
      <c r="AX1094" s="10" t="s">
        <v>8</v>
      </c>
      <c r="AY1094" s="138" t="s">
        <v>130</v>
      </c>
    </row>
    <row r="1095" spans="2:65" s="686" customFormat="1" ht="24.25" customHeight="1">
      <c r="B1095" s="301"/>
      <c r="C1095" s="551" t="s">
        <v>1709</v>
      </c>
      <c r="D1095" s="551" t="s">
        <v>1008</v>
      </c>
      <c r="E1095" s="801" t="s">
        <v>5607</v>
      </c>
      <c r="F1095" s="552" t="s">
        <v>5606</v>
      </c>
      <c r="G1095" s="800" t="s">
        <v>3305</v>
      </c>
      <c r="H1095" s="799">
        <v>13</v>
      </c>
      <c r="I1095" s="553"/>
      <c r="J1095" s="798">
        <f>ROUND(I1095*H1095,0)</f>
        <v>0</v>
      </c>
      <c r="K1095" s="552" t="s">
        <v>4082</v>
      </c>
      <c r="L1095" s="34"/>
      <c r="M1095" s="554" t="s">
        <v>1</v>
      </c>
      <c r="N1095" s="555" t="s">
        <v>37</v>
      </c>
      <c r="P1095" s="307">
        <f>O1095*H1095</f>
        <v>0</v>
      </c>
      <c r="Q1095" s="307">
        <v>0</v>
      </c>
      <c r="R1095" s="307">
        <f>Q1095*H1095</f>
        <v>0</v>
      </c>
      <c r="S1095" s="307">
        <v>0.11899999999999999</v>
      </c>
      <c r="T1095" s="133">
        <f>S1095*H1095</f>
        <v>1.5469999999999999</v>
      </c>
      <c r="AR1095" s="134" t="s">
        <v>103</v>
      </c>
      <c r="AT1095" s="134" t="s">
        <v>1008</v>
      </c>
      <c r="AU1095" s="134" t="s">
        <v>78</v>
      </c>
      <c r="AY1095" s="277" t="s">
        <v>130</v>
      </c>
      <c r="BE1095" s="308">
        <f>IF(N1095="základní",J1095,0)</f>
        <v>0</v>
      </c>
      <c r="BF1095" s="308">
        <f>IF(N1095="snížená",J1095,0)</f>
        <v>0</v>
      </c>
      <c r="BG1095" s="308">
        <f>IF(N1095="zákl. přenesená",J1095,0)</f>
        <v>0</v>
      </c>
      <c r="BH1095" s="308">
        <f>IF(N1095="sníž. přenesená",J1095,0)</f>
        <v>0</v>
      </c>
      <c r="BI1095" s="308">
        <f>IF(N1095="nulová",J1095,0)</f>
        <v>0</v>
      </c>
      <c r="BJ1095" s="277" t="s">
        <v>8</v>
      </c>
      <c r="BK1095" s="308">
        <f>ROUND(I1095*H1095,0)</f>
        <v>0</v>
      </c>
      <c r="BL1095" s="277" t="s">
        <v>103</v>
      </c>
      <c r="BM1095" s="134" t="s">
        <v>5605</v>
      </c>
    </row>
    <row r="1096" spans="2:65" s="10" customFormat="1">
      <c r="B1096" s="136"/>
      <c r="D1096" s="137" t="s">
        <v>131</v>
      </c>
      <c r="E1096" s="138" t="s">
        <v>1</v>
      </c>
      <c r="F1096" s="139" t="s">
        <v>5604</v>
      </c>
      <c r="H1096" s="140">
        <v>13</v>
      </c>
      <c r="I1096" s="141"/>
      <c r="L1096" s="136"/>
      <c r="M1096" s="142"/>
      <c r="T1096" s="144"/>
      <c r="AT1096" s="138" t="s">
        <v>131</v>
      </c>
      <c r="AU1096" s="138" t="s">
        <v>78</v>
      </c>
      <c r="AV1096" s="10" t="s">
        <v>78</v>
      </c>
      <c r="AW1096" s="10" t="s">
        <v>28</v>
      </c>
      <c r="AX1096" s="10" t="s">
        <v>8</v>
      </c>
      <c r="AY1096" s="138" t="s">
        <v>130</v>
      </c>
    </row>
    <row r="1097" spans="2:65" s="686" customFormat="1" ht="24.25" customHeight="1">
      <c r="B1097" s="301"/>
      <c r="C1097" s="551" t="s">
        <v>1653</v>
      </c>
      <c r="D1097" s="551" t="s">
        <v>1008</v>
      </c>
      <c r="E1097" s="801" t="s">
        <v>5603</v>
      </c>
      <c r="F1097" s="552" t="s">
        <v>5602</v>
      </c>
      <c r="G1097" s="800" t="s">
        <v>158</v>
      </c>
      <c r="H1097" s="799">
        <v>2</v>
      </c>
      <c r="I1097" s="553"/>
      <c r="J1097" s="798">
        <f>ROUND(I1097*H1097,0)</f>
        <v>0</v>
      </c>
      <c r="K1097" s="552" t="s">
        <v>4082</v>
      </c>
      <c r="L1097" s="34"/>
      <c r="M1097" s="554" t="s">
        <v>1</v>
      </c>
      <c r="N1097" s="555" t="s">
        <v>37</v>
      </c>
      <c r="P1097" s="307">
        <f>O1097*H1097</f>
        <v>0</v>
      </c>
      <c r="Q1097" s="307">
        <v>0</v>
      </c>
      <c r="R1097" s="307">
        <f>Q1097*H1097</f>
        <v>0</v>
      </c>
      <c r="S1097" s="307">
        <v>4.5999999999999999E-2</v>
      </c>
      <c r="T1097" s="133">
        <f>S1097*H1097</f>
        <v>9.1999999999999998E-2</v>
      </c>
      <c r="AR1097" s="134" t="s">
        <v>103</v>
      </c>
      <c r="AT1097" s="134" t="s">
        <v>1008</v>
      </c>
      <c r="AU1097" s="134" t="s">
        <v>78</v>
      </c>
      <c r="AY1097" s="277" t="s">
        <v>130</v>
      </c>
      <c r="BE1097" s="308">
        <f>IF(N1097="základní",J1097,0)</f>
        <v>0</v>
      </c>
      <c r="BF1097" s="308">
        <f>IF(N1097="snížená",J1097,0)</f>
        <v>0</v>
      </c>
      <c r="BG1097" s="308">
        <f>IF(N1097="zákl. přenesená",J1097,0)</f>
        <v>0</v>
      </c>
      <c r="BH1097" s="308">
        <f>IF(N1097="sníž. přenesená",J1097,0)</f>
        <v>0</v>
      </c>
      <c r="BI1097" s="308">
        <f>IF(N1097="nulová",J1097,0)</f>
        <v>0</v>
      </c>
      <c r="BJ1097" s="277" t="s">
        <v>8</v>
      </c>
      <c r="BK1097" s="308">
        <f>ROUND(I1097*H1097,0)</f>
        <v>0</v>
      </c>
      <c r="BL1097" s="277" t="s">
        <v>103</v>
      </c>
      <c r="BM1097" s="134" t="s">
        <v>5601</v>
      </c>
    </row>
    <row r="1098" spans="2:65" s="10" customFormat="1">
      <c r="B1098" s="136"/>
      <c r="D1098" s="137" t="s">
        <v>131</v>
      </c>
      <c r="E1098" s="138" t="s">
        <v>1</v>
      </c>
      <c r="F1098" s="139" t="s">
        <v>5597</v>
      </c>
      <c r="H1098" s="140">
        <v>2</v>
      </c>
      <c r="I1098" s="141"/>
      <c r="L1098" s="136"/>
      <c r="M1098" s="142"/>
      <c r="T1098" s="144"/>
      <c r="AT1098" s="138" t="s">
        <v>131</v>
      </c>
      <c r="AU1098" s="138" t="s">
        <v>78</v>
      </c>
      <c r="AV1098" s="10" t="s">
        <v>78</v>
      </c>
      <c r="AW1098" s="10" t="s">
        <v>28</v>
      </c>
      <c r="AX1098" s="10" t="s">
        <v>8</v>
      </c>
      <c r="AY1098" s="138" t="s">
        <v>130</v>
      </c>
    </row>
    <row r="1099" spans="2:65" s="686" customFormat="1" ht="24.25" customHeight="1">
      <c r="B1099" s="301"/>
      <c r="C1099" s="551" t="s">
        <v>1714</v>
      </c>
      <c r="D1099" s="551" t="s">
        <v>1008</v>
      </c>
      <c r="E1099" s="801" t="s">
        <v>5600</v>
      </c>
      <c r="F1099" s="552" t="s">
        <v>5599</v>
      </c>
      <c r="G1099" s="800" t="s">
        <v>158</v>
      </c>
      <c r="H1099" s="799">
        <v>2</v>
      </c>
      <c r="I1099" s="553"/>
      <c r="J1099" s="798">
        <f>ROUND(I1099*H1099,0)</f>
        <v>0</v>
      </c>
      <c r="K1099" s="552" t="s">
        <v>4082</v>
      </c>
      <c r="L1099" s="34"/>
      <c r="M1099" s="554" t="s">
        <v>1</v>
      </c>
      <c r="N1099" s="555" t="s">
        <v>37</v>
      </c>
      <c r="P1099" s="307">
        <f>O1099*H1099</f>
        <v>0</v>
      </c>
      <c r="Q1099" s="307">
        <v>0</v>
      </c>
      <c r="R1099" s="307">
        <f>Q1099*H1099</f>
        <v>0</v>
      </c>
      <c r="S1099" s="307">
        <v>6.6000000000000003E-2</v>
      </c>
      <c r="T1099" s="133">
        <f>S1099*H1099</f>
        <v>0.13200000000000001</v>
      </c>
      <c r="AR1099" s="134" t="s">
        <v>103</v>
      </c>
      <c r="AT1099" s="134" t="s">
        <v>1008</v>
      </c>
      <c r="AU1099" s="134" t="s">
        <v>78</v>
      </c>
      <c r="AY1099" s="277" t="s">
        <v>130</v>
      </c>
      <c r="BE1099" s="308">
        <f>IF(N1099="základní",J1099,0)</f>
        <v>0</v>
      </c>
      <c r="BF1099" s="308">
        <f>IF(N1099="snížená",J1099,0)</f>
        <v>0</v>
      </c>
      <c r="BG1099" s="308">
        <f>IF(N1099="zákl. přenesená",J1099,0)</f>
        <v>0</v>
      </c>
      <c r="BH1099" s="308">
        <f>IF(N1099="sníž. přenesená",J1099,0)</f>
        <v>0</v>
      </c>
      <c r="BI1099" s="308">
        <f>IF(N1099="nulová",J1099,0)</f>
        <v>0</v>
      </c>
      <c r="BJ1099" s="277" t="s">
        <v>8</v>
      </c>
      <c r="BK1099" s="308">
        <f>ROUND(I1099*H1099,0)</f>
        <v>0</v>
      </c>
      <c r="BL1099" s="277" t="s">
        <v>103</v>
      </c>
      <c r="BM1099" s="134" t="s">
        <v>5598</v>
      </c>
    </row>
    <row r="1100" spans="2:65" s="10" customFormat="1">
      <c r="B1100" s="136"/>
      <c r="D1100" s="137" t="s">
        <v>131</v>
      </c>
      <c r="E1100" s="138" t="s">
        <v>1</v>
      </c>
      <c r="F1100" s="139" t="s">
        <v>5597</v>
      </c>
      <c r="H1100" s="140">
        <v>2</v>
      </c>
      <c r="I1100" s="141"/>
      <c r="L1100" s="136"/>
      <c r="M1100" s="142"/>
      <c r="T1100" s="144"/>
      <c r="AT1100" s="138" t="s">
        <v>131</v>
      </c>
      <c r="AU1100" s="138" t="s">
        <v>78</v>
      </c>
      <c r="AV1100" s="10" t="s">
        <v>78</v>
      </c>
      <c r="AW1100" s="10" t="s">
        <v>28</v>
      </c>
      <c r="AX1100" s="10" t="s">
        <v>8</v>
      </c>
      <c r="AY1100" s="138" t="s">
        <v>130</v>
      </c>
    </row>
    <row r="1101" spans="2:65" s="686" customFormat="1" ht="24.25" customHeight="1">
      <c r="B1101" s="301"/>
      <c r="C1101" s="551" t="s">
        <v>1656</v>
      </c>
      <c r="D1101" s="551" t="s">
        <v>1008</v>
      </c>
      <c r="E1101" s="801" t="s">
        <v>5596</v>
      </c>
      <c r="F1101" s="552" t="s">
        <v>5595</v>
      </c>
      <c r="G1101" s="800" t="s">
        <v>158</v>
      </c>
      <c r="H1101" s="799">
        <v>13</v>
      </c>
      <c r="I1101" s="553"/>
      <c r="J1101" s="798">
        <f>ROUND(I1101*H1101,0)</f>
        <v>0</v>
      </c>
      <c r="K1101" s="552" t="s">
        <v>4082</v>
      </c>
      <c r="L1101" s="34"/>
      <c r="M1101" s="554" t="s">
        <v>1</v>
      </c>
      <c r="N1101" s="555" t="s">
        <v>37</v>
      </c>
      <c r="P1101" s="307">
        <f>O1101*H1101</f>
        <v>0</v>
      </c>
      <c r="Q1101" s="307">
        <v>0</v>
      </c>
      <c r="R1101" s="307">
        <f>Q1101*H1101</f>
        <v>0</v>
      </c>
      <c r="S1101" s="307">
        <v>8.6999999999999994E-2</v>
      </c>
      <c r="T1101" s="133">
        <f>S1101*H1101</f>
        <v>1.131</v>
      </c>
      <c r="AR1101" s="134" t="s">
        <v>103</v>
      </c>
      <c r="AT1101" s="134" t="s">
        <v>1008</v>
      </c>
      <c r="AU1101" s="134" t="s">
        <v>78</v>
      </c>
      <c r="AY1101" s="277" t="s">
        <v>130</v>
      </c>
      <c r="BE1101" s="308">
        <f>IF(N1101="základní",J1101,0)</f>
        <v>0</v>
      </c>
      <c r="BF1101" s="308">
        <f>IF(N1101="snížená",J1101,0)</f>
        <v>0</v>
      </c>
      <c r="BG1101" s="308">
        <f>IF(N1101="zákl. přenesená",J1101,0)</f>
        <v>0</v>
      </c>
      <c r="BH1101" s="308">
        <f>IF(N1101="sníž. přenesená",J1101,0)</f>
        <v>0</v>
      </c>
      <c r="BI1101" s="308">
        <f>IF(N1101="nulová",J1101,0)</f>
        <v>0</v>
      </c>
      <c r="BJ1101" s="277" t="s">
        <v>8</v>
      </c>
      <c r="BK1101" s="308">
        <f>ROUND(I1101*H1101,0)</f>
        <v>0</v>
      </c>
      <c r="BL1101" s="277" t="s">
        <v>103</v>
      </c>
      <c r="BM1101" s="134" t="s">
        <v>5594</v>
      </c>
    </row>
    <row r="1102" spans="2:65" s="10" customFormat="1">
      <c r="B1102" s="136"/>
      <c r="D1102" s="137" t="s">
        <v>131</v>
      </c>
      <c r="E1102" s="138" t="s">
        <v>1</v>
      </c>
      <c r="F1102" s="139" t="s">
        <v>5593</v>
      </c>
      <c r="H1102" s="140">
        <v>13</v>
      </c>
      <c r="I1102" s="141"/>
      <c r="L1102" s="136"/>
      <c r="M1102" s="142"/>
      <c r="T1102" s="144"/>
      <c r="AT1102" s="138" t="s">
        <v>131</v>
      </c>
      <c r="AU1102" s="138" t="s">
        <v>78</v>
      </c>
      <c r="AV1102" s="10" t="s">
        <v>78</v>
      </c>
      <c r="AW1102" s="10" t="s">
        <v>28</v>
      </c>
      <c r="AX1102" s="10" t="s">
        <v>8</v>
      </c>
      <c r="AY1102" s="138" t="s">
        <v>130</v>
      </c>
    </row>
    <row r="1103" spans="2:65" s="686" customFormat="1" ht="24.25" customHeight="1">
      <c r="B1103" s="301"/>
      <c r="C1103" s="551" t="s">
        <v>1719</v>
      </c>
      <c r="D1103" s="551" t="s">
        <v>1008</v>
      </c>
      <c r="E1103" s="801" t="s">
        <v>5592</v>
      </c>
      <c r="F1103" s="552" t="s">
        <v>5591</v>
      </c>
      <c r="G1103" s="800" t="s">
        <v>158</v>
      </c>
      <c r="H1103" s="799">
        <v>5</v>
      </c>
      <c r="I1103" s="553"/>
      <c r="J1103" s="798">
        <f>ROUND(I1103*H1103,0)</f>
        <v>0</v>
      </c>
      <c r="K1103" s="552" t="s">
        <v>4082</v>
      </c>
      <c r="L1103" s="34"/>
      <c r="M1103" s="554" t="s">
        <v>1</v>
      </c>
      <c r="N1103" s="555" t="s">
        <v>37</v>
      </c>
      <c r="P1103" s="307">
        <f>O1103*H1103</f>
        <v>0</v>
      </c>
      <c r="Q1103" s="307">
        <v>0</v>
      </c>
      <c r="R1103" s="307">
        <f>Q1103*H1103</f>
        <v>0</v>
      </c>
      <c r="S1103" s="307">
        <v>0.124</v>
      </c>
      <c r="T1103" s="133">
        <f>S1103*H1103</f>
        <v>0.62</v>
      </c>
      <c r="AR1103" s="134" t="s">
        <v>103</v>
      </c>
      <c r="AT1103" s="134" t="s">
        <v>1008</v>
      </c>
      <c r="AU1103" s="134" t="s">
        <v>78</v>
      </c>
      <c r="AY1103" s="277" t="s">
        <v>130</v>
      </c>
      <c r="BE1103" s="308">
        <f>IF(N1103="základní",J1103,0)</f>
        <v>0</v>
      </c>
      <c r="BF1103" s="308">
        <f>IF(N1103="snížená",J1103,0)</f>
        <v>0</v>
      </c>
      <c r="BG1103" s="308">
        <f>IF(N1103="zákl. přenesená",J1103,0)</f>
        <v>0</v>
      </c>
      <c r="BH1103" s="308">
        <f>IF(N1103="sníž. přenesená",J1103,0)</f>
        <v>0</v>
      </c>
      <c r="BI1103" s="308">
        <f>IF(N1103="nulová",J1103,0)</f>
        <v>0</v>
      </c>
      <c r="BJ1103" s="277" t="s">
        <v>8</v>
      </c>
      <c r="BK1103" s="308">
        <f>ROUND(I1103*H1103,0)</f>
        <v>0</v>
      </c>
      <c r="BL1103" s="277" t="s">
        <v>103</v>
      </c>
      <c r="BM1103" s="134" t="s">
        <v>5590</v>
      </c>
    </row>
    <row r="1104" spans="2:65" s="10" customFormat="1">
      <c r="B1104" s="136"/>
      <c r="D1104" s="137" t="s">
        <v>131</v>
      </c>
      <c r="E1104" s="138" t="s">
        <v>1</v>
      </c>
      <c r="F1104" s="139" t="s">
        <v>5589</v>
      </c>
      <c r="H1104" s="140">
        <v>5</v>
      </c>
      <c r="I1104" s="141"/>
      <c r="L1104" s="136"/>
      <c r="M1104" s="142"/>
      <c r="T1104" s="144"/>
      <c r="AT1104" s="138" t="s">
        <v>131</v>
      </c>
      <c r="AU1104" s="138" t="s">
        <v>78</v>
      </c>
      <c r="AV1104" s="10" t="s">
        <v>78</v>
      </c>
      <c r="AW1104" s="10" t="s">
        <v>28</v>
      </c>
      <c r="AX1104" s="10" t="s">
        <v>8</v>
      </c>
      <c r="AY1104" s="138" t="s">
        <v>130</v>
      </c>
    </row>
    <row r="1105" spans="2:65" s="292" customFormat="1" ht="22.95" customHeight="1">
      <c r="B1105" s="293"/>
      <c r="D1105" s="120" t="s">
        <v>71</v>
      </c>
      <c r="E1105" s="129" t="s">
        <v>4157</v>
      </c>
      <c r="F1105" s="129" t="s">
        <v>4156</v>
      </c>
      <c r="I1105" s="294"/>
      <c r="J1105" s="300">
        <f>BK1105</f>
        <v>0</v>
      </c>
      <c r="L1105" s="293"/>
      <c r="M1105" s="296"/>
      <c r="P1105" s="297">
        <f>SUM(P1106:P1110)</f>
        <v>0</v>
      </c>
      <c r="R1105" s="297">
        <f>SUM(R1106:R1110)</f>
        <v>0</v>
      </c>
      <c r="T1105" s="298">
        <f>SUM(T1106:T1110)</f>
        <v>0</v>
      </c>
      <c r="AR1105" s="120" t="s">
        <v>8</v>
      </c>
      <c r="AT1105" s="127" t="s">
        <v>71</v>
      </c>
      <c r="AU1105" s="127" t="s">
        <v>8</v>
      </c>
      <c r="AY1105" s="120" t="s">
        <v>130</v>
      </c>
      <c r="BK1105" s="128">
        <f>SUM(BK1106:BK1110)</f>
        <v>0</v>
      </c>
    </row>
    <row r="1106" spans="2:65" s="686" customFormat="1" ht="33" customHeight="1">
      <c r="B1106" s="301"/>
      <c r="C1106" s="551" t="s">
        <v>1657</v>
      </c>
      <c r="D1106" s="551" t="s">
        <v>1008</v>
      </c>
      <c r="E1106" s="801" t="s">
        <v>5588</v>
      </c>
      <c r="F1106" s="552" t="s">
        <v>5587</v>
      </c>
      <c r="G1106" s="800" t="s">
        <v>138</v>
      </c>
      <c r="H1106" s="799">
        <v>4.0540000000000003</v>
      </c>
      <c r="I1106" s="553"/>
      <c r="J1106" s="798">
        <f>ROUND(I1106*H1106,0)</f>
        <v>0</v>
      </c>
      <c r="K1106" s="552" t="s">
        <v>4082</v>
      </c>
      <c r="L1106" s="34"/>
      <c r="M1106" s="554" t="s">
        <v>1</v>
      </c>
      <c r="N1106" s="555" t="s">
        <v>37</v>
      </c>
      <c r="P1106" s="307">
        <f>O1106*H1106</f>
        <v>0</v>
      </c>
      <c r="Q1106" s="307">
        <v>0</v>
      </c>
      <c r="R1106" s="307">
        <f>Q1106*H1106</f>
        <v>0</v>
      </c>
      <c r="S1106" s="307">
        <v>0</v>
      </c>
      <c r="T1106" s="133">
        <f>S1106*H1106</f>
        <v>0</v>
      </c>
      <c r="AR1106" s="134" t="s">
        <v>103</v>
      </c>
      <c r="AT1106" s="134" t="s">
        <v>1008</v>
      </c>
      <c r="AU1106" s="134" t="s">
        <v>78</v>
      </c>
      <c r="AY1106" s="277" t="s">
        <v>130</v>
      </c>
      <c r="BE1106" s="308">
        <f>IF(N1106="základní",J1106,0)</f>
        <v>0</v>
      </c>
      <c r="BF1106" s="308">
        <f>IF(N1106="snížená",J1106,0)</f>
        <v>0</v>
      </c>
      <c r="BG1106" s="308">
        <f>IF(N1106="zákl. přenesená",J1106,0)</f>
        <v>0</v>
      </c>
      <c r="BH1106" s="308">
        <f>IF(N1106="sníž. přenesená",J1106,0)</f>
        <v>0</v>
      </c>
      <c r="BI1106" s="308">
        <f>IF(N1106="nulová",J1106,0)</f>
        <v>0</v>
      </c>
      <c r="BJ1106" s="277" t="s">
        <v>8</v>
      </c>
      <c r="BK1106" s="308">
        <f>ROUND(I1106*H1106,0)</f>
        <v>0</v>
      </c>
      <c r="BL1106" s="277" t="s">
        <v>103</v>
      </c>
      <c r="BM1106" s="134" t="s">
        <v>5586</v>
      </c>
    </row>
    <row r="1107" spans="2:65" s="686" customFormat="1" ht="24.25" customHeight="1">
      <c r="B1107" s="301"/>
      <c r="C1107" s="551" t="s">
        <v>1722</v>
      </c>
      <c r="D1107" s="551" t="s">
        <v>1008</v>
      </c>
      <c r="E1107" s="801" t="s">
        <v>5585</v>
      </c>
      <c r="F1107" s="552" t="s">
        <v>5584</v>
      </c>
      <c r="G1107" s="800" t="s">
        <v>138</v>
      </c>
      <c r="H1107" s="799">
        <v>4.0540000000000003</v>
      </c>
      <c r="I1107" s="553"/>
      <c r="J1107" s="798">
        <f>ROUND(I1107*H1107,0)</f>
        <v>0</v>
      </c>
      <c r="K1107" s="552" t="s">
        <v>4082</v>
      </c>
      <c r="L1107" s="34"/>
      <c r="M1107" s="554" t="s">
        <v>1</v>
      </c>
      <c r="N1107" s="555" t="s">
        <v>37</v>
      </c>
      <c r="P1107" s="307">
        <f>O1107*H1107</f>
        <v>0</v>
      </c>
      <c r="Q1107" s="307">
        <v>0</v>
      </c>
      <c r="R1107" s="307">
        <f>Q1107*H1107</f>
        <v>0</v>
      </c>
      <c r="S1107" s="307">
        <v>0</v>
      </c>
      <c r="T1107" s="133">
        <f>S1107*H1107</f>
        <v>0</v>
      </c>
      <c r="AR1107" s="134" t="s">
        <v>103</v>
      </c>
      <c r="AT1107" s="134" t="s">
        <v>1008</v>
      </c>
      <c r="AU1107" s="134" t="s">
        <v>78</v>
      </c>
      <c r="AY1107" s="277" t="s">
        <v>130</v>
      </c>
      <c r="BE1107" s="308">
        <f>IF(N1107="základní",J1107,0)</f>
        <v>0</v>
      </c>
      <c r="BF1107" s="308">
        <f>IF(N1107="snížená",J1107,0)</f>
        <v>0</v>
      </c>
      <c r="BG1107" s="308">
        <f>IF(N1107="zákl. přenesená",J1107,0)</f>
        <v>0</v>
      </c>
      <c r="BH1107" s="308">
        <f>IF(N1107="sníž. přenesená",J1107,0)</f>
        <v>0</v>
      </c>
      <c r="BI1107" s="308">
        <f>IF(N1107="nulová",J1107,0)</f>
        <v>0</v>
      </c>
      <c r="BJ1107" s="277" t="s">
        <v>8</v>
      </c>
      <c r="BK1107" s="308">
        <f>ROUND(I1107*H1107,0)</f>
        <v>0</v>
      </c>
      <c r="BL1107" s="277" t="s">
        <v>103</v>
      </c>
      <c r="BM1107" s="134" t="s">
        <v>5583</v>
      </c>
    </row>
    <row r="1108" spans="2:65" s="686" customFormat="1" ht="24.25" customHeight="1">
      <c r="B1108" s="301"/>
      <c r="C1108" s="551" t="s">
        <v>1725</v>
      </c>
      <c r="D1108" s="551" t="s">
        <v>1008</v>
      </c>
      <c r="E1108" s="801" t="s">
        <v>5582</v>
      </c>
      <c r="F1108" s="552" t="s">
        <v>5581</v>
      </c>
      <c r="G1108" s="800" t="s">
        <v>138</v>
      </c>
      <c r="H1108" s="799">
        <v>56.756</v>
      </c>
      <c r="I1108" s="553"/>
      <c r="J1108" s="798">
        <f>ROUND(I1108*H1108,0)</f>
        <v>0</v>
      </c>
      <c r="K1108" s="552" t="s">
        <v>4082</v>
      </c>
      <c r="L1108" s="34"/>
      <c r="M1108" s="554" t="s">
        <v>1</v>
      </c>
      <c r="N1108" s="555" t="s">
        <v>37</v>
      </c>
      <c r="P1108" s="307">
        <f>O1108*H1108</f>
        <v>0</v>
      </c>
      <c r="Q1108" s="307">
        <v>0</v>
      </c>
      <c r="R1108" s="307">
        <f>Q1108*H1108</f>
        <v>0</v>
      </c>
      <c r="S1108" s="307">
        <v>0</v>
      </c>
      <c r="T1108" s="133">
        <f>S1108*H1108</f>
        <v>0</v>
      </c>
      <c r="AR1108" s="134" t="s">
        <v>103</v>
      </c>
      <c r="AT1108" s="134" t="s">
        <v>1008</v>
      </c>
      <c r="AU1108" s="134" t="s">
        <v>78</v>
      </c>
      <c r="AY1108" s="277" t="s">
        <v>130</v>
      </c>
      <c r="BE1108" s="308">
        <f>IF(N1108="základní",J1108,0)</f>
        <v>0</v>
      </c>
      <c r="BF1108" s="308">
        <f>IF(N1108="snížená",J1108,0)</f>
        <v>0</v>
      </c>
      <c r="BG1108" s="308">
        <f>IF(N1108="zákl. přenesená",J1108,0)</f>
        <v>0</v>
      </c>
      <c r="BH1108" s="308">
        <f>IF(N1108="sníž. přenesená",J1108,0)</f>
        <v>0</v>
      </c>
      <c r="BI1108" s="308">
        <f>IF(N1108="nulová",J1108,0)</f>
        <v>0</v>
      </c>
      <c r="BJ1108" s="277" t="s">
        <v>8</v>
      </c>
      <c r="BK1108" s="308">
        <f>ROUND(I1108*H1108,0)</f>
        <v>0</v>
      </c>
      <c r="BL1108" s="277" t="s">
        <v>103</v>
      </c>
      <c r="BM1108" s="134" t="s">
        <v>5580</v>
      </c>
    </row>
    <row r="1109" spans="2:65" s="10" customFormat="1">
      <c r="B1109" s="136"/>
      <c r="D1109" s="137" t="s">
        <v>131</v>
      </c>
      <c r="F1109" s="139" t="s">
        <v>5579</v>
      </c>
      <c r="H1109" s="140">
        <v>56.756</v>
      </c>
      <c r="I1109" s="141"/>
      <c r="L1109" s="136"/>
      <c r="M1109" s="142"/>
      <c r="T1109" s="144"/>
      <c r="AT1109" s="138" t="s">
        <v>131</v>
      </c>
      <c r="AU1109" s="138" t="s">
        <v>78</v>
      </c>
      <c r="AV1109" s="10" t="s">
        <v>78</v>
      </c>
      <c r="AW1109" s="10" t="s">
        <v>3</v>
      </c>
      <c r="AX1109" s="10" t="s">
        <v>8</v>
      </c>
      <c r="AY1109" s="138" t="s">
        <v>130</v>
      </c>
    </row>
    <row r="1110" spans="2:65" s="686" customFormat="1" ht="37.950000000000003" customHeight="1">
      <c r="B1110" s="301"/>
      <c r="C1110" s="551" t="s">
        <v>1728</v>
      </c>
      <c r="D1110" s="551" t="s">
        <v>1008</v>
      </c>
      <c r="E1110" s="801" t="s">
        <v>5578</v>
      </c>
      <c r="F1110" s="552" t="s">
        <v>5577</v>
      </c>
      <c r="G1110" s="800" t="s">
        <v>138</v>
      </c>
      <c r="H1110" s="799">
        <v>4.0540000000000003</v>
      </c>
      <c r="I1110" s="553"/>
      <c r="J1110" s="798">
        <f>ROUND(I1110*H1110,0)</f>
        <v>0</v>
      </c>
      <c r="K1110" s="552" t="s">
        <v>4082</v>
      </c>
      <c r="L1110" s="34"/>
      <c r="M1110" s="554" t="s">
        <v>1</v>
      </c>
      <c r="N1110" s="555" t="s">
        <v>37</v>
      </c>
      <c r="P1110" s="307">
        <f>O1110*H1110</f>
        <v>0</v>
      </c>
      <c r="Q1110" s="307">
        <v>0</v>
      </c>
      <c r="R1110" s="307">
        <f>Q1110*H1110</f>
        <v>0</v>
      </c>
      <c r="S1110" s="307">
        <v>0</v>
      </c>
      <c r="T1110" s="133">
        <f>S1110*H1110</f>
        <v>0</v>
      </c>
      <c r="AR1110" s="134" t="s">
        <v>103</v>
      </c>
      <c r="AT1110" s="134" t="s">
        <v>1008</v>
      </c>
      <c r="AU1110" s="134" t="s">
        <v>78</v>
      </c>
      <c r="AY1110" s="277" t="s">
        <v>130</v>
      </c>
      <c r="BE1110" s="308">
        <f>IF(N1110="základní",J1110,0)</f>
        <v>0</v>
      </c>
      <c r="BF1110" s="308">
        <f>IF(N1110="snížená",J1110,0)</f>
        <v>0</v>
      </c>
      <c r="BG1110" s="308">
        <f>IF(N1110="zákl. přenesená",J1110,0)</f>
        <v>0</v>
      </c>
      <c r="BH1110" s="308">
        <f>IF(N1110="sníž. přenesená",J1110,0)</f>
        <v>0</v>
      </c>
      <c r="BI1110" s="308">
        <f>IF(N1110="nulová",J1110,0)</f>
        <v>0</v>
      </c>
      <c r="BJ1110" s="277" t="s">
        <v>8</v>
      </c>
      <c r="BK1110" s="308">
        <f>ROUND(I1110*H1110,0)</f>
        <v>0</v>
      </c>
      <c r="BL1110" s="277" t="s">
        <v>103</v>
      </c>
      <c r="BM1110" s="134" t="s">
        <v>5576</v>
      </c>
    </row>
    <row r="1111" spans="2:65" s="292" customFormat="1" ht="22.95" customHeight="1">
      <c r="B1111" s="293"/>
      <c r="D1111" s="120" t="s">
        <v>71</v>
      </c>
      <c r="E1111" s="129" t="s">
        <v>4136</v>
      </c>
      <c r="F1111" s="129" t="s">
        <v>4135</v>
      </c>
      <c r="I1111" s="294"/>
      <c r="J1111" s="300">
        <f>BK1111</f>
        <v>0</v>
      </c>
      <c r="L1111" s="293"/>
      <c r="M1111" s="296"/>
      <c r="P1111" s="297">
        <f>P1112</f>
        <v>0</v>
      </c>
      <c r="R1111" s="297">
        <f>R1112</f>
        <v>0</v>
      </c>
      <c r="T1111" s="298">
        <f>T1112</f>
        <v>0</v>
      </c>
      <c r="AR1111" s="120" t="s">
        <v>8</v>
      </c>
      <c r="AT1111" s="127" t="s">
        <v>71</v>
      </c>
      <c r="AU1111" s="127" t="s">
        <v>8</v>
      </c>
      <c r="AY1111" s="120" t="s">
        <v>130</v>
      </c>
      <c r="BK1111" s="128">
        <f>BK1112</f>
        <v>0</v>
      </c>
    </row>
    <row r="1112" spans="2:65" s="686" customFormat="1" ht="24.25" customHeight="1">
      <c r="B1112" s="301"/>
      <c r="C1112" s="551" t="s">
        <v>1730</v>
      </c>
      <c r="D1112" s="551" t="s">
        <v>1008</v>
      </c>
      <c r="E1112" s="801" t="s">
        <v>5575</v>
      </c>
      <c r="F1112" s="552" t="s">
        <v>5574</v>
      </c>
      <c r="G1112" s="800" t="s">
        <v>138</v>
      </c>
      <c r="H1112" s="799">
        <v>1358.184</v>
      </c>
      <c r="I1112" s="553"/>
      <c r="J1112" s="798">
        <f>ROUND(I1112*H1112,0)</f>
        <v>0</v>
      </c>
      <c r="K1112" s="552" t="s">
        <v>4082</v>
      </c>
      <c r="L1112" s="34"/>
      <c r="M1112" s="554" t="s">
        <v>1</v>
      </c>
      <c r="N1112" s="555" t="s">
        <v>37</v>
      </c>
      <c r="P1112" s="307">
        <f>O1112*H1112</f>
        <v>0</v>
      </c>
      <c r="Q1112" s="307">
        <v>0</v>
      </c>
      <c r="R1112" s="307">
        <f>Q1112*H1112</f>
        <v>0</v>
      </c>
      <c r="S1112" s="307">
        <v>0</v>
      </c>
      <c r="T1112" s="133">
        <f>S1112*H1112</f>
        <v>0</v>
      </c>
      <c r="AR1112" s="134" t="s">
        <v>103</v>
      </c>
      <c r="AT1112" s="134" t="s">
        <v>1008</v>
      </c>
      <c r="AU1112" s="134" t="s">
        <v>78</v>
      </c>
      <c r="AY1112" s="277" t="s">
        <v>130</v>
      </c>
      <c r="BE1112" s="308">
        <f>IF(N1112="základní",J1112,0)</f>
        <v>0</v>
      </c>
      <c r="BF1112" s="308">
        <f>IF(N1112="snížená",J1112,0)</f>
        <v>0</v>
      </c>
      <c r="BG1112" s="308">
        <f>IF(N1112="zákl. přenesená",J1112,0)</f>
        <v>0</v>
      </c>
      <c r="BH1112" s="308">
        <f>IF(N1112="sníž. přenesená",J1112,0)</f>
        <v>0</v>
      </c>
      <c r="BI1112" s="308">
        <f>IF(N1112="nulová",J1112,0)</f>
        <v>0</v>
      </c>
      <c r="BJ1112" s="277" t="s">
        <v>8</v>
      </c>
      <c r="BK1112" s="308">
        <f>ROUND(I1112*H1112,0)</f>
        <v>0</v>
      </c>
      <c r="BL1112" s="277" t="s">
        <v>103</v>
      </c>
      <c r="BM1112" s="134" t="s">
        <v>5573</v>
      </c>
    </row>
    <row r="1113" spans="2:65" s="292" customFormat="1" ht="25.95" customHeight="1">
      <c r="B1113" s="293"/>
      <c r="D1113" s="120" t="s">
        <v>71</v>
      </c>
      <c r="E1113" s="121" t="s">
        <v>4131</v>
      </c>
      <c r="F1113" s="121" t="s">
        <v>4130</v>
      </c>
      <c r="I1113" s="294"/>
      <c r="J1113" s="295">
        <f>BK1113</f>
        <v>0</v>
      </c>
      <c r="L1113" s="293"/>
      <c r="M1113" s="296"/>
      <c r="P1113" s="297">
        <f>P1114+P1207+P1387+P1530+P1557+P1635+P1777+P1817+P2021+P2265+P2344+P2351+P2382+P2392+P2452+P2473+P2574+P2584+P2613</f>
        <v>0</v>
      </c>
      <c r="R1113" s="297">
        <f>R1114+R1207+R1387+R1530+R1557+R1635+R1777+R1817+R2021+R2265+R2344+R2351+R2382+R2392+R2452+R2473+R2574+R2584+R2613</f>
        <v>219.65871036795994</v>
      </c>
      <c r="T1113" s="298">
        <f>T1114+T1207+T1387+T1530+T1557+T1635+T1777+T1817+T2021+T2265+T2344+T2351+T2382+T2392+T2452+T2473+T2574+T2584+T2613</f>
        <v>0.26527500000000004</v>
      </c>
      <c r="AR1113" s="120" t="s">
        <v>78</v>
      </c>
      <c r="AT1113" s="127" t="s">
        <v>71</v>
      </c>
      <c r="AU1113" s="127" t="s">
        <v>72</v>
      </c>
      <c r="AY1113" s="120" t="s">
        <v>130</v>
      </c>
      <c r="BK1113" s="128">
        <f>BK1114+BK1207+BK1387+BK1530+BK1557+BK1635+BK1777+BK1817+BK2021+BK2265+BK2344+BK2351+BK2382+BK2392+BK2452+BK2473+BK2574+BK2584+BK2613</f>
        <v>0</v>
      </c>
    </row>
    <row r="1114" spans="2:65" s="292" customFormat="1" ht="22.95" customHeight="1">
      <c r="B1114" s="293"/>
      <c r="D1114" s="120" t="s">
        <v>71</v>
      </c>
      <c r="E1114" s="129" t="s">
        <v>4129</v>
      </c>
      <c r="F1114" s="129" t="s">
        <v>4128</v>
      </c>
      <c r="I1114" s="294"/>
      <c r="J1114" s="300">
        <f>BK1114</f>
        <v>0</v>
      </c>
      <c r="L1114" s="293"/>
      <c r="M1114" s="296"/>
      <c r="P1114" s="297">
        <f>SUM(P1115:P1206)</f>
        <v>0</v>
      </c>
      <c r="R1114" s="297">
        <f>SUM(R1115:R1206)</f>
        <v>7.5499199254999994</v>
      </c>
      <c r="T1114" s="298">
        <f>SUM(T1115:T1206)</f>
        <v>0</v>
      </c>
      <c r="AR1114" s="120" t="s">
        <v>78</v>
      </c>
      <c r="AT1114" s="127" t="s">
        <v>71</v>
      </c>
      <c r="AU1114" s="127" t="s">
        <v>8</v>
      </c>
      <c r="AY1114" s="120" t="s">
        <v>130</v>
      </c>
      <c r="BK1114" s="128">
        <f>SUM(BK1115:BK1206)</f>
        <v>0</v>
      </c>
    </row>
    <row r="1115" spans="2:65" s="686" customFormat="1" ht="24.25" customHeight="1">
      <c r="B1115" s="301"/>
      <c r="C1115" s="551" t="s">
        <v>1733</v>
      </c>
      <c r="D1115" s="551" t="s">
        <v>1008</v>
      </c>
      <c r="E1115" s="801" t="s">
        <v>3671</v>
      </c>
      <c r="F1115" s="552" t="s">
        <v>3670</v>
      </c>
      <c r="G1115" s="800" t="s">
        <v>270</v>
      </c>
      <c r="H1115" s="799">
        <v>669.63400000000001</v>
      </c>
      <c r="I1115" s="553"/>
      <c r="J1115" s="798">
        <f>ROUND(I1115*H1115,0)</f>
        <v>0</v>
      </c>
      <c r="K1115" s="552" t="s">
        <v>4082</v>
      </c>
      <c r="L1115" s="34"/>
      <c r="M1115" s="554" t="s">
        <v>1</v>
      </c>
      <c r="N1115" s="555" t="s">
        <v>37</v>
      </c>
      <c r="P1115" s="307">
        <f>O1115*H1115</f>
        <v>0</v>
      </c>
      <c r="Q1115" s="307">
        <v>0</v>
      </c>
      <c r="R1115" s="307">
        <f>Q1115*H1115</f>
        <v>0</v>
      </c>
      <c r="S1115" s="307">
        <v>0</v>
      </c>
      <c r="T1115" s="133">
        <f>S1115*H1115</f>
        <v>0</v>
      </c>
      <c r="AR1115" s="134" t="s">
        <v>143</v>
      </c>
      <c r="AT1115" s="134" t="s">
        <v>1008</v>
      </c>
      <c r="AU1115" s="134" t="s">
        <v>78</v>
      </c>
      <c r="AY1115" s="277" t="s">
        <v>130</v>
      </c>
      <c r="BE1115" s="308">
        <f>IF(N1115="základní",J1115,0)</f>
        <v>0</v>
      </c>
      <c r="BF1115" s="308">
        <f>IF(N1115="snížená",J1115,0)</f>
        <v>0</v>
      </c>
      <c r="BG1115" s="308">
        <f>IF(N1115="zákl. přenesená",J1115,0)</f>
        <v>0</v>
      </c>
      <c r="BH1115" s="308">
        <f>IF(N1115="sníž. přenesená",J1115,0)</f>
        <v>0</v>
      </c>
      <c r="BI1115" s="308">
        <f>IF(N1115="nulová",J1115,0)</f>
        <v>0</v>
      </c>
      <c r="BJ1115" s="277" t="s">
        <v>8</v>
      </c>
      <c r="BK1115" s="308">
        <f>ROUND(I1115*H1115,0)</f>
        <v>0</v>
      </c>
      <c r="BL1115" s="277" t="s">
        <v>143</v>
      </c>
      <c r="BM1115" s="134" t="s">
        <v>5572</v>
      </c>
    </row>
    <row r="1116" spans="2:65" s="10" customFormat="1">
      <c r="B1116" s="136"/>
      <c r="D1116" s="137" t="s">
        <v>131</v>
      </c>
      <c r="E1116" s="138" t="s">
        <v>1</v>
      </c>
      <c r="F1116" s="139" t="s">
        <v>3677</v>
      </c>
      <c r="H1116" s="140">
        <v>4.7149999999999999</v>
      </c>
      <c r="I1116" s="141"/>
      <c r="L1116" s="136"/>
      <c r="M1116" s="142"/>
      <c r="T1116" s="144"/>
      <c r="AT1116" s="138" t="s">
        <v>131</v>
      </c>
      <c r="AU1116" s="138" t="s">
        <v>78</v>
      </c>
      <c r="AV1116" s="10" t="s">
        <v>78</v>
      </c>
      <c r="AW1116" s="10" t="s">
        <v>28</v>
      </c>
      <c r="AX1116" s="10" t="s">
        <v>72</v>
      </c>
      <c r="AY1116" s="138" t="s">
        <v>130</v>
      </c>
    </row>
    <row r="1117" spans="2:65" s="10" customFormat="1">
      <c r="B1117" s="136"/>
      <c r="D1117" s="137" t="s">
        <v>131</v>
      </c>
      <c r="E1117" s="138" t="s">
        <v>1</v>
      </c>
      <c r="F1117" s="139" t="s">
        <v>3676</v>
      </c>
      <c r="H1117" s="140">
        <v>20.52</v>
      </c>
      <c r="I1117" s="141"/>
      <c r="L1117" s="136"/>
      <c r="M1117" s="142"/>
      <c r="T1117" s="144"/>
      <c r="AT1117" s="138" t="s">
        <v>131</v>
      </c>
      <c r="AU1117" s="138" t="s">
        <v>78</v>
      </c>
      <c r="AV1117" s="10" t="s">
        <v>78</v>
      </c>
      <c r="AW1117" s="10" t="s">
        <v>28</v>
      </c>
      <c r="AX1117" s="10" t="s">
        <v>72</v>
      </c>
      <c r="AY1117" s="138" t="s">
        <v>130</v>
      </c>
    </row>
    <row r="1118" spans="2:65" s="10" customFormat="1" ht="20.6">
      <c r="B1118" s="136"/>
      <c r="D1118" s="137" t="s">
        <v>131</v>
      </c>
      <c r="E1118" s="138" t="s">
        <v>1</v>
      </c>
      <c r="F1118" s="139" t="s">
        <v>3675</v>
      </c>
      <c r="H1118" s="140">
        <v>528.59199999999998</v>
      </c>
      <c r="I1118" s="141"/>
      <c r="L1118" s="136"/>
      <c r="M1118" s="142"/>
      <c r="T1118" s="144"/>
      <c r="AT1118" s="138" t="s">
        <v>131</v>
      </c>
      <c r="AU1118" s="138" t="s">
        <v>78</v>
      </c>
      <c r="AV1118" s="10" t="s">
        <v>78</v>
      </c>
      <c r="AW1118" s="10" t="s">
        <v>28</v>
      </c>
      <c r="AX1118" s="10" t="s">
        <v>72</v>
      </c>
      <c r="AY1118" s="138" t="s">
        <v>130</v>
      </c>
    </row>
    <row r="1119" spans="2:65" s="10" customFormat="1">
      <c r="B1119" s="136"/>
      <c r="D1119" s="137" t="s">
        <v>131</v>
      </c>
      <c r="E1119" s="138" t="s">
        <v>1</v>
      </c>
      <c r="F1119" s="139" t="s">
        <v>3674</v>
      </c>
      <c r="H1119" s="140">
        <v>20.382999999999999</v>
      </c>
      <c r="I1119" s="141"/>
      <c r="L1119" s="136"/>
      <c r="M1119" s="142"/>
      <c r="T1119" s="144"/>
      <c r="AT1119" s="138" t="s">
        <v>131</v>
      </c>
      <c r="AU1119" s="138" t="s">
        <v>78</v>
      </c>
      <c r="AV1119" s="10" t="s">
        <v>78</v>
      </c>
      <c r="AW1119" s="10" t="s">
        <v>28</v>
      </c>
      <c r="AX1119" s="10" t="s">
        <v>72</v>
      </c>
      <c r="AY1119" s="138" t="s">
        <v>130</v>
      </c>
    </row>
    <row r="1120" spans="2:65" s="10" customFormat="1">
      <c r="B1120" s="136"/>
      <c r="D1120" s="137" t="s">
        <v>131</v>
      </c>
      <c r="E1120" s="138" t="s">
        <v>1</v>
      </c>
      <c r="F1120" s="139" t="s">
        <v>3673</v>
      </c>
      <c r="H1120" s="140">
        <v>95.424000000000007</v>
      </c>
      <c r="I1120" s="141"/>
      <c r="L1120" s="136"/>
      <c r="M1120" s="142"/>
      <c r="T1120" s="144"/>
      <c r="AT1120" s="138" t="s">
        <v>131</v>
      </c>
      <c r="AU1120" s="138" t="s">
        <v>78</v>
      </c>
      <c r="AV1120" s="10" t="s">
        <v>78</v>
      </c>
      <c r="AW1120" s="10" t="s">
        <v>28</v>
      </c>
      <c r="AX1120" s="10" t="s">
        <v>72</v>
      </c>
      <c r="AY1120" s="138" t="s">
        <v>130</v>
      </c>
    </row>
    <row r="1121" spans="2:65" s="813" customFormat="1">
      <c r="B1121" s="817"/>
      <c r="D1121" s="137" t="s">
        <v>131</v>
      </c>
      <c r="E1121" s="814" t="s">
        <v>1</v>
      </c>
      <c r="F1121" s="820" t="s">
        <v>5571</v>
      </c>
      <c r="H1121" s="819">
        <v>669.63400000000001</v>
      </c>
      <c r="I1121" s="818"/>
      <c r="L1121" s="817"/>
      <c r="M1121" s="816"/>
      <c r="T1121" s="815"/>
      <c r="AT1121" s="814" t="s">
        <v>131</v>
      </c>
      <c r="AU1121" s="814" t="s">
        <v>78</v>
      </c>
      <c r="AV1121" s="813" t="s">
        <v>132</v>
      </c>
      <c r="AW1121" s="813" t="s">
        <v>28</v>
      </c>
      <c r="AX1121" s="813" t="s">
        <v>72</v>
      </c>
      <c r="AY1121" s="814" t="s">
        <v>130</v>
      </c>
    </row>
    <row r="1122" spans="2:65" s="821" customFormat="1">
      <c r="B1122" s="825"/>
      <c r="D1122" s="137" t="s">
        <v>131</v>
      </c>
      <c r="E1122" s="822" t="s">
        <v>3672</v>
      </c>
      <c r="F1122" s="828" t="s">
        <v>3195</v>
      </c>
      <c r="H1122" s="827">
        <v>669.63400000000001</v>
      </c>
      <c r="I1122" s="826"/>
      <c r="L1122" s="825"/>
      <c r="M1122" s="824"/>
      <c r="T1122" s="823"/>
      <c r="AT1122" s="822" t="s">
        <v>131</v>
      </c>
      <c r="AU1122" s="822" t="s">
        <v>78</v>
      </c>
      <c r="AV1122" s="821" t="s">
        <v>103</v>
      </c>
      <c r="AW1122" s="821" t="s">
        <v>28</v>
      </c>
      <c r="AX1122" s="821" t="s">
        <v>8</v>
      </c>
      <c r="AY1122" s="822" t="s">
        <v>130</v>
      </c>
    </row>
    <row r="1123" spans="2:65" s="686" customFormat="1" ht="24.25" customHeight="1">
      <c r="B1123" s="301"/>
      <c r="C1123" s="551" t="s">
        <v>1735</v>
      </c>
      <c r="D1123" s="551" t="s">
        <v>1008</v>
      </c>
      <c r="E1123" s="801" t="s">
        <v>3663</v>
      </c>
      <c r="F1123" s="552" t="s">
        <v>3662</v>
      </c>
      <c r="G1123" s="800" t="s">
        <v>270</v>
      </c>
      <c r="H1123" s="799">
        <v>32.700000000000003</v>
      </c>
      <c r="I1123" s="553"/>
      <c r="J1123" s="798">
        <f>ROUND(I1123*H1123,0)</f>
        <v>0</v>
      </c>
      <c r="K1123" s="552" t="s">
        <v>4082</v>
      </c>
      <c r="L1123" s="34"/>
      <c r="M1123" s="554" t="s">
        <v>1</v>
      </c>
      <c r="N1123" s="555" t="s">
        <v>37</v>
      </c>
      <c r="P1123" s="307">
        <f>O1123*H1123</f>
        <v>0</v>
      </c>
      <c r="Q1123" s="307">
        <v>0</v>
      </c>
      <c r="R1123" s="307">
        <f>Q1123*H1123</f>
        <v>0</v>
      </c>
      <c r="S1123" s="307">
        <v>0</v>
      </c>
      <c r="T1123" s="133">
        <f>S1123*H1123</f>
        <v>0</v>
      </c>
      <c r="AR1123" s="134" t="s">
        <v>143</v>
      </c>
      <c r="AT1123" s="134" t="s">
        <v>1008</v>
      </c>
      <c r="AU1123" s="134" t="s">
        <v>78</v>
      </c>
      <c r="AY1123" s="277" t="s">
        <v>130</v>
      </c>
      <c r="BE1123" s="308">
        <f>IF(N1123="základní",J1123,0)</f>
        <v>0</v>
      </c>
      <c r="BF1123" s="308">
        <f>IF(N1123="snížená",J1123,0)</f>
        <v>0</v>
      </c>
      <c r="BG1123" s="308">
        <f>IF(N1123="zákl. přenesená",J1123,0)</f>
        <v>0</v>
      </c>
      <c r="BH1123" s="308">
        <f>IF(N1123="sníž. přenesená",J1123,0)</f>
        <v>0</v>
      </c>
      <c r="BI1123" s="308">
        <f>IF(N1123="nulová",J1123,0)</f>
        <v>0</v>
      </c>
      <c r="BJ1123" s="277" t="s">
        <v>8</v>
      </c>
      <c r="BK1123" s="308">
        <f>ROUND(I1123*H1123,0)</f>
        <v>0</v>
      </c>
      <c r="BL1123" s="277" t="s">
        <v>143</v>
      </c>
      <c r="BM1123" s="134" t="s">
        <v>5570</v>
      </c>
    </row>
    <row r="1124" spans="2:65" s="10" customFormat="1">
      <c r="B1124" s="136"/>
      <c r="D1124" s="137" t="s">
        <v>131</v>
      </c>
      <c r="E1124" s="138" t="s">
        <v>1</v>
      </c>
      <c r="F1124" s="139" t="s">
        <v>3666</v>
      </c>
      <c r="H1124" s="140">
        <v>6.3</v>
      </c>
      <c r="I1124" s="141"/>
      <c r="L1124" s="136"/>
      <c r="M1124" s="142"/>
      <c r="T1124" s="144"/>
      <c r="AT1124" s="138" t="s">
        <v>131</v>
      </c>
      <c r="AU1124" s="138" t="s">
        <v>78</v>
      </c>
      <c r="AV1124" s="10" t="s">
        <v>78</v>
      </c>
      <c r="AW1124" s="10" t="s">
        <v>28</v>
      </c>
      <c r="AX1124" s="10" t="s">
        <v>72</v>
      </c>
      <c r="AY1124" s="138" t="s">
        <v>130</v>
      </c>
    </row>
    <row r="1125" spans="2:65" s="10" customFormat="1">
      <c r="B1125" s="136"/>
      <c r="D1125" s="137" t="s">
        <v>131</v>
      </c>
      <c r="E1125" s="138" t="s">
        <v>1</v>
      </c>
      <c r="F1125" s="139" t="s">
        <v>3665</v>
      </c>
      <c r="H1125" s="140">
        <v>26.4</v>
      </c>
      <c r="I1125" s="141"/>
      <c r="L1125" s="136"/>
      <c r="M1125" s="142"/>
      <c r="T1125" s="144"/>
      <c r="AT1125" s="138" t="s">
        <v>131</v>
      </c>
      <c r="AU1125" s="138" t="s">
        <v>78</v>
      </c>
      <c r="AV1125" s="10" t="s">
        <v>78</v>
      </c>
      <c r="AW1125" s="10" t="s">
        <v>28</v>
      </c>
      <c r="AX1125" s="10" t="s">
        <v>72</v>
      </c>
      <c r="AY1125" s="138" t="s">
        <v>130</v>
      </c>
    </row>
    <row r="1126" spans="2:65" s="813" customFormat="1">
      <c r="B1126" s="817"/>
      <c r="D1126" s="137" t="s">
        <v>131</v>
      </c>
      <c r="E1126" s="814" t="s">
        <v>1</v>
      </c>
      <c r="F1126" s="820" t="s">
        <v>5087</v>
      </c>
      <c r="H1126" s="819">
        <v>32.700000000000003</v>
      </c>
      <c r="I1126" s="818"/>
      <c r="L1126" s="817"/>
      <c r="M1126" s="816"/>
      <c r="T1126" s="815"/>
      <c r="AT1126" s="814" t="s">
        <v>131</v>
      </c>
      <c r="AU1126" s="814" t="s">
        <v>78</v>
      </c>
      <c r="AV1126" s="813" t="s">
        <v>132</v>
      </c>
      <c r="AW1126" s="813" t="s">
        <v>28</v>
      </c>
      <c r="AX1126" s="813" t="s">
        <v>72</v>
      </c>
      <c r="AY1126" s="814" t="s">
        <v>130</v>
      </c>
    </row>
    <row r="1127" spans="2:65" s="821" customFormat="1">
      <c r="B1127" s="825"/>
      <c r="D1127" s="137" t="s">
        <v>131</v>
      </c>
      <c r="E1127" s="822" t="s">
        <v>3664</v>
      </c>
      <c r="F1127" s="828" t="s">
        <v>3195</v>
      </c>
      <c r="H1127" s="827">
        <v>32.700000000000003</v>
      </c>
      <c r="I1127" s="826"/>
      <c r="L1127" s="825"/>
      <c r="M1127" s="824"/>
      <c r="T1127" s="823"/>
      <c r="AT1127" s="822" t="s">
        <v>131</v>
      </c>
      <c r="AU1127" s="822" t="s">
        <v>78</v>
      </c>
      <c r="AV1127" s="821" t="s">
        <v>103</v>
      </c>
      <c r="AW1127" s="821" t="s">
        <v>28</v>
      </c>
      <c r="AX1127" s="821" t="s">
        <v>8</v>
      </c>
      <c r="AY1127" s="822" t="s">
        <v>130</v>
      </c>
    </row>
    <row r="1128" spans="2:65" s="686" customFormat="1" ht="16.5" customHeight="1">
      <c r="B1128" s="301"/>
      <c r="C1128" s="145" t="s">
        <v>1736</v>
      </c>
      <c r="D1128" s="145" t="s">
        <v>164</v>
      </c>
      <c r="E1128" s="146" t="s">
        <v>2985</v>
      </c>
      <c r="F1128" s="147" t="s">
        <v>2984</v>
      </c>
      <c r="G1128" s="148" t="s">
        <v>138</v>
      </c>
      <c r="H1128" s="149">
        <v>0.21199999999999999</v>
      </c>
      <c r="I1128" s="150"/>
      <c r="J1128" s="151">
        <f>ROUND(I1128*H1128,0)</f>
        <v>0</v>
      </c>
      <c r="K1128" s="147" t="s">
        <v>4082</v>
      </c>
      <c r="L1128" s="152"/>
      <c r="M1128" s="153" t="s">
        <v>1</v>
      </c>
      <c r="N1128" s="306" t="s">
        <v>37</v>
      </c>
      <c r="P1128" s="307">
        <f>O1128*H1128</f>
        <v>0</v>
      </c>
      <c r="Q1128" s="307">
        <v>1</v>
      </c>
      <c r="R1128" s="307">
        <f>Q1128*H1128</f>
        <v>0.21199999999999999</v>
      </c>
      <c r="S1128" s="307">
        <v>0</v>
      </c>
      <c r="T1128" s="133">
        <f>S1128*H1128</f>
        <v>0</v>
      </c>
      <c r="AR1128" s="134" t="s">
        <v>154</v>
      </c>
      <c r="AT1128" s="134" t="s">
        <v>164</v>
      </c>
      <c r="AU1128" s="134" t="s">
        <v>78</v>
      </c>
      <c r="AY1128" s="277" t="s">
        <v>130</v>
      </c>
      <c r="BE1128" s="308">
        <f>IF(N1128="základní",J1128,0)</f>
        <v>0</v>
      </c>
      <c r="BF1128" s="308">
        <f>IF(N1128="snížená",J1128,0)</f>
        <v>0</v>
      </c>
      <c r="BG1128" s="308">
        <f>IF(N1128="zákl. přenesená",J1128,0)</f>
        <v>0</v>
      </c>
      <c r="BH1128" s="308">
        <f>IF(N1128="sníž. přenesená",J1128,0)</f>
        <v>0</v>
      </c>
      <c r="BI1128" s="308">
        <f>IF(N1128="nulová",J1128,0)</f>
        <v>0</v>
      </c>
      <c r="BJ1128" s="277" t="s">
        <v>8</v>
      </c>
      <c r="BK1128" s="308">
        <f>ROUND(I1128*H1128,0)</f>
        <v>0</v>
      </c>
      <c r="BL1128" s="277" t="s">
        <v>143</v>
      </c>
      <c r="BM1128" s="134" t="s">
        <v>5569</v>
      </c>
    </row>
    <row r="1129" spans="2:65" s="10" customFormat="1">
      <c r="B1129" s="136"/>
      <c r="D1129" s="137" t="s">
        <v>131</v>
      </c>
      <c r="E1129" s="138" t="s">
        <v>1</v>
      </c>
      <c r="F1129" s="139" t="s">
        <v>5568</v>
      </c>
      <c r="H1129" s="140">
        <v>0.20100000000000001</v>
      </c>
      <c r="I1129" s="141"/>
      <c r="L1129" s="136"/>
      <c r="M1129" s="142"/>
      <c r="T1129" s="144"/>
      <c r="AT1129" s="138" t="s">
        <v>131</v>
      </c>
      <c r="AU1129" s="138" t="s">
        <v>78</v>
      </c>
      <c r="AV1129" s="10" t="s">
        <v>78</v>
      </c>
      <c r="AW1129" s="10" t="s">
        <v>28</v>
      </c>
      <c r="AX1129" s="10" t="s">
        <v>72</v>
      </c>
      <c r="AY1129" s="138" t="s">
        <v>130</v>
      </c>
    </row>
    <row r="1130" spans="2:65" s="10" customFormat="1">
      <c r="B1130" s="136"/>
      <c r="D1130" s="137" t="s">
        <v>131</v>
      </c>
      <c r="E1130" s="138" t="s">
        <v>1</v>
      </c>
      <c r="F1130" s="139" t="s">
        <v>5567</v>
      </c>
      <c r="H1130" s="140">
        <v>1.0999999999999999E-2</v>
      </c>
      <c r="I1130" s="141"/>
      <c r="L1130" s="136"/>
      <c r="M1130" s="142"/>
      <c r="T1130" s="144"/>
      <c r="AT1130" s="138" t="s">
        <v>131</v>
      </c>
      <c r="AU1130" s="138" t="s">
        <v>78</v>
      </c>
      <c r="AV1130" s="10" t="s">
        <v>78</v>
      </c>
      <c r="AW1130" s="10" t="s">
        <v>28</v>
      </c>
      <c r="AX1130" s="10" t="s">
        <v>72</v>
      </c>
      <c r="AY1130" s="138" t="s">
        <v>130</v>
      </c>
    </row>
    <row r="1131" spans="2:65" s="813" customFormat="1">
      <c r="B1131" s="817"/>
      <c r="D1131" s="137" t="s">
        <v>131</v>
      </c>
      <c r="E1131" s="814" t="s">
        <v>1</v>
      </c>
      <c r="F1131" s="820" t="s">
        <v>2951</v>
      </c>
      <c r="H1131" s="819">
        <v>0.21199999999999999</v>
      </c>
      <c r="I1131" s="818"/>
      <c r="L1131" s="817"/>
      <c r="M1131" s="816"/>
      <c r="T1131" s="815"/>
      <c r="AT1131" s="814" t="s">
        <v>131</v>
      </c>
      <c r="AU1131" s="814" t="s">
        <v>78</v>
      </c>
      <c r="AV1131" s="813" t="s">
        <v>132</v>
      </c>
      <c r="AW1131" s="813" t="s">
        <v>28</v>
      </c>
      <c r="AX1131" s="813" t="s">
        <v>8</v>
      </c>
      <c r="AY1131" s="814" t="s">
        <v>130</v>
      </c>
    </row>
    <row r="1132" spans="2:65" s="686" customFormat="1" ht="24.25" customHeight="1">
      <c r="B1132" s="301"/>
      <c r="C1132" s="551" t="s">
        <v>1739</v>
      </c>
      <c r="D1132" s="551" t="s">
        <v>1008</v>
      </c>
      <c r="E1132" s="801" t="s">
        <v>3101</v>
      </c>
      <c r="F1132" s="552" t="s">
        <v>3100</v>
      </c>
      <c r="G1132" s="800" t="s">
        <v>270</v>
      </c>
      <c r="H1132" s="799">
        <v>136.38999999999999</v>
      </c>
      <c r="I1132" s="553"/>
      <c r="J1132" s="798">
        <f>ROUND(I1132*H1132,0)</f>
        <v>0</v>
      </c>
      <c r="K1132" s="552" t="s">
        <v>4082</v>
      </c>
      <c r="L1132" s="34"/>
      <c r="M1132" s="554" t="s">
        <v>1</v>
      </c>
      <c r="N1132" s="555" t="s">
        <v>37</v>
      </c>
      <c r="P1132" s="307">
        <f>O1132*H1132</f>
        <v>0</v>
      </c>
      <c r="Q1132" s="307">
        <v>3.5000000000000001E-3</v>
      </c>
      <c r="R1132" s="307">
        <f>Q1132*H1132</f>
        <v>0.47736499999999998</v>
      </c>
      <c r="S1132" s="307">
        <v>0</v>
      </c>
      <c r="T1132" s="133">
        <f>S1132*H1132</f>
        <v>0</v>
      </c>
      <c r="AR1132" s="134" t="s">
        <v>143</v>
      </c>
      <c r="AT1132" s="134" t="s">
        <v>1008</v>
      </c>
      <c r="AU1132" s="134" t="s">
        <v>78</v>
      </c>
      <c r="AY1132" s="277" t="s">
        <v>130</v>
      </c>
      <c r="BE1132" s="308">
        <f>IF(N1132="základní",J1132,0)</f>
        <v>0</v>
      </c>
      <c r="BF1132" s="308">
        <f>IF(N1132="snížená",J1132,0)</f>
        <v>0</v>
      </c>
      <c r="BG1132" s="308">
        <f>IF(N1132="zákl. přenesená",J1132,0)</f>
        <v>0</v>
      </c>
      <c r="BH1132" s="308">
        <f>IF(N1132="sníž. přenesená",J1132,0)</f>
        <v>0</v>
      </c>
      <c r="BI1132" s="308">
        <f>IF(N1132="nulová",J1132,0)</f>
        <v>0</v>
      </c>
      <c r="BJ1132" s="277" t="s">
        <v>8</v>
      </c>
      <c r="BK1132" s="308">
        <f>ROUND(I1132*H1132,0)</f>
        <v>0</v>
      </c>
      <c r="BL1132" s="277" t="s">
        <v>143</v>
      </c>
      <c r="BM1132" s="134" t="s">
        <v>5566</v>
      </c>
    </row>
    <row r="1133" spans="2:65" s="10" customFormat="1">
      <c r="B1133" s="136"/>
      <c r="D1133" s="137" t="s">
        <v>131</v>
      </c>
      <c r="E1133" s="138" t="s">
        <v>1</v>
      </c>
      <c r="F1133" s="139" t="s">
        <v>5565</v>
      </c>
      <c r="H1133" s="140">
        <v>136.38999999999999</v>
      </c>
      <c r="I1133" s="141"/>
      <c r="L1133" s="136"/>
      <c r="M1133" s="142"/>
      <c r="T1133" s="144"/>
      <c r="AT1133" s="138" t="s">
        <v>131</v>
      </c>
      <c r="AU1133" s="138" t="s">
        <v>78</v>
      </c>
      <c r="AV1133" s="10" t="s">
        <v>78</v>
      </c>
      <c r="AW1133" s="10" t="s">
        <v>28</v>
      </c>
      <c r="AX1133" s="10" t="s">
        <v>8</v>
      </c>
      <c r="AY1133" s="138" t="s">
        <v>130</v>
      </c>
    </row>
    <row r="1134" spans="2:65" s="686" customFormat="1" ht="24.25" customHeight="1">
      <c r="B1134" s="301"/>
      <c r="C1134" s="551" t="s">
        <v>1741</v>
      </c>
      <c r="D1134" s="551" t="s">
        <v>1008</v>
      </c>
      <c r="E1134" s="801" t="s">
        <v>5564</v>
      </c>
      <c r="F1134" s="552" t="s">
        <v>5563</v>
      </c>
      <c r="G1134" s="800" t="s">
        <v>270</v>
      </c>
      <c r="H1134" s="799">
        <v>359.15600000000001</v>
      </c>
      <c r="I1134" s="553"/>
      <c r="J1134" s="798">
        <f>ROUND(I1134*H1134,0)</f>
        <v>0</v>
      </c>
      <c r="K1134" s="552" t="s">
        <v>4082</v>
      </c>
      <c r="L1134" s="34"/>
      <c r="M1134" s="554" t="s">
        <v>1</v>
      </c>
      <c r="N1134" s="555" t="s">
        <v>37</v>
      </c>
      <c r="P1134" s="307">
        <f>O1134*H1134</f>
        <v>0</v>
      </c>
      <c r="Q1134" s="307">
        <v>3.5000000000000001E-3</v>
      </c>
      <c r="R1134" s="307">
        <f>Q1134*H1134</f>
        <v>1.2570460000000001</v>
      </c>
      <c r="S1134" s="307">
        <v>0</v>
      </c>
      <c r="T1134" s="133">
        <f>S1134*H1134</f>
        <v>0</v>
      </c>
      <c r="AR1134" s="134" t="s">
        <v>143</v>
      </c>
      <c r="AT1134" s="134" t="s">
        <v>1008</v>
      </c>
      <c r="AU1134" s="134" t="s">
        <v>78</v>
      </c>
      <c r="AY1134" s="277" t="s">
        <v>130</v>
      </c>
      <c r="BE1134" s="308">
        <f>IF(N1134="základní",J1134,0)</f>
        <v>0</v>
      </c>
      <c r="BF1134" s="308">
        <f>IF(N1134="snížená",J1134,0)</f>
        <v>0</v>
      </c>
      <c r="BG1134" s="308">
        <f>IF(N1134="zákl. přenesená",J1134,0)</f>
        <v>0</v>
      </c>
      <c r="BH1134" s="308">
        <f>IF(N1134="sníž. přenesená",J1134,0)</f>
        <v>0</v>
      </c>
      <c r="BI1134" s="308">
        <f>IF(N1134="nulová",J1134,0)</f>
        <v>0</v>
      </c>
      <c r="BJ1134" s="277" t="s">
        <v>8</v>
      </c>
      <c r="BK1134" s="308">
        <f>ROUND(I1134*H1134,0)</f>
        <v>0</v>
      </c>
      <c r="BL1134" s="277" t="s">
        <v>143</v>
      </c>
      <c r="BM1134" s="134" t="s">
        <v>5562</v>
      </c>
    </row>
    <row r="1135" spans="2:65" s="10" customFormat="1">
      <c r="B1135" s="136"/>
      <c r="D1135" s="137" t="s">
        <v>131</v>
      </c>
      <c r="E1135" s="138" t="s">
        <v>1</v>
      </c>
      <c r="F1135" s="139" t="s">
        <v>5561</v>
      </c>
      <c r="H1135" s="140">
        <v>1.6</v>
      </c>
      <c r="I1135" s="141"/>
      <c r="L1135" s="136"/>
      <c r="M1135" s="142"/>
      <c r="T1135" s="144"/>
      <c r="AT1135" s="138" t="s">
        <v>131</v>
      </c>
      <c r="AU1135" s="138" t="s">
        <v>78</v>
      </c>
      <c r="AV1135" s="10" t="s">
        <v>78</v>
      </c>
      <c r="AW1135" s="10" t="s">
        <v>28</v>
      </c>
      <c r="AX1135" s="10" t="s">
        <v>72</v>
      </c>
      <c r="AY1135" s="138" t="s">
        <v>130</v>
      </c>
    </row>
    <row r="1136" spans="2:65" s="10" customFormat="1">
      <c r="B1136" s="136"/>
      <c r="D1136" s="137" t="s">
        <v>131</v>
      </c>
      <c r="E1136" s="138" t="s">
        <v>1</v>
      </c>
      <c r="F1136" s="139" t="s">
        <v>5560</v>
      </c>
      <c r="H1136" s="140">
        <v>2.1560000000000001</v>
      </c>
      <c r="I1136" s="141"/>
      <c r="L1136" s="136"/>
      <c r="M1136" s="142"/>
      <c r="T1136" s="144"/>
      <c r="AT1136" s="138" t="s">
        <v>131</v>
      </c>
      <c r="AU1136" s="138" t="s">
        <v>78</v>
      </c>
      <c r="AV1136" s="10" t="s">
        <v>78</v>
      </c>
      <c r="AW1136" s="10" t="s">
        <v>28</v>
      </c>
      <c r="AX1136" s="10" t="s">
        <v>72</v>
      </c>
      <c r="AY1136" s="138" t="s">
        <v>130</v>
      </c>
    </row>
    <row r="1137" spans="2:51" s="10" customFormat="1">
      <c r="B1137" s="136"/>
      <c r="D1137" s="137" t="s">
        <v>131</v>
      </c>
      <c r="E1137" s="138" t="s">
        <v>1</v>
      </c>
      <c r="F1137" s="139" t="s">
        <v>5559</v>
      </c>
      <c r="H1137" s="140">
        <v>3.36</v>
      </c>
      <c r="I1137" s="141"/>
      <c r="L1137" s="136"/>
      <c r="M1137" s="142"/>
      <c r="T1137" s="144"/>
      <c r="AT1137" s="138" t="s">
        <v>131</v>
      </c>
      <c r="AU1137" s="138" t="s">
        <v>78</v>
      </c>
      <c r="AV1137" s="10" t="s">
        <v>78</v>
      </c>
      <c r="AW1137" s="10" t="s">
        <v>28</v>
      </c>
      <c r="AX1137" s="10" t="s">
        <v>72</v>
      </c>
      <c r="AY1137" s="138" t="s">
        <v>130</v>
      </c>
    </row>
    <row r="1138" spans="2:51" s="10" customFormat="1">
      <c r="B1138" s="136"/>
      <c r="D1138" s="137" t="s">
        <v>131</v>
      </c>
      <c r="E1138" s="138" t="s">
        <v>1</v>
      </c>
      <c r="F1138" s="139" t="s">
        <v>5558</v>
      </c>
      <c r="H1138" s="140">
        <v>3.952</v>
      </c>
      <c r="I1138" s="141"/>
      <c r="L1138" s="136"/>
      <c r="M1138" s="142"/>
      <c r="T1138" s="144"/>
      <c r="AT1138" s="138" t="s">
        <v>131</v>
      </c>
      <c r="AU1138" s="138" t="s">
        <v>78</v>
      </c>
      <c r="AV1138" s="10" t="s">
        <v>78</v>
      </c>
      <c r="AW1138" s="10" t="s">
        <v>28</v>
      </c>
      <c r="AX1138" s="10" t="s">
        <v>72</v>
      </c>
      <c r="AY1138" s="138" t="s">
        <v>130</v>
      </c>
    </row>
    <row r="1139" spans="2:51" s="10" customFormat="1">
      <c r="B1139" s="136"/>
      <c r="D1139" s="137" t="s">
        <v>131</v>
      </c>
      <c r="E1139" s="138" t="s">
        <v>1</v>
      </c>
      <c r="F1139" s="139" t="s">
        <v>3476</v>
      </c>
      <c r="H1139" s="140">
        <v>33.116</v>
      </c>
      <c r="I1139" s="141"/>
      <c r="L1139" s="136"/>
      <c r="M1139" s="142"/>
      <c r="T1139" s="144"/>
      <c r="AT1139" s="138" t="s">
        <v>131</v>
      </c>
      <c r="AU1139" s="138" t="s">
        <v>78</v>
      </c>
      <c r="AV1139" s="10" t="s">
        <v>78</v>
      </c>
      <c r="AW1139" s="10" t="s">
        <v>28</v>
      </c>
      <c r="AX1139" s="10" t="s">
        <v>72</v>
      </c>
      <c r="AY1139" s="138" t="s">
        <v>130</v>
      </c>
    </row>
    <row r="1140" spans="2:51" s="10" customFormat="1">
      <c r="B1140" s="136"/>
      <c r="D1140" s="137" t="s">
        <v>131</v>
      </c>
      <c r="E1140" s="138" t="s">
        <v>1</v>
      </c>
      <c r="F1140" s="139" t="s">
        <v>3475</v>
      </c>
      <c r="H1140" s="140">
        <v>33.116</v>
      </c>
      <c r="I1140" s="141"/>
      <c r="L1140" s="136"/>
      <c r="M1140" s="142"/>
      <c r="T1140" s="144"/>
      <c r="AT1140" s="138" t="s">
        <v>131</v>
      </c>
      <c r="AU1140" s="138" t="s">
        <v>78</v>
      </c>
      <c r="AV1140" s="10" t="s">
        <v>78</v>
      </c>
      <c r="AW1140" s="10" t="s">
        <v>28</v>
      </c>
      <c r="AX1140" s="10" t="s">
        <v>72</v>
      </c>
      <c r="AY1140" s="138" t="s">
        <v>130</v>
      </c>
    </row>
    <row r="1141" spans="2:51" s="10" customFormat="1">
      <c r="B1141" s="136"/>
      <c r="D1141" s="137" t="s">
        <v>131</v>
      </c>
      <c r="E1141" s="138" t="s">
        <v>1</v>
      </c>
      <c r="F1141" s="139" t="s">
        <v>3474</v>
      </c>
      <c r="H1141" s="140">
        <v>17.399999999999999</v>
      </c>
      <c r="I1141" s="141"/>
      <c r="L1141" s="136"/>
      <c r="M1141" s="142"/>
      <c r="T1141" s="144"/>
      <c r="AT1141" s="138" t="s">
        <v>131</v>
      </c>
      <c r="AU1141" s="138" t="s">
        <v>78</v>
      </c>
      <c r="AV1141" s="10" t="s">
        <v>78</v>
      </c>
      <c r="AW1141" s="10" t="s">
        <v>28</v>
      </c>
      <c r="AX1141" s="10" t="s">
        <v>72</v>
      </c>
      <c r="AY1141" s="138" t="s">
        <v>130</v>
      </c>
    </row>
    <row r="1142" spans="2:51" s="10" customFormat="1">
      <c r="B1142" s="136"/>
      <c r="D1142" s="137" t="s">
        <v>131</v>
      </c>
      <c r="E1142" s="138" t="s">
        <v>1</v>
      </c>
      <c r="F1142" s="139" t="s">
        <v>3473</v>
      </c>
      <c r="H1142" s="140">
        <v>20.56</v>
      </c>
      <c r="I1142" s="141"/>
      <c r="L1142" s="136"/>
      <c r="M1142" s="142"/>
      <c r="T1142" s="144"/>
      <c r="AT1142" s="138" t="s">
        <v>131</v>
      </c>
      <c r="AU1142" s="138" t="s">
        <v>78</v>
      </c>
      <c r="AV1142" s="10" t="s">
        <v>78</v>
      </c>
      <c r="AW1142" s="10" t="s">
        <v>28</v>
      </c>
      <c r="AX1142" s="10" t="s">
        <v>72</v>
      </c>
      <c r="AY1142" s="138" t="s">
        <v>130</v>
      </c>
    </row>
    <row r="1143" spans="2:51" s="10" customFormat="1">
      <c r="B1143" s="136"/>
      <c r="D1143" s="137" t="s">
        <v>131</v>
      </c>
      <c r="E1143" s="138" t="s">
        <v>1</v>
      </c>
      <c r="F1143" s="139" t="s">
        <v>3472</v>
      </c>
      <c r="H1143" s="140">
        <v>17.399999999999999</v>
      </c>
      <c r="I1143" s="141"/>
      <c r="L1143" s="136"/>
      <c r="M1143" s="142"/>
      <c r="T1143" s="144"/>
      <c r="AT1143" s="138" t="s">
        <v>131</v>
      </c>
      <c r="AU1143" s="138" t="s">
        <v>78</v>
      </c>
      <c r="AV1143" s="10" t="s">
        <v>78</v>
      </c>
      <c r="AW1143" s="10" t="s">
        <v>28</v>
      </c>
      <c r="AX1143" s="10" t="s">
        <v>72</v>
      </c>
      <c r="AY1143" s="138" t="s">
        <v>130</v>
      </c>
    </row>
    <row r="1144" spans="2:51" s="10" customFormat="1">
      <c r="B1144" s="136"/>
      <c r="D1144" s="137" t="s">
        <v>131</v>
      </c>
      <c r="E1144" s="138" t="s">
        <v>1</v>
      </c>
      <c r="F1144" s="139" t="s">
        <v>3471</v>
      </c>
      <c r="H1144" s="140">
        <v>20.56</v>
      </c>
      <c r="I1144" s="141"/>
      <c r="L1144" s="136"/>
      <c r="M1144" s="142"/>
      <c r="T1144" s="144"/>
      <c r="AT1144" s="138" t="s">
        <v>131</v>
      </c>
      <c r="AU1144" s="138" t="s">
        <v>78</v>
      </c>
      <c r="AV1144" s="10" t="s">
        <v>78</v>
      </c>
      <c r="AW1144" s="10" t="s">
        <v>28</v>
      </c>
      <c r="AX1144" s="10" t="s">
        <v>72</v>
      </c>
      <c r="AY1144" s="138" t="s">
        <v>130</v>
      </c>
    </row>
    <row r="1145" spans="2:51" s="10" customFormat="1">
      <c r="B1145" s="136"/>
      <c r="D1145" s="137" t="s">
        <v>131</v>
      </c>
      <c r="E1145" s="138" t="s">
        <v>1</v>
      </c>
      <c r="F1145" s="139" t="s">
        <v>3470</v>
      </c>
      <c r="H1145" s="140">
        <v>12.76</v>
      </c>
      <c r="I1145" s="141"/>
      <c r="L1145" s="136"/>
      <c r="M1145" s="142"/>
      <c r="T1145" s="144"/>
      <c r="AT1145" s="138" t="s">
        <v>131</v>
      </c>
      <c r="AU1145" s="138" t="s">
        <v>78</v>
      </c>
      <c r="AV1145" s="10" t="s">
        <v>78</v>
      </c>
      <c r="AW1145" s="10" t="s">
        <v>28</v>
      </c>
      <c r="AX1145" s="10" t="s">
        <v>72</v>
      </c>
      <c r="AY1145" s="138" t="s">
        <v>130</v>
      </c>
    </row>
    <row r="1146" spans="2:51" s="10" customFormat="1">
      <c r="B1146" s="136"/>
      <c r="D1146" s="137" t="s">
        <v>131</v>
      </c>
      <c r="E1146" s="138" t="s">
        <v>1</v>
      </c>
      <c r="F1146" s="139" t="s">
        <v>3469</v>
      </c>
      <c r="H1146" s="140">
        <v>40.4</v>
      </c>
      <c r="I1146" s="141"/>
      <c r="L1146" s="136"/>
      <c r="M1146" s="142"/>
      <c r="T1146" s="144"/>
      <c r="AT1146" s="138" t="s">
        <v>131</v>
      </c>
      <c r="AU1146" s="138" t="s">
        <v>78</v>
      </c>
      <c r="AV1146" s="10" t="s">
        <v>78</v>
      </c>
      <c r="AW1146" s="10" t="s">
        <v>28</v>
      </c>
      <c r="AX1146" s="10" t="s">
        <v>72</v>
      </c>
      <c r="AY1146" s="138" t="s">
        <v>130</v>
      </c>
    </row>
    <row r="1147" spans="2:51" s="10" customFormat="1">
      <c r="B1147" s="136"/>
      <c r="D1147" s="137" t="s">
        <v>131</v>
      </c>
      <c r="E1147" s="138" t="s">
        <v>1</v>
      </c>
      <c r="F1147" s="139" t="s">
        <v>3468</v>
      </c>
      <c r="H1147" s="140">
        <v>42</v>
      </c>
      <c r="I1147" s="141"/>
      <c r="L1147" s="136"/>
      <c r="M1147" s="142"/>
      <c r="T1147" s="144"/>
      <c r="AT1147" s="138" t="s">
        <v>131</v>
      </c>
      <c r="AU1147" s="138" t="s">
        <v>78</v>
      </c>
      <c r="AV1147" s="10" t="s">
        <v>78</v>
      </c>
      <c r="AW1147" s="10" t="s">
        <v>28</v>
      </c>
      <c r="AX1147" s="10" t="s">
        <v>72</v>
      </c>
      <c r="AY1147" s="138" t="s">
        <v>130</v>
      </c>
    </row>
    <row r="1148" spans="2:51" s="10" customFormat="1">
      <c r="B1148" s="136"/>
      <c r="D1148" s="137" t="s">
        <v>131</v>
      </c>
      <c r="E1148" s="138" t="s">
        <v>1</v>
      </c>
      <c r="F1148" s="139" t="s">
        <v>3467</v>
      </c>
      <c r="H1148" s="140">
        <v>41.6</v>
      </c>
      <c r="I1148" s="141"/>
      <c r="L1148" s="136"/>
      <c r="M1148" s="142"/>
      <c r="T1148" s="144"/>
      <c r="AT1148" s="138" t="s">
        <v>131</v>
      </c>
      <c r="AU1148" s="138" t="s">
        <v>78</v>
      </c>
      <c r="AV1148" s="10" t="s">
        <v>78</v>
      </c>
      <c r="AW1148" s="10" t="s">
        <v>28</v>
      </c>
      <c r="AX1148" s="10" t="s">
        <v>72</v>
      </c>
      <c r="AY1148" s="138" t="s">
        <v>130</v>
      </c>
    </row>
    <row r="1149" spans="2:51" s="10" customFormat="1">
      <c r="B1149" s="136"/>
      <c r="D1149" s="137" t="s">
        <v>131</v>
      </c>
      <c r="E1149" s="138" t="s">
        <v>1</v>
      </c>
      <c r="F1149" s="139" t="s">
        <v>3466</v>
      </c>
      <c r="H1149" s="140">
        <v>42</v>
      </c>
      <c r="I1149" s="141"/>
      <c r="L1149" s="136"/>
      <c r="M1149" s="142"/>
      <c r="T1149" s="144"/>
      <c r="AT1149" s="138" t="s">
        <v>131</v>
      </c>
      <c r="AU1149" s="138" t="s">
        <v>78</v>
      </c>
      <c r="AV1149" s="10" t="s">
        <v>78</v>
      </c>
      <c r="AW1149" s="10" t="s">
        <v>28</v>
      </c>
      <c r="AX1149" s="10" t="s">
        <v>72</v>
      </c>
      <c r="AY1149" s="138" t="s">
        <v>130</v>
      </c>
    </row>
    <row r="1150" spans="2:51" s="10" customFormat="1">
      <c r="B1150" s="136"/>
      <c r="D1150" s="137" t="s">
        <v>131</v>
      </c>
      <c r="E1150" s="138" t="s">
        <v>1</v>
      </c>
      <c r="F1150" s="139" t="s">
        <v>3465</v>
      </c>
      <c r="H1150" s="140">
        <v>19.920000000000002</v>
      </c>
      <c r="I1150" s="141"/>
      <c r="L1150" s="136"/>
      <c r="M1150" s="142"/>
      <c r="T1150" s="144"/>
      <c r="AT1150" s="138" t="s">
        <v>131</v>
      </c>
      <c r="AU1150" s="138" t="s">
        <v>78</v>
      </c>
      <c r="AV1150" s="10" t="s">
        <v>78</v>
      </c>
      <c r="AW1150" s="10" t="s">
        <v>28</v>
      </c>
      <c r="AX1150" s="10" t="s">
        <v>72</v>
      </c>
      <c r="AY1150" s="138" t="s">
        <v>130</v>
      </c>
    </row>
    <row r="1151" spans="2:51" s="10" customFormat="1">
      <c r="B1151" s="136"/>
      <c r="D1151" s="137" t="s">
        <v>131</v>
      </c>
      <c r="E1151" s="138" t="s">
        <v>1</v>
      </c>
      <c r="F1151" s="139" t="s">
        <v>5557</v>
      </c>
      <c r="H1151" s="140">
        <v>3.3319999999999999</v>
      </c>
      <c r="I1151" s="141"/>
      <c r="L1151" s="136"/>
      <c r="M1151" s="142"/>
      <c r="T1151" s="144"/>
      <c r="AT1151" s="138" t="s">
        <v>131</v>
      </c>
      <c r="AU1151" s="138" t="s">
        <v>78</v>
      </c>
      <c r="AV1151" s="10" t="s">
        <v>78</v>
      </c>
      <c r="AW1151" s="10" t="s">
        <v>28</v>
      </c>
      <c r="AX1151" s="10" t="s">
        <v>72</v>
      </c>
      <c r="AY1151" s="138" t="s">
        <v>130</v>
      </c>
    </row>
    <row r="1152" spans="2:51" s="10" customFormat="1">
      <c r="B1152" s="136"/>
      <c r="D1152" s="137" t="s">
        <v>131</v>
      </c>
      <c r="E1152" s="138" t="s">
        <v>1</v>
      </c>
      <c r="F1152" s="139" t="s">
        <v>5556</v>
      </c>
      <c r="H1152" s="140">
        <v>3.9239999999999999</v>
      </c>
      <c r="I1152" s="141"/>
      <c r="L1152" s="136"/>
      <c r="M1152" s="142"/>
      <c r="T1152" s="144"/>
      <c r="AT1152" s="138" t="s">
        <v>131</v>
      </c>
      <c r="AU1152" s="138" t="s">
        <v>78</v>
      </c>
      <c r="AV1152" s="10" t="s">
        <v>78</v>
      </c>
      <c r="AW1152" s="10" t="s">
        <v>28</v>
      </c>
      <c r="AX1152" s="10" t="s">
        <v>72</v>
      </c>
      <c r="AY1152" s="138" t="s">
        <v>130</v>
      </c>
    </row>
    <row r="1153" spans="2:65" s="813" customFormat="1" ht="20.6">
      <c r="B1153" s="817"/>
      <c r="D1153" s="137" t="s">
        <v>131</v>
      </c>
      <c r="E1153" s="814" t="s">
        <v>1</v>
      </c>
      <c r="F1153" s="820" t="s">
        <v>3434</v>
      </c>
      <c r="H1153" s="819">
        <v>359.15600000000001</v>
      </c>
      <c r="I1153" s="818"/>
      <c r="L1153" s="817"/>
      <c r="M1153" s="816"/>
      <c r="T1153" s="815"/>
      <c r="AT1153" s="814" t="s">
        <v>131</v>
      </c>
      <c r="AU1153" s="814" t="s">
        <v>78</v>
      </c>
      <c r="AV1153" s="813" t="s">
        <v>132</v>
      </c>
      <c r="AW1153" s="813" t="s">
        <v>28</v>
      </c>
      <c r="AX1153" s="813" t="s">
        <v>8</v>
      </c>
      <c r="AY1153" s="814" t="s">
        <v>130</v>
      </c>
    </row>
    <row r="1154" spans="2:65" s="686" customFormat="1" ht="24.25" customHeight="1">
      <c r="B1154" s="301"/>
      <c r="C1154" s="551" t="s">
        <v>1691</v>
      </c>
      <c r="D1154" s="551" t="s">
        <v>1008</v>
      </c>
      <c r="E1154" s="801" t="s">
        <v>3669</v>
      </c>
      <c r="F1154" s="552" t="s">
        <v>3668</v>
      </c>
      <c r="G1154" s="800" t="s">
        <v>270</v>
      </c>
      <c r="H1154" s="799">
        <v>669.63400000000001</v>
      </c>
      <c r="I1154" s="553"/>
      <c r="J1154" s="798">
        <f>ROUND(I1154*H1154,0)</f>
        <v>0</v>
      </c>
      <c r="K1154" s="552" t="s">
        <v>4082</v>
      </c>
      <c r="L1154" s="34"/>
      <c r="M1154" s="554" t="s">
        <v>1</v>
      </c>
      <c r="N1154" s="555" t="s">
        <v>37</v>
      </c>
      <c r="P1154" s="307">
        <f>O1154*H1154</f>
        <v>0</v>
      </c>
      <c r="Q1154" s="307">
        <v>3.9825E-4</v>
      </c>
      <c r="R1154" s="307">
        <f>Q1154*H1154</f>
        <v>0.26668174049999999</v>
      </c>
      <c r="S1154" s="307">
        <v>0</v>
      </c>
      <c r="T1154" s="133">
        <f>S1154*H1154</f>
        <v>0</v>
      </c>
      <c r="AR1154" s="134" t="s">
        <v>143</v>
      </c>
      <c r="AT1154" s="134" t="s">
        <v>1008</v>
      </c>
      <c r="AU1154" s="134" t="s">
        <v>78</v>
      </c>
      <c r="AY1154" s="277" t="s">
        <v>130</v>
      </c>
      <c r="BE1154" s="308">
        <f>IF(N1154="základní",J1154,0)</f>
        <v>0</v>
      </c>
      <c r="BF1154" s="308">
        <f>IF(N1154="snížená",J1154,0)</f>
        <v>0</v>
      </c>
      <c r="BG1154" s="308">
        <f>IF(N1154="zákl. přenesená",J1154,0)</f>
        <v>0</v>
      </c>
      <c r="BH1154" s="308">
        <f>IF(N1154="sníž. přenesená",J1154,0)</f>
        <v>0</v>
      </c>
      <c r="BI1154" s="308">
        <f>IF(N1154="nulová",J1154,0)</f>
        <v>0</v>
      </c>
      <c r="BJ1154" s="277" t="s">
        <v>8</v>
      </c>
      <c r="BK1154" s="308">
        <f>ROUND(I1154*H1154,0)</f>
        <v>0</v>
      </c>
      <c r="BL1154" s="277" t="s">
        <v>143</v>
      </c>
      <c r="BM1154" s="134" t="s">
        <v>5555</v>
      </c>
    </row>
    <row r="1155" spans="2:65" s="10" customFormat="1">
      <c r="B1155" s="136"/>
      <c r="D1155" s="137" t="s">
        <v>131</v>
      </c>
      <c r="E1155" s="138" t="s">
        <v>1</v>
      </c>
      <c r="F1155" s="139" t="s">
        <v>3672</v>
      </c>
      <c r="H1155" s="140">
        <v>669.63400000000001</v>
      </c>
      <c r="I1155" s="141"/>
      <c r="L1155" s="136"/>
      <c r="M1155" s="142"/>
      <c r="T1155" s="144"/>
      <c r="AT1155" s="138" t="s">
        <v>131</v>
      </c>
      <c r="AU1155" s="138" t="s">
        <v>78</v>
      </c>
      <c r="AV1155" s="10" t="s">
        <v>78</v>
      </c>
      <c r="AW1155" s="10" t="s">
        <v>28</v>
      </c>
      <c r="AX1155" s="10" t="s">
        <v>8</v>
      </c>
      <c r="AY1155" s="138" t="s">
        <v>130</v>
      </c>
    </row>
    <row r="1156" spans="2:65" s="686" customFormat="1" ht="24.25" customHeight="1">
      <c r="B1156" s="301"/>
      <c r="C1156" s="551" t="s">
        <v>1743</v>
      </c>
      <c r="D1156" s="551" t="s">
        <v>1008</v>
      </c>
      <c r="E1156" s="801" t="s">
        <v>3661</v>
      </c>
      <c r="F1156" s="552" t="s">
        <v>3660</v>
      </c>
      <c r="G1156" s="800" t="s">
        <v>270</v>
      </c>
      <c r="H1156" s="799">
        <v>32.700000000000003</v>
      </c>
      <c r="I1156" s="553"/>
      <c r="J1156" s="798">
        <f>ROUND(I1156*H1156,0)</f>
        <v>0</v>
      </c>
      <c r="K1156" s="552" t="s">
        <v>4082</v>
      </c>
      <c r="L1156" s="34"/>
      <c r="M1156" s="554" t="s">
        <v>1</v>
      </c>
      <c r="N1156" s="555" t="s">
        <v>37</v>
      </c>
      <c r="P1156" s="307">
        <f>O1156*H1156</f>
        <v>0</v>
      </c>
      <c r="Q1156" s="307">
        <v>3.9825E-4</v>
      </c>
      <c r="R1156" s="307">
        <f>Q1156*H1156</f>
        <v>1.3022775000000002E-2</v>
      </c>
      <c r="S1156" s="307">
        <v>0</v>
      </c>
      <c r="T1156" s="133">
        <f>S1156*H1156</f>
        <v>0</v>
      </c>
      <c r="AR1156" s="134" t="s">
        <v>143</v>
      </c>
      <c r="AT1156" s="134" t="s">
        <v>1008</v>
      </c>
      <c r="AU1156" s="134" t="s">
        <v>78</v>
      </c>
      <c r="AY1156" s="277" t="s">
        <v>130</v>
      </c>
      <c r="BE1156" s="308">
        <f>IF(N1156="základní",J1156,0)</f>
        <v>0</v>
      </c>
      <c r="BF1156" s="308">
        <f>IF(N1156="snížená",J1156,0)</f>
        <v>0</v>
      </c>
      <c r="BG1156" s="308">
        <f>IF(N1156="zákl. přenesená",J1156,0)</f>
        <v>0</v>
      </c>
      <c r="BH1156" s="308">
        <f>IF(N1156="sníž. přenesená",J1156,0)</f>
        <v>0</v>
      </c>
      <c r="BI1156" s="308">
        <f>IF(N1156="nulová",J1156,0)</f>
        <v>0</v>
      </c>
      <c r="BJ1156" s="277" t="s">
        <v>8</v>
      </c>
      <c r="BK1156" s="308">
        <f>ROUND(I1156*H1156,0)</f>
        <v>0</v>
      </c>
      <c r="BL1156" s="277" t="s">
        <v>143</v>
      </c>
      <c r="BM1156" s="134" t="s">
        <v>5554</v>
      </c>
    </row>
    <row r="1157" spans="2:65" s="10" customFormat="1">
      <c r="B1157" s="136"/>
      <c r="D1157" s="137" t="s">
        <v>131</v>
      </c>
      <c r="E1157" s="138" t="s">
        <v>1</v>
      </c>
      <c r="F1157" s="139" t="s">
        <v>3664</v>
      </c>
      <c r="H1157" s="140">
        <v>32.700000000000003</v>
      </c>
      <c r="I1157" s="141"/>
      <c r="L1157" s="136"/>
      <c r="M1157" s="142"/>
      <c r="T1157" s="144"/>
      <c r="AT1157" s="138" t="s">
        <v>131</v>
      </c>
      <c r="AU1157" s="138" t="s">
        <v>78</v>
      </c>
      <c r="AV1157" s="10" t="s">
        <v>78</v>
      </c>
      <c r="AW1157" s="10" t="s">
        <v>28</v>
      </c>
      <c r="AX1157" s="10" t="s">
        <v>8</v>
      </c>
      <c r="AY1157" s="138" t="s">
        <v>130</v>
      </c>
    </row>
    <row r="1158" spans="2:65" s="686" customFormat="1" ht="44.25" customHeight="1">
      <c r="B1158" s="301"/>
      <c r="C1158" s="145" t="s">
        <v>1693</v>
      </c>
      <c r="D1158" s="145" t="s">
        <v>164</v>
      </c>
      <c r="E1158" s="146" t="s">
        <v>2983</v>
      </c>
      <c r="F1158" s="147" t="s">
        <v>2982</v>
      </c>
      <c r="G1158" s="148" t="s">
        <v>270</v>
      </c>
      <c r="H1158" s="149">
        <v>809.31899999999996</v>
      </c>
      <c r="I1158" s="150"/>
      <c r="J1158" s="151">
        <f>ROUND(I1158*H1158,0)</f>
        <v>0</v>
      </c>
      <c r="K1158" s="147" t="s">
        <v>4082</v>
      </c>
      <c r="L1158" s="152"/>
      <c r="M1158" s="153" t="s">
        <v>1</v>
      </c>
      <c r="N1158" s="306" t="s">
        <v>37</v>
      </c>
      <c r="P1158" s="307">
        <f>O1158*H1158</f>
        <v>0</v>
      </c>
      <c r="Q1158" s="307">
        <v>5.4000000000000003E-3</v>
      </c>
      <c r="R1158" s="307">
        <f>Q1158*H1158</f>
        <v>4.3703225999999997</v>
      </c>
      <c r="S1158" s="307">
        <v>0</v>
      </c>
      <c r="T1158" s="133">
        <f>S1158*H1158</f>
        <v>0</v>
      </c>
      <c r="AR1158" s="134" t="s">
        <v>154</v>
      </c>
      <c r="AT1158" s="134" t="s">
        <v>164</v>
      </c>
      <c r="AU1158" s="134" t="s">
        <v>78</v>
      </c>
      <c r="AY1158" s="277" t="s">
        <v>130</v>
      </c>
      <c r="BE1158" s="308">
        <f>IF(N1158="základní",J1158,0)</f>
        <v>0</v>
      </c>
      <c r="BF1158" s="308">
        <f>IF(N1158="snížená",J1158,0)</f>
        <v>0</v>
      </c>
      <c r="BG1158" s="308">
        <f>IF(N1158="zákl. přenesená",J1158,0)</f>
        <v>0</v>
      </c>
      <c r="BH1158" s="308">
        <f>IF(N1158="sníž. přenesená",J1158,0)</f>
        <v>0</v>
      </c>
      <c r="BI1158" s="308">
        <f>IF(N1158="nulová",J1158,0)</f>
        <v>0</v>
      </c>
      <c r="BJ1158" s="277" t="s">
        <v>8</v>
      </c>
      <c r="BK1158" s="308">
        <f>ROUND(I1158*H1158,0)</f>
        <v>0</v>
      </c>
      <c r="BL1158" s="277" t="s">
        <v>143</v>
      </c>
      <c r="BM1158" s="134" t="s">
        <v>5553</v>
      </c>
    </row>
    <row r="1159" spans="2:65" s="10" customFormat="1">
      <c r="B1159" s="136"/>
      <c r="D1159" s="137" t="s">
        <v>131</v>
      </c>
      <c r="E1159" s="138" t="s">
        <v>1</v>
      </c>
      <c r="F1159" s="139" t="s">
        <v>5552</v>
      </c>
      <c r="H1159" s="140">
        <v>770.07899999999995</v>
      </c>
      <c r="I1159" s="141"/>
      <c r="L1159" s="136"/>
      <c r="M1159" s="142"/>
      <c r="T1159" s="144"/>
      <c r="AT1159" s="138" t="s">
        <v>131</v>
      </c>
      <c r="AU1159" s="138" t="s">
        <v>78</v>
      </c>
      <c r="AV1159" s="10" t="s">
        <v>78</v>
      </c>
      <c r="AW1159" s="10" t="s">
        <v>28</v>
      </c>
      <c r="AX1159" s="10" t="s">
        <v>72</v>
      </c>
      <c r="AY1159" s="138" t="s">
        <v>130</v>
      </c>
    </row>
    <row r="1160" spans="2:65" s="10" customFormat="1">
      <c r="B1160" s="136"/>
      <c r="D1160" s="137" t="s">
        <v>131</v>
      </c>
      <c r="E1160" s="138" t="s">
        <v>1</v>
      </c>
      <c r="F1160" s="139" t="s">
        <v>5551</v>
      </c>
      <c r="H1160" s="140">
        <v>39.24</v>
      </c>
      <c r="I1160" s="141"/>
      <c r="L1160" s="136"/>
      <c r="M1160" s="142"/>
      <c r="T1160" s="144"/>
      <c r="AT1160" s="138" t="s">
        <v>131</v>
      </c>
      <c r="AU1160" s="138" t="s">
        <v>78</v>
      </c>
      <c r="AV1160" s="10" t="s">
        <v>78</v>
      </c>
      <c r="AW1160" s="10" t="s">
        <v>28</v>
      </c>
      <c r="AX1160" s="10" t="s">
        <v>72</v>
      </c>
      <c r="AY1160" s="138" t="s">
        <v>130</v>
      </c>
    </row>
    <row r="1161" spans="2:65" s="813" customFormat="1">
      <c r="B1161" s="817"/>
      <c r="D1161" s="137" t="s">
        <v>131</v>
      </c>
      <c r="E1161" s="814" t="s">
        <v>1</v>
      </c>
      <c r="F1161" s="820" t="s">
        <v>2951</v>
      </c>
      <c r="H1161" s="819">
        <v>809.31899999999996</v>
      </c>
      <c r="I1161" s="818"/>
      <c r="L1161" s="817"/>
      <c r="M1161" s="816"/>
      <c r="T1161" s="815"/>
      <c r="AT1161" s="814" t="s">
        <v>131</v>
      </c>
      <c r="AU1161" s="814" t="s">
        <v>78</v>
      </c>
      <c r="AV1161" s="813" t="s">
        <v>132</v>
      </c>
      <c r="AW1161" s="813" t="s">
        <v>28</v>
      </c>
      <c r="AX1161" s="813" t="s">
        <v>8</v>
      </c>
      <c r="AY1161" s="814" t="s">
        <v>130</v>
      </c>
    </row>
    <row r="1162" spans="2:65" s="686" customFormat="1" ht="24.25" customHeight="1">
      <c r="B1162" s="301"/>
      <c r="C1162" s="551" t="s">
        <v>1747</v>
      </c>
      <c r="D1162" s="551" t="s">
        <v>1008</v>
      </c>
      <c r="E1162" s="801" t="s">
        <v>3788</v>
      </c>
      <c r="F1162" s="552" t="s">
        <v>3787</v>
      </c>
      <c r="G1162" s="800" t="s">
        <v>270</v>
      </c>
      <c r="H1162" s="799">
        <v>236.12200000000001</v>
      </c>
      <c r="I1162" s="553"/>
      <c r="J1162" s="798">
        <f>ROUND(I1162*H1162,0)</f>
        <v>0</v>
      </c>
      <c r="K1162" s="552" t="s">
        <v>4082</v>
      </c>
      <c r="L1162" s="34"/>
      <c r="M1162" s="554" t="s">
        <v>1</v>
      </c>
      <c r="N1162" s="555" t="s">
        <v>37</v>
      </c>
      <c r="P1162" s="307">
        <f>O1162*H1162</f>
        <v>0</v>
      </c>
      <c r="Q1162" s="307">
        <v>3.9500000000000001E-4</v>
      </c>
      <c r="R1162" s="307">
        <f>Q1162*H1162</f>
        <v>9.3268190000000001E-2</v>
      </c>
      <c r="S1162" s="307">
        <v>0</v>
      </c>
      <c r="T1162" s="133">
        <f>S1162*H1162</f>
        <v>0</v>
      </c>
      <c r="AR1162" s="134" t="s">
        <v>143</v>
      </c>
      <c r="AT1162" s="134" t="s">
        <v>1008</v>
      </c>
      <c r="AU1162" s="134" t="s">
        <v>78</v>
      </c>
      <c r="AY1162" s="277" t="s">
        <v>130</v>
      </c>
      <c r="BE1162" s="308">
        <f>IF(N1162="základní",J1162,0)</f>
        <v>0</v>
      </c>
      <c r="BF1162" s="308">
        <f>IF(N1162="snížená",J1162,0)</f>
        <v>0</v>
      </c>
      <c r="BG1162" s="308">
        <f>IF(N1162="zákl. přenesená",J1162,0)</f>
        <v>0</v>
      </c>
      <c r="BH1162" s="308">
        <f>IF(N1162="sníž. přenesená",J1162,0)</f>
        <v>0</v>
      </c>
      <c r="BI1162" s="308">
        <f>IF(N1162="nulová",J1162,0)</f>
        <v>0</v>
      </c>
      <c r="BJ1162" s="277" t="s">
        <v>8</v>
      </c>
      <c r="BK1162" s="308">
        <f>ROUND(I1162*H1162,0)</f>
        <v>0</v>
      </c>
      <c r="BL1162" s="277" t="s">
        <v>143</v>
      </c>
      <c r="BM1162" s="134" t="s">
        <v>5550</v>
      </c>
    </row>
    <row r="1163" spans="2:65" s="10" customFormat="1">
      <c r="B1163" s="136"/>
      <c r="D1163" s="137" t="s">
        <v>131</v>
      </c>
      <c r="E1163" s="138" t="s">
        <v>1</v>
      </c>
      <c r="F1163" s="139" t="s">
        <v>3805</v>
      </c>
      <c r="H1163" s="140">
        <v>159.559</v>
      </c>
      <c r="I1163" s="141"/>
      <c r="L1163" s="136"/>
      <c r="M1163" s="142"/>
      <c r="T1163" s="144"/>
      <c r="AT1163" s="138" t="s">
        <v>131</v>
      </c>
      <c r="AU1163" s="138" t="s">
        <v>78</v>
      </c>
      <c r="AV1163" s="10" t="s">
        <v>78</v>
      </c>
      <c r="AW1163" s="10" t="s">
        <v>28</v>
      </c>
      <c r="AX1163" s="10" t="s">
        <v>72</v>
      </c>
      <c r="AY1163" s="138" t="s">
        <v>130</v>
      </c>
    </row>
    <row r="1164" spans="2:65" s="10" customFormat="1">
      <c r="B1164" s="136"/>
      <c r="D1164" s="137" t="s">
        <v>131</v>
      </c>
      <c r="E1164" s="138" t="s">
        <v>1</v>
      </c>
      <c r="F1164" s="139" t="s">
        <v>3794</v>
      </c>
      <c r="H1164" s="140">
        <v>76.563000000000002</v>
      </c>
      <c r="I1164" s="141"/>
      <c r="L1164" s="136"/>
      <c r="M1164" s="142"/>
      <c r="T1164" s="144"/>
      <c r="AT1164" s="138" t="s">
        <v>131</v>
      </c>
      <c r="AU1164" s="138" t="s">
        <v>78</v>
      </c>
      <c r="AV1164" s="10" t="s">
        <v>78</v>
      </c>
      <c r="AW1164" s="10" t="s">
        <v>28</v>
      </c>
      <c r="AX1164" s="10" t="s">
        <v>72</v>
      </c>
      <c r="AY1164" s="138" t="s">
        <v>130</v>
      </c>
    </row>
    <row r="1165" spans="2:65" s="813" customFormat="1">
      <c r="B1165" s="817"/>
      <c r="D1165" s="137" t="s">
        <v>131</v>
      </c>
      <c r="E1165" s="814" t="s">
        <v>1</v>
      </c>
      <c r="F1165" s="820" t="s">
        <v>2951</v>
      </c>
      <c r="H1165" s="819">
        <v>236.12200000000001</v>
      </c>
      <c r="I1165" s="818"/>
      <c r="L1165" s="817"/>
      <c r="M1165" s="816"/>
      <c r="T1165" s="815"/>
      <c r="AT1165" s="814" t="s">
        <v>131</v>
      </c>
      <c r="AU1165" s="814" t="s">
        <v>78</v>
      </c>
      <c r="AV1165" s="813" t="s">
        <v>132</v>
      </c>
      <c r="AW1165" s="813" t="s">
        <v>28</v>
      </c>
      <c r="AX1165" s="813" t="s">
        <v>8</v>
      </c>
      <c r="AY1165" s="814" t="s">
        <v>130</v>
      </c>
    </row>
    <row r="1166" spans="2:65" s="686" customFormat="1" ht="24.25" customHeight="1">
      <c r="B1166" s="301"/>
      <c r="C1166" s="551" t="s">
        <v>1696</v>
      </c>
      <c r="D1166" s="551" t="s">
        <v>1008</v>
      </c>
      <c r="E1166" s="801" t="s">
        <v>4120</v>
      </c>
      <c r="F1166" s="552" t="s">
        <v>4119</v>
      </c>
      <c r="G1166" s="800" t="s">
        <v>158</v>
      </c>
      <c r="H1166" s="799">
        <v>157.68799999999999</v>
      </c>
      <c r="I1166" s="553"/>
      <c r="J1166" s="798">
        <f>ROUND(I1166*H1166,0)</f>
        <v>0</v>
      </c>
      <c r="K1166" s="552" t="s">
        <v>4082</v>
      </c>
      <c r="L1166" s="34"/>
      <c r="M1166" s="554" t="s">
        <v>1</v>
      </c>
      <c r="N1166" s="555" t="s">
        <v>37</v>
      </c>
      <c r="P1166" s="307">
        <f>O1166*H1166</f>
        <v>0</v>
      </c>
      <c r="Q1166" s="307">
        <v>1.6000000000000001E-4</v>
      </c>
      <c r="R1166" s="307">
        <f>Q1166*H1166</f>
        <v>2.5230079999999998E-2</v>
      </c>
      <c r="S1166" s="307">
        <v>0</v>
      </c>
      <c r="T1166" s="133">
        <f>S1166*H1166</f>
        <v>0</v>
      </c>
      <c r="AR1166" s="134" t="s">
        <v>143</v>
      </c>
      <c r="AT1166" s="134" t="s">
        <v>1008</v>
      </c>
      <c r="AU1166" s="134" t="s">
        <v>78</v>
      </c>
      <c r="AY1166" s="277" t="s">
        <v>130</v>
      </c>
      <c r="BE1166" s="308">
        <f>IF(N1166="základní",J1166,0)</f>
        <v>0</v>
      </c>
      <c r="BF1166" s="308">
        <f>IF(N1166="snížená",J1166,0)</f>
        <v>0</v>
      </c>
      <c r="BG1166" s="308">
        <f>IF(N1166="zákl. přenesená",J1166,0)</f>
        <v>0</v>
      </c>
      <c r="BH1166" s="308">
        <f>IF(N1166="sníž. přenesená",J1166,0)</f>
        <v>0</v>
      </c>
      <c r="BI1166" s="308">
        <f>IF(N1166="nulová",J1166,0)</f>
        <v>0</v>
      </c>
      <c r="BJ1166" s="277" t="s">
        <v>8</v>
      </c>
      <c r="BK1166" s="308">
        <f>ROUND(I1166*H1166,0)</f>
        <v>0</v>
      </c>
      <c r="BL1166" s="277" t="s">
        <v>143</v>
      </c>
      <c r="BM1166" s="134" t="s">
        <v>5549</v>
      </c>
    </row>
    <row r="1167" spans="2:65" s="10" customFormat="1">
      <c r="B1167" s="136"/>
      <c r="D1167" s="137" t="s">
        <v>131</v>
      </c>
      <c r="E1167" s="138" t="s">
        <v>1</v>
      </c>
      <c r="F1167" s="139" t="s">
        <v>3717</v>
      </c>
      <c r="H1167" s="140">
        <v>46.558</v>
      </c>
      <c r="I1167" s="141"/>
      <c r="L1167" s="136"/>
      <c r="M1167" s="142"/>
      <c r="T1167" s="144"/>
      <c r="AT1167" s="138" t="s">
        <v>131</v>
      </c>
      <c r="AU1167" s="138" t="s">
        <v>78</v>
      </c>
      <c r="AV1167" s="10" t="s">
        <v>78</v>
      </c>
      <c r="AW1167" s="10" t="s">
        <v>28</v>
      </c>
      <c r="AX1167" s="10" t="s">
        <v>72</v>
      </c>
      <c r="AY1167" s="138" t="s">
        <v>130</v>
      </c>
    </row>
    <row r="1168" spans="2:65" s="10" customFormat="1">
      <c r="B1168" s="136"/>
      <c r="D1168" s="137" t="s">
        <v>131</v>
      </c>
      <c r="E1168" s="138" t="s">
        <v>1</v>
      </c>
      <c r="F1168" s="139" t="s">
        <v>3716</v>
      </c>
      <c r="H1168" s="140">
        <v>21.334</v>
      </c>
      <c r="I1168" s="141"/>
      <c r="L1168" s="136"/>
      <c r="M1168" s="142"/>
      <c r="T1168" s="144"/>
      <c r="AT1168" s="138" t="s">
        <v>131</v>
      </c>
      <c r="AU1168" s="138" t="s">
        <v>78</v>
      </c>
      <c r="AV1168" s="10" t="s">
        <v>78</v>
      </c>
      <c r="AW1168" s="10" t="s">
        <v>28</v>
      </c>
      <c r="AX1168" s="10" t="s">
        <v>72</v>
      </c>
      <c r="AY1168" s="138" t="s">
        <v>130</v>
      </c>
    </row>
    <row r="1169" spans="2:65" s="813" customFormat="1">
      <c r="B1169" s="817"/>
      <c r="D1169" s="137" t="s">
        <v>131</v>
      </c>
      <c r="E1169" s="814" t="s">
        <v>1</v>
      </c>
      <c r="F1169" s="820" t="s">
        <v>5548</v>
      </c>
      <c r="H1169" s="819">
        <v>67.891999999999996</v>
      </c>
      <c r="I1169" s="818"/>
      <c r="L1169" s="817"/>
      <c r="M1169" s="816"/>
      <c r="T1169" s="815"/>
      <c r="AT1169" s="814" t="s">
        <v>131</v>
      </c>
      <c r="AU1169" s="814" t="s">
        <v>78</v>
      </c>
      <c r="AV1169" s="813" t="s">
        <v>132</v>
      </c>
      <c r="AW1169" s="813" t="s">
        <v>28</v>
      </c>
      <c r="AX1169" s="813" t="s">
        <v>72</v>
      </c>
      <c r="AY1169" s="814" t="s">
        <v>130</v>
      </c>
    </row>
    <row r="1170" spans="2:65" s="10" customFormat="1">
      <c r="B1170" s="136"/>
      <c r="D1170" s="137" t="s">
        <v>131</v>
      </c>
      <c r="E1170" s="138" t="s">
        <v>1</v>
      </c>
      <c r="F1170" s="139" t="s">
        <v>5547</v>
      </c>
      <c r="H1170" s="140">
        <v>2.44</v>
      </c>
      <c r="I1170" s="141"/>
      <c r="L1170" s="136"/>
      <c r="M1170" s="142"/>
      <c r="T1170" s="144"/>
      <c r="AT1170" s="138" t="s">
        <v>131</v>
      </c>
      <c r="AU1170" s="138" t="s">
        <v>78</v>
      </c>
      <c r="AV1170" s="10" t="s">
        <v>78</v>
      </c>
      <c r="AW1170" s="10" t="s">
        <v>28</v>
      </c>
      <c r="AX1170" s="10" t="s">
        <v>72</v>
      </c>
      <c r="AY1170" s="138" t="s">
        <v>130</v>
      </c>
    </row>
    <row r="1171" spans="2:65" s="10" customFormat="1">
      <c r="B1171" s="136"/>
      <c r="D1171" s="137" t="s">
        <v>131</v>
      </c>
      <c r="E1171" s="138" t="s">
        <v>1</v>
      </c>
      <c r="F1171" s="139" t="s">
        <v>3714</v>
      </c>
      <c r="H1171" s="140">
        <v>20.329999999999998</v>
      </c>
      <c r="I1171" s="141"/>
      <c r="L1171" s="136"/>
      <c r="M1171" s="142"/>
      <c r="T1171" s="144"/>
      <c r="AT1171" s="138" t="s">
        <v>131</v>
      </c>
      <c r="AU1171" s="138" t="s">
        <v>78</v>
      </c>
      <c r="AV1171" s="10" t="s">
        <v>78</v>
      </c>
      <c r="AW1171" s="10" t="s">
        <v>28</v>
      </c>
      <c r="AX1171" s="10" t="s">
        <v>72</v>
      </c>
      <c r="AY1171" s="138" t="s">
        <v>130</v>
      </c>
    </row>
    <row r="1172" spans="2:65" s="10" customFormat="1">
      <c r="B1172" s="136"/>
      <c r="D1172" s="137" t="s">
        <v>131</v>
      </c>
      <c r="E1172" s="138" t="s">
        <v>1</v>
      </c>
      <c r="F1172" s="139" t="s">
        <v>5546</v>
      </c>
      <c r="H1172" s="140">
        <v>23.34</v>
      </c>
      <c r="I1172" s="141"/>
      <c r="L1172" s="136"/>
      <c r="M1172" s="142"/>
      <c r="T1172" s="144"/>
      <c r="AT1172" s="138" t="s">
        <v>131</v>
      </c>
      <c r="AU1172" s="138" t="s">
        <v>78</v>
      </c>
      <c r="AV1172" s="10" t="s">
        <v>78</v>
      </c>
      <c r="AW1172" s="10" t="s">
        <v>28</v>
      </c>
      <c r="AX1172" s="10" t="s">
        <v>72</v>
      </c>
      <c r="AY1172" s="138" t="s">
        <v>130</v>
      </c>
    </row>
    <row r="1173" spans="2:65" s="813" customFormat="1">
      <c r="B1173" s="817"/>
      <c r="D1173" s="137" t="s">
        <v>131</v>
      </c>
      <c r="E1173" s="814" t="s">
        <v>1</v>
      </c>
      <c r="F1173" s="820" t="s">
        <v>5545</v>
      </c>
      <c r="H1173" s="819">
        <v>46.11</v>
      </c>
      <c r="I1173" s="818"/>
      <c r="L1173" s="817"/>
      <c r="M1173" s="816"/>
      <c r="T1173" s="815"/>
      <c r="AT1173" s="814" t="s">
        <v>131</v>
      </c>
      <c r="AU1173" s="814" t="s">
        <v>78</v>
      </c>
      <c r="AV1173" s="813" t="s">
        <v>132</v>
      </c>
      <c r="AW1173" s="813" t="s">
        <v>28</v>
      </c>
      <c r="AX1173" s="813" t="s">
        <v>72</v>
      </c>
      <c r="AY1173" s="814" t="s">
        <v>130</v>
      </c>
    </row>
    <row r="1174" spans="2:65" s="10" customFormat="1">
      <c r="B1174" s="136"/>
      <c r="D1174" s="137" t="s">
        <v>131</v>
      </c>
      <c r="E1174" s="138" t="s">
        <v>1</v>
      </c>
      <c r="F1174" s="139" t="s">
        <v>3707</v>
      </c>
      <c r="H1174" s="140">
        <v>9.0139999999999993</v>
      </c>
      <c r="I1174" s="141"/>
      <c r="L1174" s="136"/>
      <c r="M1174" s="142"/>
      <c r="T1174" s="144"/>
      <c r="AT1174" s="138" t="s">
        <v>131</v>
      </c>
      <c r="AU1174" s="138" t="s">
        <v>78</v>
      </c>
      <c r="AV1174" s="10" t="s">
        <v>78</v>
      </c>
      <c r="AW1174" s="10" t="s">
        <v>28</v>
      </c>
      <c r="AX1174" s="10" t="s">
        <v>72</v>
      </c>
      <c r="AY1174" s="138" t="s">
        <v>130</v>
      </c>
    </row>
    <row r="1175" spans="2:65" s="813" customFormat="1">
      <c r="B1175" s="817"/>
      <c r="D1175" s="137" t="s">
        <v>131</v>
      </c>
      <c r="E1175" s="814" t="s">
        <v>1</v>
      </c>
      <c r="F1175" s="820" t="s">
        <v>5544</v>
      </c>
      <c r="H1175" s="819">
        <v>9.0139999999999993</v>
      </c>
      <c r="I1175" s="818"/>
      <c r="L1175" s="817"/>
      <c r="M1175" s="816"/>
      <c r="T1175" s="815"/>
      <c r="AT1175" s="814" t="s">
        <v>131</v>
      </c>
      <c r="AU1175" s="814" t="s">
        <v>78</v>
      </c>
      <c r="AV1175" s="813" t="s">
        <v>132</v>
      </c>
      <c r="AW1175" s="813" t="s">
        <v>28</v>
      </c>
      <c r="AX1175" s="813" t="s">
        <v>72</v>
      </c>
      <c r="AY1175" s="814" t="s">
        <v>130</v>
      </c>
    </row>
    <row r="1176" spans="2:65" s="10" customFormat="1">
      <c r="B1176" s="136"/>
      <c r="D1176" s="137" t="s">
        <v>131</v>
      </c>
      <c r="E1176" s="138" t="s">
        <v>1</v>
      </c>
      <c r="F1176" s="139" t="s">
        <v>3706</v>
      </c>
      <c r="H1176" s="140">
        <v>8.7219999999999995</v>
      </c>
      <c r="I1176" s="141"/>
      <c r="L1176" s="136"/>
      <c r="M1176" s="142"/>
      <c r="T1176" s="144"/>
      <c r="AT1176" s="138" t="s">
        <v>131</v>
      </c>
      <c r="AU1176" s="138" t="s">
        <v>78</v>
      </c>
      <c r="AV1176" s="10" t="s">
        <v>78</v>
      </c>
      <c r="AW1176" s="10" t="s">
        <v>28</v>
      </c>
      <c r="AX1176" s="10" t="s">
        <v>72</v>
      </c>
      <c r="AY1176" s="138" t="s">
        <v>130</v>
      </c>
    </row>
    <row r="1177" spans="2:65" s="10" customFormat="1">
      <c r="B1177" s="136"/>
      <c r="D1177" s="137" t="s">
        <v>131</v>
      </c>
      <c r="E1177" s="138" t="s">
        <v>1</v>
      </c>
      <c r="F1177" s="139" t="s">
        <v>3705</v>
      </c>
      <c r="H1177" s="140">
        <v>25.95</v>
      </c>
      <c r="I1177" s="141"/>
      <c r="L1177" s="136"/>
      <c r="M1177" s="142"/>
      <c r="T1177" s="144"/>
      <c r="AT1177" s="138" t="s">
        <v>131</v>
      </c>
      <c r="AU1177" s="138" t="s">
        <v>78</v>
      </c>
      <c r="AV1177" s="10" t="s">
        <v>78</v>
      </c>
      <c r="AW1177" s="10" t="s">
        <v>28</v>
      </c>
      <c r="AX1177" s="10" t="s">
        <v>72</v>
      </c>
      <c r="AY1177" s="138" t="s">
        <v>130</v>
      </c>
    </row>
    <row r="1178" spans="2:65" s="813" customFormat="1">
      <c r="B1178" s="817"/>
      <c r="D1178" s="137" t="s">
        <v>131</v>
      </c>
      <c r="E1178" s="814" t="s">
        <v>1</v>
      </c>
      <c r="F1178" s="820" t="s">
        <v>5543</v>
      </c>
      <c r="H1178" s="819">
        <v>34.671999999999997</v>
      </c>
      <c r="I1178" s="818"/>
      <c r="L1178" s="817"/>
      <c r="M1178" s="816"/>
      <c r="T1178" s="815"/>
      <c r="AT1178" s="814" t="s">
        <v>131</v>
      </c>
      <c r="AU1178" s="814" t="s">
        <v>78</v>
      </c>
      <c r="AV1178" s="813" t="s">
        <v>132</v>
      </c>
      <c r="AW1178" s="813" t="s">
        <v>28</v>
      </c>
      <c r="AX1178" s="813" t="s">
        <v>72</v>
      </c>
      <c r="AY1178" s="814" t="s">
        <v>130</v>
      </c>
    </row>
    <row r="1179" spans="2:65" s="821" customFormat="1">
      <c r="B1179" s="825"/>
      <c r="D1179" s="137" t="s">
        <v>131</v>
      </c>
      <c r="E1179" s="822" t="s">
        <v>1</v>
      </c>
      <c r="F1179" s="828" t="s">
        <v>3195</v>
      </c>
      <c r="H1179" s="827">
        <v>157.68799999999999</v>
      </c>
      <c r="I1179" s="826"/>
      <c r="L1179" s="825"/>
      <c r="M1179" s="824"/>
      <c r="T1179" s="823"/>
      <c r="AT1179" s="822" t="s">
        <v>131</v>
      </c>
      <c r="AU1179" s="822" t="s">
        <v>78</v>
      </c>
      <c r="AV1179" s="821" t="s">
        <v>103</v>
      </c>
      <c r="AW1179" s="821" t="s">
        <v>28</v>
      </c>
      <c r="AX1179" s="821" t="s">
        <v>8</v>
      </c>
      <c r="AY1179" s="822" t="s">
        <v>130</v>
      </c>
    </row>
    <row r="1180" spans="2:65" s="686" customFormat="1" ht="37.950000000000003" customHeight="1">
      <c r="B1180" s="301"/>
      <c r="C1180" s="551" t="s">
        <v>1750</v>
      </c>
      <c r="D1180" s="551" t="s">
        <v>1008</v>
      </c>
      <c r="E1180" s="801" t="s">
        <v>3786</v>
      </c>
      <c r="F1180" s="552" t="s">
        <v>3785</v>
      </c>
      <c r="G1180" s="800" t="s">
        <v>270</v>
      </c>
      <c r="H1180" s="799">
        <v>236.12200000000001</v>
      </c>
      <c r="I1180" s="553"/>
      <c r="J1180" s="798">
        <f>ROUND(I1180*H1180,0)</f>
        <v>0</v>
      </c>
      <c r="K1180" s="552" t="s">
        <v>4082</v>
      </c>
      <c r="L1180" s="34"/>
      <c r="M1180" s="554" t="s">
        <v>1</v>
      </c>
      <c r="N1180" s="555" t="s">
        <v>37</v>
      </c>
      <c r="P1180" s="307">
        <f>O1180*H1180</f>
        <v>0</v>
      </c>
      <c r="Q1180" s="307">
        <v>3.5000000000000001E-3</v>
      </c>
      <c r="R1180" s="307">
        <f>Q1180*H1180</f>
        <v>0.82642700000000002</v>
      </c>
      <c r="S1180" s="307">
        <v>0</v>
      </c>
      <c r="T1180" s="133">
        <f>S1180*H1180</f>
        <v>0</v>
      </c>
      <c r="AR1180" s="134" t="s">
        <v>143</v>
      </c>
      <c r="AT1180" s="134" t="s">
        <v>1008</v>
      </c>
      <c r="AU1180" s="134" t="s">
        <v>78</v>
      </c>
      <c r="AY1180" s="277" t="s">
        <v>130</v>
      </c>
      <c r="BE1180" s="308">
        <f>IF(N1180="základní",J1180,0)</f>
        <v>0</v>
      </c>
      <c r="BF1180" s="308">
        <f>IF(N1180="snížená",J1180,0)</f>
        <v>0</v>
      </c>
      <c r="BG1180" s="308">
        <f>IF(N1180="zákl. přenesená",J1180,0)</f>
        <v>0</v>
      </c>
      <c r="BH1180" s="308">
        <f>IF(N1180="sníž. přenesená",J1180,0)</f>
        <v>0</v>
      </c>
      <c r="BI1180" s="308">
        <f>IF(N1180="nulová",J1180,0)</f>
        <v>0</v>
      </c>
      <c r="BJ1180" s="277" t="s">
        <v>8</v>
      </c>
      <c r="BK1180" s="308">
        <f>ROUND(I1180*H1180,0)</f>
        <v>0</v>
      </c>
      <c r="BL1180" s="277" t="s">
        <v>143</v>
      </c>
      <c r="BM1180" s="134" t="s">
        <v>5542</v>
      </c>
    </row>
    <row r="1181" spans="2:65" s="10" customFormat="1">
      <c r="B1181" s="136"/>
      <c r="D1181" s="137" t="s">
        <v>131</v>
      </c>
      <c r="E1181" s="138" t="s">
        <v>1</v>
      </c>
      <c r="F1181" s="139" t="s">
        <v>3805</v>
      </c>
      <c r="H1181" s="140">
        <v>159.559</v>
      </c>
      <c r="I1181" s="141"/>
      <c r="L1181" s="136"/>
      <c r="M1181" s="142"/>
      <c r="T1181" s="144"/>
      <c r="AT1181" s="138" t="s">
        <v>131</v>
      </c>
      <c r="AU1181" s="138" t="s">
        <v>78</v>
      </c>
      <c r="AV1181" s="10" t="s">
        <v>78</v>
      </c>
      <c r="AW1181" s="10" t="s">
        <v>28</v>
      </c>
      <c r="AX1181" s="10" t="s">
        <v>72</v>
      </c>
      <c r="AY1181" s="138" t="s">
        <v>130</v>
      </c>
    </row>
    <row r="1182" spans="2:65" s="10" customFormat="1">
      <c r="B1182" s="136"/>
      <c r="D1182" s="137" t="s">
        <v>131</v>
      </c>
      <c r="E1182" s="138" t="s">
        <v>1</v>
      </c>
      <c r="F1182" s="139" t="s">
        <v>3794</v>
      </c>
      <c r="H1182" s="140">
        <v>76.563000000000002</v>
      </c>
      <c r="I1182" s="141"/>
      <c r="L1182" s="136"/>
      <c r="M1182" s="142"/>
      <c r="T1182" s="144"/>
      <c r="AT1182" s="138" t="s">
        <v>131</v>
      </c>
      <c r="AU1182" s="138" t="s">
        <v>78</v>
      </c>
      <c r="AV1182" s="10" t="s">
        <v>78</v>
      </c>
      <c r="AW1182" s="10" t="s">
        <v>28</v>
      </c>
      <c r="AX1182" s="10" t="s">
        <v>72</v>
      </c>
      <c r="AY1182" s="138" t="s">
        <v>130</v>
      </c>
    </row>
    <row r="1183" spans="2:65" s="813" customFormat="1">
      <c r="B1183" s="817"/>
      <c r="D1183" s="137" t="s">
        <v>131</v>
      </c>
      <c r="E1183" s="814" t="s">
        <v>1</v>
      </c>
      <c r="F1183" s="820" t="s">
        <v>2951</v>
      </c>
      <c r="H1183" s="819">
        <v>236.12200000000001</v>
      </c>
      <c r="I1183" s="818"/>
      <c r="L1183" s="817"/>
      <c r="M1183" s="816"/>
      <c r="T1183" s="815"/>
      <c r="AT1183" s="814" t="s">
        <v>131</v>
      </c>
      <c r="AU1183" s="814" t="s">
        <v>78</v>
      </c>
      <c r="AV1183" s="813" t="s">
        <v>132</v>
      </c>
      <c r="AW1183" s="813" t="s">
        <v>28</v>
      </c>
      <c r="AX1183" s="813" t="s">
        <v>8</v>
      </c>
      <c r="AY1183" s="814" t="s">
        <v>130</v>
      </c>
    </row>
    <row r="1184" spans="2:65" s="686" customFormat="1" ht="24.25" customHeight="1">
      <c r="B1184" s="301"/>
      <c r="C1184" s="551" t="s">
        <v>1698</v>
      </c>
      <c r="D1184" s="551" t="s">
        <v>1008</v>
      </c>
      <c r="E1184" s="801" t="s">
        <v>3433</v>
      </c>
      <c r="F1184" s="552" t="s">
        <v>3432</v>
      </c>
      <c r="G1184" s="800" t="s">
        <v>158</v>
      </c>
      <c r="H1184" s="799">
        <v>271.63600000000002</v>
      </c>
      <c r="I1184" s="553"/>
      <c r="J1184" s="798">
        <f>ROUND(I1184*H1184,0)</f>
        <v>0</v>
      </c>
      <c r="K1184" s="552" t="s">
        <v>4082</v>
      </c>
      <c r="L1184" s="34"/>
      <c r="M1184" s="554" t="s">
        <v>1</v>
      </c>
      <c r="N1184" s="555" t="s">
        <v>37</v>
      </c>
      <c r="P1184" s="307">
        <f>O1184*H1184</f>
        <v>0</v>
      </c>
      <c r="Q1184" s="307">
        <v>0</v>
      </c>
      <c r="R1184" s="307">
        <f>Q1184*H1184</f>
        <v>0</v>
      </c>
      <c r="S1184" s="307">
        <v>0</v>
      </c>
      <c r="T1184" s="133">
        <f>S1184*H1184</f>
        <v>0</v>
      </c>
      <c r="AR1184" s="134" t="s">
        <v>143</v>
      </c>
      <c r="AT1184" s="134" t="s">
        <v>1008</v>
      </c>
      <c r="AU1184" s="134" t="s">
        <v>78</v>
      </c>
      <c r="AY1184" s="277" t="s">
        <v>130</v>
      </c>
      <c r="BE1184" s="308">
        <f>IF(N1184="základní",J1184,0)</f>
        <v>0</v>
      </c>
      <c r="BF1184" s="308">
        <f>IF(N1184="snížená",J1184,0)</f>
        <v>0</v>
      </c>
      <c r="BG1184" s="308">
        <f>IF(N1184="zákl. přenesená",J1184,0)</f>
        <v>0</v>
      </c>
      <c r="BH1184" s="308">
        <f>IF(N1184="sníž. přenesená",J1184,0)</f>
        <v>0</v>
      </c>
      <c r="BI1184" s="308">
        <f>IF(N1184="nulová",J1184,0)</f>
        <v>0</v>
      </c>
      <c r="BJ1184" s="277" t="s">
        <v>8</v>
      </c>
      <c r="BK1184" s="308">
        <f>ROUND(I1184*H1184,0)</f>
        <v>0</v>
      </c>
      <c r="BL1184" s="277" t="s">
        <v>143</v>
      </c>
      <c r="BM1184" s="134" t="s">
        <v>5541</v>
      </c>
    </row>
    <row r="1185" spans="2:51" s="10" customFormat="1">
      <c r="B1185" s="136"/>
      <c r="D1185" s="137" t="s">
        <v>131</v>
      </c>
      <c r="E1185" s="138" t="s">
        <v>1</v>
      </c>
      <c r="F1185" s="139" t="s">
        <v>3453</v>
      </c>
      <c r="H1185" s="140">
        <v>8</v>
      </c>
      <c r="I1185" s="141"/>
      <c r="L1185" s="136"/>
      <c r="M1185" s="142"/>
      <c r="T1185" s="144"/>
      <c r="AT1185" s="138" t="s">
        <v>131</v>
      </c>
      <c r="AU1185" s="138" t="s">
        <v>78</v>
      </c>
      <c r="AV1185" s="10" t="s">
        <v>78</v>
      </c>
      <c r="AW1185" s="10" t="s">
        <v>28</v>
      </c>
      <c r="AX1185" s="10" t="s">
        <v>72</v>
      </c>
      <c r="AY1185" s="138" t="s">
        <v>130</v>
      </c>
    </row>
    <row r="1186" spans="2:51" s="10" customFormat="1">
      <c r="B1186" s="136"/>
      <c r="D1186" s="137" t="s">
        <v>131</v>
      </c>
      <c r="E1186" s="138" t="s">
        <v>1</v>
      </c>
      <c r="F1186" s="139" t="s">
        <v>3452</v>
      </c>
      <c r="H1186" s="140">
        <v>10.78</v>
      </c>
      <c r="I1186" s="141"/>
      <c r="L1186" s="136"/>
      <c r="M1186" s="142"/>
      <c r="T1186" s="144"/>
      <c r="AT1186" s="138" t="s">
        <v>131</v>
      </c>
      <c r="AU1186" s="138" t="s">
        <v>78</v>
      </c>
      <c r="AV1186" s="10" t="s">
        <v>78</v>
      </c>
      <c r="AW1186" s="10" t="s">
        <v>28</v>
      </c>
      <c r="AX1186" s="10" t="s">
        <v>72</v>
      </c>
      <c r="AY1186" s="138" t="s">
        <v>130</v>
      </c>
    </row>
    <row r="1187" spans="2:51" s="10" customFormat="1">
      <c r="B1187" s="136"/>
      <c r="D1187" s="137" t="s">
        <v>131</v>
      </c>
      <c r="E1187" s="138" t="s">
        <v>1</v>
      </c>
      <c r="F1187" s="139" t="s">
        <v>3451</v>
      </c>
      <c r="H1187" s="140">
        <v>16.8</v>
      </c>
      <c r="I1187" s="141"/>
      <c r="L1187" s="136"/>
      <c r="M1187" s="142"/>
      <c r="T1187" s="144"/>
      <c r="AT1187" s="138" t="s">
        <v>131</v>
      </c>
      <c r="AU1187" s="138" t="s">
        <v>78</v>
      </c>
      <c r="AV1187" s="10" t="s">
        <v>78</v>
      </c>
      <c r="AW1187" s="10" t="s">
        <v>28</v>
      </c>
      <c r="AX1187" s="10" t="s">
        <v>72</v>
      </c>
      <c r="AY1187" s="138" t="s">
        <v>130</v>
      </c>
    </row>
    <row r="1188" spans="2:51" s="10" customFormat="1">
      <c r="B1188" s="136"/>
      <c r="D1188" s="137" t="s">
        <v>131</v>
      </c>
      <c r="E1188" s="138" t="s">
        <v>1</v>
      </c>
      <c r="F1188" s="139" t="s">
        <v>3450</v>
      </c>
      <c r="H1188" s="140">
        <v>19.760000000000002</v>
      </c>
      <c r="I1188" s="141"/>
      <c r="L1188" s="136"/>
      <c r="M1188" s="142"/>
      <c r="T1188" s="144"/>
      <c r="AT1188" s="138" t="s">
        <v>131</v>
      </c>
      <c r="AU1188" s="138" t="s">
        <v>78</v>
      </c>
      <c r="AV1188" s="10" t="s">
        <v>78</v>
      </c>
      <c r="AW1188" s="10" t="s">
        <v>28</v>
      </c>
      <c r="AX1188" s="10" t="s">
        <v>72</v>
      </c>
      <c r="AY1188" s="138" t="s">
        <v>130</v>
      </c>
    </row>
    <row r="1189" spans="2:51" s="10" customFormat="1">
      <c r="B1189" s="136"/>
      <c r="D1189" s="137" t="s">
        <v>131</v>
      </c>
      <c r="E1189" s="138" t="s">
        <v>1</v>
      </c>
      <c r="F1189" s="139" t="s">
        <v>3449</v>
      </c>
      <c r="H1189" s="140">
        <v>17.358000000000001</v>
      </c>
      <c r="I1189" s="141"/>
      <c r="L1189" s="136"/>
      <c r="M1189" s="142"/>
      <c r="T1189" s="144"/>
      <c r="AT1189" s="138" t="s">
        <v>131</v>
      </c>
      <c r="AU1189" s="138" t="s">
        <v>78</v>
      </c>
      <c r="AV1189" s="10" t="s">
        <v>78</v>
      </c>
      <c r="AW1189" s="10" t="s">
        <v>28</v>
      </c>
      <c r="AX1189" s="10" t="s">
        <v>72</v>
      </c>
      <c r="AY1189" s="138" t="s">
        <v>130</v>
      </c>
    </row>
    <row r="1190" spans="2:51" s="10" customFormat="1">
      <c r="B1190" s="136"/>
      <c r="D1190" s="137" t="s">
        <v>131</v>
      </c>
      <c r="E1190" s="138" t="s">
        <v>1</v>
      </c>
      <c r="F1190" s="139" t="s">
        <v>3448</v>
      </c>
      <c r="H1190" s="140">
        <v>17.358000000000001</v>
      </c>
      <c r="I1190" s="141"/>
      <c r="L1190" s="136"/>
      <c r="M1190" s="142"/>
      <c r="T1190" s="144"/>
      <c r="AT1190" s="138" t="s">
        <v>131</v>
      </c>
      <c r="AU1190" s="138" t="s">
        <v>78</v>
      </c>
      <c r="AV1190" s="10" t="s">
        <v>78</v>
      </c>
      <c r="AW1190" s="10" t="s">
        <v>28</v>
      </c>
      <c r="AX1190" s="10" t="s">
        <v>72</v>
      </c>
      <c r="AY1190" s="138" t="s">
        <v>130</v>
      </c>
    </row>
    <row r="1191" spans="2:51" s="10" customFormat="1">
      <c r="B1191" s="136"/>
      <c r="D1191" s="137" t="s">
        <v>131</v>
      </c>
      <c r="E1191" s="138" t="s">
        <v>1</v>
      </c>
      <c r="F1191" s="139" t="s">
        <v>3447</v>
      </c>
      <c r="H1191" s="140">
        <v>9.6</v>
      </c>
      <c r="I1191" s="141"/>
      <c r="L1191" s="136"/>
      <c r="M1191" s="142"/>
      <c r="T1191" s="144"/>
      <c r="AT1191" s="138" t="s">
        <v>131</v>
      </c>
      <c r="AU1191" s="138" t="s">
        <v>78</v>
      </c>
      <c r="AV1191" s="10" t="s">
        <v>78</v>
      </c>
      <c r="AW1191" s="10" t="s">
        <v>28</v>
      </c>
      <c r="AX1191" s="10" t="s">
        <v>72</v>
      </c>
      <c r="AY1191" s="138" t="s">
        <v>130</v>
      </c>
    </row>
    <row r="1192" spans="2:51" s="10" customFormat="1">
      <c r="B1192" s="136"/>
      <c r="D1192" s="137" t="s">
        <v>131</v>
      </c>
      <c r="E1192" s="138" t="s">
        <v>1</v>
      </c>
      <c r="F1192" s="139" t="s">
        <v>3446</v>
      </c>
      <c r="H1192" s="140">
        <v>11.08</v>
      </c>
      <c r="I1192" s="141"/>
      <c r="L1192" s="136"/>
      <c r="M1192" s="142"/>
      <c r="T1192" s="144"/>
      <c r="AT1192" s="138" t="s">
        <v>131</v>
      </c>
      <c r="AU1192" s="138" t="s">
        <v>78</v>
      </c>
      <c r="AV1192" s="10" t="s">
        <v>78</v>
      </c>
      <c r="AW1192" s="10" t="s">
        <v>28</v>
      </c>
      <c r="AX1192" s="10" t="s">
        <v>72</v>
      </c>
      <c r="AY1192" s="138" t="s">
        <v>130</v>
      </c>
    </row>
    <row r="1193" spans="2:51" s="10" customFormat="1">
      <c r="B1193" s="136"/>
      <c r="D1193" s="137" t="s">
        <v>131</v>
      </c>
      <c r="E1193" s="138" t="s">
        <v>1</v>
      </c>
      <c r="F1193" s="139" t="s">
        <v>3445</v>
      </c>
      <c r="H1193" s="140">
        <v>9.6</v>
      </c>
      <c r="I1193" s="141"/>
      <c r="L1193" s="136"/>
      <c r="M1193" s="142"/>
      <c r="T1193" s="144"/>
      <c r="AT1193" s="138" t="s">
        <v>131</v>
      </c>
      <c r="AU1193" s="138" t="s">
        <v>78</v>
      </c>
      <c r="AV1193" s="10" t="s">
        <v>78</v>
      </c>
      <c r="AW1193" s="10" t="s">
        <v>28</v>
      </c>
      <c r="AX1193" s="10" t="s">
        <v>72</v>
      </c>
      <c r="AY1193" s="138" t="s">
        <v>130</v>
      </c>
    </row>
    <row r="1194" spans="2:51" s="10" customFormat="1">
      <c r="B1194" s="136"/>
      <c r="D1194" s="137" t="s">
        <v>131</v>
      </c>
      <c r="E1194" s="138" t="s">
        <v>1</v>
      </c>
      <c r="F1194" s="139" t="s">
        <v>3444</v>
      </c>
      <c r="H1194" s="140">
        <v>11.08</v>
      </c>
      <c r="I1194" s="141"/>
      <c r="L1194" s="136"/>
      <c r="M1194" s="142"/>
      <c r="T1194" s="144"/>
      <c r="AT1194" s="138" t="s">
        <v>131</v>
      </c>
      <c r="AU1194" s="138" t="s">
        <v>78</v>
      </c>
      <c r="AV1194" s="10" t="s">
        <v>78</v>
      </c>
      <c r="AW1194" s="10" t="s">
        <v>28</v>
      </c>
      <c r="AX1194" s="10" t="s">
        <v>72</v>
      </c>
      <c r="AY1194" s="138" t="s">
        <v>130</v>
      </c>
    </row>
    <row r="1195" spans="2:51" s="10" customFormat="1">
      <c r="B1195" s="136"/>
      <c r="D1195" s="137" t="s">
        <v>131</v>
      </c>
      <c r="E1195" s="138" t="s">
        <v>1</v>
      </c>
      <c r="F1195" s="139" t="s">
        <v>3443</v>
      </c>
      <c r="H1195" s="140">
        <v>7.08</v>
      </c>
      <c r="I1195" s="141"/>
      <c r="L1195" s="136"/>
      <c r="M1195" s="142"/>
      <c r="T1195" s="144"/>
      <c r="AT1195" s="138" t="s">
        <v>131</v>
      </c>
      <c r="AU1195" s="138" t="s">
        <v>78</v>
      </c>
      <c r="AV1195" s="10" t="s">
        <v>78</v>
      </c>
      <c r="AW1195" s="10" t="s">
        <v>28</v>
      </c>
      <c r="AX1195" s="10" t="s">
        <v>72</v>
      </c>
      <c r="AY1195" s="138" t="s">
        <v>130</v>
      </c>
    </row>
    <row r="1196" spans="2:51" s="10" customFormat="1">
      <c r="B1196" s="136"/>
      <c r="D1196" s="137" t="s">
        <v>131</v>
      </c>
      <c r="E1196" s="138" t="s">
        <v>1</v>
      </c>
      <c r="F1196" s="139" t="s">
        <v>3442</v>
      </c>
      <c r="H1196" s="140">
        <v>21</v>
      </c>
      <c r="I1196" s="141"/>
      <c r="L1196" s="136"/>
      <c r="M1196" s="142"/>
      <c r="T1196" s="144"/>
      <c r="AT1196" s="138" t="s">
        <v>131</v>
      </c>
      <c r="AU1196" s="138" t="s">
        <v>78</v>
      </c>
      <c r="AV1196" s="10" t="s">
        <v>78</v>
      </c>
      <c r="AW1196" s="10" t="s">
        <v>28</v>
      </c>
      <c r="AX1196" s="10" t="s">
        <v>72</v>
      </c>
      <c r="AY1196" s="138" t="s">
        <v>130</v>
      </c>
    </row>
    <row r="1197" spans="2:51" s="10" customFormat="1">
      <c r="B1197" s="136"/>
      <c r="D1197" s="137" t="s">
        <v>131</v>
      </c>
      <c r="E1197" s="138" t="s">
        <v>1</v>
      </c>
      <c r="F1197" s="139" t="s">
        <v>3441</v>
      </c>
      <c r="H1197" s="140">
        <v>21.8</v>
      </c>
      <c r="I1197" s="141"/>
      <c r="L1197" s="136"/>
      <c r="M1197" s="142"/>
      <c r="T1197" s="144"/>
      <c r="AT1197" s="138" t="s">
        <v>131</v>
      </c>
      <c r="AU1197" s="138" t="s">
        <v>78</v>
      </c>
      <c r="AV1197" s="10" t="s">
        <v>78</v>
      </c>
      <c r="AW1197" s="10" t="s">
        <v>28</v>
      </c>
      <c r="AX1197" s="10" t="s">
        <v>72</v>
      </c>
      <c r="AY1197" s="138" t="s">
        <v>130</v>
      </c>
    </row>
    <row r="1198" spans="2:51" s="10" customFormat="1">
      <c r="B1198" s="136"/>
      <c r="D1198" s="137" t="s">
        <v>131</v>
      </c>
      <c r="E1198" s="138" t="s">
        <v>1</v>
      </c>
      <c r="F1198" s="139" t="s">
        <v>3440</v>
      </c>
      <c r="H1198" s="140">
        <v>21.6</v>
      </c>
      <c r="I1198" s="141"/>
      <c r="L1198" s="136"/>
      <c r="M1198" s="142"/>
      <c r="T1198" s="144"/>
      <c r="AT1198" s="138" t="s">
        <v>131</v>
      </c>
      <c r="AU1198" s="138" t="s">
        <v>78</v>
      </c>
      <c r="AV1198" s="10" t="s">
        <v>78</v>
      </c>
      <c r="AW1198" s="10" t="s">
        <v>28</v>
      </c>
      <c r="AX1198" s="10" t="s">
        <v>72</v>
      </c>
      <c r="AY1198" s="138" t="s">
        <v>130</v>
      </c>
    </row>
    <row r="1199" spans="2:51" s="10" customFormat="1">
      <c r="B1199" s="136"/>
      <c r="D1199" s="137" t="s">
        <v>131</v>
      </c>
      <c r="E1199" s="138" t="s">
        <v>1</v>
      </c>
      <c r="F1199" s="139" t="s">
        <v>3439</v>
      </c>
      <c r="H1199" s="140">
        <v>21.8</v>
      </c>
      <c r="I1199" s="141"/>
      <c r="L1199" s="136"/>
      <c r="M1199" s="142"/>
      <c r="T1199" s="144"/>
      <c r="AT1199" s="138" t="s">
        <v>131</v>
      </c>
      <c r="AU1199" s="138" t="s">
        <v>78</v>
      </c>
      <c r="AV1199" s="10" t="s">
        <v>78</v>
      </c>
      <c r="AW1199" s="10" t="s">
        <v>28</v>
      </c>
      <c r="AX1199" s="10" t="s">
        <v>72</v>
      </c>
      <c r="AY1199" s="138" t="s">
        <v>130</v>
      </c>
    </row>
    <row r="1200" spans="2:51" s="10" customFormat="1">
      <c r="B1200" s="136"/>
      <c r="D1200" s="137" t="s">
        <v>131</v>
      </c>
      <c r="E1200" s="138" t="s">
        <v>1</v>
      </c>
      <c r="F1200" s="139" t="s">
        <v>3438</v>
      </c>
      <c r="H1200" s="140">
        <v>10.66</v>
      </c>
      <c r="I1200" s="141"/>
      <c r="L1200" s="136"/>
      <c r="M1200" s="142"/>
      <c r="T1200" s="144"/>
      <c r="AT1200" s="138" t="s">
        <v>131</v>
      </c>
      <c r="AU1200" s="138" t="s">
        <v>78</v>
      </c>
      <c r="AV1200" s="10" t="s">
        <v>78</v>
      </c>
      <c r="AW1200" s="10" t="s">
        <v>28</v>
      </c>
      <c r="AX1200" s="10" t="s">
        <v>72</v>
      </c>
      <c r="AY1200" s="138" t="s">
        <v>130</v>
      </c>
    </row>
    <row r="1201" spans="2:65" s="10" customFormat="1">
      <c r="B1201" s="136"/>
      <c r="D1201" s="137" t="s">
        <v>131</v>
      </c>
      <c r="E1201" s="138" t="s">
        <v>1</v>
      </c>
      <c r="F1201" s="139" t="s">
        <v>3437</v>
      </c>
      <c r="H1201" s="140">
        <v>16.66</v>
      </c>
      <c r="I1201" s="141"/>
      <c r="L1201" s="136"/>
      <c r="M1201" s="142"/>
      <c r="T1201" s="144"/>
      <c r="AT1201" s="138" t="s">
        <v>131</v>
      </c>
      <c r="AU1201" s="138" t="s">
        <v>78</v>
      </c>
      <c r="AV1201" s="10" t="s">
        <v>78</v>
      </c>
      <c r="AW1201" s="10" t="s">
        <v>28</v>
      </c>
      <c r="AX1201" s="10" t="s">
        <v>72</v>
      </c>
      <c r="AY1201" s="138" t="s">
        <v>130</v>
      </c>
    </row>
    <row r="1202" spans="2:65" s="10" customFormat="1">
      <c r="B1202" s="136"/>
      <c r="D1202" s="137" t="s">
        <v>131</v>
      </c>
      <c r="E1202" s="138" t="s">
        <v>1</v>
      </c>
      <c r="F1202" s="139" t="s">
        <v>3436</v>
      </c>
      <c r="H1202" s="140">
        <v>19.62</v>
      </c>
      <c r="I1202" s="141"/>
      <c r="L1202" s="136"/>
      <c r="M1202" s="142"/>
      <c r="T1202" s="144"/>
      <c r="AT1202" s="138" t="s">
        <v>131</v>
      </c>
      <c r="AU1202" s="138" t="s">
        <v>78</v>
      </c>
      <c r="AV1202" s="10" t="s">
        <v>78</v>
      </c>
      <c r="AW1202" s="10" t="s">
        <v>28</v>
      </c>
      <c r="AX1202" s="10" t="s">
        <v>72</v>
      </c>
      <c r="AY1202" s="138" t="s">
        <v>130</v>
      </c>
    </row>
    <row r="1203" spans="2:65" s="813" customFormat="1" ht="20.6">
      <c r="B1203" s="817"/>
      <c r="D1203" s="137" t="s">
        <v>131</v>
      </c>
      <c r="E1203" s="814" t="s">
        <v>3435</v>
      </c>
      <c r="F1203" s="820" t="s">
        <v>3434</v>
      </c>
      <c r="H1203" s="819">
        <v>271.63600000000002</v>
      </c>
      <c r="I1203" s="818"/>
      <c r="L1203" s="817"/>
      <c r="M1203" s="816"/>
      <c r="T1203" s="815"/>
      <c r="AT1203" s="814" t="s">
        <v>131</v>
      </c>
      <c r="AU1203" s="814" t="s">
        <v>78</v>
      </c>
      <c r="AV1203" s="813" t="s">
        <v>132</v>
      </c>
      <c r="AW1203" s="813" t="s">
        <v>28</v>
      </c>
      <c r="AX1203" s="813" t="s">
        <v>8</v>
      </c>
      <c r="AY1203" s="814" t="s">
        <v>130</v>
      </c>
    </row>
    <row r="1204" spans="2:65" s="686" customFormat="1" ht="16.5" customHeight="1">
      <c r="B1204" s="301"/>
      <c r="C1204" s="145" t="s">
        <v>1752</v>
      </c>
      <c r="D1204" s="145" t="s">
        <v>164</v>
      </c>
      <c r="E1204" s="146" t="s">
        <v>3429</v>
      </c>
      <c r="F1204" s="147" t="s">
        <v>3428</v>
      </c>
      <c r="G1204" s="148" t="s">
        <v>158</v>
      </c>
      <c r="H1204" s="149">
        <v>285.21800000000002</v>
      </c>
      <c r="I1204" s="150"/>
      <c r="J1204" s="151">
        <f>ROUND(I1204*H1204,0)</f>
        <v>0</v>
      </c>
      <c r="K1204" s="147" t="s">
        <v>4082</v>
      </c>
      <c r="L1204" s="152"/>
      <c r="M1204" s="153" t="s">
        <v>1</v>
      </c>
      <c r="N1204" s="306" t="s">
        <v>37</v>
      </c>
      <c r="P1204" s="307">
        <f>O1204*H1204</f>
        <v>0</v>
      </c>
      <c r="Q1204" s="307">
        <v>3.0000000000000001E-5</v>
      </c>
      <c r="R1204" s="307">
        <f>Q1204*H1204</f>
        <v>8.5565400000000014E-3</v>
      </c>
      <c r="S1204" s="307">
        <v>0</v>
      </c>
      <c r="T1204" s="133">
        <f>S1204*H1204</f>
        <v>0</v>
      </c>
      <c r="AR1204" s="134" t="s">
        <v>154</v>
      </c>
      <c r="AT1204" s="134" t="s">
        <v>164</v>
      </c>
      <c r="AU1204" s="134" t="s">
        <v>78</v>
      </c>
      <c r="AY1204" s="277" t="s">
        <v>130</v>
      </c>
      <c r="BE1204" s="308">
        <f>IF(N1204="základní",J1204,0)</f>
        <v>0</v>
      </c>
      <c r="BF1204" s="308">
        <f>IF(N1204="snížená",J1204,0)</f>
        <v>0</v>
      </c>
      <c r="BG1204" s="308">
        <f>IF(N1204="zákl. přenesená",J1204,0)</f>
        <v>0</v>
      </c>
      <c r="BH1204" s="308">
        <f>IF(N1204="sníž. přenesená",J1204,0)</f>
        <v>0</v>
      </c>
      <c r="BI1204" s="308">
        <f>IF(N1204="nulová",J1204,0)</f>
        <v>0</v>
      </c>
      <c r="BJ1204" s="277" t="s">
        <v>8</v>
      </c>
      <c r="BK1204" s="308">
        <f>ROUND(I1204*H1204,0)</f>
        <v>0</v>
      </c>
      <c r="BL1204" s="277" t="s">
        <v>143</v>
      </c>
      <c r="BM1204" s="134" t="s">
        <v>5540</v>
      </c>
    </row>
    <row r="1205" spans="2:65" s="10" customFormat="1">
      <c r="B1205" s="136"/>
      <c r="D1205" s="137" t="s">
        <v>131</v>
      </c>
      <c r="E1205" s="138" t="s">
        <v>1</v>
      </c>
      <c r="F1205" s="139" t="s">
        <v>4660</v>
      </c>
      <c r="H1205" s="140">
        <v>285.21800000000002</v>
      </c>
      <c r="I1205" s="141"/>
      <c r="L1205" s="136"/>
      <c r="M1205" s="142"/>
      <c r="T1205" s="144"/>
      <c r="AT1205" s="138" t="s">
        <v>131</v>
      </c>
      <c r="AU1205" s="138" t="s">
        <v>78</v>
      </c>
      <c r="AV1205" s="10" t="s">
        <v>78</v>
      </c>
      <c r="AW1205" s="10" t="s">
        <v>28</v>
      </c>
      <c r="AX1205" s="10" t="s">
        <v>8</v>
      </c>
      <c r="AY1205" s="138" t="s">
        <v>130</v>
      </c>
    </row>
    <row r="1206" spans="2:65" s="686" customFormat="1" ht="33" customHeight="1">
      <c r="B1206" s="301"/>
      <c r="C1206" s="551" t="s">
        <v>1701</v>
      </c>
      <c r="D1206" s="551" t="s">
        <v>1008</v>
      </c>
      <c r="E1206" s="801" t="s">
        <v>5539</v>
      </c>
      <c r="F1206" s="552" t="s">
        <v>5538</v>
      </c>
      <c r="G1206" s="800" t="s">
        <v>138</v>
      </c>
      <c r="H1206" s="799">
        <v>7.55</v>
      </c>
      <c r="I1206" s="553"/>
      <c r="J1206" s="798">
        <f>ROUND(I1206*H1206,0)</f>
        <v>0</v>
      </c>
      <c r="K1206" s="552" t="s">
        <v>4082</v>
      </c>
      <c r="L1206" s="34"/>
      <c r="M1206" s="554" t="s">
        <v>1</v>
      </c>
      <c r="N1206" s="555" t="s">
        <v>37</v>
      </c>
      <c r="P1206" s="307">
        <f>O1206*H1206</f>
        <v>0</v>
      </c>
      <c r="Q1206" s="307">
        <v>0</v>
      </c>
      <c r="R1206" s="307">
        <f>Q1206*H1206</f>
        <v>0</v>
      </c>
      <c r="S1206" s="307">
        <v>0</v>
      </c>
      <c r="T1206" s="133">
        <f>S1206*H1206</f>
        <v>0</v>
      </c>
      <c r="AR1206" s="134" t="s">
        <v>143</v>
      </c>
      <c r="AT1206" s="134" t="s">
        <v>1008</v>
      </c>
      <c r="AU1206" s="134" t="s">
        <v>78</v>
      </c>
      <c r="AY1206" s="277" t="s">
        <v>130</v>
      </c>
      <c r="BE1206" s="308">
        <f>IF(N1206="základní",J1206,0)</f>
        <v>0</v>
      </c>
      <c r="BF1206" s="308">
        <f>IF(N1206="snížená",J1206,0)</f>
        <v>0</v>
      </c>
      <c r="BG1206" s="308">
        <f>IF(N1206="zákl. přenesená",J1206,0)</f>
        <v>0</v>
      </c>
      <c r="BH1206" s="308">
        <f>IF(N1206="sníž. přenesená",J1206,0)</f>
        <v>0</v>
      </c>
      <c r="BI1206" s="308">
        <f>IF(N1206="nulová",J1206,0)</f>
        <v>0</v>
      </c>
      <c r="BJ1206" s="277" t="s">
        <v>8</v>
      </c>
      <c r="BK1206" s="308">
        <f>ROUND(I1206*H1206,0)</f>
        <v>0</v>
      </c>
      <c r="BL1206" s="277" t="s">
        <v>143</v>
      </c>
      <c r="BM1206" s="134" t="s">
        <v>5537</v>
      </c>
    </row>
    <row r="1207" spans="2:65" s="292" customFormat="1" ht="22.95" customHeight="1">
      <c r="B1207" s="293"/>
      <c r="D1207" s="120" t="s">
        <v>71</v>
      </c>
      <c r="E1207" s="129" t="s">
        <v>4107</v>
      </c>
      <c r="F1207" s="129" t="s">
        <v>4106</v>
      </c>
      <c r="I1207" s="294"/>
      <c r="J1207" s="300">
        <f>BK1207</f>
        <v>0</v>
      </c>
      <c r="L1207" s="293"/>
      <c r="M1207" s="296"/>
      <c r="P1207" s="297">
        <f>SUM(P1208:P1386)</f>
        <v>0</v>
      </c>
      <c r="R1207" s="297">
        <f>SUM(R1208:R1386)</f>
        <v>18.038364652231998</v>
      </c>
      <c r="T1207" s="298">
        <f>SUM(T1208:T1386)</f>
        <v>0</v>
      </c>
      <c r="AR1207" s="120" t="s">
        <v>78</v>
      </c>
      <c r="AT1207" s="127" t="s">
        <v>71</v>
      </c>
      <c r="AU1207" s="127" t="s">
        <v>8</v>
      </c>
      <c r="AY1207" s="120" t="s">
        <v>130</v>
      </c>
      <c r="BK1207" s="128">
        <f>SUM(BK1208:BK1386)</f>
        <v>0</v>
      </c>
    </row>
    <row r="1208" spans="2:65" s="686" customFormat="1" ht="24.25" customHeight="1">
      <c r="B1208" s="301"/>
      <c r="C1208" s="551" t="s">
        <v>1756</v>
      </c>
      <c r="D1208" s="551" t="s">
        <v>1008</v>
      </c>
      <c r="E1208" s="801" t="s">
        <v>3646</v>
      </c>
      <c r="F1208" s="552" t="s">
        <v>3645</v>
      </c>
      <c r="G1208" s="800" t="s">
        <v>270</v>
      </c>
      <c r="H1208" s="799">
        <v>984.23900000000003</v>
      </c>
      <c r="I1208" s="553"/>
      <c r="J1208" s="798">
        <f>ROUND(I1208*H1208,0)</f>
        <v>0</v>
      </c>
      <c r="K1208" s="552" t="s">
        <v>4082</v>
      </c>
      <c r="L1208" s="34"/>
      <c r="M1208" s="554" t="s">
        <v>1</v>
      </c>
      <c r="N1208" s="555" t="s">
        <v>37</v>
      </c>
      <c r="P1208" s="307">
        <f>O1208*H1208</f>
        <v>0</v>
      </c>
      <c r="Q1208" s="307">
        <v>0</v>
      </c>
      <c r="R1208" s="307">
        <f>Q1208*H1208</f>
        <v>0</v>
      </c>
      <c r="S1208" s="307">
        <v>0</v>
      </c>
      <c r="T1208" s="133">
        <f>S1208*H1208</f>
        <v>0</v>
      </c>
      <c r="AR1208" s="134" t="s">
        <v>143</v>
      </c>
      <c r="AT1208" s="134" t="s">
        <v>1008</v>
      </c>
      <c r="AU1208" s="134" t="s">
        <v>78</v>
      </c>
      <c r="AY1208" s="277" t="s">
        <v>130</v>
      </c>
      <c r="BE1208" s="308">
        <f>IF(N1208="základní",J1208,0)</f>
        <v>0</v>
      </c>
      <c r="BF1208" s="308">
        <f>IF(N1208="snížená",J1208,0)</f>
        <v>0</v>
      </c>
      <c r="BG1208" s="308">
        <f>IF(N1208="zákl. přenesená",J1208,0)</f>
        <v>0</v>
      </c>
      <c r="BH1208" s="308">
        <f>IF(N1208="sníž. přenesená",J1208,0)</f>
        <v>0</v>
      </c>
      <c r="BI1208" s="308">
        <f>IF(N1208="nulová",J1208,0)</f>
        <v>0</v>
      </c>
      <c r="BJ1208" s="277" t="s">
        <v>8</v>
      </c>
      <c r="BK1208" s="308">
        <f>ROUND(I1208*H1208,0)</f>
        <v>0</v>
      </c>
      <c r="BL1208" s="277" t="s">
        <v>143</v>
      </c>
      <c r="BM1208" s="134" t="s">
        <v>5536</v>
      </c>
    </row>
    <row r="1209" spans="2:65" s="10" customFormat="1">
      <c r="B1209" s="136"/>
      <c r="D1209" s="137" t="s">
        <v>131</v>
      </c>
      <c r="E1209" s="138" t="s">
        <v>1</v>
      </c>
      <c r="F1209" s="139" t="s">
        <v>3585</v>
      </c>
      <c r="H1209" s="140">
        <v>338.17399999999998</v>
      </c>
      <c r="I1209" s="141"/>
      <c r="L1209" s="136"/>
      <c r="M1209" s="142"/>
      <c r="T1209" s="144"/>
      <c r="AT1209" s="138" t="s">
        <v>131</v>
      </c>
      <c r="AU1209" s="138" t="s">
        <v>78</v>
      </c>
      <c r="AV1209" s="10" t="s">
        <v>78</v>
      </c>
      <c r="AW1209" s="10" t="s">
        <v>28</v>
      </c>
      <c r="AX1209" s="10" t="s">
        <v>72</v>
      </c>
      <c r="AY1209" s="138" t="s">
        <v>130</v>
      </c>
    </row>
    <row r="1210" spans="2:65" s="10" customFormat="1" ht="20.6">
      <c r="B1210" s="136"/>
      <c r="D1210" s="137" t="s">
        <v>131</v>
      </c>
      <c r="E1210" s="138" t="s">
        <v>1</v>
      </c>
      <c r="F1210" s="139" t="s">
        <v>3658</v>
      </c>
      <c r="H1210" s="140">
        <v>48.529000000000003</v>
      </c>
      <c r="I1210" s="141"/>
      <c r="L1210" s="136"/>
      <c r="M1210" s="142"/>
      <c r="T1210" s="144"/>
      <c r="AT1210" s="138" t="s">
        <v>131</v>
      </c>
      <c r="AU1210" s="138" t="s">
        <v>78</v>
      </c>
      <c r="AV1210" s="10" t="s">
        <v>78</v>
      </c>
      <c r="AW1210" s="10" t="s">
        <v>28</v>
      </c>
      <c r="AX1210" s="10" t="s">
        <v>72</v>
      </c>
      <c r="AY1210" s="138" t="s">
        <v>130</v>
      </c>
    </row>
    <row r="1211" spans="2:65" s="813" customFormat="1">
      <c r="B1211" s="817"/>
      <c r="D1211" s="137" t="s">
        <v>131</v>
      </c>
      <c r="E1211" s="814" t="s">
        <v>1</v>
      </c>
      <c r="F1211" s="820" t="s">
        <v>3583</v>
      </c>
      <c r="H1211" s="819">
        <v>386.70299999999997</v>
      </c>
      <c r="I1211" s="818"/>
      <c r="L1211" s="817"/>
      <c r="M1211" s="816"/>
      <c r="T1211" s="815"/>
      <c r="AT1211" s="814" t="s">
        <v>131</v>
      </c>
      <c r="AU1211" s="814" t="s">
        <v>78</v>
      </c>
      <c r="AV1211" s="813" t="s">
        <v>132</v>
      </c>
      <c r="AW1211" s="813" t="s">
        <v>28</v>
      </c>
      <c r="AX1211" s="813" t="s">
        <v>72</v>
      </c>
      <c r="AY1211" s="814" t="s">
        <v>130</v>
      </c>
    </row>
    <row r="1212" spans="2:65" s="821" customFormat="1">
      <c r="B1212" s="825"/>
      <c r="D1212" s="137" t="s">
        <v>131</v>
      </c>
      <c r="E1212" s="822" t="s">
        <v>3657</v>
      </c>
      <c r="F1212" s="828" t="s">
        <v>3195</v>
      </c>
      <c r="H1212" s="827">
        <v>386.70299999999997</v>
      </c>
      <c r="I1212" s="826"/>
      <c r="L1212" s="825"/>
      <c r="M1212" s="824"/>
      <c r="T1212" s="823"/>
      <c r="AT1212" s="822" t="s">
        <v>131</v>
      </c>
      <c r="AU1212" s="822" t="s">
        <v>78</v>
      </c>
      <c r="AV1212" s="821" t="s">
        <v>103</v>
      </c>
      <c r="AW1212" s="821" t="s">
        <v>28</v>
      </c>
      <c r="AX1212" s="821" t="s">
        <v>72</v>
      </c>
      <c r="AY1212" s="822" t="s">
        <v>130</v>
      </c>
    </row>
    <row r="1213" spans="2:65" s="10" customFormat="1" ht="20.6">
      <c r="B1213" s="136"/>
      <c r="D1213" s="137" t="s">
        <v>131</v>
      </c>
      <c r="E1213" s="138" t="s">
        <v>1</v>
      </c>
      <c r="F1213" s="139" t="s">
        <v>3589</v>
      </c>
      <c r="H1213" s="140">
        <v>159.929</v>
      </c>
      <c r="I1213" s="141"/>
      <c r="L1213" s="136"/>
      <c r="M1213" s="142"/>
      <c r="T1213" s="144"/>
      <c r="AT1213" s="138" t="s">
        <v>131</v>
      </c>
      <c r="AU1213" s="138" t="s">
        <v>78</v>
      </c>
      <c r="AV1213" s="10" t="s">
        <v>78</v>
      </c>
      <c r="AW1213" s="10" t="s">
        <v>28</v>
      </c>
      <c r="AX1213" s="10" t="s">
        <v>72</v>
      </c>
      <c r="AY1213" s="138" t="s">
        <v>130</v>
      </c>
    </row>
    <row r="1214" spans="2:65" s="10" customFormat="1" ht="20.6">
      <c r="B1214" s="136"/>
      <c r="D1214" s="137" t="s">
        <v>131</v>
      </c>
      <c r="E1214" s="138" t="s">
        <v>1</v>
      </c>
      <c r="F1214" s="139" t="s">
        <v>3651</v>
      </c>
      <c r="H1214" s="140">
        <v>53.869</v>
      </c>
      <c r="I1214" s="141"/>
      <c r="L1214" s="136"/>
      <c r="M1214" s="142"/>
      <c r="T1214" s="144"/>
      <c r="AT1214" s="138" t="s">
        <v>131</v>
      </c>
      <c r="AU1214" s="138" t="s">
        <v>78</v>
      </c>
      <c r="AV1214" s="10" t="s">
        <v>78</v>
      </c>
      <c r="AW1214" s="10" t="s">
        <v>28</v>
      </c>
      <c r="AX1214" s="10" t="s">
        <v>72</v>
      </c>
      <c r="AY1214" s="138" t="s">
        <v>130</v>
      </c>
    </row>
    <row r="1215" spans="2:65" s="813" customFormat="1">
      <c r="B1215" s="817"/>
      <c r="D1215" s="137" t="s">
        <v>131</v>
      </c>
      <c r="E1215" s="814" t="s">
        <v>1</v>
      </c>
      <c r="F1215" s="820" t="s">
        <v>3587</v>
      </c>
      <c r="H1215" s="819">
        <v>213.798</v>
      </c>
      <c r="I1215" s="818"/>
      <c r="L1215" s="817"/>
      <c r="M1215" s="816"/>
      <c r="T1215" s="815"/>
      <c r="AT1215" s="814" t="s">
        <v>131</v>
      </c>
      <c r="AU1215" s="814" t="s">
        <v>78</v>
      </c>
      <c r="AV1215" s="813" t="s">
        <v>132</v>
      </c>
      <c r="AW1215" s="813" t="s">
        <v>28</v>
      </c>
      <c r="AX1215" s="813" t="s">
        <v>72</v>
      </c>
      <c r="AY1215" s="814" t="s">
        <v>130</v>
      </c>
    </row>
    <row r="1216" spans="2:65" s="10" customFormat="1" ht="20.6">
      <c r="B1216" s="136"/>
      <c r="D1216" s="137" t="s">
        <v>131</v>
      </c>
      <c r="E1216" s="138" t="s">
        <v>1</v>
      </c>
      <c r="F1216" s="139" t="s">
        <v>3573</v>
      </c>
      <c r="H1216" s="140">
        <v>303.44600000000003</v>
      </c>
      <c r="I1216" s="141"/>
      <c r="L1216" s="136"/>
      <c r="M1216" s="142"/>
      <c r="T1216" s="144"/>
      <c r="AT1216" s="138" t="s">
        <v>131</v>
      </c>
      <c r="AU1216" s="138" t="s">
        <v>78</v>
      </c>
      <c r="AV1216" s="10" t="s">
        <v>78</v>
      </c>
      <c r="AW1216" s="10" t="s">
        <v>28</v>
      </c>
      <c r="AX1216" s="10" t="s">
        <v>72</v>
      </c>
      <c r="AY1216" s="138" t="s">
        <v>130</v>
      </c>
    </row>
    <row r="1217" spans="2:65" s="10" customFormat="1">
      <c r="B1217" s="136"/>
      <c r="D1217" s="137" t="s">
        <v>131</v>
      </c>
      <c r="E1217" s="138" t="s">
        <v>1</v>
      </c>
      <c r="F1217" s="139" t="s">
        <v>3650</v>
      </c>
      <c r="H1217" s="140">
        <v>60.543999999999997</v>
      </c>
      <c r="I1217" s="141"/>
      <c r="L1217" s="136"/>
      <c r="M1217" s="142"/>
      <c r="T1217" s="144"/>
      <c r="AT1217" s="138" t="s">
        <v>131</v>
      </c>
      <c r="AU1217" s="138" t="s">
        <v>78</v>
      </c>
      <c r="AV1217" s="10" t="s">
        <v>78</v>
      </c>
      <c r="AW1217" s="10" t="s">
        <v>28</v>
      </c>
      <c r="AX1217" s="10" t="s">
        <v>72</v>
      </c>
      <c r="AY1217" s="138" t="s">
        <v>130</v>
      </c>
    </row>
    <row r="1218" spans="2:65" s="813" customFormat="1">
      <c r="B1218" s="817"/>
      <c r="D1218" s="137" t="s">
        <v>131</v>
      </c>
      <c r="E1218" s="814" t="s">
        <v>1</v>
      </c>
      <c r="F1218" s="820" t="s">
        <v>3571</v>
      </c>
      <c r="H1218" s="819">
        <v>363.99</v>
      </c>
      <c r="I1218" s="818"/>
      <c r="L1218" s="817"/>
      <c r="M1218" s="816"/>
      <c r="T1218" s="815"/>
      <c r="AT1218" s="814" t="s">
        <v>131</v>
      </c>
      <c r="AU1218" s="814" t="s">
        <v>78</v>
      </c>
      <c r="AV1218" s="813" t="s">
        <v>132</v>
      </c>
      <c r="AW1218" s="813" t="s">
        <v>28</v>
      </c>
      <c r="AX1218" s="813" t="s">
        <v>72</v>
      </c>
      <c r="AY1218" s="814" t="s">
        <v>130</v>
      </c>
    </row>
    <row r="1219" spans="2:65" s="10" customFormat="1">
      <c r="B1219" s="136"/>
      <c r="D1219" s="137" t="s">
        <v>131</v>
      </c>
      <c r="E1219" s="138" t="s">
        <v>1</v>
      </c>
      <c r="F1219" s="139" t="s">
        <v>3569</v>
      </c>
      <c r="H1219" s="140">
        <v>6.8890000000000002</v>
      </c>
      <c r="I1219" s="141"/>
      <c r="L1219" s="136"/>
      <c r="M1219" s="142"/>
      <c r="T1219" s="144"/>
      <c r="AT1219" s="138" t="s">
        <v>131</v>
      </c>
      <c r="AU1219" s="138" t="s">
        <v>78</v>
      </c>
      <c r="AV1219" s="10" t="s">
        <v>78</v>
      </c>
      <c r="AW1219" s="10" t="s">
        <v>28</v>
      </c>
      <c r="AX1219" s="10" t="s">
        <v>72</v>
      </c>
      <c r="AY1219" s="138" t="s">
        <v>130</v>
      </c>
    </row>
    <row r="1220" spans="2:65" s="10" customFormat="1">
      <c r="B1220" s="136"/>
      <c r="D1220" s="137" t="s">
        <v>131</v>
      </c>
      <c r="E1220" s="138" t="s">
        <v>1</v>
      </c>
      <c r="F1220" s="139" t="s">
        <v>3649</v>
      </c>
      <c r="H1220" s="140">
        <v>12.859</v>
      </c>
      <c r="I1220" s="141"/>
      <c r="L1220" s="136"/>
      <c r="M1220" s="142"/>
      <c r="T1220" s="144"/>
      <c r="AT1220" s="138" t="s">
        <v>131</v>
      </c>
      <c r="AU1220" s="138" t="s">
        <v>78</v>
      </c>
      <c r="AV1220" s="10" t="s">
        <v>78</v>
      </c>
      <c r="AW1220" s="10" t="s">
        <v>28</v>
      </c>
      <c r="AX1220" s="10" t="s">
        <v>72</v>
      </c>
      <c r="AY1220" s="138" t="s">
        <v>130</v>
      </c>
    </row>
    <row r="1221" spans="2:65" s="813" customFormat="1">
      <c r="B1221" s="817"/>
      <c r="D1221" s="137" t="s">
        <v>131</v>
      </c>
      <c r="E1221" s="814" t="s">
        <v>1</v>
      </c>
      <c r="F1221" s="820" t="s">
        <v>3567</v>
      </c>
      <c r="H1221" s="819">
        <v>19.748000000000001</v>
      </c>
      <c r="I1221" s="818"/>
      <c r="L1221" s="817"/>
      <c r="M1221" s="816"/>
      <c r="T1221" s="815"/>
      <c r="AT1221" s="814" t="s">
        <v>131</v>
      </c>
      <c r="AU1221" s="814" t="s">
        <v>78</v>
      </c>
      <c r="AV1221" s="813" t="s">
        <v>132</v>
      </c>
      <c r="AW1221" s="813" t="s">
        <v>28</v>
      </c>
      <c r="AX1221" s="813" t="s">
        <v>72</v>
      </c>
      <c r="AY1221" s="814" t="s">
        <v>130</v>
      </c>
    </row>
    <row r="1222" spans="2:65" s="821" customFormat="1">
      <c r="B1222" s="825"/>
      <c r="D1222" s="137" t="s">
        <v>131</v>
      </c>
      <c r="E1222" s="822" t="s">
        <v>3648</v>
      </c>
      <c r="F1222" s="828" t="s">
        <v>3647</v>
      </c>
      <c r="H1222" s="827">
        <v>597.53599999999994</v>
      </c>
      <c r="I1222" s="826"/>
      <c r="L1222" s="825"/>
      <c r="M1222" s="824"/>
      <c r="T1222" s="823"/>
      <c r="AT1222" s="822" t="s">
        <v>131</v>
      </c>
      <c r="AU1222" s="822" t="s">
        <v>78</v>
      </c>
      <c r="AV1222" s="821" t="s">
        <v>103</v>
      </c>
      <c r="AW1222" s="821" t="s">
        <v>28</v>
      </c>
      <c r="AX1222" s="821" t="s">
        <v>72</v>
      </c>
      <c r="AY1222" s="822" t="s">
        <v>130</v>
      </c>
    </row>
    <row r="1223" spans="2:65" s="10" customFormat="1">
      <c r="B1223" s="136"/>
      <c r="D1223" s="137" t="s">
        <v>131</v>
      </c>
      <c r="E1223" s="138" t="s">
        <v>1</v>
      </c>
      <c r="F1223" s="139" t="s">
        <v>3657</v>
      </c>
      <c r="H1223" s="140">
        <v>386.70299999999997</v>
      </c>
      <c r="I1223" s="141"/>
      <c r="L1223" s="136"/>
      <c r="M1223" s="142"/>
      <c r="T1223" s="144"/>
      <c r="AT1223" s="138" t="s">
        <v>131</v>
      </c>
      <c r="AU1223" s="138" t="s">
        <v>78</v>
      </c>
      <c r="AV1223" s="10" t="s">
        <v>78</v>
      </c>
      <c r="AW1223" s="10" t="s">
        <v>28</v>
      </c>
      <c r="AX1223" s="10" t="s">
        <v>72</v>
      </c>
      <c r="AY1223" s="138" t="s">
        <v>130</v>
      </c>
    </row>
    <row r="1224" spans="2:65" s="10" customFormat="1">
      <c r="B1224" s="136"/>
      <c r="D1224" s="137" t="s">
        <v>131</v>
      </c>
      <c r="E1224" s="138" t="s">
        <v>1</v>
      </c>
      <c r="F1224" s="139" t="s">
        <v>3648</v>
      </c>
      <c r="H1224" s="140">
        <v>597.53599999999994</v>
      </c>
      <c r="I1224" s="141"/>
      <c r="L1224" s="136"/>
      <c r="M1224" s="142"/>
      <c r="T1224" s="144"/>
      <c r="AT1224" s="138" t="s">
        <v>131</v>
      </c>
      <c r="AU1224" s="138" t="s">
        <v>78</v>
      </c>
      <c r="AV1224" s="10" t="s">
        <v>78</v>
      </c>
      <c r="AW1224" s="10" t="s">
        <v>28</v>
      </c>
      <c r="AX1224" s="10" t="s">
        <v>72</v>
      </c>
      <c r="AY1224" s="138" t="s">
        <v>130</v>
      </c>
    </row>
    <row r="1225" spans="2:65" s="813" customFormat="1">
      <c r="B1225" s="817"/>
      <c r="D1225" s="137" t="s">
        <v>131</v>
      </c>
      <c r="E1225" s="814" t="s">
        <v>1</v>
      </c>
      <c r="F1225" s="820" t="s">
        <v>2951</v>
      </c>
      <c r="H1225" s="819">
        <v>984.23900000000003</v>
      </c>
      <c r="I1225" s="818"/>
      <c r="L1225" s="817"/>
      <c r="M1225" s="816"/>
      <c r="T1225" s="815"/>
      <c r="AT1225" s="814" t="s">
        <v>131</v>
      </c>
      <c r="AU1225" s="814" t="s">
        <v>78</v>
      </c>
      <c r="AV1225" s="813" t="s">
        <v>132</v>
      </c>
      <c r="AW1225" s="813" t="s">
        <v>28</v>
      </c>
      <c r="AX1225" s="813" t="s">
        <v>8</v>
      </c>
      <c r="AY1225" s="814" t="s">
        <v>130</v>
      </c>
    </row>
    <row r="1226" spans="2:65" s="686" customFormat="1" ht="16.5" customHeight="1">
      <c r="B1226" s="301"/>
      <c r="C1226" s="145" t="s">
        <v>1703</v>
      </c>
      <c r="D1226" s="145" t="s">
        <v>164</v>
      </c>
      <c r="E1226" s="146" t="s">
        <v>2985</v>
      </c>
      <c r="F1226" s="147" t="s">
        <v>2984</v>
      </c>
      <c r="G1226" s="148" t="s">
        <v>138</v>
      </c>
      <c r="H1226" s="149">
        <v>0.29499999999999998</v>
      </c>
      <c r="I1226" s="150"/>
      <c r="J1226" s="151">
        <f>ROUND(I1226*H1226,0)</f>
        <v>0</v>
      </c>
      <c r="K1226" s="147" t="s">
        <v>4082</v>
      </c>
      <c r="L1226" s="152"/>
      <c r="M1226" s="153" t="s">
        <v>1</v>
      </c>
      <c r="N1226" s="306" t="s">
        <v>37</v>
      </c>
      <c r="P1226" s="307">
        <f>O1226*H1226</f>
        <v>0</v>
      </c>
      <c r="Q1226" s="307">
        <v>1</v>
      </c>
      <c r="R1226" s="307">
        <f>Q1226*H1226</f>
        <v>0.29499999999999998</v>
      </c>
      <c r="S1226" s="307">
        <v>0</v>
      </c>
      <c r="T1226" s="133">
        <f>S1226*H1226</f>
        <v>0</v>
      </c>
      <c r="AR1226" s="134" t="s">
        <v>154</v>
      </c>
      <c r="AT1226" s="134" t="s">
        <v>164</v>
      </c>
      <c r="AU1226" s="134" t="s">
        <v>78</v>
      </c>
      <c r="AY1226" s="277" t="s">
        <v>130</v>
      </c>
      <c r="BE1226" s="308">
        <f>IF(N1226="základní",J1226,0)</f>
        <v>0</v>
      </c>
      <c r="BF1226" s="308">
        <f>IF(N1226="snížená",J1226,0)</f>
        <v>0</v>
      </c>
      <c r="BG1226" s="308">
        <f>IF(N1226="zákl. přenesená",J1226,0)</f>
        <v>0</v>
      </c>
      <c r="BH1226" s="308">
        <f>IF(N1226="sníž. přenesená",J1226,0)</f>
        <v>0</v>
      </c>
      <c r="BI1226" s="308">
        <f>IF(N1226="nulová",J1226,0)</f>
        <v>0</v>
      </c>
      <c r="BJ1226" s="277" t="s">
        <v>8</v>
      </c>
      <c r="BK1226" s="308">
        <f>ROUND(I1226*H1226,0)</f>
        <v>0</v>
      </c>
      <c r="BL1226" s="277" t="s">
        <v>143</v>
      </c>
      <c r="BM1226" s="134" t="s">
        <v>5535</v>
      </c>
    </row>
    <row r="1227" spans="2:65" s="10" customFormat="1">
      <c r="B1227" s="136"/>
      <c r="D1227" s="137" t="s">
        <v>131</v>
      </c>
      <c r="E1227" s="138" t="s">
        <v>1</v>
      </c>
      <c r="F1227" s="139" t="s">
        <v>5534</v>
      </c>
      <c r="H1227" s="140">
        <v>0.11600000000000001</v>
      </c>
      <c r="I1227" s="141"/>
      <c r="L1227" s="136"/>
      <c r="M1227" s="142"/>
      <c r="T1227" s="144"/>
      <c r="AT1227" s="138" t="s">
        <v>131</v>
      </c>
      <c r="AU1227" s="138" t="s">
        <v>78</v>
      </c>
      <c r="AV1227" s="10" t="s">
        <v>78</v>
      </c>
      <c r="AW1227" s="10" t="s">
        <v>28</v>
      </c>
      <c r="AX1227" s="10" t="s">
        <v>72</v>
      </c>
      <c r="AY1227" s="138" t="s">
        <v>130</v>
      </c>
    </row>
    <row r="1228" spans="2:65" s="10" customFormat="1">
      <c r="B1228" s="136"/>
      <c r="D1228" s="137" t="s">
        <v>131</v>
      </c>
      <c r="E1228" s="138" t="s">
        <v>1</v>
      </c>
      <c r="F1228" s="139" t="s">
        <v>5533</v>
      </c>
      <c r="H1228" s="140">
        <v>0.17899999999999999</v>
      </c>
      <c r="I1228" s="141"/>
      <c r="L1228" s="136"/>
      <c r="M1228" s="142"/>
      <c r="T1228" s="144"/>
      <c r="AT1228" s="138" t="s">
        <v>131</v>
      </c>
      <c r="AU1228" s="138" t="s">
        <v>78</v>
      </c>
      <c r="AV1228" s="10" t="s">
        <v>78</v>
      </c>
      <c r="AW1228" s="10" t="s">
        <v>28</v>
      </c>
      <c r="AX1228" s="10" t="s">
        <v>72</v>
      </c>
      <c r="AY1228" s="138" t="s">
        <v>130</v>
      </c>
    </row>
    <row r="1229" spans="2:65" s="813" customFormat="1">
      <c r="B1229" s="817"/>
      <c r="D1229" s="137" t="s">
        <v>131</v>
      </c>
      <c r="E1229" s="814" t="s">
        <v>1</v>
      </c>
      <c r="F1229" s="820" t="s">
        <v>2951</v>
      </c>
      <c r="H1229" s="819">
        <v>0.29499999999999998</v>
      </c>
      <c r="I1229" s="818"/>
      <c r="L1229" s="817"/>
      <c r="M1229" s="816"/>
      <c r="T1229" s="815"/>
      <c r="AT1229" s="814" t="s">
        <v>131</v>
      </c>
      <c r="AU1229" s="814" t="s">
        <v>78</v>
      </c>
      <c r="AV1229" s="813" t="s">
        <v>132</v>
      </c>
      <c r="AW1229" s="813" t="s">
        <v>28</v>
      </c>
      <c r="AX1229" s="813" t="s">
        <v>8</v>
      </c>
      <c r="AY1229" s="814" t="s">
        <v>130</v>
      </c>
    </row>
    <row r="1230" spans="2:65" s="686" customFormat="1" ht="24.25" customHeight="1">
      <c r="B1230" s="301"/>
      <c r="C1230" s="551" t="s">
        <v>1758</v>
      </c>
      <c r="D1230" s="551" t="s">
        <v>1008</v>
      </c>
      <c r="E1230" s="801" t="s">
        <v>3637</v>
      </c>
      <c r="F1230" s="552" t="s">
        <v>3636</v>
      </c>
      <c r="G1230" s="800" t="s">
        <v>270</v>
      </c>
      <c r="H1230" s="799">
        <v>1669.001</v>
      </c>
      <c r="I1230" s="553"/>
      <c r="J1230" s="798">
        <f>ROUND(I1230*H1230,0)</f>
        <v>0</v>
      </c>
      <c r="K1230" s="552" t="s">
        <v>4082</v>
      </c>
      <c r="L1230" s="34"/>
      <c r="M1230" s="554" t="s">
        <v>1</v>
      </c>
      <c r="N1230" s="555" t="s">
        <v>37</v>
      </c>
      <c r="P1230" s="307">
        <f>O1230*H1230</f>
        <v>0</v>
      </c>
      <c r="Q1230" s="307">
        <v>0</v>
      </c>
      <c r="R1230" s="307">
        <f>Q1230*H1230</f>
        <v>0</v>
      </c>
      <c r="S1230" s="307">
        <v>0</v>
      </c>
      <c r="T1230" s="133">
        <f>S1230*H1230</f>
        <v>0</v>
      </c>
      <c r="AR1230" s="134" t="s">
        <v>143</v>
      </c>
      <c r="AT1230" s="134" t="s">
        <v>1008</v>
      </c>
      <c r="AU1230" s="134" t="s">
        <v>78</v>
      </c>
      <c r="AY1230" s="277" t="s">
        <v>130</v>
      </c>
      <c r="BE1230" s="308">
        <f>IF(N1230="základní",J1230,0)</f>
        <v>0</v>
      </c>
      <c r="BF1230" s="308">
        <f>IF(N1230="snížená",J1230,0)</f>
        <v>0</v>
      </c>
      <c r="BG1230" s="308">
        <f>IF(N1230="zákl. přenesená",J1230,0)</f>
        <v>0</v>
      </c>
      <c r="BH1230" s="308">
        <f>IF(N1230="sníž. přenesená",J1230,0)</f>
        <v>0</v>
      </c>
      <c r="BI1230" s="308">
        <f>IF(N1230="nulová",J1230,0)</f>
        <v>0</v>
      </c>
      <c r="BJ1230" s="277" t="s">
        <v>8</v>
      </c>
      <c r="BK1230" s="308">
        <f>ROUND(I1230*H1230,0)</f>
        <v>0</v>
      </c>
      <c r="BL1230" s="277" t="s">
        <v>143</v>
      </c>
      <c r="BM1230" s="134" t="s">
        <v>5532</v>
      </c>
    </row>
    <row r="1231" spans="2:65" s="10" customFormat="1">
      <c r="B1231" s="136"/>
      <c r="D1231" s="137" t="s">
        <v>131</v>
      </c>
      <c r="E1231" s="138" t="s">
        <v>1</v>
      </c>
      <c r="F1231" s="139" t="s">
        <v>3609</v>
      </c>
      <c r="H1231" s="140">
        <v>1383.3</v>
      </c>
      <c r="I1231" s="141"/>
      <c r="L1231" s="136"/>
      <c r="M1231" s="142"/>
      <c r="T1231" s="144"/>
      <c r="AT1231" s="138" t="s">
        <v>131</v>
      </c>
      <c r="AU1231" s="138" t="s">
        <v>78</v>
      </c>
      <c r="AV1231" s="10" t="s">
        <v>78</v>
      </c>
      <c r="AW1231" s="10" t="s">
        <v>28</v>
      </c>
      <c r="AX1231" s="10" t="s">
        <v>72</v>
      </c>
      <c r="AY1231" s="138" t="s">
        <v>130</v>
      </c>
    </row>
    <row r="1232" spans="2:65" s="10" customFormat="1">
      <c r="B1232" s="136"/>
      <c r="D1232" s="137" t="s">
        <v>131</v>
      </c>
      <c r="E1232" s="138" t="s">
        <v>1</v>
      </c>
      <c r="F1232" s="139" t="s">
        <v>3641</v>
      </c>
      <c r="H1232" s="140">
        <v>33.814</v>
      </c>
      <c r="I1232" s="141"/>
      <c r="L1232" s="136"/>
      <c r="M1232" s="142"/>
      <c r="T1232" s="144"/>
      <c r="AT1232" s="138" t="s">
        <v>131</v>
      </c>
      <c r="AU1232" s="138" t="s">
        <v>78</v>
      </c>
      <c r="AV1232" s="10" t="s">
        <v>78</v>
      </c>
      <c r="AW1232" s="10" t="s">
        <v>28</v>
      </c>
      <c r="AX1232" s="10" t="s">
        <v>72</v>
      </c>
      <c r="AY1232" s="138" t="s">
        <v>130</v>
      </c>
    </row>
    <row r="1233" spans="2:65" s="813" customFormat="1">
      <c r="B1233" s="817"/>
      <c r="D1233" s="137" t="s">
        <v>131</v>
      </c>
      <c r="E1233" s="814" t="s">
        <v>1</v>
      </c>
      <c r="F1233" s="820" t="s">
        <v>3607</v>
      </c>
      <c r="H1233" s="819">
        <v>1417.114</v>
      </c>
      <c r="I1233" s="818"/>
      <c r="L1233" s="817"/>
      <c r="M1233" s="816"/>
      <c r="T1233" s="815"/>
      <c r="AT1233" s="814" t="s">
        <v>131</v>
      </c>
      <c r="AU1233" s="814" t="s">
        <v>78</v>
      </c>
      <c r="AV1233" s="813" t="s">
        <v>132</v>
      </c>
      <c r="AW1233" s="813" t="s">
        <v>28</v>
      </c>
      <c r="AX1233" s="813" t="s">
        <v>72</v>
      </c>
      <c r="AY1233" s="814" t="s">
        <v>130</v>
      </c>
    </row>
    <row r="1234" spans="2:65" s="10" customFormat="1">
      <c r="B1234" s="136"/>
      <c r="D1234" s="137" t="s">
        <v>131</v>
      </c>
      <c r="E1234" s="138" t="s">
        <v>1</v>
      </c>
      <c r="F1234" s="139" t="s">
        <v>3601</v>
      </c>
      <c r="H1234" s="140">
        <v>184.05</v>
      </c>
      <c r="I1234" s="141"/>
      <c r="L1234" s="136"/>
      <c r="M1234" s="142"/>
      <c r="T1234" s="144"/>
      <c r="AT1234" s="138" t="s">
        <v>131</v>
      </c>
      <c r="AU1234" s="138" t="s">
        <v>78</v>
      </c>
      <c r="AV1234" s="10" t="s">
        <v>78</v>
      </c>
      <c r="AW1234" s="10" t="s">
        <v>28</v>
      </c>
      <c r="AX1234" s="10" t="s">
        <v>72</v>
      </c>
      <c r="AY1234" s="138" t="s">
        <v>130</v>
      </c>
    </row>
    <row r="1235" spans="2:65" s="10" customFormat="1">
      <c r="B1235" s="136"/>
      <c r="D1235" s="137" t="s">
        <v>131</v>
      </c>
      <c r="E1235" s="138" t="s">
        <v>1</v>
      </c>
      <c r="F1235" s="139" t="s">
        <v>3640</v>
      </c>
      <c r="H1235" s="140">
        <v>29.863</v>
      </c>
      <c r="I1235" s="141"/>
      <c r="L1235" s="136"/>
      <c r="M1235" s="142"/>
      <c r="T1235" s="144"/>
      <c r="AT1235" s="138" t="s">
        <v>131</v>
      </c>
      <c r="AU1235" s="138" t="s">
        <v>78</v>
      </c>
      <c r="AV1235" s="10" t="s">
        <v>78</v>
      </c>
      <c r="AW1235" s="10" t="s">
        <v>28</v>
      </c>
      <c r="AX1235" s="10" t="s">
        <v>72</v>
      </c>
      <c r="AY1235" s="138" t="s">
        <v>130</v>
      </c>
    </row>
    <row r="1236" spans="2:65" s="813" customFormat="1">
      <c r="B1236" s="817"/>
      <c r="D1236" s="137" t="s">
        <v>131</v>
      </c>
      <c r="E1236" s="814" t="s">
        <v>1</v>
      </c>
      <c r="F1236" s="820" t="s">
        <v>3599</v>
      </c>
      <c r="H1236" s="819">
        <v>213.91300000000001</v>
      </c>
      <c r="I1236" s="818"/>
      <c r="L1236" s="817"/>
      <c r="M1236" s="816"/>
      <c r="T1236" s="815"/>
      <c r="AT1236" s="814" t="s">
        <v>131</v>
      </c>
      <c r="AU1236" s="814" t="s">
        <v>78</v>
      </c>
      <c r="AV1236" s="813" t="s">
        <v>132</v>
      </c>
      <c r="AW1236" s="813" t="s">
        <v>28</v>
      </c>
      <c r="AX1236" s="813" t="s">
        <v>72</v>
      </c>
      <c r="AY1236" s="814" t="s">
        <v>130</v>
      </c>
    </row>
    <row r="1237" spans="2:65" s="10" customFormat="1">
      <c r="B1237" s="136"/>
      <c r="D1237" s="137" t="s">
        <v>131</v>
      </c>
      <c r="E1237" s="138" t="s">
        <v>1</v>
      </c>
      <c r="F1237" s="139" t="s">
        <v>3597</v>
      </c>
      <c r="H1237" s="140">
        <v>30.759</v>
      </c>
      <c r="I1237" s="141"/>
      <c r="L1237" s="136"/>
      <c r="M1237" s="142"/>
      <c r="T1237" s="144"/>
      <c r="AT1237" s="138" t="s">
        <v>131</v>
      </c>
      <c r="AU1237" s="138" t="s">
        <v>78</v>
      </c>
      <c r="AV1237" s="10" t="s">
        <v>78</v>
      </c>
      <c r="AW1237" s="10" t="s">
        <v>28</v>
      </c>
      <c r="AX1237" s="10" t="s">
        <v>72</v>
      </c>
      <c r="AY1237" s="138" t="s">
        <v>130</v>
      </c>
    </row>
    <row r="1238" spans="2:65" s="10" customFormat="1">
      <c r="B1238" s="136"/>
      <c r="D1238" s="137" t="s">
        <v>131</v>
      </c>
      <c r="E1238" s="138" t="s">
        <v>1</v>
      </c>
      <c r="F1238" s="139" t="s">
        <v>3639</v>
      </c>
      <c r="H1238" s="140">
        <v>7.2149999999999999</v>
      </c>
      <c r="I1238" s="141"/>
      <c r="L1238" s="136"/>
      <c r="M1238" s="142"/>
      <c r="T1238" s="144"/>
      <c r="AT1238" s="138" t="s">
        <v>131</v>
      </c>
      <c r="AU1238" s="138" t="s">
        <v>78</v>
      </c>
      <c r="AV1238" s="10" t="s">
        <v>78</v>
      </c>
      <c r="AW1238" s="10" t="s">
        <v>28</v>
      </c>
      <c r="AX1238" s="10" t="s">
        <v>72</v>
      </c>
      <c r="AY1238" s="138" t="s">
        <v>130</v>
      </c>
    </row>
    <row r="1239" spans="2:65" s="813" customFormat="1">
      <c r="B1239" s="817"/>
      <c r="D1239" s="137" t="s">
        <v>131</v>
      </c>
      <c r="E1239" s="814" t="s">
        <v>1</v>
      </c>
      <c r="F1239" s="820" t="s">
        <v>3595</v>
      </c>
      <c r="H1239" s="819">
        <v>37.973999999999997</v>
      </c>
      <c r="I1239" s="818"/>
      <c r="L1239" s="817"/>
      <c r="M1239" s="816"/>
      <c r="T1239" s="815"/>
      <c r="AT1239" s="814" t="s">
        <v>131</v>
      </c>
      <c r="AU1239" s="814" t="s">
        <v>78</v>
      </c>
      <c r="AV1239" s="813" t="s">
        <v>132</v>
      </c>
      <c r="AW1239" s="813" t="s">
        <v>28</v>
      </c>
      <c r="AX1239" s="813" t="s">
        <v>72</v>
      </c>
      <c r="AY1239" s="814" t="s">
        <v>130</v>
      </c>
    </row>
    <row r="1240" spans="2:65" s="821" customFormat="1">
      <c r="B1240" s="825"/>
      <c r="D1240" s="137" t="s">
        <v>131</v>
      </c>
      <c r="E1240" s="822" t="s">
        <v>3638</v>
      </c>
      <c r="F1240" s="828" t="s">
        <v>3195</v>
      </c>
      <c r="H1240" s="827">
        <v>1669.001</v>
      </c>
      <c r="I1240" s="826"/>
      <c r="L1240" s="825"/>
      <c r="M1240" s="824"/>
      <c r="T1240" s="823"/>
      <c r="AT1240" s="822" t="s">
        <v>131</v>
      </c>
      <c r="AU1240" s="822" t="s">
        <v>78</v>
      </c>
      <c r="AV1240" s="821" t="s">
        <v>103</v>
      </c>
      <c r="AW1240" s="821" t="s">
        <v>28</v>
      </c>
      <c r="AX1240" s="821" t="s">
        <v>8</v>
      </c>
      <c r="AY1240" s="822" t="s">
        <v>130</v>
      </c>
    </row>
    <row r="1241" spans="2:65" s="686" customFormat="1" ht="16.5" customHeight="1">
      <c r="B1241" s="301"/>
      <c r="C1241" s="145" t="s">
        <v>1706</v>
      </c>
      <c r="D1241" s="145" t="s">
        <v>164</v>
      </c>
      <c r="E1241" s="146" t="s">
        <v>3635</v>
      </c>
      <c r="F1241" s="147" t="s">
        <v>3634</v>
      </c>
      <c r="G1241" s="148" t="s">
        <v>138</v>
      </c>
      <c r="H1241" s="149">
        <v>1.669</v>
      </c>
      <c r="I1241" s="150"/>
      <c r="J1241" s="151">
        <f>ROUND(I1241*H1241,0)</f>
        <v>0</v>
      </c>
      <c r="K1241" s="147" t="s">
        <v>4082</v>
      </c>
      <c r="L1241" s="152"/>
      <c r="M1241" s="153" t="s">
        <v>1</v>
      </c>
      <c r="N1241" s="306" t="s">
        <v>37</v>
      </c>
      <c r="P1241" s="307">
        <f>O1241*H1241</f>
        <v>0</v>
      </c>
      <c r="Q1241" s="307">
        <v>1</v>
      </c>
      <c r="R1241" s="307">
        <f>Q1241*H1241</f>
        <v>1.669</v>
      </c>
      <c r="S1241" s="307">
        <v>0</v>
      </c>
      <c r="T1241" s="133">
        <f>S1241*H1241</f>
        <v>0</v>
      </c>
      <c r="AR1241" s="134" t="s">
        <v>154</v>
      </c>
      <c r="AT1241" s="134" t="s">
        <v>164</v>
      </c>
      <c r="AU1241" s="134" t="s">
        <v>78</v>
      </c>
      <c r="AY1241" s="277" t="s">
        <v>130</v>
      </c>
      <c r="BE1241" s="308">
        <f>IF(N1241="základní",J1241,0)</f>
        <v>0</v>
      </c>
      <c r="BF1241" s="308">
        <f>IF(N1241="snížená",J1241,0)</f>
        <v>0</v>
      </c>
      <c r="BG1241" s="308">
        <f>IF(N1241="zákl. přenesená",J1241,0)</f>
        <v>0</v>
      </c>
      <c r="BH1241" s="308">
        <f>IF(N1241="sníž. přenesená",J1241,0)</f>
        <v>0</v>
      </c>
      <c r="BI1241" s="308">
        <f>IF(N1241="nulová",J1241,0)</f>
        <v>0</v>
      </c>
      <c r="BJ1241" s="277" t="s">
        <v>8</v>
      </c>
      <c r="BK1241" s="308">
        <f>ROUND(I1241*H1241,0)</f>
        <v>0</v>
      </c>
      <c r="BL1241" s="277" t="s">
        <v>143</v>
      </c>
      <c r="BM1241" s="134" t="s">
        <v>5531</v>
      </c>
    </row>
    <row r="1242" spans="2:65" s="10" customFormat="1">
      <c r="B1242" s="136"/>
      <c r="D1242" s="137" t="s">
        <v>131</v>
      </c>
      <c r="E1242" s="138" t="s">
        <v>1</v>
      </c>
      <c r="F1242" s="139" t="s">
        <v>5530</v>
      </c>
      <c r="H1242" s="140">
        <v>1.669</v>
      </c>
      <c r="I1242" s="141"/>
      <c r="L1242" s="136"/>
      <c r="M1242" s="142"/>
      <c r="T1242" s="144"/>
      <c r="AT1242" s="138" t="s">
        <v>131</v>
      </c>
      <c r="AU1242" s="138" t="s">
        <v>78</v>
      </c>
      <c r="AV1242" s="10" t="s">
        <v>78</v>
      </c>
      <c r="AW1242" s="10" t="s">
        <v>28</v>
      </c>
      <c r="AX1242" s="10" t="s">
        <v>8</v>
      </c>
      <c r="AY1242" s="138" t="s">
        <v>130</v>
      </c>
    </row>
    <row r="1243" spans="2:65" s="686" customFormat="1" ht="24.25" customHeight="1">
      <c r="B1243" s="301"/>
      <c r="C1243" s="551" t="s">
        <v>1761</v>
      </c>
      <c r="D1243" s="551" t="s">
        <v>1008</v>
      </c>
      <c r="E1243" s="801" t="s">
        <v>3656</v>
      </c>
      <c r="F1243" s="552" t="s">
        <v>3655</v>
      </c>
      <c r="G1243" s="800" t="s">
        <v>270</v>
      </c>
      <c r="H1243" s="799">
        <v>386.70299999999997</v>
      </c>
      <c r="I1243" s="553"/>
      <c r="J1243" s="798">
        <f>ROUND(I1243*H1243,0)</f>
        <v>0</v>
      </c>
      <c r="K1243" s="552" t="s">
        <v>4082</v>
      </c>
      <c r="L1243" s="34"/>
      <c r="M1243" s="554" t="s">
        <v>1</v>
      </c>
      <c r="N1243" s="555" t="s">
        <v>37</v>
      </c>
      <c r="P1243" s="307">
        <f>O1243*H1243</f>
        <v>0</v>
      </c>
      <c r="Q1243" s="307">
        <v>0</v>
      </c>
      <c r="R1243" s="307">
        <f>Q1243*H1243</f>
        <v>0</v>
      </c>
      <c r="S1243" s="307">
        <v>0</v>
      </c>
      <c r="T1243" s="133">
        <f>S1243*H1243</f>
        <v>0</v>
      </c>
      <c r="AR1243" s="134" t="s">
        <v>143</v>
      </c>
      <c r="AT1243" s="134" t="s">
        <v>1008</v>
      </c>
      <c r="AU1243" s="134" t="s">
        <v>78</v>
      </c>
      <c r="AY1243" s="277" t="s">
        <v>130</v>
      </c>
      <c r="BE1243" s="308">
        <f>IF(N1243="základní",J1243,0)</f>
        <v>0</v>
      </c>
      <c r="BF1243" s="308">
        <f>IF(N1243="snížená",J1243,0)</f>
        <v>0</v>
      </c>
      <c r="BG1243" s="308">
        <f>IF(N1243="zákl. přenesená",J1243,0)</f>
        <v>0</v>
      </c>
      <c r="BH1243" s="308">
        <f>IF(N1243="sníž. přenesená",J1243,0)</f>
        <v>0</v>
      </c>
      <c r="BI1243" s="308">
        <f>IF(N1243="nulová",J1243,0)</f>
        <v>0</v>
      </c>
      <c r="BJ1243" s="277" t="s">
        <v>8</v>
      </c>
      <c r="BK1243" s="308">
        <f>ROUND(I1243*H1243,0)</f>
        <v>0</v>
      </c>
      <c r="BL1243" s="277" t="s">
        <v>143</v>
      </c>
      <c r="BM1243" s="134" t="s">
        <v>5529</v>
      </c>
    </row>
    <row r="1244" spans="2:65" s="10" customFormat="1">
      <c r="B1244" s="136"/>
      <c r="D1244" s="137" t="s">
        <v>131</v>
      </c>
      <c r="E1244" s="138" t="s">
        <v>1</v>
      </c>
      <c r="F1244" s="139" t="s">
        <v>3657</v>
      </c>
      <c r="H1244" s="140">
        <v>386.70299999999997</v>
      </c>
      <c r="I1244" s="141"/>
      <c r="L1244" s="136"/>
      <c r="M1244" s="142"/>
      <c r="T1244" s="144"/>
      <c r="AT1244" s="138" t="s">
        <v>131</v>
      </c>
      <c r="AU1244" s="138" t="s">
        <v>78</v>
      </c>
      <c r="AV1244" s="10" t="s">
        <v>78</v>
      </c>
      <c r="AW1244" s="10" t="s">
        <v>28</v>
      </c>
      <c r="AX1244" s="10" t="s">
        <v>8</v>
      </c>
      <c r="AY1244" s="138" t="s">
        <v>130</v>
      </c>
    </row>
    <row r="1245" spans="2:65" s="686" customFormat="1" ht="49.2" customHeight="1">
      <c r="B1245" s="301"/>
      <c r="C1245" s="145" t="s">
        <v>1708</v>
      </c>
      <c r="D1245" s="145" t="s">
        <v>164</v>
      </c>
      <c r="E1245" s="146" t="s">
        <v>3654</v>
      </c>
      <c r="F1245" s="147" t="s">
        <v>3653</v>
      </c>
      <c r="G1245" s="148" t="s">
        <v>270</v>
      </c>
      <c r="H1245" s="149">
        <v>444.70800000000003</v>
      </c>
      <c r="I1245" s="150"/>
      <c r="J1245" s="151">
        <f>ROUND(I1245*H1245,0)</f>
        <v>0</v>
      </c>
      <c r="K1245" s="147" t="s">
        <v>4082</v>
      </c>
      <c r="L1245" s="152"/>
      <c r="M1245" s="153" t="s">
        <v>1</v>
      </c>
      <c r="N1245" s="306" t="s">
        <v>37</v>
      </c>
      <c r="P1245" s="307">
        <f>O1245*H1245</f>
        <v>0</v>
      </c>
      <c r="Q1245" s="307">
        <v>4.0000000000000001E-3</v>
      </c>
      <c r="R1245" s="307">
        <f>Q1245*H1245</f>
        <v>1.7788320000000002</v>
      </c>
      <c r="S1245" s="307">
        <v>0</v>
      </c>
      <c r="T1245" s="133">
        <f>S1245*H1245</f>
        <v>0</v>
      </c>
      <c r="AR1245" s="134" t="s">
        <v>154</v>
      </c>
      <c r="AT1245" s="134" t="s">
        <v>164</v>
      </c>
      <c r="AU1245" s="134" t="s">
        <v>78</v>
      </c>
      <c r="AY1245" s="277" t="s">
        <v>130</v>
      </c>
      <c r="BE1245" s="308">
        <f>IF(N1245="základní",J1245,0)</f>
        <v>0</v>
      </c>
      <c r="BF1245" s="308">
        <f>IF(N1245="snížená",J1245,0)</f>
        <v>0</v>
      </c>
      <c r="BG1245" s="308">
        <f>IF(N1245="zákl. přenesená",J1245,0)</f>
        <v>0</v>
      </c>
      <c r="BH1245" s="308">
        <f>IF(N1245="sníž. přenesená",J1245,0)</f>
        <v>0</v>
      </c>
      <c r="BI1245" s="308">
        <f>IF(N1245="nulová",J1245,0)</f>
        <v>0</v>
      </c>
      <c r="BJ1245" s="277" t="s">
        <v>8</v>
      </c>
      <c r="BK1245" s="308">
        <f>ROUND(I1245*H1245,0)</f>
        <v>0</v>
      </c>
      <c r="BL1245" s="277" t="s">
        <v>143</v>
      </c>
      <c r="BM1245" s="134" t="s">
        <v>5528</v>
      </c>
    </row>
    <row r="1246" spans="2:65" s="10" customFormat="1">
      <c r="B1246" s="136"/>
      <c r="D1246" s="137" t="s">
        <v>131</v>
      </c>
      <c r="E1246" s="138" t="s">
        <v>1</v>
      </c>
      <c r="F1246" s="139" t="s">
        <v>5527</v>
      </c>
      <c r="H1246" s="140">
        <v>444.70800000000003</v>
      </c>
      <c r="I1246" s="141"/>
      <c r="L1246" s="136"/>
      <c r="M1246" s="142"/>
      <c r="T1246" s="144"/>
      <c r="AT1246" s="138" t="s">
        <v>131</v>
      </c>
      <c r="AU1246" s="138" t="s">
        <v>78</v>
      </c>
      <c r="AV1246" s="10" t="s">
        <v>78</v>
      </c>
      <c r="AW1246" s="10" t="s">
        <v>28</v>
      </c>
      <c r="AX1246" s="10" t="s">
        <v>8</v>
      </c>
      <c r="AY1246" s="138" t="s">
        <v>130</v>
      </c>
    </row>
    <row r="1247" spans="2:65" s="686" customFormat="1" ht="24.25" customHeight="1">
      <c r="B1247" s="301"/>
      <c r="C1247" s="551" t="s">
        <v>2330</v>
      </c>
      <c r="D1247" s="551" t="s">
        <v>1008</v>
      </c>
      <c r="E1247" s="801" t="s">
        <v>3644</v>
      </c>
      <c r="F1247" s="552" t="s">
        <v>3643</v>
      </c>
      <c r="G1247" s="800" t="s">
        <v>270</v>
      </c>
      <c r="H1247" s="799">
        <v>597.53599999999994</v>
      </c>
      <c r="I1247" s="553"/>
      <c r="J1247" s="798">
        <f>ROUND(I1247*H1247,0)</f>
        <v>0</v>
      </c>
      <c r="K1247" s="552" t="s">
        <v>4082</v>
      </c>
      <c r="L1247" s="34"/>
      <c r="M1247" s="554" t="s">
        <v>1</v>
      </c>
      <c r="N1247" s="555" t="s">
        <v>37</v>
      </c>
      <c r="P1247" s="307">
        <f>O1247*H1247</f>
        <v>0</v>
      </c>
      <c r="Q1247" s="307">
        <v>8.8312999999999998E-4</v>
      </c>
      <c r="R1247" s="307">
        <f>Q1247*H1247</f>
        <v>0.52770196767999999</v>
      </c>
      <c r="S1247" s="307">
        <v>0</v>
      </c>
      <c r="T1247" s="133">
        <f>S1247*H1247</f>
        <v>0</v>
      </c>
      <c r="AR1247" s="134" t="s">
        <v>143</v>
      </c>
      <c r="AT1247" s="134" t="s">
        <v>1008</v>
      </c>
      <c r="AU1247" s="134" t="s">
        <v>78</v>
      </c>
      <c r="AY1247" s="277" t="s">
        <v>130</v>
      </c>
      <c r="BE1247" s="308">
        <f>IF(N1247="základní",J1247,0)</f>
        <v>0</v>
      </c>
      <c r="BF1247" s="308">
        <f>IF(N1247="snížená",J1247,0)</f>
        <v>0</v>
      </c>
      <c r="BG1247" s="308">
        <f>IF(N1247="zákl. přenesená",J1247,0)</f>
        <v>0</v>
      </c>
      <c r="BH1247" s="308">
        <f>IF(N1247="sníž. přenesená",J1247,0)</f>
        <v>0</v>
      </c>
      <c r="BI1247" s="308">
        <f>IF(N1247="nulová",J1247,0)</f>
        <v>0</v>
      </c>
      <c r="BJ1247" s="277" t="s">
        <v>8</v>
      </c>
      <c r="BK1247" s="308">
        <f>ROUND(I1247*H1247,0)</f>
        <v>0</v>
      </c>
      <c r="BL1247" s="277" t="s">
        <v>143</v>
      </c>
      <c r="BM1247" s="134" t="s">
        <v>5526</v>
      </c>
    </row>
    <row r="1248" spans="2:65" s="10" customFormat="1">
      <c r="B1248" s="136"/>
      <c r="D1248" s="137" t="s">
        <v>131</v>
      </c>
      <c r="E1248" s="138" t="s">
        <v>1</v>
      </c>
      <c r="F1248" s="139" t="s">
        <v>3648</v>
      </c>
      <c r="H1248" s="140">
        <v>597.53599999999994</v>
      </c>
      <c r="I1248" s="141"/>
      <c r="L1248" s="136"/>
      <c r="M1248" s="142"/>
      <c r="T1248" s="144"/>
      <c r="AT1248" s="138" t="s">
        <v>131</v>
      </c>
      <c r="AU1248" s="138" t="s">
        <v>78</v>
      </c>
      <c r="AV1248" s="10" t="s">
        <v>78</v>
      </c>
      <c r="AW1248" s="10" t="s">
        <v>28</v>
      </c>
      <c r="AX1248" s="10" t="s">
        <v>8</v>
      </c>
      <c r="AY1248" s="138" t="s">
        <v>130</v>
      </c>
    </row>
    <row r="1249" spans="2:65" s="686" customFormat="1" ht="44.25" customHeight="1">
      <c r="B1249" s="301"/>
      <c r="C1249" s="145" t="s">
        <v>1711</v>
      </c>
      <c r="D1249" s="145" t="s">
        <v>164</v>
      </c>
      <c r="E1249" s="146" t="s">
        <v>2983</v>
      </c>
      <c r="F1249" s="147" t="s">
        <v>2982</v>
      </c>
      <c r="G1249" s="148" t="s">
        <v>270</v>
      </c>
      <c r="H1249" s="149">
        <v>687.16600000000005</v>
      </c>
      <c r="I1249" s="150"/>
      <c r="J1249" s="151">
        <f>ROUND(I1249*H1249,0)</f>
        <v>0</v>
      </c>
      <c r="K1249" s="147" t="s">
        <v>4082</v>
      </c>
      <c r="L1249" s="152"/>
      <c r="M1249" s="153" t="s">
        <v>1</v>
      </c>
      <c r="N1249" s="306" t="s">
        <v>37</v>
      </c>
      <c r="P1249" s="307">
        <f>O1249*H1249</f>
        <v>0</v>
      </c>
      <c r="Q1249" s="307">
        <v>5.4000000000000003E-3</v>
      </c>
      <c r="R1249" s="307">
        <f>Q1249*H1249</f>
        <v>3.7106964000000007</v>
      </c>
      <c r="S1249" s="307">
        <v>0</v>
      </c>
      <c r="T1249" s="133">
        <f>S1249*H1249</f>
        <v>0</v>
      </c>
      <c r="AR1249" s="134" t="s">
        <v>154</v>
      </c>
      <c r="AT1249" s="134" t="s">
        <v>164</v>
      </c>
      <c r="AU1249" s="134" t="s">
        <v>78</v>
      </c>
      <c r="AY1249" s="277" t="s">
        <v>130</v>
      </c>
      <c r="BE1249" s="308">
        <f>IF(N1249="základní",J1249,0)</f>
        <v>0</v>
      </c>
      <c r="BF1249" s="308">
        <f>IF(N1249="snížená",J1249,0)</f>
        <v>0</v>
      </c>
      <c r="BG1249" s="308">
        <f>IF(N1249="zákl. přenesená",J1249,0)</f>
        <v>0</v>
      </c>
      <c r="BH1249" s="308">
        <f>IF(N1249="sníž. přenesená",J1249,0)</f>
        <v>0</v>
      </c>
      <c r="BI1249" s="308">
        <f>IF(N1249="nulová",J1249,0)</f>
        <v>0</v>
      </c>
      <c r="BJ1249" s="277" t="s">
        <v>8</v>
      </c>
      <c r="BK1249" s="308">
        <f>ROUND(I1249*H1249,0)</f>
        <v>0</v>
      </c>
      <c r="BL1249" s="277" t="s">
        <v>143</v>
      </c>
      <c r="BM1249" s="134" t="s">
        <v>5525</v>
      </c>
    </row>
    <row r="1250" spans="2:65" s="10" customFormat="1">
      <c r="B1250" s="136"/>
      <c r="D1250" s="137" t="s">
        <v>131</v>
      </c>
      <c r="E1250" s="138" t="s">
        <v>1</v>
      </c>
      <c r="F1250" s="139" t="s">
        <v>5524</v>
      </c>
      <c r="H1250" s="140">
        <v>687.16600000000005</v>
      </c>
      <c r="I1250" s="141"/>
      <c r="L1250" s="136"/>
      <c r="M1250" s="142"/>
      <c r="T1250" s="144"/>
      <c r="AT1250" s="138" t="s">
        <v>131</v>
      </c>
      <c r="AU1250" s="138" t="s">
        <v>78</v>
      </c>
      <c r="AV1250" s="10" t="s">
        <v>78</v>
      </c>
      <c r="AW1250" s="10" t="s">
        <v>28</v>
      </c>
      <c r="AX1250" s="10" t="s">
        <v>72</v>
      </c>
      <c r="AY1250" s="138" t="s">
        <v>130</v>
      </c>
    </row>
    <row r="1251" spans="2:65" s="813" customFormat="1">
      <c r="B1251" s="817"/>
      <c r="D1251" s="137" t="s">
        <v>131</v>
      </c>
      <c r="E1251" s="814" t="s">
        <v>1</v>
      </c>
      <c r="F1251" s="820" t="s">
        <v>2951</v>
      </c>
      <c r="H1251" s="819">
        <v>687.16600000000005</v>
      </c>
      <c r="I1251" s="818"/>
      <c r="L1251" s="817"/>
      <c r="M1251" s="816"/>
      <c r="T1251" s="815"/>
      <c r="AT1251" s="814" t="s">
        <v>131</v>
      </c>
      <c r="AU1251" s="814" t="s">
        <v>78</v>
      </c>
      <c r="AV1251" s="813" t="s">
        <v>132</v>
      </c>
      <c r="AW1251" s="813" t="s">
        <v>28</v>
      </c>
      <c r="AX1251" s="813" t="s">
        <v>8</v>
      </c>
      <c r="AY1251" s="814" t="s">
        <v>130</v>
      </c>
    </row>
    <row r="1252" spans="2:65" s="686" customFormat="1" ht="24.25" customHeight="1">
      <c r="B1252" s="301"/>
      <c r="C1252" s="551" t="s">
        <v>2331</v>
      </c>
      <c r="D1252" s="551" t="s">
        <v>1008</v>
      </c>
      <c r="E1252" s="801" t="s">
        <v>3630</v>
      </c>
      <c r="F1252" s="552" t="s">
        <v>3629</v>
      </c>
      <c r="G1252" s="800" t="s">
        <v>270</v>
      </c>
      <c r="H1252" s="799">
        <v>43.545999999999999</v>
      </c>
      <c r="I1252" s="553"/>
      <c r="J1252" s="798">
        <f>ROUND(I1252*H1252,0)</f>
        <v>0</v>
      </c>
      <c r="K1252" s="552" t="s">
        <v>4082</v>
      </c>
      <c r="L1252" s="34"/>
      <c r="M1252" s="554" t="s">
        <v>1</v>
      </c>
      <c r="N1252" s="555" t="s">
        <v>37</v>
      </c>
      <c r="P1252" s="307">
        <f>O1252*H1252</f>
        <v>0</v>
      </c>
      <c r="Q1252" s="307">
        <v>7.1949999999999998E-4</v>
      </c>
      <c r="R1252" s="307">
        <f>Q1252*H1252</f>
        <v>3.1331346999999996E-2</v>
      </c>
      <c r="S1252" s="307">
        <v>0</v>
      </c>
      <c r="T1252" s="133">
        <f>S1252*H1252</f>
        <v>0</v>
      </c>
      <c r="AR1252" s="134" t="s">
        <v>143</v>
      </c>
      <c r="AT1252" s="134" t="s">
        <v>1008</v>
      </c>
      <c r="AU1252" s="134" t="s">
        <v>78</v>
      </c>
      <c r="AY1252" s="277" t="s">
        <v>130</v>
      </c>
      <c r="BE1252" s="308">
        <f>IF(N1252="základní",J1252,0)</f>
        <v>0</v>
      </c>
      <c r="BF1252" s="308">
        <f>IF(N1252="snížená",J1252,0)</f>
        <v>0</v>
      </c>
      <c r="BG1252" s="308">
        <f>IF(N1252="zákl. přenesená",J1252,0)</f>
        <v>0</v>
      </c>
      <c r="BH1252" s="308">
        <f>IF(N1252="sníž. přenesená",J1252,0)</f>
        <v>0</v>
      </c>
      <c r="BI1252" s="308">
        <f>IF(N1252="nulová",J1252,0)</f>
        <v>0</v>
      </c>
      <c r="BJ1252" s="277" t="s">
        <v>8</v>
      </c>
      <c r="BK1252" s="308">
        <f>ROUND(I1252*H1252,0)</f>
        <v>0</v>
      </c>
      <c r="BL1252" s="277" t="s">
        <v>143</v>
      </c>
      <c r="BM1252" s="134" t="s">
        <v>5523</v>
      </c>
    </row>
    <row r="1253" spans="2:65" s="10" customFormat="1">
      <c r="B1253" s="136"/>
      <c r="D1253" s="137" t="s">
        <v>131</v>
      </c>
      <c r="E1253" s="138" t="s">
        <v>1</v>
      </c>
      <c r="F1253" s="139" t="s">
        <v>3632</v>
      </c>
      <c r="H1253" s="140">
        <v>36.121000000000002</v>
      </c>
      <c r="I1253" s="141"/>
      <c r="L1253" s="136"/>
      <c r="M1253" s="142"/>
      <c r="T1253" s="144"/>
      <c r="AT1253" s="138" t="s">
        <v>131</v>
      </c>
      <c r="AU1253" s="138" t="s">
        <v>78</v>
      </c>
      <c r="AV1253" s="10" t="s">
        <v>78</v>
      </c>
      <c r="AW1253" s="10" t="s">
        <v>28</v>
      </c>
      <c r="AX1253" s="10" t="s">
        <v>72</v>
      </c>
      <c r="AY1253" s="138" t="s">
        <v>130</v>
      </c>
    </row>
    <row r="1254" spans="2:65" s="10" customFormat="1">
      <c r="B1254" s="136"/>
      <c r="D1254" s="137" t="s">
        <v>131</v>
      </c>
      <c r="E1254" s="138" t="s">
        <v>1</v>
      </c>
      <c r="F1254" s="139" t="s">
        <v>3544</v>
      </c>
      <c r="H1254" s="140">
        <v>7.4249999999999998</v>
      </c>
      <c r="I1254" s="141"/>
      <c r="L1254" s="136"/>
      <c r="M1254" s="142"/>
      <c r="T1254" s="144"/>
      <c r="AT1254" s="138" t="s">
        <v>131</v>
      </c>
      <c r="AU1254" s="138" t="s">
        <v>78</v>
      </c>
      <c r="AV1254" s="10" t="s">
        <v>78</v>
      </c>
      <c r="AW1254" s="10" t="s">
        <v>28</v>
      </c>
      <c r="AX1254" s="10" t="s">
        <v>72</v>
      </c>
      <c r="AY1254" s="138" t="s">
        <v>130</v>
      </c>
    </row>
    <row r="1255" spans="2:65" s="813" customFormat="1">
      <c r="B1255" s="817"/>
      <c r="D1255" s="137" t="s">
        <v>131</v>
      </c>
      <c r="E1255" s="814" t="s">
        <v>1</v>
      </c>
      <c r="F1255" s="820" t="s">
        <v>3595</v>
      </c>
      <c r="H1255" s="819">
        <v>43.545999999999999</v>
      </c>
      <c r="I1255" s="818"/>
      <c r="L1255" s="817"/>
      <c r="M1255" s="816"/>
      <c r="T1255" s="815"/>
      <c r="AT1255" s="814" t="s">
        <v>131</v>
      </c>
      <c r="AU1255" s="814" t="s">
        <v>78</v>
      </c>
      <c r="AV1255" s="813" t="s">
        <v>132</v>
      </c>
      <c r="AW1255" s="813" t="s">
        <v>28</v>
      </c>
      <c r="AX1255" s="813" t="s">
        <v>72</v>
      </c>
      <c r="AY1255" s="814" t="s">
        <v>130</v>
      </c>
    </row>
    <row r="1256" spans="2:65" s="821" customFormat="1">
      <c r="B1256" s="825"/>
      <c r="D1256" s="137" t="s">
        <v>131</v>
      </c>
      <c r="E1256" s="822" t="s">
        <v>3631</v>
      </c>
      <c r="F1256" s="828" t="s">
        <v>3195</v>
      </c>
      <c r="H1256" s="827">
        <v>43.545999999999999</v>
      </c>
      <c r="I1256" s="826"/>
      <c r="L1256" s="825"/>
      <c r="M1256" s="824"/>
      <c r="T1256" s="823"/>
      <c r="AT1256" s="822" t="s">
        <v>131</v>
      </c>
      <c r="AU1256" s="822" t="s">
        <v>78</v>
      </c>
      <c r="AV1256" s="821" t="s">
        <v>103</v>
      </c>
      <c r="AW1256" s="821" t="s">
        <v>28</v>
      </c>
      <c r="AX1256" s="821" t="s">
        <v>8</v>
      </c>
      <c r="AY1256" s="822" t="s">
        <v>130</v>
      </c>
    </row>
    <row r="1257" spans="2:65" s="686" customFormat="1" ht="33" customHeight="1">
      <c r="B1257" s="301"/>
      <c r="C1257" s="145" t="s">
        <v>1713</v>
      </c>
      <c r="D1257" s="145" t="s">
        <v>164</v>
      </c>
      <c r="E1257" s="146" t="s">
        <v>3628</v>
      </c>
      <c r="F1257" s="147" t="s">
        <v>3627</v>
      </c>
      <c r="G1257" s="148" t="s">
        <v>270</v>
      </c>
      <c r="H1257" s="149">
        <v>50.078000000000003</v>
      </c>
      <c r="I1257" s="150"/>
      <c r="J1257" s="151">
        <f>ROUND(I1257*H1257,0)</f>
        <v>0</v>
      </c>
      <c r="K1257" s="147" t="s">
        <v>4082</v>
      </c>
      <c r="L1257" s="152"/>
      <c r="M1257" s="153" t="s">
        <v>1</v>
      </c>
      <c r="N1257" s="306" t="s">
        <v>37</v>
      </c>
      <c r="P1257" s="307">
        <f>O1257*H1257</f>
        <v>0</v>
      </c>
      <c r="Q1257" s="307">
        <v>2.0999999999999999E-3</v>
      </c>
      <c r="R1257" s="307">
        <f>Q1257*H1257</f>
        <v>0.1051638</v>
      </c>
      <c r="S1257" s="307">
        <v>0</v>
      </c>
      <c r="T1257" s="133">
        <f>S1257*H1257</f>
        <v>0</v>
      </c>
      <c r="AR1257" s="134" t="s">
        <v>154</v>
      </c>
      <c r="AT1257" s="134" t="s">
        <v>164</v>
      </c>
      <c r="AU1257" s="134" t="s">
        <v>78</v>
      </c>
      <c r="AY1257" s="277" t="s">
        <v>130</v>
      </c>
      <c r="BE1257" s="308">
        <f>IF(N1257="základní",J1257,0)</f>
        <v>0</v>
      </c>
      <c r="BF1257" s="308">
        <f>IF(N1257="snížená",J1257,0)</f>
        <v>0</v>
      </c>
      <c r="BG1257" s="308">
        <f>IF(N1257="zákl. přenesená",J1257,0)</f>
        <v>0</v>
      </c>
      <c r="BH1257" s="308">
        <f>IF(N1257="sníž. přenesená",J1257,0)</f>
        <v>0</v>
      </c>
      <c r="BI1257" s="308">
        <f>IF(N1257="nulová",J1257,0)</f>
        <v>0</v>
      </c>
      <c r="BJ1257" s="277" t="s">
        <v>8</v>
      </c>
      <c r="BK1257" s="308">
        <f>ROUND(I1257*H1257,0)</f>
        <v>0</v>
      </c>
      <c r="BL1257" s="277" t="s">
        <v>143</v>
      </c>
      <c r="BM1257" s="134" t="s">
        <v>5522</v>
      </c>
    </row>
    <row r="1258" spans="2:65" s="10" customFormat="1">
      <c r="B1258" s="136"/>
      <c r="D1258" s="137" t="s">
        <v>131</v>
      </c>
      <c r="E1258" s="138" t="s">
        <v>1</v>
      </c>
      <c r="F1258" s="139" t="s">
        <v>5521</v>
      </c>
      <c r="H1258" s="140">
        <v>50.078000000000003</v>
      </c>
      <c r="I1258" s="141"/>
      <c r="L1258" s="136"/>
      <c r="M1258" s="142"/>
      <c r="T1258" s="144"/>
      <c r="AT1258" s="138" t="s">
        <v>131</v>
      </c>
      <c r="AU1258" s="138" t="s">
        <v>78</v>
      </c>
      <c r="AV1258" s="10" t="s">
        <v>78</v>
      </c>
      <c r="AW1258" s="10" t="s">
        <v>28</v>
      </c>
      <c r="AX1258" s="10" t="s">
        <v>8</v>
      </c>
      <c r="AY1258" s="138" t="s">
        <v>130</v>
      </c>
    </row>
    <row r="1259" spans="2:65" s="686" customFormat="1" ht="33" customHeight="1">
      <c r="B1259" s="301"/>
      <c r="C1259" s="551" t="s">
        <v>2334</v>
      </c>
      <c r="D1259" s="551" t="s">
        <v>1008</v>
      </c>
      <c r="E1259" s="801" t="s">
        <v>5520</v>
      </c>
      <c r="F1259" s="552" t="s">
        <v>5519</v>
      </c>
      <c r="G1259" s="800" t="s">
        <v>3305</v>
      </c>
      <c r="H1259" s="799">
        <v>24</v>
      </c>
      <c r="I1259" s="553"/>
      <c r="J1259" s="798">
        <f>ROUND(I1259*H1259,0)</f>
        <v>0</v>
      </c>
      <c r="K1259" s="552" t="s">
        <v>4082</v>
      </c>
      <c r="L1259" s="34"/>
      <c r="M1259" s="554" t="s">
        <v>1</v>
      </c>
      <c r="N1259" s="555" t="s">
        <v>37</v>
      </c>
      <c r="P1259" s="307">
        <f>O1259*H1259</f>
        <v>0</v>
      </c>
      <c r="Q1259" s="307">
        <v>7.4999999999999997E-3</v>
      </c>
      <c r="R1259" s="307">
        <f>Q1259*H1259</f>
        <v>0.18</v>
      </c>
      <c r="S1259" s="307">
        <v>0</v>
      </c>
      <c r="T1259" s="133">
        <f>S1259*H1259</f>
        <v>0</v>
      </c>
      <c r="AR1259" s="134" t="s">
        <v>143</v>
      </c>
      <c r="AT1259" s="134" t="s">
        <v>1008</v>
      </c>
      <c r="AU1259" s="134" t="s">
        <v>78</v>
      </c>
      <c r="AY1259" s="277" t="s">
        <v>130</v>
      </c>
      <c r="BE1259" s="308">
        <f>IF(N1259="základní",J1259,0)</f>
        <v>0</v>
      </c>
      <c r="BF1259" s="308">
        <f>IF(N1259="snížená",J1259,0)</f>
        <v>0</v>
      </c>
      <c r="BG1259" s="308">
        <f>IF(N1259="zákl. přenesená",J1259,0)</f>
        <v>0</v>
      </c>
      <c r="BH1259" s="308">
        <f>IF(N1259="sníž. přenesená",J1259,0)</f>
        <v>0</v>
      </c>
      <c r="BI1259" s="308">
        <f>IF(N1259="nulová",J1259,0)</f>
        <v>0</v>
      </c>
      <c r="BJ1259" s="277" t="s">
        <v>8</v>
      </c>
      <c r="BK1259" s="308">
        <f>ROUND(I1259*H1259,0)</f>
        <v>0</v>
      </c>
      <c r="BL1259" s="277" t="s">
        <v>143</v>
      </c>
      <c r="BM1259" s="134" t="s">
        <v>5518</v>
      </c>
    </row>
    <row r="1260" spans="2:65" s="10" customFormat="1">
      <c r="B1260" s="136"/>
      <c r="D1260" s="137" t="s">
        <v>131</v>
      </c>
      <c r="E1260" s="138" t="s">
        <v>1</v>
      </c>
      <c r="F1260" s="139" t="s">
        <v>5517</v>
      </c>
      <c r="H1260" s="140">
        <v>3</v>
      </c>
      <c r="I1260" s="141"/>
      <c r="L1260" s="136"/>
      <c r="M1260" s="142"/>
      <c r="T1260" s="144"/>
      <c r="AT1260" s="138" t="s">
        <v>131</v>
      </c>
      <c r="AU1260" s="138" t="s">
        <v>78</v>
      </c>
      <c r="AV1260" s="10" t="s">
        <v>78</v>
      </c>
      <c r="AW1260" s="10" t="s">
        <v>28</v>
      </c>
      <c r="AX1260" s="10" t="s">
        <v>72</v>
      </c>
      <c r="AY1260" s="138" t="s">
        <v>130</v>
      </c>
    </row>
    <row r="1261" spans="2:65" s="10" customFormat="1">
      <c r="B1261" s="136"/>
      <c r="D1261" s="137" t="s">
        <v>131</v>
      </c>
      <c r="E1261" s="138" t="s">
        <v>1</v>
      </c>
      <c r="F1261" s="139" t="s">
        <v>5516</v>
      </c>
      <c r="H1261" s="140">
        <v>0</v>
      </c>
      <c r="I1261" s="141"/>
      <c r="L1261" s="136"/>
      <c r="M1261" s="142"/>
      <c r="T1261" s="144"/>
      <c r="AT1261" s="138" t="s">
        <v>131</v>
      </c>
      <c r="AU1261" s="138" t="s">
        <v>78</v>
      </c>
      <c r="AV1261" s="10" t="s">
        <v>78</v>
      </c>
      <c r="AW1261" s="10" t="s">
        <v>28</v>
      </c>
      <c r="AX1261" s="10" t="s">
        <v>72</v>
      </c>
      <c r="AY1261" s="138" t="s">
        <v>130</v>
      </c>
    </row>
    <row r="1262" spans="2:65" s="10" customFormat="1">
      <c r="B1262" s="136"/>
      <c r="D1262" s="137" t="s">
        <v>131</v>
      </c>
      <c r="E1262" s="138" t="s">
        <v>1</v>
      </c>
      <c r="F1262" s="139" t="s">
        <v>5515</v>
      </c>
      <c r="H1262" s="140">
        <v>0</v>
      </c>
      <c r="I1262" s="141"/>
      <c r="L1262" s="136"/>
      <c r="M1262" s="142"/>
      <c r="T1262" s="144"/>
      <c r="AT1262" s="138" t="s">
        <v>131</v>
      </c>
      <c r="AU1262" s="138" t="s">
        <v>78</v>
      </c>
      <c r="AV1262" s="10" t="s">
        <v>78</v>
      </c>
      <c r="AW1262" s="10" t="s">
        <v>28</v>
      </c>
      <c r="AX1262" s="10" t="s">
        <v>72</v>
      </c>
      <c r="AY1262" s="138" t="s">
        <v>130</v>
      </c>
    </row>
    <row r="1263" spans="2:65" s="10" customFormat="1">
      <c r="B1263" s="136"/>
      <c r="D1263" s="137" t="s">
        <v>131</v>
      </c>
      <c r="E1263" s="138" t="s">
        <v>1</v>
      </c>
      <c r="F1263" s="139" t="s">
        <v>5514</v>
      </c>
      <c r="H1263" s="140">
        <v>3</v>
      </c>
      <c r="I1263" s="141"/>
      <c r="L1263" s="136"/>
      <c r="M1263" s="142"/>
      <c r="T1263" s="144"/>
      <c r="AT1263" s="138" t="s">
        <v>131</v>
      </c>
      <c r="AU1263" s="138" t="s">
        <v>78</v>
      </c>
      <c r="AV1263" s="10" t="s">
        <v>78</v>
      </c>
      <c r="AW1263" s="10" t="s">
        <v>28</v>
      </c>
      <c r="AX1263" s="10" t="s">
        <v>72</v>
      </c>
      <c r="AY1263" s="138" t="s">
        <v>130</v>
      </c>
    </row>
    <row r="1264" spans="2:65" s="10" customFormat="1">
      <c r="B1264" s="136"/>
      <c r="D1264" s="137" t="s">
        <v>131</v>
      </c>
      <c r="E1264" s="138" t="s">
        <v>1</v>
      </c>
      <c r="F1264" s="139" t="s">
        <v>5513</v>
      </c>
      <c r="H1264" s="140">
        <v>4</v>
      </c>
      <c r="I1264" s="141"/>
      <c r="L1264" s="136"/>
      <c r="M1264" s="142"/>
      <c r="T1264" s="144"/>
      <c r="AT1264" s="138" t="s">
        <v>131</v>
      </c>
      <c r="AU1264" s="138" t="s">
        <v>78</v>
      </c>
      <c r="AV1264" s="10" t="s">
        <v>78</v>
      </c>
      <c r="AW1264" s="10" t="s">
        <v>28</v>
      </c>
      <c r="AX1264" s="10" t="s">
        <v>72</v>
      </c>
      <c r="AY1264" s="138" t="s">
        <v>130</v>
      </c>
    </row>
    <row r="1265" spans="2:65" s="10" customFormat="1">
      <c r="B1265" s="136"/>
      <c r="D1265" s="137" t="s">
        <v>131</v>
      </c>
      <c r="E1265" s="138" t="s">
        <v>1</v>
      </c>
      <c r="F1265" s="139" t="s">
        <v>5512</v>
      </c>
      <c r="H1265" s="140">
        <v>14</v>
      </c>
      <c r="I1265" s="141"/>
      <c r="L1265" s="136"/>
      <c r="M1265" s="142"/>
      <c r="T1265" s="144"/>
      <c r="AT1265" s="138" t="s">
        <v>131</v>
      </c>
      <c r="AU1265" s="138" t="s">
        <v>78</v>
      </c>
      <c r="AV1265" s="10" t="s">
        <v>78</v>
      </c>
      <c r="AW1265" s="10" t="s">
        <v>28</v>
      </c>
      <c r="AX1265" s="10" t="s">
        <v>72</v>
      </c>
      <c r="AY1265" s="138" t="s">
        <v>130</v>
      </c>
    </row>
    <row r="1266" spans="2:65" s="10" customFormat="1">
      <c r="B1266" s="136"/>
      <c r="D1266" s="137" t="s">
        <v>131</v>
      </c>
      <c r="E1266" s="138" t="s">
        <v>1</v>
      </c>
      <c r="F1266" s="139" t="s">
        <v>5511</v>
      </c>
      <c r="H1266" s="140">
        <v>0</v>
      </c>
      <c r="I1266" s="141"/>
      <c r="L1266" s="136"/>
      <c r="M1266" s="142"/>
      <c r="T1266" s="144"/>
      <c r="AT1266" s="138" t="s">
        <v>131</v>
      </c>
      <c r="AU1266" s="138" t="s">
        <v>78</v>
      </c>
      <c r="AV1266" s="10" t="s">
        <v>78</v>
      </c>
      <c r="AW1266" s="10" t="s">
        <v>28</v>
      </c>
      <c r="AX1266" s="10" t="s">
        <v>72</v>
      </c>
      <c r="AY1266" s="138" t="s">
        <v>130</v>
      </c>
    </row>
    <row r="1267" spans="2:65" s="813" customFormat="1">
      <c r="B1267" s="817"/>
      <c r="D1267" s="137" t="s">
        <v>131</v>
      </c>
      <c r="E1267" s="814" t="s">
        <v>1</v>
      </c>
      <c r="F1267" s="820" t="s">
        <v>2951</v>
      </c>
      <c r="H1267" s="819">
        <v>24</v>
      </c>
      <c r="I1267" s="818"/>
      <c r="L1267" s="817"/>
      <c r="M1267" s="816"/>
      <c r="T1267" s="815"/>
      <c r="AT1267" s="814" t="s">
        <v>131</v>
      </c>
      <c r="AU1267" s="814" t="s">
        <v>78</v>
      </c>
      <c r="AV1267" s="813" t="s">
        <v>132</v>
      </c>
      <c r="AW1267" s="813" t="s">
        <v>28</v>
      </c>
      <c r="AX1267" s="813" t="s">
        <v>8</v>
      </c>
      <c r="AY1267" s="814" t="s">
        <v>130</v>
      </c>
    </row>
    <row r="1268" spans="2:65" s="686" customFormat="1" ht="37.950000000000003" customHeight="1">
      <c r="B1268" s="301"/>
      <c r="C1268" s="551" t="s">
        <v>1716</v>
      </c>
      <c r="D1268" s="551" t="s">
        <v>1008</v>
      </c>
      <c r="E1268" s="801" t="s">
        <v>5510</v>
      </c>
      <c r="F1268" s="552" t="s">
        <v>5509</v>
      </c>
      <c r="G1268" s="800" t="s">
        <v>158</v>
      </c>
      <c r="H1268" s="799">
        <v>367.416</v>
      </c>
      <c r="I1268" s="553"/>
      <c r="J1268" s="798">
        <f>ROUND(I1268*H1268,0)</f>
        <v>0</v>
      </c>
      <c r="K1268" s="552" t="s">
        <v>4082</v>
      </c>
      <c r="L1268" s="34"/>
      <c r="M1268" s="554" t="s">
        <v>1</v>
      </c>
      <c r="N1268" s="555" t="s">
        <v>37</v>
      </c>
      <c r="P1268" s="307">
        <f>O1268*H1268</f>
        <v>0</v>
      </c>
      <c r="Q1268" s="307">
        <v>6.0479999999999996E-4</v>
      </c>
      <c r="R1268" s="307">
        <f>Q1268*H1268</f>
        <v>0.22221319679999998</v>
      </c>
      <c r="S1268" s="307">
        <v>0</v>
      </c>
      <c r="T1268" s="133">
        <f>S1268*H1268</f>
        <v>0</v>
      </c>
      <c r="AR1268" s="134" t="s">
        <v>143</v>
      </c>
      <c r="AT1268" s="134" t="s">
        <v>1008</v>
      </c>
      <c r="AU1268" s="134" t="s">
        <v>78</v>
      </c>
      <c r="AY1268" s="277" t="s">
        <v>130</v>
      </c>
      <c r="BE1268" s="308">
        <f>IF(N1268="základní",J1268,0)</f>
        <v>0</v>
      </c>
      <c r="BF1268" s="308">
        <f>IF(N1268="snížená",J1268,0)</f>
        <v>0</v>
      </c>
      <c r="BG1268" s="308">
        <f>IF(N1268="zákl. přenesená",J1268,0)</f>
        <v>0</v>
      </c>
      <c r="BH1268" s="308">
        <f>IF(N1268="sníž. přenesená",J1268,0)</f>
        <v>0</v>
      </c>
      <c r="BI1268" s="308">
        <f>IF(N1268="nulová",J1268,0)</f>
        <v>0</v>
      </c>
      <c r="BJ1268" s="277" t="s">
        <v>8</v>
      </c>
      <c r="BK1268" s="308">
        <f>ROUND(I1268*H1268,0)</f>
        <v>0</v>
      </c>
      <c r="BL1268" s="277" t="s">
        <v>143</v>
      </c>
      <c r="BM1268" s="134" t="s">
        <v>5508</v>
      </c>
    </row>
    <row r="1269" spans="2:65" s="10" customFormat="1">
      <c r="B1269" s="136"/>
      <c r="D1269" s="137" t="s">
        <v>131</v>
      </c>
      <c r="E1269" s="138" t="s">
        <v>1</v>
      </c>
      <c r="F1269" s="139" t="s">
        <v>5498</v>
      </c>
      <c r="H1269" s="140">
        <v>62.12</v>
      </c>
      <c r="I1269" s="141"/>
      <c r="L1269" s="136"/>
      <c r="M1269" s="142"/>
      <c r="T1269" s="144"/>
      <c r="AT1269" s="138" t="s">
        <v>131</v>
      </c>
      <c r="AU1269" s="138" t="s">
        <v>78</v>
      </c>
      <c r="AV1269" s="10" t="s">
        <v>78</v>
      </c>
      <c r="AW1269" s="10" t="s">
        <v>28</v>
      </c>
      <c r="AX1269" s="10" t="s">
        <v>72</v>
      </c>
      <c r="AY1269" s="138" t="s">
        <v>130</v>
      </c>
    </row>
    <row r="1270" spans="2:65" s="813" customFormat="1">
      <c r="B1270" s="817"/>
      <c r="D1270" s="137" t="s">
        <v>131</v>
      </c>
      <c r="E1270" s="814" t="s">
        <v>1</v>
      </c>
      <c r="F1270" s="820" t="s">
        <v>3607</v>
      </c>
      <c r="H1270" s="819">
        <v>62.12</v>
      </c>
      <c r="I1270" s="818"/>
      <c r="L1270" s="817"/>
      <c r="M1270" s="816"/>
      <c r="T1270" s="815"/>
      <c r="AT1270" s="814" t="s">
        <v>131</v>
      </c>
      <c r="AU1270" s="814" t="s">
        <v>78</v>
      </c>
      <c r="AV1270" s="813" t="s">
        <v>132</v>
      </c>
      <c r="AW1270" s="813" t="s">
        <v>28</v>
      </c>
      <c r="AX1270" s="813" t="s">
        <v>72</v>
      </c>
      <c r="AY1270" s="814" t="s">
        <v>130</v>
      </c>
    </row>
    <row r="1271" spans="2:65" s="10" customFormat="1">
      <c r="B1271" s="136"/>
      <c r="D1271" s="137" t="s">
        <v>131</v>
      </c>
      <c r="E1271" s="138" t="s">
        <v>1</v>
      </c>
      <c r="F1271" s="139" t="s">
        <v>5507</v>
      </c>
      <c r="H1271" s="140">
        <v>53.82</v>
      </c>
      <c r="I1271" s="141"/>
      <c r="L1271" s="136"/>
      <c r="M1271" s="142"/>
      <c r="T1271" s="144"/>
      <c r="AT1271" s="138" t="s">
        <v>131</v>
      </c>
      <c r="AU1271" s="138" t="s">
        <v>78</v>
      </c>
      <c r="AV1271" s="10" t="s">
        <v>78</v>
      </c>
      <c r="AW1271" s="10" t="s">
        <v>28</v>
      </c>
      <c r="AX1271" s="10" t="s">
        <v>72</v>
      </c>
      <c r="AY1271" s="138" t="s">
        <v>130</v>
      </c>
    </row>
    <row r="1272" spans="2:65" s="813" customFormat="1">
      <c r="B1272" s="817"/>
      <c r="D1272" s="137" t="s">
        <v>131</v>
      </c>
      <c r="E1272" s="814" t="s">
        <v>1</v>
      </c>
      <c r="F1272" s="820" t="s">
        <v>3599</v>
      </c>
      <c r="H1272" s="819">
        <v>53.82</v>
      </c>
      <c r="I1272" s="818"/>
      <c r="L1272" s="817"/>
      <c r="M1272" s="816"/>
      <c r="T1272" s="815"/>
      <c r="AT1272" s="814" t="s">
        <v>131</v>
      </c>
      <c r="AU1272" s="814" t="s">
        <v>78</v>
      </c>
      <c r="AV1272" s="813" t="s">
        <v>132</v>
      </c>
      <c r="AW1272" s="813" t="s">
        <v>28</v>
      </c>
      <c r="AX1272" s="813" t="s">
        <v>72</v>
      </c>
      <c r="AY1272" s="814" t="s">
        <v>130</v>
      </c>
    </row>
    <row r="1273" spans="2:65" s="10" customFormat="1">
      <c r="B1273" s="136"/>
      <c r="D1273" s="137" t="s">
        <v>131</v>
      </c>
      <c r="E1273" s="138" t="s">
        <v>1</v>
      </c>
      <c r="F1273" s="139" t="s">
        <v>5496</v>
      </c>
      <c r="H1273" s="140">
        <v>24.75</v>
      </c>
      <c r="I1273" s="141"/>
      <c r="L1273" s="136"/>
      <c r="M1273" s="142"/>
      <c r="T1273" s="144"/>
      <c r="AT1273" s="138" t="s">
        <v>131</v>
      </c>
      <c r="AU1273" s="138" t="s">
        <v>78</v>
      </c>
      <c r="AV1273" s="10" t="s">
        <v>78</v>
      </c>
      <c r="AW1273" s="10" t="s">
        <v>28</v>
      </c>
      <c r="AX1273" s="10" t="s">
        <v>72</v>
      </c>
      <c r="AY1273" s="138" t="s">
        <v>130</v>
      </c>
    </row>
    <row r="1274" spans="2:65" s="813" customFormat="1">
      <c r="B1274" s="817"/>
      <c r="D1274" s="137" t="s">
        <v>131</v>
      </c>
      <c r="E1274" s="814" t="s">
        <v>1</v>
      </c>
      <c r="F1274" s="820" t="s">
        <v>3595</v>
      </c>
      <c r="H1274" s="819">
        <v>24.75</v>
      </c>
      <c r="I1274" s="818"/>
      <c r="L1274" s="817"/>
      <c r="M1274" s="816"/>
      <c r="T1274" s="815"/>
      <c r="AT1274" s="814" t="s">
        <v>131</v>
      </c>
      <c r="AU1274" s="814" t="s">
        <v>78</v>
      </c>
      <c r="AV1274" s="813" t="s">
        <v>132</v>
      </c>
      <c r="AW1274" s="813" t="s">
        <v>28</v>
      </c>
      <c r="AX1274" s="813" t="s">
        <v>72</v>
      </c>
      <c r="AY1274" s="814" t="s">
        <v>130</v>
      </c>
    </row>
    <row r="1275" spans="2:65" s="10" customFormat="1">
      <c r="B1275" s="136"/>
      <c r="D1275" s="137" t="s">
        <v>131</v>
      </c>
      <c r="E1275" s="138" t="s">
        <v>1</v>
      </c>
      <c r="F1275" s="139" t="s">
        <v>5506</v>
      </c>
      <c r="H1275" s="140">
        <v>66.536000000000001</v>
      </c>
      <c r="I1275" s="141"/>
      <c r="L1275" s="136"/>
      <c r="M1275" s="142"/>
      <c r="T1275" s="144"/>
      <c r="AT1275" s="138" t="s">
        <v>131</v>
      </c>
      <c r="AU1275" s="138" t="s">
        <v>78</v>
      </c>
      <c r="AV1275" s="10" t="s">
        <v>78</v>
      </c>
      <c r="AW1275" s="10" t="s">
        <v>28</v>
      </c>
      <c r="AX1275" s="10" t="s">
        <v>72</v>
      </c>
      <c r="AY1275" s="138" t="s">
        <v>130</v>
      </c>
    </row>
    <row r="1276" spans="2:65" s="813" customFormat="1">
      <c r="B1276" s="817"/>
      <c r="D1276" s="137" t="s">
        <v>131</v>
      </c>
      <c r="E1276" s="814" t="s">
        <v>1</v>
      </c>
      <c r="F1276" s="820" t="s">
        <v>3587</v>
      </c>
      <c r="H1276" s="819">
        <v>66.536000000000001</v>
      </c>
      <c r="I1276" s="818"/>
      <c r="L1276" s="817"/>
      <c r="M1276" s="816"/>
      <c r="T1276" s="815"/>
      <c r="AT1276" s="814" t="s">
        <v>131</v>
      </c>
      <c r="AU1276" s="814" t="s">
        <v>78</v>
      </c>
      <c r="AV1276" s="813" t="s">
        <v>132</v>
      </c>
      <c r="AW1276" s="813" t="s">
        <v>28</v>
      </c>
      <c r="AX1276" s="813" t="s">
        <v>72</v>
      </c>
      <c r="AY1276" s="814" t="s">
        <v>130</v>
      </c>
    </row>
    <row r="1277" spans="2:65" s="10" customFormat="1">
      <c r="B1277" s="136"/>
      <c r="D1277" s="137" t="s">
        <v>131</v>
      </c>
      <c r="E1277" s="138" t="s">
        <v>1</v>
      </c>
      <c r="F1277" s="139" t="s">
        <v>5505</v>
      </c>
      <c r="H1277" s="140">
        <v>73.86</v>
      </c>
      <c r="I1277" s="141"/>
      <c r="L1277" s="136"/>
      <c r="M1277" s="142"/>
      <c r="T1277" s="144"/>
      <c r="AT1277" s="138" t="s">
        <v>131</v>
      </c>
      <c r="AU1277" s="138" t="s">
        <v>78</v>
      </c>
      <c r="AV1277" s="10" t="s">
        <v>78</v>
      </c>
      <c r="AW1277" s="10" t="s">
        <v>28</v>
      </c>
      <c r="AX1277" s="10" t="s">
        <v>72</v>
      </c>
      <c r="AY1277" s="138" t="s">
        <v>130</v>
      </c>
    </row>
    <row r="1278" spans="2:65" s="813" customFormat="1">
      <c r="B1278" s="817"/>
      <c r="D1278" s="137" t="s">
        <v>131</v>
      </c>
      <c r="E1278" s="814" t="s">
        <v>1</v>
      </c>
      <c r="F1278" s="820" t="s">
        <v>3583</v>
      </c>
      <c r="H1278" s="819">
        <v>73.86</v>
      </c>
      <c r="I1278" s="818"/>
      <c r="L1278" s="817"/>
      <c r="M1278" s="816"/>
      <c r="T1278" s="815"/>
      <c r="AT1278" s="814" t="s">
        <v>131</v>
      </c>
      <c r="AU1278" s="814" t="s">
        <v>78</v>
      </c>
      <c r="AV1278" s="813" t="s">
        <v>132</v>
      </c>
      <c r="AW1278" s="813" t="s">
        <v>28</v>
      </c>
      <c r="AX1278" s="813" t="s">
        <v>72</v>
      </c>
      <c r="AY1278" s="814" t="s">
        <v>130</v>
      </c>
    </row>
    <row r="1279" spans="2:65" s="10" customFormat="1">
      <c r="B1279" s="136"/>
      <c r="D1279" s="137" t="s">
        <v>131</v>
      </c>
      <c r="E1279" s="138" t="s">
        <v>1</v>
      </c>
      <c r="F1279" s="139" t="s">
        <v>5504</v>
      </c>
      <c r="H1279" s="140">
        <v>75.040000000000006</v>
      </c>
      <c r="I1279" s="141"/>
      <c r="L1279" s="136"/>
      <c r="M1279" s="142"/>
      <c r="T1279" s="144"/>
      <c r="AT1279" s="138" t="s">
        <v>131</v>
      </c>
      <c r="AU1279" s="138" t="s">
        <v>78</v>
      </c>
      <c r="AV1279" s="10" t="s">
        <v>78</v>
      </c>
      <c r="AW1279" s="10" t="s">
        <v>28</v>
      </c>
      <c r="AX1279" s="10" t="s">
        <v>72</v>
      </c>
      <c r="AY1279" s="138" t="s">
        <v>130</v>
      </c>
    </row>
    <row r="1280" spans="2:65" s="813" customFormat="1">
      <c r="B1280" s="817"/>
      <c r="D1280" s="137" t="s">
        <v>131</v>
      </c>
      <c r="E1280" s="814" t="s">
        <v>1</v>
      </c>
      <c r="F1280" s="820" t="s">
        <v>3571</v>
      </c>
      <c r="H1280" s="819">
        <v>75.040000000000006</v>
      </c>
      <c r="I1280" s="818"/>
      <c r="L1280" s="817"/>
      <c r="M1280" s="816"/>
      <c r="T1280" s="815"/>
      <c r="AT1280" s="814" t="s">
        <v>131</v>
      </c>
      <c r="AU1280" s="814" t="s">
        <v>78</v>
      </c>
      <c r="AV1280" s="813" t="s">
        <v>132</v>
      </c>
      <c r="AW1280" s="813" t="s">
        <v>28</v>
      </c>
      <c r="AX1280" s="813" t="s">
        <v>72</v>
      </c>
      <c r="AY1280" s="814" t="s">
        <v>130</v>
      </c>
    </row>
    <row r="1281" spans="2:65" s="10" customFormat="1">
      <c r="B1281" s="136"/>
      <c r="D1281" s="137" t="s">
        <v>131</v>
      </c>
      <c r="E1281" s="138" t="s">
        <v>1</v>
      </c>
      <c r="F1281" s="139" t="s">
        <v>5503</v>
      </c>
      <c r="H1281" s="140">
        <v>11.29</v>
      </c>
      <c r="I1281" s="141"/>
      <c r="L1281" s="136"/>
      <c r="M1281" s="142"/>
      <c r="T1281" s="144"/>
      <c r="AT1281" s="138" t="s">
        <v>131</v>
      </c>
      <c r="AU1281" s="138" t="s">
        <v>78</v>
      </c>
      <c r="AV1281" s="10" t="s">
        <v>78</v>
      </c>
      <c r="AW1281" s="10" t="s">
        <v>28</v>
      </c>
      <c r="AX1281" s="10" t="s">
        <v>72</v>
      </c>
      <c r="AY1281" s="138" t="s">
        <v>130</v>
      </c>
    </row>
    <row r="1282" spans="2:65" s="813" customFormat="1">
      <c r="B1282" s="817"/>
      <c r="D1282" s="137" t="s">
        <v>131</v>
      </c>
      <c r="E1282" s="814" t="s">
        <v>1</v>
      </c>
      <c r="F1282" s="820" t="s">
        <v>3567</v>
      </c>
      <c r="H1282" s="819">
        <v>11.29</v>
      </c>
      <c r="I1282" s="818"/>
      <c r="L1282" s="817"/>
      <c r="M1282" s="816"/>
      <c r="T1282" s="815"/>
      <c r="AT1282" s="814" t="s">
        <v>131</v>
      </c>
      <c r="AU1282" s="814" t="s">
        <v>78</v>
      </c>
      <c r="AV1282" s="813" t="s">
        <v>132</v>
      </c>
      <c r="AW1282" s="813" t="s">
        <v>28</v>
      </c>
      <c r="AX1282" s="813" t="s">
        <v>72</v>
      </c>
      <c r="AY1282" s="814" t="s">
        <v>130</v>
      </c>
    </row>
    <row r="1283" spans="2:65" s="821" customFormat="1">
      <c r="B1283" s="825"/>
      <c r="D1283" s="137" t="s">
        <v>131</v>
      </c>
      <c r="E1283" s="822" t="s">
        <v>1</v>
      </c>
      <c r="F1283" s="828" t="s">
        <v>5502</v>
      </c>
      <c r="H1283" s="827">
        <v>367.416</v>
      </c>
      <c r="I1283" s="826"/>
      <c r="L1283" s="825"/>
      <c r="M1283" s="824"/>
      <c r="T1283" s="823"/>
      <c r="AT1283" s="822" t="s">
        <v>131</v>
      </c>
      <c r="AU1283" s="822" t="s">
        <v>78</v>
      </c>
      <c r="AV1283" s="821" t="s">
        <v>103</v>
      </c>
      <c r="AW1283" s="821" t="s">
        <v>28</v>
      </c>
      <c r="AX1283" s="821" t="s">
        <v>8</v>
      </c>
      <c r="AY1283" s="822" t="s">
        <v>130</v>
      </c>
    </row>
    <row r="1284" spans="2:65" s="686" customFormat="1" ht="37.950000000000003" customHeight="1">
      <c r="B1284" s="301"/>
      <c r="C1284" s="551" t="s">
        <v>2335</v>
      </c>
      <c r="D1284" s="551" t="s">
        <v>1008</v>
      </c>
      <c r="E1284" s="801" t="s">
        <v>5501</v>
      </c>
      <c r="F1284" s="552" t="s">
        <v>5500</v>
      </c>
      <c r="G1284" s="800" t="s">
        <v>158</v>
      </c>
      <c r="H1284" s="799">
        <v>207.93600000000001</v>
      </c>
      <c r="I1284" s="553"/>
      <c r="J1284" s="798">
        <f>ROUND(I1284*H1284,0)</f>
        <v>0</v>
      </c>
      <c r="K1284" s="552" t="s">
        <v>4082</v>
      </c>
      <c r="L1284" s="34"/>
      <c r="M1284" s="554" t="s">
        <v>1</v>
      </c>
      <c r="N1284" s="555" t="s">
        <v>37</v>
      </c>
      <c r="P1284" s="307">
        <f>O1284*H1284</f>
        <v>0</v>
      </c>
      <c r="Q1284" s="307">
        <v>6.0479999999999996E-4</v>
      </c>
      <c r="R1284" s="307">
        <f>Q1284*H1284</f>
        <v>0.12575969279999999</v>
      </c>
      <c r="S1284" s="307">
        <v>0</v>
      </c>
      <c r="T1284" s="133">
        <f>S1284*H1284</f>
        <v>0</v>
      </c>
      <c r="AR1284" s="134" t="s">
        <v>143</v>
      </c>
      <c r="AT1284" s="134" t="s">
        <v>1008</v>
      </c>
      <c r="AU1284" s="134" t="s">
        <v>78</v>
      </c>
      <c r="AY1284" s="277" t="s">
        <v>130</v>
      </c>
      <c r="BE1284" s="308">
        <f>IF(N1284="základní",J1284,0)</f>
        <v>0</v>
      </c>
      <c r="BF1284" s="308">
        <f>IF(N1284="snížená",J1284,0)</f>
        <v>0</v>
      </c>
      <c r="BG1284" s="308">
        <f>IF(N1284="zákl. přenesená",J1284,0)</f>
        <v>0</v>
      </c>
      <c r="BH1284" s="308">
        <f>IF(N1284="sníž. přenesená",J1284,0)</f>
        <v>0</v>
      </c>
      <c r="BI1284" s="308">
        <f>IF(N1284="nulová",J1284,0)</f>
        <v>0</v>
      </c>
      <c r="BJ1284" s="277" t="s">
        <v>8</v>
      </c>
      <c r="BK1284" s="308">
        <f>ROUND(I1284*H1284,0)</f>
        <v>0</v>
      </c>
      <c r="BL1284" s="277" t="s">
        <v>143</v>
      </c>
      <c r="BM1284" s="134" t="s">
        <v>5499</v>
      </c>
    </row>
    <row r="1285" spans="2:65" s="10" customFormat="1">
      <c r="B1285" s="136"/>
      <c r="D1285" s="137" t="s">
        <v>131</v>
      </c>
      <c r="E1285" s="138" t="s">
        <v>1</v>
      </c>
      <c r="F1285" s="139" t="s">
        <v>5498</v>
      </c>
      <c r="H1285" s="140">
        <v>62.12</v>
      </c>
      <c r="I1285" s="141"/>
      <c r="L1285" s="136"/>
      <c r="M1285" s="142"/>
      <c r="T1285" s="144"/>
      <c r="AT1285" s="138" t="s">
        <v>131</v>
      </c>
      <c r="AU1285" s="138" t="s">
        <v>78</v>
      </c>
      <c r="AV1285" s="10" t="s">
        <v>78</v>
      </c>
      <c r="AW1285" s="10" t="s">
        <v>28</v>
      </c>
      <c r="AX1285" s="10" t="s">
        <v>72</v>
      </c>
      <c r="AY1285" s="138" t="s">
        <v>130</v>
      </c>
    </row>
    <row r="1286" spans="2:65" s="813" customFormat="1">
      <c r="B1286" s="817"/>
      <c r="D1286" s="137" t="s">
        <v>131</v>
      </c>
      <c r="E1286" s="814" t="s">
        <v>1</v>
      </c>
      <c r="F1286" s="820" t="s">
        <v>3607</v>
      </c>
      <c r="H1286" s="819">
        <v>62.12</v>
      </c>
      <c r="I1286" s="818"/>
      <c r="L1286" s="817"/>
      <c r="M1286" s="816"/>
      <c r="T1286" s="815"/>
      <c r="AT1286" s="814" t="s">
        <v>131</v>
      </c>
      <c r="AU1286" s="814" t="s">
        <v>78</v>
      </c>
      <c r="AV1286" s="813" t="s">
        <v>132</v>
      </c>
      <c r="AW1286" s="813" t="s">
        <v>28</v>
      </c>
      <c r="AX1286" s="813" t="s">
        <v>72</v>
      </c>
      <c r="AY1286" s="814" t="s">
        <v>130</v>
      </c>
    </row>
    <row r="1287" spans="2:65" s="10" customFormat="1">
      <c r="B1287" s="136"/>
      <c r="D1287" s="137" t="s">
        <v>131</v>
      </c>
      <c r="E1287" s="138" t="s">
        <v>1</v>
      </c>
      <c r="F1287" s="139" t="s">
        <v>5497</v>
      </c>
      <c r="H1287" s="140">
        <v>7.86</v>
      </c>
      <c r="I1287" s="141"/>
      <c r="L1287" s="136"/>
      <c r="M1287" s="142"/>
      <c r="T1287" s="144"/>
      <c r="AT1287" s="138" t="s">
        <v>131</v>
      </c>
      <c r="AU1287" s="138" t="s">
        <v>78</v>
      </c>
      <c r="AV1287" s="10" t="s">
        <v>78</v>
      </c>
      <c r="AW1287" s="10" t="s">
        <v>28</v>
      </c>
      <c r="AX1287" s="10" t="s">
        <v>72</v>
      </c>
      <c r="AY1287" s="138" t="s">
        <v>130</v>
      </c>
    </row>
    <row r="1288" spans="2:65" s="813" customFormat="1">
      <c r="B1288" s="817"/>
      <c r="D1288" s="137" t="s">
        <v>131</v>
      </c>
      <c r="E1288" s="814" t="s">
        <v>1</v>
      </c>
      <c r="F1288" s="820" t="s">
        <v>3599</v>
      </c>
      <c r="H1288" s="819">
        <v>7.86</v>
      </c>
      <c r="I1288" s="818"/>
      <c r="L1288" s="817"/>
      <c r="M1288" s="816"/>
      <c r="T1288" s="815"/>
      <c r="AT1288" s="814" t="s">
        <v>131</v>
      </c>
      <c r="AU1288" s="814" t="s">
        <v>78</v>
      </c>
      <c r="AV1288" s="813" t="s">
        <v>132</v>
      </c>
      <c r="AW1288" s="813" t="s">
        <v>28</v>
      </c>
      <c r="AX1288" s="813" t="s">
        <v>72</v>
      </c>
      <c r="AY1288" s="814" t="s">
        <v>130</v>
      </c>
    </row>
    <row r="1289" spans="2:65" s="10" customFormat="1">
      <c r="B1289" s="136"/>
      <c r="D1289" s="137" t="s">
        <v>131</v>
      </c>
      <c r="E1289" s="138" t="s">
        <v>1</v>
      </c>
      <c r="F1289" s="139" t="s">
        <v>5496</v>
      </c>
      <c r="H1289" s="140">
        <v>24.75</v>
      </c>
      <c r="I1289" s="141"/>
      <c r="L1289" s="136"/>
      <c r="M1289" s="142"/>
      <c r="T1289" s="144"/>
      <c r="AT1289" s="138" t="s">
        <v>131</v>
      </c>
      <c r="AU1289" s="138" t="s">
        <v>78</v>
      </c>
      <c r="AV1289" s="10" t="s">
        <v>78</v>
      </c>
      <c r="AW1289" s="10" t="s">
        <v>28</v>
      </c>
      <c r="AX1289" s="10" t="s">
        <v>72</v>
      </c>
      <c r="AY1289" s="138" t="s">
        <v>130</v>
      </c>
    </row>
    <row r="1290" spans="2:65" s="813" customFormat="1">
      <c r="B1290" s="817"/>
      <c r="D1290" s="137" t="s">
        <v>131</v>
      </c>
      <c r="E1290" s="814" t="s">
        <v>1</v>
      </c>
      <c r="F1290" s="820" t="s">
        <v>3595</v>
      </c>
      <c r="H1290" s="819">
        <v>24.75</v>
      </c>
      <c r="I1290" s="818"/>
      <c r="L1290" s="817"/>
      <c r="M1290" s="816"/>
      <c r="T1290" s="815"/>
      <c r="AT1290" s="814" t="s">
        <v>131</v>
      </c>
      <c r="AU1290" s="814" t="s">
        <v>78</v>
      </c>
      <c r="AV1290" s="813" t="s">
        <v>132</v>
      </c>
      <c r="AW1290" s="813" t="s">
        <v>28</v>
      </c>
      <c r="AX1290" s="813" t="s">
        <v>72</v>
      </c>
      <c r="AY1290" s="814" t="s">
        <v>130</v>
      </c>
    </row>
    <row r="1291" spans="2:65" s="10" customFormat="1">
      <c r="B1291" s="136"/>
      <c r="D1291" s="137" t="s">
        <v>131</v>
      </c>
      <c r="E1291" s="138" t="s">
        <v>1</v>
      </c>
      <c r="F1291" s="139" t="s">
        <v>5495</v>
      </c>
      <c r="H1291" s="140">
        <v>38.756</v>
      </c>
      <c r="I1291" s="141"/>
      <c r="L1291" s="136"/>
      <c r="M1291" s="142"/>
      <c r="T1291" s="144"/>
      <c r="AT1291" s="138" t="s">
        <v>131</v>
      </c>
      <c r="AU1291" s="138" t="s">
        <v>78</v>
      </c>
      <c r="AV1291" s="10" t="s">
        <v>78</v>
      </c>
      <c r="AW1291" s="10" t="s">
        <v>28</v>
      </c>
      <c r="AX1291" s="10" t="s">
        <v>72</v>
      </c>
      <c r="AY1291" s="138" t="s">
        <v>130</v>
      </c>
    </row>
    <row r="1292" spans="2:65" s="813" customFormat="1">
      <c r="B1292" s="817"/>
      <c r="D1292" s="137" t="s">
        <v>131</v>
      </c>
      <c r="E1292" s="814" t="s">
        <v>1</v>
      </c>
      <c r="F1292" s="820" t="s">
        <v>3587</v>
      </c>
      <c r="H1292" s="819">
        <v>38.756</v>
      </c>
      <c r="I1292" s="818"/>
      <c r="L1292" s="817"/>
      <c r="M1292" s="816"/>
      <c r="T1292" s="815"/>
      <c r="AT1292" s="814" t="s">
        <v>131</v>
      </c>
      <c r="AU1292" s="814" t="s">
        <v>78</v>
      </c>
      <c r="AV1292" s="813" t="s">
        <v>132</v>
      </c>
      <c r="AW1292" s="813" t="s">
        <v>28</v>
      </c>
      <c r="AX1292" s="813" t="s">
        <v>72</v>
      </c>
      <c r="AY1292" s="814" t="s">
        <v>130</v>
      </c>
    </row>
    <row r="1293" spans="2:65" s="10" customFormat="1">
      <c r="B1293" s="136"/>
      <c r="D1293" s="137" t="s">
        <v>131</v>
      </c>
      <c r="E1293" s="138" t="s">
        <v>1</v>
      </c>
      <c r="F1293" s="139" t="s">
        <v>5486</v>
      </c>
      <c r="H1293" s="140">
        <v>36.93</v>
      </c>
      <c r="I1293" s="141"/>
      <c r="L1293" s="136"/>
      <c r="M1293" s="142"/>
      <c r="T1293" s="144"/>
      <c r="AT1293" s="138" t="s">
        <v>131</v>
      </c>
      <c r="AU1293" s="138" t="s">
        <v>78</v>
      </c>
      <c r="AV1293" s="10" t="s">
        <v>78</v>
      </c>
      <c r="AW1293" s="10" t="s">
        <v>28</v>
      </c>
      <c r="AX1293" s="10" t="s">
        <v>72</v>
      </c>
      <c r="AY1293" s="138" t="s">
        <v>130</v>
      </c>
    </row>
    <row r="1294" spans="2:65" s="813" customFormat="1">
      <c r="B1294" s="817"/>
      <c r="D1294" s="137" t="s">
        <v>131</v>
      </c>
      <c r="E1294" s="814" t="s">
        <v>1</v>
      </c>
      <c r="F1294" s="820" t="s">
        <v>3583</v>
      </c>
      <c r="H1294" s="819">
        <v>36.93</v>
      </c>
      <c r="I1294" s="818"/>
      <c r="L1294" s="817"/>
      <c r="M1294" s="816"/>
      <c r="T1294" s="815"/>
      <c r="AT1294" s="814" t="s">
        <v>131</v>
      </c>
      <c r="AU1294" s="814" t="s">
        <v>78</v>
      </c>
      <c r="AV1294" s="813" t="s">
        <v>132</v>
      </c>
      <c r="AW1294" s="813" t="s">
        <v>28</v>
      </c>
      <c r="AX1294" s="813" t="s">
        <v>72</v>
      </c>
      <c r="AY1294" s="814" t="s">
        <v>130</v>
      </c>
    </row>
    <row r="1295" spans="2:65" s="10" customFormat="1">
      <c r="B1295" s="136"/>
      <c r="D1295" s="137" t="s">
        <v>131</v>
      </c>
      <c r="E1295" s="138" t="s">
        <v>1</v>
      </c>
      <c r="F1295" s="139" t="s">
        <v>5485</v>
      </c>
      <c r="H1295" s="140">
        <v>37.520000000000003</v>
      </c>
      <c r="I1295" s="141"/>
      <c r="L1295" s="136"/>
      <c r="M1295" s="142"/>
      <c r="T1295" s="144"/>
      <c r="AT1295" s="138" t="s">
        <v>131</v>
      </c>
      <c r="AU1295" s="138" t="s">
        <v>78</v>
      </c>
      <c r="AV1295" s="10" t="s">
        <v>78</v>
      </c>
      <c r="AW1295" s="10" t="s">
        <v>28</v>
      </c>
      <c r="AX1295" s="10" t="s">
        <v>72</v>
      </c>
      <c r="AY1295" s="138" t="s">
        <v>130</v>
      </c>
    </row>
    <row r="1296" spans="2:65" s="813" customFormat="1">
      <c r="B1296" s="817"/>
      <c r="D1296" s="137" t="s">
        <v>131</v>
      </c>
      <c r="E1296" s="814" t="s">
        <v>1</v>
      </c>
      <c r="F1296" s="820" t="s">
        <v>3571</v>
      </c>
      <c r="H1296" s="819">
        <v>37.520000000000003</v>
      </c>
      <c r="I1296" s="818"/>
      <c r="L1296" s="817"/>
      <c r="M1296" s="816"/>
      <c r="T1296" s="815"/>
      <c r="AT1296" s="814" t="s">
        <v>131</v>
      </c>
      <c r="AU1296" s="814" t="s">
        <v>78</v>
      </c>
      <c r="AV1296" s="813" t="s">
        <v>132</v>
      </c>
      <c r="AW1296" s="813" t="s">
        <v>28</v>
      </c>
      <c r="AX1296" s="813" t="s">
        <v>72</v>
      </c>
      <c r="AY1296" s="814" t="s">
        <v>130</v>
      </c>
    </row>
    <row r="1297" spans="2:65" s="813" customFormat="1">
      <c r="B1297" s="817"/>
      <c r="D1297" s="137" t="s">
        <v>131</v>
      </c>
      <c r="E1297" s="814" t="s">
        <v>1</v>
      </c>
      <c r="F1297" s="820" t="s">
        <v>3567</v>
      </c>
      <c r="H1297" s="819">
        <v>0</v>
      </c>
      <c r="I1297" s="818"/>
      <c r="L1297" s="817"/>
      <c r="M1297" s="816"/>
      <c r="T1297" s="815"/>
      <c r="AT1297" s="814" t="s">
        <v>131</v>
      </c>
      <c r="AU1297" s="814" t="s">
        <v>78</v>
      </c>
      <c r="AV1297" s="813" t="s">
        <v>132</v>
      </c>
      <c r="AW1297" s="813" t="s">
        <v>28</v>
      </c>
      <c r="AX1297" s="813" t="s">
        <v>72</v>
      </c>
      <c r="AY1297" s="814" t="s">
        <v>130</v>
      </c>
    </row>
    <row r="1298" spans="2:65" s="821" customFormat="1">
      <c r="B1298" s="825"/>
      <c r="D1298" s="137" t="s">
        <v>131</v>
      </c>
      <c r="E1298" s="822" t="s">
        <v>1</v>
      </c>
      <c r="F1298" s="828" t="s">
        <v>5494</v>
      </c>
      <c r="H1298" s="827">
        <v>207.93600000000001</v>
      </c>
      <c r="I1298" s="826"/>
      <c r="L1298" s="825"/>
      <c r="M1298" s="824"/>
      <c r="T1298" s="823"/>
      <c r="AT1298" s="822" t="s">
        <v>131</v>
      </c>
      <c r="AU1298" s="822" t="s">
        <v>78</v>
      </c>
      <c r="AV1298" s="821" t="s">
        <v>103</v>
      </c>
      <c r="AW1298" s="821" t="s">
        <v>28</v>
      </c>
      <c r="AX1298" s="821" t="s">
        <v>8</v>
      </c>
      <c r="AY1298" s="822" t="s">
        <v>130</v>
      </c>
    </row>
    <row r="1299" spans="2:65" s="686" customFormat="1" ht="37.950000000000003" customHeight="1">
      <c r="B1299" s="301"/>
      <c r="C1299" s="551" t="s">
        <v>1718</v>
      </c>
      <c r="D1299" s="551" t="s">
        <v>1008</v>
      </c>
      <c r="E1299" s="801" t="s">
        <v>5493</v>
      </c>
      <c r="F1299" s="552" t="s">
        <v>5492</v>
      </c>
      <c r="G1299" s="800" t="s">
        <v>158</v>
      </c>
      <c r="H1299" s="799">
        <v>159.47999999999999</v>
      </c>
      <c r="I1299" s="553"/>
      <c r="J1299" s="798">
        <f>ROUND(I1299*H1299,0)</f>
        <v>0</v>
      </c>
      <c r="K1299" s="552" t="s">
        <v>4082</v>
      </c>
      <c r="L1299" s="34"/>
      <c r="M1299" s="554" t="s">
        <v>1</v>
      </c>
      <c r="N1299" s="555" t="s">
        <v>37</v>
      </c>
      <c r="P1299" s="307">
        <f>O1299*H1299</f>
        <v>0</v>
      </c>
      <c r="Q1299" s="307">
        <v>4.3199999999999998E-4</v>
      </c>
      <c r="R1299" s="307">
        <f>Q1299*H1299</f>
        <v>6.8895359999999989E-2</v>
      </c>
      <c r="S1299" s="307">
        <v>0</v>
      </c>
      <c r="T1299" s="133">
        <f>S1299*H1299</f>
        <v>0</v>
      </c>
      <c r="AR1299" s="134" t="s">
        <v>143</v>
      </c>
      <c r="AT1299" s="134" t="s">
        <v>1008</v>
      </c>
      <c r="AU1299" s="134" t="s">
        <v>78</v>
      </c>
      <c r="AY1299" s="277" t="s">
        <v>130</v>
      </c>
      <c r="BE1299" s="308">
        <f>IF(N1299="základní",J1299,0)</f>
        <v>0</v>
      </c>
      <c r="BF1299" s="308">
        <f>IF(N1299="snížená",J1299,0)</f>
        <v>0</v>
      </c>
      <c r="BG1299" s="308">
        <f>IF(N1299="zákl. přenesená",J1299,0)</f>
        <v>0</v>
      </c>
      <c r="BH1299" s="308">
        <f>IF(N1299="sníž. přenesená",J1299,0)</f>
        <v>0</v>
      </c>
      <c r="BI1299" s="308">
        <f>IF(N1299="nulová",J1299,0)</f>
        <v>0</v>
      </c>
      <c r="BJ1299" s="277" t="s">
        <v>8</v>
      </c>
      <c r="BK1299" s="308">
        <f>ROUND(I1299*H1299,0)</f>
        <v>0</v>
      </c>
      <c r="BL1299" s="277" t="s">
        <v>143</v>
      </c>
      <c r="BM1299" s="134" t="s">
        <v>5491</v>
      </c>
    </row>
    <row r="1300" spans="2:65" s="10" customFormat="1">
      <c r="B1300" s="136"/>
      <c r="D1300" s="137" t="s">
        <v>131</v>
      </c>
      <c r="E1300" s="138" t="s">
        <v>1</v>
      </c>
      <c r="F1300" s="139" t="s">
        <v>5490</v>
      </c>
      <c r="H1300" s="140">
        <v>45.96</v>
      </c>
      <c r="I1300" s="141"/>
      <c r="L1300" s="136"/>
      <c r="M1300" s="142"/>
      <c r="T1300" s="144"/>
      <c r="AT1300" s="138" t="s">
        <v>131</v>
      </c>
      <c r="AU1300" s="138" t="s">
        <v>78</v>
      </c>
      <c r="AV1300" s="10" t="s">
        <v>78</v>
      </c>
      <c r="AW1300" s="10" t="s">
        <v>28</v>
      </c>
      <c r="AX1300" s="10" t="s">
        <v>72</v>
      </c>
      <c r="AY1300" s="138" t="s">
        <v>130</v>
      </c>
    </row>
    <row r="1301" spans="2:65" s="813" customFormat="1">
      <c r="B1301" s="817"/>
      <c r="D1301" s="137" t="s">
        <v>131</v>
      </c>
      <c r="E1301" s="814" t="s">
        <v>1</v>
      </c>
      <c r="F1301" s="820" t="s">
        <v>5489</v>
      </c>
      <c r="H1301" s="819">
        <v>45.96</v>
      </c>
      <c r="I1301" s="818"/>
      <c r="L1301" s="817"/>
      <c r="M1301" s="816"/>
      <c r="T1301" s="815"/>
      <c r="AT1301" s="814" t="s">
        <v>131</v>
      </c>
      <c r="AU1301" s="814" t="s">
        <v>78</v>
      </c>
      <c r="AV1301" s="813" t="s">
        <v>132</v>
      </c>
      <c r="AW1301" s="813" t="s">
        <v>28</v>
      </c>
      <c r="AX1301" s="813" t="s">
        <v>72</v>
      </c>
      <c r="AY1301" s="814" t="s">
        <v>130</v>
      </c>
    </row>
    <row r="1302" spans="2:65" s="10" customFormat="1">
      <c r="B1302" s="136"/>
      <c r="D1302" s="137" t="s">
        <v>131</v>
      </c>
      <c r="E1302" s="138" t="s">
        <v>1</v>
      </c>
      <c r="F1302" s="139" t="s">
        <v>5488</v>
      </c>
      <c r="H1302" s="140">
        <v>27.78</v>
      </c>
      <c r="I1302" s="141"/>
      <c r="L1302" s="136"/>
      <c r="M1302" s="142"/>
      <c r="T1302" s="144"/>
      <c r="AT1302" s="138" t="s">
        <v>131</v>
      </c>
      <c r="AU1302" s="138" t="s">
        <v>78</v>
      </c>
      <c r="AV1302" s="10" t="s">
        <v>78</v>
      </c>
      <c r="AW1302" s="10" t="s">
        <v>28</v>
      </c>
      <c r="AX1302" s="10" t="s">
        <v>72</v>
      </c>
      <c r="AY1302" s="138" t="s">
        <v>130</v>
      </c>
    </row>
    <row r="1303" spans="2:65" s="813" customFormat="1">
      <c r="B1303" s="817"/>
      <c r="D1303" s="137" t="s">
        <v>131</v>
      </c>
      <c r="E1303" s="814" t="s">
        <v>1</v>
      </c>
      <c r="F1303" s="820" t="s">
        <v>5487</v>
      </c>
      <c r="H1303" s="819">
        <v>27.78</v>
      </c>
      <c r="I1303" s="818"/>
      <c r="L1303" s="817"/>
      <c r="M1303" s="816"/>
      <c r="T1303" s="815"/>
      <c r="AT1303" s="814" t="s">
        <v>131</v>
      </c>
      <c r="AU1303" s="814" t="s">
        <v>78</v>
      </c>
      <c r="AV1303" s="813" t="s">
        <v>132</v>
      </c>
      <c r="AW1303" s="813" t="s">
        <v>28</v>
      </c>
      <c r="AX1303" s="813" t="s">
        <v>72</v>
      </c>
      <c r="AY1303" s="814" t="s">
        <v>130</v>
      </c>
    </row>
    <row r="1304" spans="2:65" s="10" customFormat="1">
      <c r="B1304" s="136"/>
      <c r="D1304" s="137" t="s">
        <v>131</v>
      </c>
      <c r="E1304" s="138" t="s">
        <v>1</v>
      </c>
      <c r="F1304" s="139" t="s">
        <v>5486</v>
      </c>
      <c r="H1304" s="140">
        <v>36.93</v>
      </c>
      <c r="I1304" s="141"/>
      <c r="L1304" s="136"/>
      <c r="M1304" s="142"/>
      <c r="T1304" s="144"/>
      <c r="AT1304" s="138" t="s">
        <v>131</v>
      </c>
      <c r="AU1304" s="138" t="s">
        <v>78</v>
      </c>
      <c r="AV1304" s="10" t="s">
        <v>78</v>
      </c>
      <c r="AW1304" s="10" t="s">
        <v>28</v>
      </c>
      <c r="AX1304" s="10" t="s">
        <v>72</v>
      </c>
      <c r="AY1304" s="138" t="s">
        <v>130</v>
      </c>
    </row>
    <row r="1305" spans="2:65" s="813" customFormat="1">
      <c r="B1305" s="817"/>
      <c r="D1305" s="137" t="s">
        <v>131</v>
      </c>
      <c r="E1305" s="814" t="s">
        <v>1</v>
      </c>
      <c r="F1305" s="820" t="s">
        <v>3583</v>
      </c>
      <c r="H1305" s="819">
        <v>36.93</v>
      </c>
      <c r="I1305" s="818"/>
      <c r="L1305" s="817"/>
      <c r="M1305" s="816"/>
      <c r="T1305" s="815"/>
      <c r="AT1305" s="814" t="s">
        <v>131</v>
      </c>
      <c r="AU1305" s="814" t="s">
        <v>78</v>
      </c>
      <c r="AV1305" s="813" t="s">
        <v>132</v>
      </c>
      <c r="AW1305" s="813" t="s">
        <v>28</v>
      </c>
      <c r="AX1305" s="813" t="s">
        <v>72</v>
      </c>
      <c r="AY1305" s="814" t="s">
        <v>130</v>
      </c>
    </row>
    <row r="1306" spans="2:65" s="10" customFormat="1">
      <c r="B1306" s="136"/>
      <c r="D1306" s="137" t="s">
        <v>131</v>
      </c>
      <c r="E1306" s="138" t="s">
        <v>1</v>
      </c>
      <c r="F1306" s="139" t="s">
        <v>5485</v>
      </c>
      <c r="H1306" s="140">
        <v>37.520000000000003</v>
      </c>
      <c r="I1306" s="141"/>
      <c r="L1306" s="136"/>
      <c r="M1306" s="142"/>
      <c r="T1306" s="144"/>
      <c r="AT1306" s="138" t="s">
        <v>131</v>
      </c>
      <c r="AU1306" s="138" t="s">
        <v>78</v>
      </c>
      <c r="AV1306" s="10" t="s">
        <v>78</v>
      </c>
      <c r="AW1306" s="10" t="s">
        <v>28</v>
      </c>
      <c r="AX1306" s="10" t="s">
        <v>72</v>
      </c>
      <c r="AY1306" s="138" t="s">
        <v>130</v>
      </c>
    </row>
    <row r="1307" spans="2:65" s="813" customFormat="1">
      <c r="B1307" s="817"/>
      <c r="D1307" s="137" t="s">
        <v>131</v>
      </c>
      <c r="E1307" s="814" t="s">
        <v>1</v>
      </c>
      <c r="F1307" s="820" t="s">
        <v>3571</v>
      </c>
      <c r="H1307" s="819">
        <v>37.520000000000003</v>
      </c>
      <c r="I1307" s="818"/>
      <c r="L1307" s="817"/>
      <c r="M1307" s="816"/>
      <c r="T1307" s="815"/>
      <c r="AT1307" s="814" t="s">
        <v>131</v>
      </c>
      <c r="AU1307" s="814" t="s">
        <v>78</v>
      </c>
      <c r="AV1307" s="813" t="s">
        <v>132</v>
      </c>
      <c r="AW1307" s="813" t="s">
        <v>28</v>
      </c>
      <c r="AX1307" s="813" t="s">
        <v>72</v>
      </c>
      <c r="AY1307" s="814" t="s">
        <v>130</v>
      </c>
    </row>
    <row r="1308" spans="2:65" s="10" customFormat="1">
      <c r="B1308" s="136"/>
      <c r="D1308" s="137" t="s">
        <v>131</v>
      </c>
      <c r="E1308" s="138" t="s">
        <v>1</v>
      </c>
      <c r="F1308" s="139" t="s">
        <v>5484</v>
      </c>
      <c r="H1308" s="140">
        <v>11.29</v>
      </c>
      <c r="I1308" s="141"/>
      <c r="L1308" s="136"/>
      <c r="M1308" s="142"/>
      <c r="T1308" s="144"/>
      <c r="AT1308" s="138" t="s">
        <v>131</v>
      </c>
      <c r="AU1308" s="138" t="s">
        <v>78</v>
      </c>
      <c r="AV1308" s="10" t="s">
        <v>78</v>
      </c>
      <c r="AW1308" s="10" t="s">
        <v>28</v>
      </c>
      <c r="AX1308" s="10" t="s">
        <v>72</v>
      </c>
      <c r="AY1308" s="138" t="s">
        <v>130</v>
      </c>
    </row>
    <row r="1309" spans="2:65" s="813" customFormat="1">
      <c r="B1309" s="817"/>
      <c r="D1309" s="137" t="s">
        <v>131</v>
      </c>
      <c r="E1309" s="814" t="s">
        <v>1</v>
      </c>
      <c r="F1309" s="820" t="s">
        <v>5483</v>
      </c>
      <c r="H1309" s="819">
        <v>11.29</v>
      </c>
      <c r="I1309" s="818"/>
      <c r="L1309" s="817"/>
      <c r="M1309" s="816"/>
      <c r="T1309" s="815"/>
      <c r="AT1309" s="814" t="s">
        <v>131</v>
      </c>
      <c r="AU1309" s="814" t="s">
        <v>78</v>
      </c>
      <c r="AV1309" s="813" t="s">
        <v>132</v>
      </c>
      <c r="AW1309" s="813" t="s">
        <v>28</v>
      </c>
      <c r="AX1309" s="813" t="s">
        <v>72</v>
      </c>
      <c r="AY1309" s="814" t="s">
        <v>130</v>
      </c>
    </row>
    <row r="1310" spans="2:65" s="821" customFormat="1">
      <c r="B1310" s="825"/>
      <c r="D1310" s="137" t="s">
        <v>131</v>
      </c>
      <c r="E1310" s="822" t="s">
        <v>1</v>
      </c>
      <c r="F1310" s="828" t="s">
        <v>5482</v>
      </c>
      <c r="H1310" s="827">
        <v>159.47999999999999</v>
      </c>
      <c r="I1310" s="826"/>
      <c r="L1310" s="825"/>
      <c r="M1310" s="824"/>
      <c r="T1310" s="823"/>
      <c r="AT1310" s="822" t="s">
        <v>131</v>
      </c>
      <c r="AU1310" s="822" t="s">
        <v>78</v>
      </c>
      <c r="AV1310" s="821" t="s">
        <v>103</v>
      </c>
      <c r="AW1310" s="821" t="s">
        <v>28</v>
      </c>
      <c r="AX1310" s="821" t="s">
        <v>8</v>
      </c>
      <c r="AY1310" s="822" t="s">
        <v>130</v>
      </c>
    </row>
    <row r="1311" spans="2:65" s="686" customFormat="1" ht="37.950000000000003" customHeight="1">
      <c r="B1311" s="301"/>
      <c r="C1311" s="551" t="s">
        <v>2336</v>
      </c>
      <c r="D1311" s="551" t="s">
        <v>1008</v>
      </c>
      <c r="E1311" s="801" t="s">
        <v>5481</v>
      </c>
      <c r="F1311" s="552" t="s">
        <v>5480</v>
      </c>
      <c r="G1311" s="800" t="s">
        <v>158</v>
      </c>
      <c r="H1311" s="799">
        <v>6.5</v>
      </c>
      <c r="I1311" s="553"/>
      <c r="J1311" s="798">
        <f>ROUND(I1311*H1311,0)</f>
        <v>0</v>
      </c>
      <c r="K1311" s="552" t="s">
        <v>4082</v>
      </c>
      <c r="L1311" s="34"/>
      <c r="M1311" s="554" t="s">
        <v>1</v>
      </c>
      <c r="N1311" s="555" t="s">
        <v>37</v>
      </c>
      <c r="P1311" s="307">
        <f>O1311*H1311</f>
        <v>0</v>
      </c>
      <c r="Q1311" s="307">
        <v>8.964E-4</v>
      </c>
      <c r="R1311" s="307">
        <f>Q1311*H1311</f>
        <v>5.8266000000000004E-3</v>
      </c>
      <c r="S1311" s="307">
        <v>0</v>
      </c>
      <c r="T1311" s="133">
        <f>S1311*H1311</f>
        <v>0</v>
      </c>
      <c r="AR1311" s="134" t="s">
        <v>143</v>
      </c>
      <c r="AT1311" s="134" t="s">
        <v>1008</v>
      </c>
      <c r="AU1311" s="134" t="s">
        <v>78</v>
      </c>
      <c r="AY1311" s="277" t="s">
        <v>130</v>
      </c>
      <c r="BE1311" s="308">
        <f>IF(N1311="základní",J1311,0)</f>
        <v>0</v>
      </c>
      <c r="BF1311" s="308">
        <f>IF(N1311="snížená",J1311,0)</f>
        <v>0</v>
      </c>
      <c r="BG1311" s="308">
        <f>IF(N1311="zákl. přenesená",J1311,0)</f>
        <v>0</v>
      </c>
      <c r="BH1311" s="308">
        <f>IF(N1311="sníž. přenesená",J1311,0)</f>
        <v>0</v>
      </c>
      <c r="BI1311" s="308">
        <f>IF(N1311="nulová",J1311,0)</f>
        <v>0</v>
      </c>
      <c r="BJ1311" s="277" t="s">
        <v>8</v>
      </c>
      <c r="BK1311" s="308">
        <f>ROUND(I1311*H1311,0)</f>
        <v>0</v>
      </c>
      <c r="BL1311" s="277" t="s">
        <v>143</v>
      </c>
      <c r="BM1311" s="134" t="s">
        <v>5479</v>
      </c>
    </row>
    <row r="1312" spans="2:65" s="10" customFormat="1">
      <c r="B1312" s="136"/>
      <c r="D1312" s="137" t="s">
        <v>131</v>
      </c>
      <c r="E1312" s="138" t="s">
        <v>1</v>
      </c>
      <c r="F1312" s="139" t="s">
        <v>5478</v>
      </c>
      <c r="H1312" s="140">
        <v>6.5</v>
      </c>
      <c r="I1312" s="141"/>
      <c r="L1312" s="136"/>
      <c r="M1312" s="142"/>
      <c r="T1312" s="144"/>
      <c r="AT1312" s="138" t="s">
        <v>131</v>
      </c>
      <c r="AU1312" s="138" t="s">
        <v>78</v>
      </c>
      <c r="AV1312" s="10" t="s">
        <v>78</v>
      </c>
      <c r="AW1312" s="10" t="s">
        <v>28</v>
      </c>
      <c r="AX1312" s="10" t="s">
        <v>8</v>
      </c>
      <c r="AY1312" s="138" t="s">
        <v>130</v>
      </c>
    </row>
    <row r="1313" spans="2:65" s="686" customFormat="1" ht="37.950000000000003" customHeight="1">
      <c r="B1313" s="301"/>
      <c r="C1313" s="551" t="s">
        <v>1720</v>
      </c>
      <c r="D1313" s="551" t="s">
        <v>1008</v>
      </c>
      <c r="E1313" s="801" t="s">
        <v>5477</v>
      </c>
      <c r="F1313" s="552" t="s">
        <v>5476</v>
      </c>
      <c r="G1313" s="800" t="s">
        <v>158</v>
      </c>
      <c r="H1313" s="799">
        <v>30</v>
      </c>
      <c r="I1313" s="553"/>
      <c r="J1313" s="798">
        <f>ROUND(I1313*H1313,0)</f>
        <v>0</v>
      </c>
      <c r="K1313" s="552" t="s">
        <v>4082</v>
      </c>
      <c r="L1313" s="34"/>
      <c r="M1313" s="554" t="s">
        <v>1</v>
      </c>
      <c r="N1313" s="555" t="s">
        <v>37</v>
      </c>
      <c r="P1313" s="307">
        <f>O1313*H1313</f>
        <v>0</v>
      </c>
      <c r="Q1313" s="307">
        <v>1.1988000000000001E-3</v>
      </c>
      <c r="R1313" s="307">
        <f>Q1313*H1313</f>
        <v>3.5964000000000003E-2</v>
      </c>
      <c r="S1313" s="307">
        <v>0</v>
      </c>
      <c r="T1313" s="133">
        <f>S1313*H1313</f>
        <v>0</v>
      </c>
      <c r="AR1313" s="134" t="s">
        <v>143</v>
      </c>
      <c r="AT1313" s="134" t="s">
        <v>1008</v>
      </c>
      <c r="AU1313" s="134" t="s">
        <v>78</v>
      </c>
      <c r="AY1313" s="277" t="s">
        <v>130</v>
      </c>
      <c r="BE1313" s="308">
        <f>IF(N1313="základní",J1313,0)</f>
        <v>0</v>
      </c>
      <c r="BF1313" s="308">
        <f>IF(N1313="snížená",J1313,0)</f>
        <v>0</v>
      </c>
      <c r="BG1313" s="308">
        <f>IF(N1313="zákl. přenesená",J1313,0)</f>
        <v>0</v>
      </c>
      <c r="BH1313" s="308">
        <f>IF(N1313="sníž. přenesená",J1313,0)</f>
        <v>0</v>
      </c>
      <c r="BI1313" s="308">
        <f>IF(N1313="nulová",J1313,0)</f>
        <v>0</v>
      </c>
      <c r="BJ1313" s="277" t="s">
        <v>8</v>
      </c>
      <c r="BK1313" s="308">
        <f>ROUND(I1313*H1313,0)</f>
        <v>0</v>
      </c>
      <c r="BL1313" s="277" t="s">
        <v>143</v>
      </c>
      <c r="BM1313" s="134" t="s">
        <v>5475</v>
      </c>
    </row>
    <row r="1314" spans="2:65" s="10" customFormat="1">
      <c r="B1314" s="136"/>
      <c r="D1314" s="137" t="s">
        <v>131</v>
      </c>
      <c r="E1314" s="138" t="s">
        <v>1</v>
      </c>
      <c r="F1314" s="139" t="s">
        <v>5474</v>
      </c>
      <c r="H1314" s="140">
        <v>30</v>
      </c>
      <c r="I1314" s="141"/>
      <c r="L1314" s="136"/>
      <c r="M1314" s="142"/>
      <c r="T1314" s="144"/>
      <c r="AT1314" s="138" t="s">
        <v>131</v>
      </c>
      <c r="AU1314" s="138" t="s">
        <v>78</v>
      </c>
      <c r="AV1314" s="10" t="s">
        <v>78</v>
      </c>
      <c r="AW1314" s="10" t="s">
        <v>28</v>
      </c>
      <c r="AX1314" s="10" t="s">
        <v>8</v>
      </c>
      <c r="AY1314" s="138" t="s">
        <v>130</v>
      </c>
    </row>
    <row r="1315" spans="2:65" s="686" customFormat="1" ht="37.950000000000003" customHeight="1">
      <c r="B1315" s="301"/>
      <c r="C1315" s="551" t="s">
        <v>2337</v>
      </c>
      <c r="D1315" s="551" t="s">
        <v>1008</v>
      </c>
      <c r="E1315" s="801" t="s">
        <v>5473</v>
      </c>
      <c r="F1315" s="552" t="s">
        <v>5472</v>
      </c>
      <c r="G1315" s="800" t="s">
        <v>158</v>
      </c>
      <c r="H1315" s="799">
        <v>141.68</v>
      </c>
      <c r="I1315" s="553"/>
      <c r="J1315" s="798">
        <f>ROUND(I1315*H1315,0)</f>
        <v>0</v>
      </c>
      <c r="K1315" s="552" t="s">
        <v>4082</v>
      </c>
      <c r="L1315" s="34"/>
      <c r="M1315" s="554" t="s">
        <v>1</v>
      </c>
      <c r="N1315" s="555" t="s">
        <v>37</v>
      </c>
      <c r="P1315" s="307">
        <f>O1315*H1315</f>
        <v>0</v>
      </c>
      <c r="Q1315" s="307">
        <v>1.5012000000000001E-3</v>
      </c>
      <c r="R1315" s="307">
        <f>Q1315*H1315</f>
        <v>0.21269001600000001</v>
      </c>
      <c r="S1315" s="307">
        <v>0</v>
      </c>
      <c r="T1315" s="133">
        <f>S1315*H1315</f>
        <v>0</v>
      </c>
      <c r="AR1315" s="134" t="s">
        <v>143</v>
      </c>
      <c r="AT1315" s="134" t="s">
        <v>1008</v>
      </c>
      <c r="AU1315" s="134" t="s">
        <v>78</v>
      </c>
      <c r="AY1315" s="277" t="s">
        <v>130</v>
      </c>
      <c r="BE1315" s="308">
        <f>IF(N1315="základní",J1315,0)</f>
        <v>0</v>
      </c>
      <c r="BF1315" s="308">
        <f>IF(N1315="snížená",J1315,0)</f>
        <v>0</v>
      </c>
      <c r="BG1315" s="308">
        <f>IF(N1315="zákl. přenesená",J1315,0)</f>
        <v>0</v>
      </c>
      <c r="BH1315" s="308">
        <f>IF(N1315="sníž. přenesená",J1315,0)</f>
        <v>0</v>
      </c>
      <c r="BI1315" s="308">
        <f>IF(N1315="nulová",J1315,0)</f>
        <v>0</v>
      </c>
      <c r="BJ1315" s="277" t="s">
        <v>8</v>
      </c>
      <c r="BK1315" s="308">
        <f>ROUND(I1315*H1315,0)</f>
        <v>0</v>
      </c>
      <c r="BL1315" s="277" t="s">
        <v>143</v>
      </c>
      <c r="BM1315" s="134" t="s">
        <v>5471</v>
      </c>
    </row>
    <row r="1316" spans="2:65" s="10" customFormat="1">
      <c r="B1316" s="136"/>
      <c r="D1316" s="137" t="s">
        <v>131</v>
      </c>
      <c r="E1316" s="138" t="s">
        <v>1</v>
      </c>
      <c r="F1316" s="139" t="s">
        <v>5470</v>
      </c>
      <c r="H1316" s="140">
        <v>91.92</v>
      </c>
      <c r="I1316" s="141"/>
      <c r="L1316" s="136"/>
      <c r="M1316" s="142"/>
      <c r="T1316" s="144"/>
      <c r="AT1316" s="138" t="s">
        <v>131</v>
      </c>
      <c r="AU1316" s="138" t="s">
        <v>78</v>
      </c>
      <c r="AV1316" s="10" t="s">
        <v>78</v>
      </c>
      <c r="AW1316" s="10" t="s">
        <v>28</v>
      </c>
      <c r="AX1316" s="10" t="s">
        <v>72</v>
      </c>
      <c r="AY1316" s="138" t="s">
        <v>130</v>
      </c>
    </row>
    <row r="1317" spans="2:65" s="813" customFormat="1">
      <c r="B1317" s="817"/>
      <c r="D1317" s="137" t="s">
        <v>131</v>
      </c>
      <c r="E1317" s="814" t="s">
        <v>1</v>
      </c>
      <c r="F1317" s="820" t="s">
        <v>3607</v>
      </c>
      <c r="H1317" s="819">
        <v>91.92</v>
      </c>
      <c r="I1317" s="818"/>
      <c r="L1317" s="817"/>
      <c r="M1317" s="816"/>
      <c r="T1317" s="815"/>
      <c r="AT1317" s="814" t="s">
        <v>131</v>
      </c>
      <c r="AU1317" s="814" t="s">
        <v>78</v>
      </c>
      <c r="AV1317" s="813" t="s">
        <v>132</v>
      </c>
      <c r="AW1317" s="813" t="s">
        <v>28</v>
      </c>
      <c r="AX1317" s="813" t="s">
        <v>72</v>
      </c>
      <c r="AY1317" s="814" t="s">
        <v>130</v>
      </c>
    </row>
    <row r="1318" spans="2:65" s="10" customFormat="1">
      <c r="B1318" s="136"/>
      <c r="D1318" s="137" t="s">
        <v>131</v>
      </c>
      <c r="E1318" s="138" t="s">
        <v>1</v>
      </c>
      <c r="F1318" s="139" t="s">
        <v>5469</v>
      </c>
      <c r="H1318" s="140">
        <v>45.96</v>
      </c>
      <c r="I1318" s="141"/>
      <c r="L1318" s="136"/>
      <c r="M1318" s="142"/>
      <c r="T1318" s="144"/>
      <c r="AT1318" s="138" t="s">
        <v>131</v>
      </c>
      <c r="AU1318" s="138" t="s">
        <v>78</v>
      </c>
      <c r="AV1318" s="10" t="s">
        <v>78</v>
      </c>
      <c r="AW1318" s="10" t="s">
        <v>28</v>
      </c>
      <c r="AX1318" s="10" t="s">
        <v>72</v>
      </c>
      <c r="AY1318" s="138" t="s">
        <v>130</v>
      </c>
    </row>
    <row r="1319" spans="2:65" s="813" customFormat="1">
      <c r="B1319" s="817"/>
      <c r="D1319" s="137" t="s">
        <v>131</v>
      </c>
      <c r="E1319" s="814" t="s">
        <v>1</v>
      </c>
      <c r="F1319" s="820" t="s">
        <v>3599</v>
      </c>
      <c r="H1319" s="819">
        <v>45.96</v>
      </c>
      <c r="I1319" s="818"/>
      <c r="L1319" s="817"/>
      <c r="M1319" s="816"/>
      <c r="T1319" s="815"/>
      <c r="AT1319" s="814" t="s">
        <v>131</v>
      </c>
      <c r="AU1319" s="814" t="s">
        <v>78</v>
      </c>
      <c r="AV1319" s="813" t="s">
        <v>132</v>
      </c>
      <c r="AW1319" s="813" t="s">
        <v>28</v>
      </c>
      <c r="AX1319" s="813" t="s">
        <v>72</v>
      </c>
      <c r="AY1319" s="814" t="s">
        <v>130</v>
      </c>
    </row>
    <row r="1320" spans="2:65" s="10" customFormat="1">
      <c r="B1320" s="136"/>
      <c r="D1320" s="137" t="s">
        <v>131</v>
      </c>
      <c r="E1320" s="138" t="s">
        <v>1</v>
      </c>
      <c r="F1320" s="139" t="s">
        <v>5468</v>
      </c>
      <c r="H1320" s="140">
        <v>2.71</v>
      </c>
      <c r="I1320" s="141"/>
      <c r="L1320" s="136"/>
      <c r="M1320" s="142"/>
      <c r="T1320" s="144"/>
      <c r="AT1320" s="138" t="s">
        <v>131</v>
      </c>
      <c r="AU1320" s="138" t="s">
        <v>78</v>
      </c>
      <c r="AV1320" s="10" t="s">
        <v>78</v>
      </c>
      <c r="AW1320" s="10" t="s">
        <v>28</v>
      </c>
      <c r="AX1320" s="10" t="s">
        <v>72</v>
      </c>
      <c r="AY1320" s="138" t="s">
        <v>130</v>
      </c>
    </row>
    <row r="1321" spans="2:65" s="813" customFormat="1">
      <c r="B1321" s="817"/>
      <c r="D1321" s="137" t="s">
        <v>131</v>
      </c>
      <c r="E1321" s="814" t="s">
        <v>1</v>
      </c>
      <c r="F1321" s="820" t="s">
        <v>3595</v>
      </c>
      <c r="H1321" s="819">
        <v>2.71</v>
      </c>
      <c r="I1321" s="818"/>
      <c r="L1321" s="817"/>
      <c r="M1321" s="816"/>
      <c r="T1321" s="815"/>
      <c r="AT1321" s="814" t="s">
        <v>131</v>
      </c>
      <c r="AU1321" s="814" t="s">
        <v>78</v>
      </c>
      <c r="AV1321" s="813" t="s">
        <v>132</v>
      </c>
      <c r="AW1321" s="813" t="s">
        <v>28</v>
      </c>
      <c r="AX1321" s="813" t="s">
        <v>72</v>
      </c>
      <c r="AY1321" s="814" t="s">
        <v>130</v>
      </c>
    </row>
    <row r="1322" spans="2:65" s="813" customFormat="1">
      <c r="B1322" s="817"/>
      <c r="D1322" s="137" t="s">
        <v>131</v>
      </c>
      <c r="E1322" s="814" t="s">
        <v>1</v>
      </c>
      <c r="F1322" s="820" t="s">
        <v>3587</v>
      </c>
      <c r="H1322" s="819">
        <v>0</v>
      </c>
      <c r="I1322" s="818"/>
      <c r="L1322" s="817"/>
      <c r="M1322" s="816"/>
      <c r="T1322" s="815"/>
      <c r="AT1322" s="814" t="s">
        <v>131</v>
      </c>
      <c r="AU1322" s="814" t="s">
        <v>78</v>
      </c>
      <c r="AV1322" s="813" t="s">
        <v>132</v>
      </c>
      <c r="AW1322" s="813" t="s">
        <v>28</v>
      </c>
      <c r="AX1322" s="813" t="s">
        <v>72</v>
      </c>
      <c r="AY1322" s="814" t="s">
        <v>130</v>
      </c>
    </row>
    <row r="1323" spans="2:65" s="813" customFormat="1">
      <c r="B1323" s="817"/>
      <c r="D1323" s="137" t="s">
        <v>131</v>
      </c>
      <c r="E1323" s="814" t="s">
        <v>1</v>
      </c>
      <c r="F1323" s="820" t="s">
        <v>3583</v>
      </c>
      <c r="H1323" s="819">
        <v>0</v>
      </c>
      <c r="I1323" s="818"/>
      <c r="L1323" s="817"/>
      <c r="M1323" s="816"/>
      <c r="T1323" s="815"/>
      <c r="AT1323" s="814" t="s">
        <v>131</v>
      </c>
      <c r="AU1323" s="814" t="s">
        <v>78</v>
      </c>
      <c r="AV1323" s="813" t="s">
        <v>132</v>
      </c>
      <c r="AW1323" s="813" t="s">
        <v>28</v>
      </c>
      <c r="AX1323" s="813" t="s">
        <v>72</v>
      </c>
      <c r="AY1323" s="814" t="s">
        <v>130</v>
      </c>
    </row>
    <row r="1324" spans="2:65" s="813" customFormat="1">
      <c r="B1324" s="817"/>
      <c r="D1324" s="137" t="s">
        <v>131</v>
      </c>
      <c r="E1324" s="814" t="s">
        <v>1</v>
      </c>
      <c r="F1324" s="820" t="s">
        <v>3571</v>
      </c>
      <c r="H1324" s="819">
        <v>0</v>
      </c>
      <c r="I1324" s="818"/>
      <c r="L1324" s="817"/>
      <c r="M1324" s="816"/>
      <c r="T1324" s="815"/>
      <c r="AT1324" s="814" t="s">
        <v>131</v>
      </c>
      <c r="AU1324" s="814" t="s">
        <v>78</v>
      </c>
      <c r="AV1324" s="813" t="s">
        <v>132</v>
      </c>
      <c r="AW1324" s="813" t="s">
        <v>28</v>
      </c>
      <c r="AX1324" s="813" t="s">
        <v>72</v>
      </c>
      <c r="AY1324" s="814" t="s">
        <v>130</v>
      </c>
    </row>
    <row r="1325" spans="2:65" s="10" customFormat="1">
      <c r="B1325" s="136"/>
      <c r="D1325" s="137" t="s">
        <v>131</v>
      </c>
      <c r="E1325" s="138" t="s">
        <v>1</v>
      </c>
      <c r="F1325" s="139" t="s">
        <v>5467</v>
      </c>
      <c r="H1325" s="140">
        <v>1.0900000000000001</v>
      </c>
      <c r="I1325" s="141"/>
      <c r="L1325" s="136"/>
      <c r="M1325" s="142"/>
      <c r="T1325" s="144"/>
      <c r="AT1325" s="138" t="s">
        <v>131</v>
      </c>
      <c r="AU1325" s="138" t="s">
        <v>78</v>
      </c>
      <c r="AV1325" s="10" t="s">
        <v>78</v>
      </c>
      <c r="AW1325" s="10" t="s">
        <v>28</v>
      </c>
      <c r="AX1325" s="10" t="s">
        <v>72</v>
      </c>
      <c r="AY1325" s="138" t="s">
        <v>130</v>
      </c>
    </row>
    <row r="1326" spans="2:65" s="813" customFormat="1">
      <c r="B1326" s="817"/>
      <c r="D1326" s="137" t="s">
        <v>131</v>
      </c>
      <c r="E1326" s="814" t="s">
        <v>1</v>
      </c>
      <c r="F1326" s="820" t="s">
        <v>3567</v>
      </c>
      <c r="H1326" s="819">
        <v>1.0900000000000001</v>
      </c>
      <c r="I1326" s="818"/>
      <c r="L1326" s="817"/>
      <c r="M1326" s="816"/>
      <c r="T1326" s="815"/>
      <c r="AT1326" s="814" t="s">
        <v>131</v>
      </c>
      <c r="AU1326" s="814" t="s">
        <v>78</v>
      </c>
      <c r="AV1326" s="813" t="s">
        <v>132</v>
      </c>
      <c r="AW1326" s="813" t="s">
        <v>28</v>
      </c>
      <c r="AX1326" s="813" t="s">
        <v>72</v>
      </c>
      <c r="AY1326" s="814" t="s">
        <v>130</v>
      </c>
    </row>
    <row r="1327" spans="2:65" s="821" customFormat="1">
      <c r="B1327" s="825"/>
      <c r="D1327" s="137" t="s">
        <v>131</v>
      </c>
      <c r="E1327" s="822" t="s">
        <v>1</v>
      </c>
      <c r="F1327" s="828" t="s">
        <v>5466</v>
      </c>
      <c r="H1327" s="827">
        <v>141.68</v>
      </c>
      <c r="I1327" s="826"/>
      <c r="L1327" s="825"/>
      <c r="M1327" s="824"/>
      <c r="T1327" s="823"/>
      <c r="AT1327" s="822" t="s">
        <v>131</v>
      </c>
      <c r="AU1327" s="822" t="s">
        <v>78</v>
      </c>
      <c r="AV1327" s="821" t="s">
        <v>103</v>
      </c>
      <c r="AW1327" s="821" t="s">
        <v>28</v>
      </c>
      <c r="AX1327" s="821" t="s">
        <v>8</v>
      </c>
      <c r="AY1327" s="822" t="s">
        <v>130</v>
      </c>
    </row>
    <row r="1328" spans="2:65" s="686" customFormat="1" ht="33" customHeight="1">
      <c r="B1328" s="301"/>
      <c r="C1328" s="551" t="s">
        <v>1721</v>
      </c>
      <c r="D1328" s="551" t="s">
        <v>1008</v>
      </c>
      <c r="E1328" s="801" t="s">
        <v>5465</v>
      </c>
      <c r="F1328" s="552" t="s">
        <v>5464</v>
      </c>
      <c r="G1328" s="800" t="s">
        <v>158</v>
      </c>
      <c r="H1328" s="799">
        <v>218.11799999999999</v>
      </c>
      <c r="I1328" s="553"/>
      <c r="J1328" s="798">
        <f>ROUND(I1328*H1328,0)</f>
        <v>0</v>
      </c>
      <c r="K1328" s="552" t="s">
        <v>4082</v>
      </c>
      <c r="L1328" s="34"/>
      <c r="M1328" s="554" t="s">
        <v>1</v>
      </c>
      <c r="N1328" s="555" t="s">
        <v>37</v>
      </c>
      <c r="P1328" s="307">
        <f>O1328*H1328</f>
        <v>0</v>
      </c>
      <c r="Q1328" s="307">
        <v>1.5012000000000001E-3</v>
      </c>
      <c r="R1328" s="307">
        <f>Q1328*H1328</f>
        <v>0.32743874160000003</v>
      </c>
      <c r="S1328" s="307">
        <v>0</v>
      </c>
      <c r="T1328" s="133">
        <f>S1328*H1328</f>
        <v>0</v>
      </c>
      <c r="AR1328" s="134" t="s">
        <v>143</v>
      </c>
      <c r="AT1328" s="134" t="s">
        <v>1008</v>
      </c>
      <c r="AU1328" s="134" t="s">
        <v>78</v>
      </c>
      <c r="AY1328" s="277" t="s">
        <v>130</v>
      </c>
      <c r="BE1328" s="308">
        <f>IF(N1328="základní",J1328,0)</f>
        <v>0</v>
      </c>
      <c r="BF1328" s="308">
        <f>IF(N1328="snížená",J1328,0)</f>
        <v>0</v>
      </c>
      <c r="BG1328" s="308">
        <f>IF(N1328="zákl. přenesená",J1328,0)</f>
        <v>0</v>
      </c>
      <c r="BH1328" s="308">
        <f>IF(N1328="sníž. přenesená",J1328,0)</f>
        <v>0</v>
      </c>
      <c r="BI1328" s="308">
        <f>IF(N1328="nulová",J1328,0)</f>
        <v>0</v>
      </c>
      <c r="BJ1328" s="277" t="s">
        <v>8</v>
      </c>
      <c r="BK1328" s="308">
        <f>ROUND(I1328*H1328,0)</f>
        <v>0</v>
      </c>
      <c r="BL1328" s="277" t="s">
        <v>143</v>
      </c>
      <c r="BM1328" s="134" t="s">
        <v>5463</v>
      </c>
    </row>
    <row r="1329" spans="2:65" s="10" customFormat="1">
      <c r="B1329" s="136"/>
      <c r="D1329" s="137" t="s">
        <v>131</v>
      </c>
      <c r="E1329" s="138" t="s">
        <v>1</v>
      </c>
      <c r="F1329" s="139" t="s">
        <v>5462</v>
      </c>
      <c r="H1329" s="140">
        <v>62.12</v>
      </c>
      <c r="I1329" s="141"/>
      <c r="L1329" s="136"/>
      <c r="M1329" s="142"/>
      <c r="T1329" s="144"/>
      <c r="AT1329" s="138" t="s">
        <v>131</v>
      </c>
      <c r="AU1329" s="138" t="s">
        <v>78</v>
      </c>
      <c r="AV1329" s="10" t="s">
        <v>78</v>
      </c>
      <c r="AW1329" s="10" t="s">
        <v>28</v>
      </c>
      <c r="AX1329" s="10" t="s">
        <v>72</v>
      </c>
      <c r="AY1329" s="138" t="s">
        <v>130</v>
      </c>
    </row>
    <row r="1330" spans="2:65" s="813" customFormat="1">
      <c r="B1330" s="817"/>
      <c r="D1330" s="137" t="s">
        <v>131</v>
      </c>
      <c r="E1330" s="814" t="s">
        <v>1</v>
      </c>
      <c r="F1330" s="820" t="s">
        <v>3607</v>
      </c>
      <c r="H1330" s="819">
        <v>62.12</v>
      </c>
      <c r="I1330" s="818"/>
      <c r="L1330" s="817"/>
      <c r="M1330" s="816"/>
      <c r="T1330" s="815"/>
      <c r="AT1330" s="814" t="s">
        <v>131</v>
      </c>
      <c r="AU1330" s="814" t="s">
        <v>78</v>
      </c>
      <c r="AV1330" s="813" t="s">
        <v>132</v>
      </c>
      <c r="AW1330" s="813" t="s">
        <v>28</v>
      </c>
      <c r="AX1330" s="813" t="s">
        <v>72</v>
      </c>
      <c r="AY1330" s="814" t="s">
        <v>130</v>
      </c>
    </row>
    <row r="1331" spans="2:65" s="10" customFormat="1">
      <c r="B1331" s="136"/>
      <c r="D1331" s="137" t="s">
        <v>131</v>
      </c>
      <c r="E1331" s="138" t="s">
        <v>1</v>
      </c>
      <c r="F1331" s="139" t="s">
        <v>5461</v>
      </c>
      <c r="H1331" s="140">
        <v>7.86</v>
      </c>
      <c r="I1331" s="141"/>
      <c r="L1331" s="136"/>
      <c r="M1331" s="142"/>
      <c r="T1331" s="144"/>
      <c r="AT1331" s="138" t="s">
        <v>131</v>
      </c>
      <c r="AU1331" s="138" t="s">
        <v>78</v>
      </c>
      <c r="AV1331" s="10" t="s">
        <v>78</v>
      </c>
      <c r="AW1331" s="10" t="s">
        <v>28</v>
      </c>
      <c r="AX1331" s="10" t="s">
        <v>72</v>
      </c>
      <c r="AY1331" s="138" t="s">
        <v>130</v>
      </c>
    </row>
    <row r="1332" spans="2:65" s="813" customFormat="1">
      <c r="B1332" s="817"/>
      <c r="D1332" s="137" t="s">
        <v>131</v>
      </c>
      <c r="E1332" s="814" t="s">
        <v>1</v>
      </c>
      <c r="F1332" s="820" t="s">
        <v>3599</v>
      </c>
      <c r="H1332" s="819">
        <v>7.86</v>
      </c>
      <c r="I1332" s="818"/>
      <c r="L1332" s="817"/>
      <c r="M1332" s="816"/>
      <c r="T1332" s="815"/>
      <c r="AT1332" s="814" t="s">
        <v>131</v>
      </c>
      <c r="AU1332" s="814" t="s">
        <v>78</v>
      </c>
      <c r="AV1332" s="813" t="s">
        <v>132</v>
      </c>
      <c r="AW1332" s="813" t="s">
        <v>28</v>
      </c>
      <c r="AX1332" s="813" t="s">
        <v>72</v>
      </c>
      <c r="AY1332" s="814" t="s">
        <v>130</v>
      </c>
    </row>
    <row r="1333" spans="2:65" s="10" customFormat="1">
      <c r="B1333" s="136"/>
      <c r="D1333" s="137" t="s">
        <v>131</v>
      </c>
      <c r="E1333" s="138" t="s">
        <v>1</v>
      </c>
      <c r="F1333" s="139" t="s">
        <v>5460</v>
      </c>
      <c r="H1333" s="140">
        <v>14.34</v>
      </c>
      <c r="I1333" s="141"/>
      <c r="L1333" s="136"/>
      <c r="M1333" s="142"/>
      <c r="T1333" s="144"/>
      <c r="AT1333" s="138" t="s">
        <v>131</v>
      </c>
      <c r="AU1333" s="138" t="s">
        <v>78</v>
      </c>
      <c r="AV1333" s="10" t="s">
        <v>78</v>
      </c>
      <c r="AW1333" s="10" t="s">
        <v>28</v>
      </c>
      <c r="AX1333" s="10" t="s">
        <v>72</v>
      </c>
      <c r="AY1333" s="138" t="s">
        <v>130</v>
      </c>
    </row>
    <row r="1334" spans="2:65" s="813" customFormat="1">
      <c r="B1334" s="817"/>
      <c r="D1334" s="137" t="s">
        <v>131</v>
      </c>
      <c r="E1334" s="814" t="s">
        <v>1</v>
      </c>
      <c r="F1334" s="820" t="s">
        <v>3595</v>
      </c>
      <c r="H1334" s="819">
        <v>14.34</v>
      </c>
      <c r="I1334" s="818"/>
      <c r="L1334" s="817"/>
      <c r="M1334" s="816"/>
      <c r="T1334" s="815"/>
      <c r="AT1334" s="814" t="s">
        <v>131</v>
      </c>
      <c r="AU1334" s="814" t="s">
        <v>78</v>
      </c>
      <c r="AV1334" s="813" t="s">
        <v>132</v>
      </c>
      <c r="AW1334" s="813" t="s">
        <v>28</v>
      </c>
      <c r="AX1334" s="813" t="s">
        <v>72</v>
      </c>
      <c r="AY1334" s="814" t="s">
        <v>130</v>
      </c>
    </row>
    <row r="1335" spans="2:65" s="10" customFormat="1">
      <c r="B1335" s="136"/>
      <c r="D1335" s="137" t="s">
        <v>131</v>
      </c>
      <c r="E1335" s="138" t="s">
        <v>1</v>
      </c>
      <c r="F1335" s="139" t="s">
        <v>5459</v>
      </c>
      <c r="H1335" s="140">
        <v>40.878</v>
      </c>
      <c r="I1335" s="141"/>
      <c r="L1335" s="136"/>
      <c r="M1335" s="142"/>
      <c r="T1335" s="144"/>
      <c r="AT1335" s="138" t="s">
        <v>131</v>
      </c>
      <c r="AU1335" s="138" t="s">
        <v>78</v>
      </c>
      <c r="AV1335" s="10" t="s">
        <v>78</v>
      </c>
      <c r="AW1335" s="10" t="s">
        <v>28</v>
      </c>
      <c r="AX1335" s="10" t="s">
        <v>72</v>
      </c>
      <c r="AY1335" s="138" t="s">
        <v>130</v>
      </c>
    </row>
    <row r="1336" spans="2:65" s="813" customFormat="1">
      <c r="B1336" s="817"/>
      <c r="D1336" s="137" t="s">
        <v>131</v>
      </c>
      <c r="E1336" s="814" t="s">
        <v>1</v>
      </c>
      <c r="F1336" s="820" t="s">
        <v>3587</v>
      </c>
      <c r="H1336" s="819">
        <v>40.878</v>
      </c>
      <c r="I1336" s="818"/>
      <c r="L1336" s="817"/>
      <c r="M1336" s="816"/>
      <c r="T1336" s="815"/>
      <c r="AT1336" s="814" t="s">
        <v>131</v>
      </c>
      <c r="AU1336" s="814" t="s">
        <v>78</v>
      </c>
      <c r="AV1336" s="813" t="s">
        <v>132</v>
      </c>
      <c r="AW1336" s="813" t="s">
        <v>28</v>
      </c>
      <c r="AX1336" s="813" t="s">
        <v>72</v>
      </c>
      <c r="AY1336" s="814" t="s">
        <v>130</v>
      </c>
    </row>
    <row r="1337" spans="2:65" s="10" customFormat="1">
      <c r="B1337" s="136"/>
      <c r="D1337" s="137" t="s">
        <v>131</v>
      </c>
      <c r="E1337" s="138" t="s">
        <v>1</v>
      </c>
      <c r="F1337" s="139" t="s">
        <v>5458</v>
      </c>
      <c r="H1337" s="140">
        <v>39.270000000000003</v>
      </c>
      <c r="I1337" s="141"/>
      <c r="L1337" s="136"/>
      <c r="M1337" s="142"/>
      <c r="T1337" s="144"/>
      <c r="AT1337" s="138" t="s">
        <v>131</v>
      </c>
      <c r="AU1337" s="138" t="s">
        <v>78</v>
      </c>
      <c r="AV1337" s="10" t="s">
        <v>78</v>
      </c>
      <c r="AW1337" s="10" t="s">
        <v>28</v>
      </c>
      <c r="AX1337" s="10" t="s">
        <v>72</v>
      </c>
      <c r="AY1337" s="138" t="s">
        <v>130</v>
      </c>
    </row>
    <row r="1338" spans="2:65" s="813" customFormat="1">
      <c r="B1338" s="817"/>
      <c r="D1338" s="137" t="s">
        <v>131</v>
      </c>
      <c r="E1338" s="814" t="s">
        <v>1</v>
      </c>
      <c r="F1338" s="820" t="s">
        <v>3583</v>
      </c>
      <c r="H1338" s="819">
        <v>39.270000000000003</v>
      </c>
      <c r="I1338" s="818"/>
      <c r="L1338" s="817"/>
      <c r="M1338" s="816"/>
      <c r="T1338" s="815"/>
      <c r="AT1338" s="814" t="s">
        <v>131</v>
      </c>
      <c r="AU1338" s="814" t="s">
        <v>78</v>
      </c>
      <c r="AV1338" s="813" t="s">
        <v>132</v>
      </c>
      <c r="AW1338" s="813" t="s">
        <v>28</v>
      </c>
      <c r="AX1338" s="813" t="s">
        <v>72</v>
      </c>
      <c r="AY1338" s="814" t="s">
        <v>130</v>
      </c>
    </row>
    <row r="1339" spans="2:65" s="10" customFormat="1">
      <c r="B1339" s="136"/>
      <c r="D1339" s="137" t="s">
        <v>131</v>
      </c>
      <c r="E1339" s="138" t="s">
        <v>1</v>
      </c>
      <c r="F1339" s="139" t="s">
        <v>5457</v>
      </c>
      <c r="H1339" s="140">
        <v>46.41</v>
      </c>
      <c r="I1339" s="141"/>
      <c r="L1339" s="136"/>
      <c r="M1339" s="142"/>
      <c r="T1339" s="144"/>
      <c r="AT1339" s="138" t="s">
        <v>131</v>
      </c>
      <c r="AU1339" s="138" t="s">
        <v>78</v>
      </c>
      <c r="AV1339" s="10" t="s">
        <v>78</v>
      </c>
      <c r="AW1339" s="10" t="s">
        <v>28</v>
      </c>
      <c r="AX1339" s="10" t="s">
        <v>72</v>
      </c>
      <c r="AY1339" s="138" t="s">
        <v>130</v>
      </c>
    </row>
    <row r="1340" spans="2:65" s="813" customFormat="1">
      <c r="B1340" s="817"/>
      <c r="D1340" s="137" t="s">
        <v>131</v>
      </c>
      <c r="E1340" s="814" t="s">
        <v>1</v>
      </c>
      <c r="F1340" s="820" t="s">
        <v>3571</v>
      </c>
      <c r="H1340" s="819">
        <v>46.41</v>
      </c>
      <c r="I1340" s="818"/>
      <c r="L1340" s="817"/>
      <c r="M1340" s="816"/>
      <c r="T1340" s="815"/>
      <c r="AT1340" s="814" t="s">
        <v>131</v>
      </c>
      <c r="AU1340" s="814" t="s">
        <v>78</v>
      </c>
      <c r="AV1340" s="813" t="s">
        <v>132</v>
      </c>
      <c r="AW1340" s="813" t="s">
        <v>28</v>
      </c>
      <c r="AX1340" s="813" t="s">
        <v>72</v>
      </c>
      <c r="AY1340" s="814" t="s">
        <v>130</v>
      </c>
    </row>
    <row r="1341" spans="2:65" s="10" customFormat="1">
      <c r="B1341" s="136"/>
      <c r="D1341" s="137" t="s">
        <v>131</v>
      </c>
      <c r="E1341" s="138" t="s">
        <v>1</v>
      </c>
      <c r="F1341" s="139" t="s">
        <v>5456</v>
      </c>
      <c r="H1341" s="140">
        <v>7.24</v>
      </c>
      <c r="I1341" s="141"/>
      <c r="L1341" s="136"/>
      <c r="M1341" s="142"/>
      <c r="T1341" s="144"/>
      <c r="AT1341" s="138" t="s">
        <v>131</v>
      </c>
      <c r="AU1341" s="138" t="s">
        <v>78</v>
      </c>
      <c r="AV1341" s="10" t="s">
        <v>78</v>
      </c>
      <c r="AW1341" s="10" t="s">
        <v>28</v>
      </c>
      <c r="AX1341" s="10" t="s">
        <v>72</v>
      </c>
      <c r="AY1341" s="138" t="s">
        <v>130</v>
      </c>
    </row>
    <row r="1342" spans="2:65" s="813" customFormat="1">
      <c r="B1342" s="817"/>
      <c r="D1342" s="137" t="s">
        <v>131</v>
      </c>
      <c r="E1342" s="814" t="s">
        <v>1</v>
      </c>
      <c r="F1342" s="820" t="s">
        <v>3567</v>
      </c>
      <c r="H1342" s="819">
        <v>7.24</v>
      </c>
      <c r="I1342" s="818"/>
      <c r="L1342" s="817"/>
      <c r="M1342" s="816"/>
      <c r="T1342" s="815"/>
      <c r="AT1342" s="814" t="s">
        <v>131</v>
      </c>
      <c r="AU1342" s="814" t="s">
        <v>78</v>
      </c>
      <c r="AV1342" s="813" t="s">
        <v>132</v>
      </c>
      <c r="AW1342" s="813" t="s">
        <v>28</v>
      </c>
      <c r="AX1342" s="813" t="s">
        <v>72</v>
      </c>
      <c r="AY1342" s="814" t="s">
        <v>130</v>
      </c>
    </row>
    <row r="1343" spans="2:65" s="821" customFormat="1">
      <c r="B1343" s="825"/>
      <c r="D1343" s="137" t="s">
        <v>131</v>
      </c>
      <c r="E1343" s="822" t="s">
        <v>1</v>
      </c>
      <c r="F1343" s="828" t="s">
        <v>5455</v>
      </c>
      <c r="H1343" s="827">
        <v>218.11799999999999</v>
      </c>
      <c r="I1343" s="826"/>
      <c r="L1343" s="825"/>
      <c r="M1343" s="824"/>
      <c r="T1343" s="823"/>
      <c r="AT1343" s="822" t="s">
        <v>131</v>
      </c>
      <c r="AU1343" s="822" t="s">
        <v>78</v>
      </c>
      <c r="AV1343" s="821" t="s">
        <v>103</v>
      </c>
      <c r="AW1343" s="821" t="s">
        <v>28</v>
      </c>
      <c r="AX1343" s="821" t="s">
        <v>8</v>
      </c>
      <c r="AY1343" s="822" t="s">
        <v>130</v>
      </c>
    </row>
    <row r="1344" spans="2:65" s="686" customFormat="1" ht="37.950000000000003" customHeight="1">
      <c r="B1344" s="301"/>
      <c r="C1344" s="551" t="s">
        <v>2348</v>
      </c>
      <c r="D1344" s="551" t="s">
        <v>1008</v>
      </c>
      <c r="E1344" s="801" t="s">
        <v>3618</v>
      </c>
      <c r="F1344" s="552" t="s">
        <v>3617</v>
      </c>
      <c r="G1344" s="800" t="s">
        <v>270</v>
      </c>
      <c r="H1344" s="799">
        <v>2631.0369999999998</v>
      </c>
      <c r="I1344" s="553"/>
      <c r="J1344" s="798">
        <f>ROUND(I1344*H1344,0)</f>
        <v>0</v>
      </c>
      <c r="K1344" s="552" t="s">
        <v>4082</v>
      </c>
      <c r="L1344" s="34"/>
      <c r="M1344" s="554" t="s">
        <v>1</v>
      </c>
      <c r="N1344" s="555" t="s">
        <v>37</v>
      </c>
      <c r="P1344" s="307">
        <f>O1344*H1344</f>
        <v>0</v>
      </c>
      <c r="Q1344" s="307">
        <v>2.7849599999999998E-4</v>
      </c>
      <c r="R1344" s="307">
        <f>Q1344*H1344</f>
        <v>0.73273328035199992</v>
      </c>
      <c r="S1344" s="307">
        <v>0</v>
      </c>
      <c r="T1344" s="133">
        <f>S1344*H1344</f>
        <v>0</v>
      </c>
      <c r="AR1344" s="134" t="s">
        <v>143</v>
      </c>
      <c r="AT1344" s="134" t="s">
        <v>1008</v>
      </c>
      <c r="AU1344" s="134" t="s">
        <v>78</v>
      </c>
      <c r="AY1344" s="277" t="s">
        <v>130</v>
      </c>
      <c r="BE1344" s="308">
        <f>IF(N1344="základní",J1344,0)</f>
        <v>0</v>
      </c>
      <c r="BF1344" s="308">
        <f>IF(N1344="snížená",J1344,0)</f>
        <v>0</v>
      </c>
      <c r="BG1344" s="308">
        <f>IF(N1344="zákl. přenesená",J1344,0)</f>
        <v>0</v>
      </c>
      <c r="BH1344" s="308">
        <f>IF(N1344="sníž. přenesená",J1344,0)</f>
        <v>0</v>
      </c>
      <c r="BI1344" s="308">
        <f>IF(N1344="nulová",J1344,0)</f>
        <v>0</v>
      </c>
      <c r="BJ1344" s="277" t="s">
        <v>8</v>
      </c>
      <c r="BK1344" s="308">
        <f>ROUND(I1344*H1344,0)</f>
        <v>0</v>
      </c>
      <c r="BL1344" s="277" t="s">
        <v>143</v>
      </c>
      <c r="BM1344" s="134" t="s">
        <v>5454</v>
      </c>
    </row>
    <row r="1345" spans="2:51" s="10" customFormat="1">
      <c r="B1345" s="136"/>
      <c r="D1345" s="137" t="s">
        <v>131</v>
      </c>
      <c r="E1345" s="138" t="s">
        <v>1</v>
      </c>
      <c r="F1345" s="139" t="s">
        <v>3625</v>
      </c>
      <c r="H1345" s="140">
        <v>1427.518</v>
      </c>
      <c r="I1345" s="141"/>
      <c r="L1345" s="136"/>
      <c r="M1345" s="142"/>
      <c r="T1345" s="144"/>
      <c r="AT1345" s="138" t="s">
        <v>131</v>
      </c>
      <c r="AU1345" s="138" t="s">
        <v>78</v>
      </c>
      <c r="AV1345" s="10" t="s">
        <v>78</v>
      </c>
      <c r="AW1345" s="10" t="s">
        <v>28</v>
      </c>
      <c r="AX1345" s="10" t="s">
        <v>72</v>
      </c>
      <c r="AY1345" s="138" t="s">
        <v>130</v>
      </c>
    </row>
    <row r="1346" spans="2:51" s="10" customFormat="1">
      <c r="B1346" s="136"/>
      <c r="D1346" s="137" t="s">
        <v>131</v>
      </c>
      <c r="E1346" s="138" t="s">
        <v>1</v>
      </c>
      <c r="F1346" s="139" t="s">
        <v>3546</v>
      </c>
      <c r="H1346" s="140">
        <v>21.742000000000001</v>
      </c>
      <c r="I1346" s="141"/>
      <c r="L1346" s="136"/>
      <c r="M1346" s="142"/>
      <c r="T1346" s="144"/>
      <c r="AT1346" s="138" t="s">
        <v>131</v>
      </c>
      <c r="AU1346" s="138" t="s">
        <v>78</v>
      </c>
      <c r="AV1346" s="10" t="s">
        <v>78</v>
      </c>
      <c r="AW1346" s="10" t="s">
        <v>28</v>
      </c>
      <c r="AX1346" s="10" t="s">
        <v>72</v>
      </c>
      <c r="AY1346" s="138" t="s">
        <v>130</v>
      </c>
    </row>
    <row r="1347" spans="2:51" s="813" customFormat="1">
      <c r="B1347" s="817"/>
      <c r="D1347" s="137" t="s">
        <v>131</v>
      </c>
      <c r="E1347" s="814" t="s">
        <v>1</v>
      </c>
      <c r="F1347" s="820" t="s">
        <v>3607</v>
      </c>
      <c r="H1347" s="819">
        <v>1449.26</v>
      </c>
      <c r="I1347" s="818"/>
      <c r="L1347" s="817"/>
      <c r="M1347" s="816"/>
      <c r="T1347" s="815"/>
      <c r="AT1347" s="814" t="s">
        <v>131</v>
      </c>
      <c r="AU1347" s="814" t="s">
        <v>78</v>
      </c>
      <c r="AV1347" s="813" t="s">
        <v>132</v>
      </c>
      <c r="AW1347" s="813" t="s">
        <v>28</v>
      </c>
      <c r="AX1347" s="813" t="s">
        <v>72</v>
      </c>
      <c r="AY1347" s="814" t="s">
        <v>130</v>
      </c>
    </row>
    <row r="1348" spans="2:51" s="10" customFormat="1">
      <c r="B1348" s="136"/>
      <c r="D1348" s="137" t="s">
        <v>131</v>
      </c>
      <c r="E1348" s="138" t="s">
        <v>1</v>
      </c>
      <c r="F1348" s="139" t="s">
        <v>3624</v>
      </c>
      <c r="H1348" s="140">
        <v>180.62299999999999</v>
      </c>
      <c r="I1348" s="141"/>
      <c r="L1348" s="136"/>
      <c r="M1348" s="142"/>
      <c r="T1348" s="144"/>
      <c r="AT1348" s="138" t="s">
        <v>131</v>
      </c>
      <c r="AU1348" s="138" t="s">
        <v>78</v>
      </c>
      <c r="AV1348" s="10" t="s">
        <v>78</v>
      </c>
      <c r="AW1348" s="10" t="s">
        <v>28</v>
      </c>
      <c r="AX1348" s="10" t="s">
        <v>72</v>
      </c>
      <c r="AY1348" s="138" t="s">
        <v>130</v>
      </c>
    </row>
    <row r="1349" spans="2:51" s="10" customFormat="1">
      <c r="B1349" s="136"/>
      <c r="D1349" s="137" t="s">
        <v>131</v>
      </c>
      <c r="E1349" s="138" t="s">
        <v>1</v>
      </c>
      <c r="F1349" s="139" t="s">
        <v>3545</v>
      </c>
      <c r="H1349" s="140">
        <v>42.542999999999999</v>
      </c>
      <c r="I1349" s="141"/>
      <c r="L1349" s="136"/>
      <c r="M1349" s="142"/>
      <c r="T1349" s="144"/>
      <c r="AT1349" s="138" t="s">
        <v>131</v>
      </c>
      <c r="AU1349" s="138" t="s">
        <v>78</v>
      </c>
      <c r="AV1349" s="10" t="s">
        <v>78</v>
      </c>
      <c r="AW1349" s="10" t="s">
        <v>28</v>
      </c>
      <c r="AX1349" s="10" t="s">
        <v>72</v>
      </c>
      <c r="AY1349" s="138" t="s">
        <v>130</v>
      </c>
    </row>
    <row r="1350" spans="2:51" s="813" customFormat="1">
      <c r="B1350" s="817"/>
      <c r="D1350" s="137" t="s">
        <v>131</v>
      </c>
      <c r="E1350" s="814" t="s">
        <v>1</v>
      </c>
      <c r="F1350" s="820" t="s">
        <v>3599</v>
      </c>
      <c r="H1350" s="819">
        <v>223.166</v>
      </c>
      <c r="I1350" s="818"/>
      <c r="L1350" s="817"/>
      <c r="M1350" s="816"/>
      <c r="T1350" s="815"/>
      <c r="AT1350" s="814" t="s">
        <v>131</v>
      </c>
      <c r="AU1350" s="814" t="s">
        <v>78</v>
      </c>
      <c r="AV1350" s="813" t="s">
        <v>132</v>
      </c>
      <c r="AW1350" s="813" t="s">
        <v>28</v>
      </c>
      <c r="AX1350" s="813" t="s">
        <v>72</v>
      </c>
      <c r="AY1350" s="814" t="s">
        <v>130</v>
      </c>
    </row>
    <row r="1351" spans="2:51" s="10" customFormat="1">
      <c r="B1351" s="136"/>
      <c r="D1351" s="137" t="s">
        <v>131</v>
      </c>
      <c r="E1351" s="138" t="s">
        <v>1</v>
      </c>
      <c r="F1351" s="139" t="s">
        <v>3623</v>
      </c>
      <c r="H1351" s="140">
        <v>174.34</v>
      </c>
      <c r="I1351" s="141"/>
      <c r="L1351" s="136"/>
      <c r="M1351" s="142"/>
      <c r="T1351" s="144"/>
      <c r="AT1351" s="138" t="s">
        <v>131</v>
      </c>
      <c r="AU1351" s="138" t="s">
        <v>78</v>
      </c>
      <c r="AV1351" s="10" t="s">
        <v>78</v>
      </c>
      <c r="AW1351" s="10" t="s">
        <v>28</v>
      </c>
      <c r="AX1351" s="10" t="s">
        <v>72</v>
      </c>
      <c r="AY1351" s="138" t="s">
        <v>130</v>
      </c>
    </row>
    <row r="1352" spans="2:51" s="10" customFormat="1">
      <c r="B1352" s="136"/>
      <c r="D1352" s="137" t="s">
        <v>131</v>
      </c>
      <c r="E1352" s="138" t="s">
        <v>1</v>
      </c>
      <c r="F1352" s="139" t="s">
        <v>3543</v>
      </c>
      <c r="H1352" s="140">
        <v>33.268000000000001</v>
      </c>
      <c r="I1352" s="141"/>
      <c r="L1352" s="136"/>
      <c r="M1352" s="142"/>
      <c r="T1352" s="144"/>
      <c r="AT1352" s="138" t="s">
        <v>131</v>
      </c>
      <c r="AU1352" s="138" t="s">
        <v>78</v>
      </c>
      <c r="AV1352" s="10" t="s">
        <v>78</v>
      </c>
      <c r="AW1352" s="10" t="s">
        <v>28</v>
      </c>
      <c r="AX1352" s="10" t="s">
        <v>72</v>
      </c>
      <c r="AY1352" s="138" t="s">
        <v>130</v>
      </c>
    </row>
    <row r="1353" spans="2:51" s="813" customFormat="1">
      <c r="B1353" s="817"/>
      <c r="D1353" s="137" t="s">
        <v>131</v>
      </c>
      <c r="E1353" s="814" t="s">
        <v>1</v>
      </c>
      <c r="F1353" s="820" t="s">
        <v>3587</v>
      </c>
      <c r="H1353" s="819">
        <v>207.608</v>
      </c>
      <c r="I1353" s="818"/>
      <c r="L1353" s="817"/>
      <c r="M1353" s="816"/>
      <c r="T1353" s="815"/>
      <c r="AT1353" s="814" t="s">
        <v>131</v>
      </c>
      <c r="AU1353" s="814" t="s">
        <v>78</v>
      </c>
      <c r="AV1353" s="813" t="s">
        <v>132</v>
      </c>
      <c r="AW1353" s="813" t="s">
        <v>28</v>
      </c>
      <c r="AX1353" s="813" t="s">
        <v>72</v>
      </c>
      <c r="AY1353" s="814" t="s">
        <v>130</v>
      </c>
    </row>
    <row r="1354" spans="2:51" s="10" customFormat="1">
      <c r="B1354" s="136"/>
      <c r="D1354" s="137" t="s">
        <v>131</v>
      </c>
      <c r="E1354" s="138" t="s">
        <v>1</v>
      </c>
      <c r="F1354" s="139" t="s">
        <v>3622</v>
      </c>
      <c r="H1354" s="140">
        <v>348.50099999999998</v>
      </c>
      <c r="I1354" s="141"/>
      <c r="L1354" s="136"/>
      <c r="M1354" s="142"/>
      <c r="T1354" s="144"/>
      <c r="AT1354" s="138" t="s">
        <v>131</v>
      </c>
      <c r="AU1354" s="138" t="s">
        <v>78</v>
      </c>
      <c r="AV1354" s="10" t="s">
        <v>78</v>
      </c>
      <c r="AW1354" s="10" t="s">
        <v>28</v>
      </c>
      <c r="AX1354" s="10" t="s">
        <v>72</v>
      </c>
      <c r="AY1354" s="138" t="s">
        <v>130</v>
      </c>
    </row>
    <row r="1355" spans="2:51" s="10" customFormat="1">
      <c r="B1355" s="136"/>
      <c r="D1355" s="137" t="s">
        <v>131</v>
      </c>
      <c r="E1355" s="138" t="s">
        <v>1</v>
      </c>
      <c r="F1355" s="139" t="s">
        <v>3542</v>
      </c>
      <c r="H1355" s="140">
        <v>29.544</v>
      </c>
      <c r="I1355" s="141"/>
      <c r="L1355" s="136"/>
      <c r="M1355" s="142"/>
      <c r="T1355" s="144"/>
      <c r="AT1355" s="138" t="s">
        <v>131</v>
      </c>
      <c r="AU1355" s="138" t="s">
        <v>78</v>
      </c>
      <c r="AV1355" s="10" t="s">
        <v>78</v>
      </c>
      <c r="AW1355" s="10" t="s">
        <v>28</v>
      </c>
      <c r="AX1355" s="10" t="s">
        <v>72</v>
      </c>
      <c r="AY1355" s="138" t="s">
        <v>130</v>
      </c>
    </row>
    <row r="1356" spans="2:51" s="813" customFormat="1">
      <c r="B1356" s="817"/>
      <c r="D1356" s="137" t="s">
        <v>131</v>
      </c>
      <c r="E1356" s="814" t="s">
        <v>1</v>
      </c>
      <c r="F1356" s="820" t="s">
        <v>3583</v>
      </c>
      <c r="H1356" s="819">
        <v>378.04500000000002</v>
      </c>
      <c r="I1356" s="818"/>
      <c r="L1356" s="817"/>
      <c r="M1356" s="816"/>
      <c r="T1356" s="815"/>
      <c r="AT1356" s="814" t="s">
        <v>131</v>
      </c>
      <c r="AU1356" s="814" t="s">
        <v>78</v>
      </c>
      <c r="AV1356" s="813" t="s">
        <v>132</v>
      </c>
      <c r="AW1356" s="813" t="s">
        <v>28</v>
      </c>
      <c r="AX1356" s="813" t="s">
        <v>72</v>
      </c>
      <c r="AY1356" s="814" t="s">
        <v>130</v>
      </c>
    </row>
    <row r="1357" spans="2:51" s="10" customFormat="1" ht="20.6">
      <c r="B1357" s="136"/>
      <c r="D1357" s="137" t="s">
        <v>131</v>
      </c>
      <c r="E1357" s="138" t="s">
        <v>1</v>
      </c>
      <c r="F1357" s="139" t="s">
        <v>3621</v>
      </c>
      <c r="H1357" s="140">
        <v>320.08600000000001</v>
      </c>
      <c r="I1357" s="141"/>
      <c r="L1357" s="136"/>
      <c r="M1357" s="142"/>
      <c r="T1357" s="144"/>
      <c r="AT1357" s="138" t="s">
        <v>131</v>
      </c>
      <c r="AU1357" s="138" t="s">
        <v>78</v>
      </c>
      <c r="AV1357" s="10" t="s">
        <v>78</v>
      </c>
      <c r="AW1357" s="10" t="s">
        <v>28</v>
      </c>
      <c r="AX1357" s="10" t="s">
        <v>72</v>
      </c>
      <c r="AY1357" s="138" t="s">
        <v>130</v>
      </c>
    </row>
    <row r="1358" spans="2:51" s="10" customFormat="1">
      <c r="B1358" s="136"/>
      <c r="D1358" s="137" t="s">
        <v>131</v>
      </c>
      <c r="E1358" s="138" t="s">
        <v>1</v>
      </c>
      <c r="F1358" s="139" t="s">
        <v>3541</v>
      </c>
      <c r="H1358" s="140">
        <v>33.768000000000001</v>
      </c>
      <c r="I1358" s="141"/>
      <c r="L1358" s="136"/>
      <c r="M1358" s="142"/>
      <c r="T1358" s="144"/>
      <c r="AT1358" s="138" t="s">
        <v>131</v>
      </c>
      <c r="AU1358" s="138" t="s">
        <v>78</v>
      </c>
      <c r="AV1358" s="10" t="s">
        <v>78</v>
      </c>
      <c r="AW1358" s="10" t="s">
        <v>28</v>
      </c>
      <c r="AX1358" s="10" t="s">
        <v>72</v>
      </c>
      <c r="AY1358" s="138" t="s">
        <v>130</v>
      </c>
    </row>
    <row r="1359" spans="2:51" s="813" customFormat="1">
      <c r="B1359" s="817"/>
      <c r="D1359" s="137" t="s">
        <v>131</v>
      </c>
      <c r="E1359" s="814" t="s">
        <v>1</v>
      </c>
      <c r="F1359" s="820" t="s">
        <v>3571</v>
      </c>
      <c r="H1359" s="819">
        <v>353.85399999999998</v>
      </c>
      <c r="I1359" s="818"/>
      <c r="L1359" s="817"/>
      <c r="M1359" s="816"/>
      <c r="T1359" s="815"/>
      <c r="AT1359" s="814" t="s">
        <v>131</v>
      </c>
      <c r="AU1359" s="814" t="s">
        <v>78</v>
      </c>
      <c r="AV1359" s="813" t="s">
        <v>132</v>
      </c>
      <c r="AW1359" s="813" t="s">
        <v>28</v>
      </c>
      <c r="AX1359" s="813" t="s">
        <v>72</v>
      </c>
      <c r="AY1359" s="814" t="s">
        <v>130</v>
      </c>
    </row>
    <row r="1360" spans="2:51" s="10" customFormat="1">
      <c r="B1360" s="136"/>
      <c r="D1360" s="137" t="s">
        <v>131</v>
      </c>
      <c r="E1360" s="138" t="s">
        <v>1</v>
      </c>
      <c r="F1360" s="139" t="s">
        <v>3620</v>
      </c>
      <c r="H1360" s="140">
        <v>8.9429999999999996</v>
      </c>
      <c r="I1360" s="141"/>
      <c r="L1360" s="136"/>
      <c r="M1360" s="142"/>
      <c r="T1360" s="144"/>
      <c r="AT1360" s="138" t="s">
        <v>131</v>
      </c>
      <c r="AU1360" s="138" t="s">
        <v>78</v>
      </c>
      <c r="AV1360" s="10" t="s">
        <v>78</v>
      </c>
      <c r="AW1360" s="10" t="s">
        <v>28</v>
      </c>
      <c r="AX1360" s="10" t="s">
        <v>72</v>
      </c>
      <c r="AY1360" s="138" t="s">
        <v>130</v>
      </c>
    </row>
    <row r="1361" spans="2:65" s="10" customFormat="1">
      <c r="B1361" s="136"/>
      <c r="D1361" s="137" t="s">
        <v>131</v>
      </c>
      <c r="E1361" s="138" t="s">
        <v>1</v>
      </c>
      <c r="F1361" s="139" t="s">
        <v>3540</v>
      </c>
      <c r="H1361" s="140">
        <v>10.161</v>
      </c>
      <c r="I1361" s="141"/>
      <c r="L1361" s="136"/>
      <c r="M1361" s="142"/>
      <c r="T1361" s="144"/>
      <c r="AT1361" s="138" t="s">
        <v>131</v>
      </c>
      <c r="AU1361" s="138" t="s">
        <v>78</v>
      </c>
      <c r="AV1361" s="10" t="s">
        <v>78</v>
      </c>
      <c r="AW1361" s="10" t="s">
        <v>28</v>
      </c>
      <c r="AX1361" s="10" t="s">
        <v>72</v>
      </c>
      <c r="AY1361" s="138" t="s">
        <v>130</v>
      </c>
    </row>
    <row r="1362" spans="2:65" s="813" customFormat="1">
      <c r="B1362" s="817"/>
      <c r="D1362" s="137" t="s">
        <v>131</v>
      </c>
      <c r="E1362" s="814" t="s">
        <v>1</v>
      </c>
      <c r="F1362" s="820" t="s">
        <v>3567</v>
      </c>
      <c r="H1362" s="819">
        <v>19.103999999999999</v>
      </c>
      <c r="I1362" s="818"/>
      <c r="L1362" s="817"/>
      <c r="M1362" s="816"/>
      <c r="T1362" s="815"/>
      <c r="AT1362" s="814" t="s">
        <v>131</v>
      </c>
      <c r="AU1362" s="814" t="s">
        <v>78</v>
      </c>
      <c r="AV1362" s="813" t="s">
        <v>132</v>
      </c>
      <c r="AW1362" s="813" t="s">
        <v>28</v>
      </c>
      <c r="AX1362" s="813" t="s">
        <v>72</v>
      </c>
      <c r="AY1362" s="814" t="s">
        <v>130</v>
      </c>
    </row>
    <row r="1363" spans="2:65" s="821" customFormat="1">
      <c r="B1363" s="825"/>
      <c r="D1363" s="137" t="s">
        <v>131</v>
      </c>
      <c r="E1363" s="822" t="s">
        <v>3619</v>
      </c>
      <c r="F1363" s="828" t="s">
        <v>3195</v>
      </c>
      <c r="H1363" s="827">
        <v>2631.0369999999998</v>
      </c>
      <c r="I1363" s="826"/>
      <c r="L1363" s="825"/>
      <c r="M1363" s="824"/>
      <c r="T1363" s="823"/>
      <c r="AT1363" s="822" t="s">
        <v>131</v>
      </c>
      <c r="AU1363" s="822" t="s">
        <v>78</v>
      </c>
      <c r="AV1363" s="821" t="s">
        <v>103</v>
      </c>
      <c r="AW1363" s="821" t="s">
        <v>28</v>
      </c>
      <c r="AX1363" s="821" t="s">
        <v>8</v>
      </c>
      <c r="AY1363" s="822" t="s">
        <v>130</v>
      </c>
    </row>
    <row r="1364" spans="2:65" s="686" customFormat="1" ht="24.25" customHeight="1">
      <c r="B1364" s="301"/>
      <c r="C1364" s="145" t="s">
        <v>1724</v>
      </c>
      <c r="D1364" s="145" t="s">
        <v>164</v>
      </c>
      <c r="E1364" s="146" t="s">
        <v>3614</v>
      </c>
      <c r="F1364" s="147" t="s">
        <v>3613</v>
      </c>
      <c r="G1364" s="148" t="s">
        <v>270</v>
      </c>
      <c r="H1364" s="149">
        <v>3025.6930000000002</v>
      </c>
      <c r="I1364" s="150"/>
      <c r="J1364" s="151">
        <f>ROUND(I1364*H1364,0)</f>
        <v>0</v>
      </c>
      <c r="K1364" s="147" t="s">
        <v>4082</v>
      </c>
      <c r="L1364" s="152"/>
      <c r="M1364" s="153" t="s">
        <v>1</v>
      </c>
      <c r="N1364" s="306" t="s">
        <v>37</v>
      </c>
      <c r="P1364" s="307">
        <f>O1364*H1364</f>
        <v>0</v>
      </c>
      <c r="Q1364" s="307">
        <v>2.5000000000000001E-3</v>
      </c>
      <c r="R1364" s="307">
        <f>Q1364*H1364</f>
        <v>7.564232500000001</v>
      </c>
      <c r="S1364" s="307">
        <v>0</v>
      </c>
      <c r="T1364" s="133">
        <f>S1364*H1364</f>
        <v>0</v>
      </c>
      <c r="AR1364" s="134" t="s">
        <v>154</v>
      </c>
      <c r="AT1364" s="134" t="s">
        <v>164</v>
      </c>
      <c r="AU1364" s="134" t="s">
        <v>78</v>
      </c>
      <c r="AY1364" s="277" t="s">
        <v>130</v>
      </c>
      <c r="BE1364" s="308">
        <f>IF(N1364="základní",J1364,0)</f>
        <v>0</v>
      </c>
      <c r="BF1364" s="308">
        <f>IF(N1364="snížená",J1364,0)</f>
        <v>0</v>
      </c>
      <c r="BG1364" s="308">
        <f>IF(N1364="zákl. přenesená",J1364,0)</f>
        <v>0</v>
      </c>
      <c r="BH1364" s="308">
        <f>IF(N1364="sníž. přenesená",J1364,0)</f>
        <v>0</v>
      </c>
      <c r="BI1364" s="308">
        <f>IF(N1364="nulová",J1364,0)</f>
        <v>0</v>
      </c>
      <c r="BJ1364" s="277" t="s">
        <v>8</v>
      </c>
      <c r="BK1364" s="308">
        <f>ROUND(I1364*H1364,0)</f>
        <v>0</v>
      </c>
      <c r="BL1364" s="277" t="s">
        <v>143</v>
      </c>
      <c r="BM1364" s="134" t="s">
        <v>5453</v>
      </c>
    </row>
    <row r="1365" spans="2:65" s="10" customFormat="1">
      <c r="B1365" s="136"/>
      <c r="D1365" s="137" t="s">
        <v>131</v>
      </c>
      <c r="E1365" s="138" t="s">
        <v>1</v>
      </c>
      <c r="F1365" s="139" t="s">
        <v>5452</v>
      </c>
      <c r="H1365" s="140">
        <v>3025.6930000000002</v>
      </c>
      <c r="I1365" s="141"/>
      <c r="L1365" s="136"/>
      <c r="M1365" s="142"/>
      <c r="T1365" s="144"/>
      <c r="AT1365" s="138" t="s">
        <v>131</v>
      </c>
      <c r="AU1365" s="138" t="s">
        <v>78</v>
      </c>
      <c r="AV1365" s="10" t="s">
        <v>78</v>
      </c>
      <c r="AW1365" s="10" t="s">
        <v>28</v>
      </c>
      <c r="AX1365" s="10" t="s">
        <v>8</v>
      </c>
      <c r="AY1365" s="138" t="s">
        <v>130</v>
      </c>
    </row>
    <row r="1366" spans="2:65" s="686" customFormat="1" ht="24.25" customHeight="1">
      <c r="B1366" s="301"/>
      <c r="C1366" s="551" t="s">
        <v>2349</v>
      </c>
      <c r="D1366" s="551" t="s">
        <v>1008</v>
      </c>
      <c r="E1366" s="801" t="s">
        <v>3616</v>
      </c>
      <c r="F1366" s="552" t="s">
        <v>3615</v>
      </c>
      <c r="G1366" s="800" t="s">
        <v>270</v>
      </c>
      <c r="H1366" s="799">
        <v>2631.0369999999998</v>
      </c>
      <c r="I1366" s="553"/>
      <c r="J1366" s="798">
        <f>ROUND(I1366*H1366,0)</f>
        <v>0</v>
      </c>
      <c r="K1366" s="552" t="s">
        <v>4082</v>
      </c>
      <c r="L1366" s="34"/>
      <c r="M1366" s="554" t="s">
        <v>1</v>
      </c>
      <c r="N1366" s="555" t="s">
        <v>37</v>
      </c>
      <c r="P1366" s="307">
        <f>O1366*H1366</f>
        <v>0</v>
      </c>
      <c r="Q1366" s="307">
        <v>0</v>
      </c>
      <c r="R1366" s="307">
        <f>Q1366*H1366</f>
        <v>0</v>
      </c>
      <c r="S1366" s="307">
        <v>0</v>
      </c>
      <c r="T1366" s="133">
        <f>S1366*H1366</f>
        <v>0</v>
      </c>
      <c r="AR1366" s="134" t="s">
        <v>143</v>
      </c>
      <c r="AT1366" s="134" t="s">
        <v>1008</v>
      </c>
      <c r="AU1366" s="134" t="s">
        <v>78</v>
      </c>
      <c r="AY1366" s="277" t="s">
        <v>130</v>
      </c>
      <c r="BE1366" s="308">
        <f>IF(N1366="základní",J1366,0)</f>
        <v>0</v>
      </c>
      <c r="BF1366" s="308">
        <f>IF(N1366="snížená",J1366,0)</f>
        <v>0</v>
      </c>
      <c r="BG1366" s="308">
        <f>IF(N1366="zákl. přenesená",J1366,0)</f>
        <v>0</v>
      </c>
      <c r="BH1366" s="308">
        <f>IF(N1366="sníž. přenesená",J1366,0)</f>
        <v>0</v>
      </c>
      <c r="BI1366" s="308">
        <f>IF(N1366="nulová",J1366,0)</f>
        <v>0</v>
      </c>
      <c r="BJ1366" s="277" t="s">
        <v>8</v>
      </c>
      <c r="BK1366" s="308">
        <f>ROUND(I1366*H1366,0)</f>
        <v>0</v>
      </c>
      <c r="BL1366" s="277" t="s">
        <v>143</v>
      </c>
      <c r="BM1366" s="134" t="s">
        <v>5451</v>
      </c>
    </row>
    <row r="1367" spans="2:65" s="10" customFormat="1">
      <c r="B1367" s="136"/>
      <c r="D1367" s="137" t="s">
        <v>131</v>
      </c>
      <c r="E1367" s="138" t="s">
        <v>1</v>
      </c>
      <c r="F1367" s="139" t="s">
        <v>3619</v>
      </c>
      <c r="H1367" s="140">
        <v>2631.0369999999998</v>
      </c>
      <c r="I1367" s="141"/>
      <c r="L1367" s="136"/>
      <c r="M1367" s="142"/>
      <c r="T1367" s="144"/>
      <c r="AT1367" s="138" t="s">
        <v>131</v>
      </c>
      <c r="AU1367" s="138" t="s">
        <v>78</v>
      </c>
      <c r="AV1367" s="10" t="s">
        <v>78</v>
      </c>
      <c r="AW1367" s="10" t="s">
        <v>28</v>
      </c>
      <c r="AX1367" s="10" t="s">
        <v>8</v>
      </c>
      <c r="AY1367" s="138" t="s">
        <v>130</v>
      </c>
    </row>
    <row r="1368" spans="2:65" s="686" customFormat="1" ht="21.75" customHeight="1">
      <c r="B1368" s="301"/>
      <c r="C1368" s="145" t="s">
        <v>1727</v>
      </c>
      <c r="D1368" s="145" t="s">
        <v>164</v>
      </c>
      <c r="E1368" s="146" t="s">
        <v>3612</v>
      </c>
      <c r="F1368" s="147" t="s">
        <v>3611</v>
      </c>
      <c r="G1368" s="148" t="s">
        <v>270</v>
      </c>
      <c r="H1368" s="149">
        <v>2894.1410000000001</v>
      </c>
      <c r="I1368" s="150"/>
      <c r="J1368" s="151">
        <f>ROUND(I1368*H1368,0)</f>
        <v>0</v>
      </c>
      <c r="K1368" s="147" t="s">
        <v>1</v>
      </c>
      <c r="L1368" s="152"/>
      <c r="M1368" s="153" t="s">
        <v>1</v>
      </c>
      <c r="N1368" s="306" t="s">
        <v>37</v>
      </c>
      <c r="P1368" s="307">
        <f>O1368*H1368</f>
        <v>0</v>
      </c>
      <c r="Q1368" s="307">
        <v>1.4999999999999999E-4</v>
      </c>
      <c r="R1368" s="307">
        <f>Q1368*H1368</f>
        <v>0.43412114999999996</v>
      </c>
      <c r="S1368" s="307">
        <v>0</v>
      </c>
      <c r="T1368" s="133">
        <f>S1368*H1368</f>
        <v>0</v>
      </c>
      <c r="AR1368" s="134" t="s">
        <v>154</v>
      </c>
      <c r="AT1368" s="134" t="s">
        <v>164</v>
      </c>
      <c r="AU1368" s="134" t="s">
        <v>78</v>
      </c>
      <c r="AY1368" s="277" t="s">
        <v>130</v>
      </c>
      <c r="BE1368" s="308">
        <f>IF(N1368="základní",J1368,0)</f>
        <v>0</v>
      </c>
      <c r="BF1368" s="308">
        <f>IF(N1368="snížená",J1368,0)</f>
        <v>0</v>
      </c>
      <c r="BG1368" s="308">
        <f>IF(N1368="zákl. přenesená",J1368,0)</f>
        <v>0</v>
      </c>
      <c r="BH1368" s="308">
        <f>IF(N1368="sníž. přenesená",J1368,0)</f>
        <v>0</v>
      </c>
      <c r="BI1368" s="308">
        <f>IF(N1368="nulová",J1368,0)</f>
        <v>0</v>
      </c>
      <c r="BJ1368" s="277" t="s">
        <v>8</v>
      </c>
      <c r="BK1368" s="308">
        <f>ROUND(I1368*H1368,0)</f>
        <v>0</v>
      </c>
      <c r="BL1368" s="277" t="s">
        <v>143</v>
      </c>
      <c r="BM1368" s="134" t="s">
        <v>5450</v>
      </c>
    </row>
    <row r="1369" spans="2:65" s="10" customFormat="1">
      <c r="B1369" s="136"/>
      <c r="D1369" s="137" t="s">
        <v>131</v>
      </c>
      <c r="E1369" s="138" t="s">
        <v>1</v>
      </c>
      <c r="F1369" s="139" t="s">
        <v>5449</v>
      </c>
      <c r="H1369" s="140">
        <v>2894.1410000000001</v>
      </c>
      <c r="I1369" s="141"/>
      <c r="L1369" s="136"/>
      <c r="M1369" s="142"/>
      <c r="T1369" s="144"/>
      <c r="AT1369" s="138" t="s">
        <v>131</v>
      </c>
      <c r="AU1369" s="138" t="s">
        <v>78</v>
      </c>
      <c r="AV1369" s="10" t="s">
        <v>78</v>
      </c>
      <c r="AW1369" s="10" t="s">
        <v>28</v>
      </c>
      <c r="AX1369" s="10" t="s">
        <v>8</v>
      </c>
      <c r="AY1369" s="138" t="s">
        <v>130</v>
      </c>
    </row>
    <row r="1370" spans="2:65" s="686" customFormat="1" ht="16.5" customHeight="1">
      <c r="B1370" s="301"/>
      <c r="C1370" s="551" t="s">
        <v>2350</v>
      </c>
      <c r="D1370" s="551" t="s">
        <v>1008</v>
      </c>
      <c r="E1370" s="801" t="s">
        <v>5448</v>
      </c>
      <c r="F1370" s="552" t="s">
        <v>5447</v>
      </c>
      <c r="G1370" s="800" t="s">
        <v>3305</v>
      </c>
      <c r="H1370" s="799">
        <v>2</v>
      </c>
      <c r="I1370" s="553"/>
      <c r="J1370" s="798">
        <f>ROUND(I1370*H1370,0)</f>
        <v>0</v>
      </c>
      <c r="K1370" s="552" t="s">
        <v>4082</v>
      </c>
      <c r="L1370" s="34"/>
      <c r="M1370" s="554" t="s">
        <v>1</v>
      </c>
      <c r="N1370" s="555" t="s">
        <v>37</v>
      </c>
      <c r="P1370" s="307">
        <f>O1370*H1370</f>
        <v>0</v>
      </c>
      <c r="Q1370" s="307">
        <v>7.046E-5</v>
      </c>
      <c r="R1370" s="307">
        <f>Q1370*H1370</f>
        <v>1.4092E-4</v>
      </c>
      <c r="S1370" s="307">
        <v>0</v>
      </c>
      <c r="T1370" s="133">
        <f>S1370*H1370</f>
        <v>0</v>
      </c>
      <c r="AR1370" s="134" t="s">
        <v>143</v>
      </c>
      <c r="AT1370" s="134" t="s">
        <v>1008</v>
      </c>
      <c r="AU1370" s="134" t="s">
        <v>78</v>
      </c>
      <c r="AY1370" s="277" t="s">
        <v>130</v>
      </c>
      <c r="BE1370" s="308">
        <f>IF(N1370="základní",J1370,0)</f>
        <v>0</v>
      </c>
      <c r="BF1370" s="308">
        <f>IF(N1370="snížená",J1370,0)</f>
        <v>0</v>
      </c>
      <c r="BG1370" s="308">
        <f>IF(N1370="zákl. přenesená",J1370,0)</f>
        <v>0</v>
      </c>
      <c r="BH1370" s="308">
        <f>IF(N1370="sníž. přenesená",J1370,0)</f>
        <v>0</v>
      </c>
      <c r="BI1370" s="308">
        <f>IF(N1370="nulová",J1370,0)</f>
        <v>0</v>
      </c>
      <c r="BJ1370" s="277" t="s">
        <v>8</v>
      </c>
      <c r="BK1370" s="308">
        <f>ROUND(I1370*H1370,0)</f>
        <v>0</v>
      </c>
      <c r="BL1370" s="277" t="s">
        <v>143</v>
      </c>
      <c r="BM1370" s="134" t="s">
        <v>5446</v>
      </c>
    </row>
    <row r="1371" spans="2:65" s="10" customFormat="1">
      <c r="B1371" s="136"/>
      <c r="D1371" s="137" t="s">
        <v>131</v>
      </c>
      <c r="E1371" s="138" t="s">
        <v>1</v>
      </c>
      <c r="F1371" s="139" t="s">
        <v>5435</v>
      </c>
      <c r="H1371" s="140">
        <v>2</v>
      </c>
      <c r="I1371" s="141"/>
      <c r="L1371" s="136"/>
      <c r="M1371" s="142"/>
      <c r="T1371" s="144"/>
      <c r="AT1371" s="138" t="s">
        <v>131</v>
      </c>
      <c r="AU1371" s="138" t="s">
        <v>78</v>
      </c>
      <c r="AV1371" s="10" t="s">
        <v>78</v>
      </c>
      <c r="AW1371" s="10" t="s">
        <v>28</v>
      </c>
      <c r="AX1371" s="10" t="s">
        <v>72</v>
      </c>
      <c r="AY1371" s="138" t="s">
        <v>130</v>
      </c>
    </row>
    <row r="1372" spans="2:65" s="813" customFormat="1">
      <c r="B1372" s="817"/>
      <c r="D1372" s="137" t="s">
        <v>131</v>
      </c>
      <c r="E1372" s="814" t="s">
        <v>1</v>
      </c>
      <c r="F1372" s="820" t="s">
        <v>2951</v>
      </c>
      <c r="H1372" s="819">
        <v>2</v>
      </c>
      <c r="I1372" s="818"/>
      <c r="L1372" s="817"/>
      <c r="M1372" s="816"/>
      <c r="T1372" s="815"/>
      <c r="AT1372" s="814" t="s">
        <v>131</v>
      </c>
      <c r="AU1372" s="814" t="s">
        <v>78</v>
      </c>
      <c r="AV1372" s="813" t="s">
        <v>132</v>
      </c>
      <c r="AW1372" s="813" t="s">
        <v>28</v>
      </c>
      <c r="AX1372" s="813" t="s">
        <v>8</v>
      </c>
      <c r="AY1372" s="814" t="s">
        <v>130</v>
      </c>
    </row>
    <row r="1373" spans="2:65" s="686" customFormat="1" ht="24.25" customHeight="1">
      <c r="B1373" s="301"/>
      <c r="C1373" s="145" t="s">
        <v>1729</v>
      </c>
      <c r="D1373" s="145" t="s">
        <v>164</v>
      </c>
      <c r="E1373" s="146" t="s">
        <v>5445</v>
      </c>
      <c r="F1373" s="147" t="s">
        <v>5444</v>
      </c>
      <c r="G1373" s="148" t="s">
        <v>3305</v>
      </c>
      <c r="H1373" s="149">
        <v>2</v>
      </c>
      <c r="I1373" s="150"/>
      <c r="J1373" s="151">
        <f>ROUND(I1373*H1373,0)</f>
        <v>0</v>
      </c>
      <c r="K1373" s="147" t="s">
        <v>4082</v>
      </c>
      <c r="L1373" s="152"/>
      <c r="M1373" s="153" t="s">
        <v>1</v>
      </c>
      <c r="N1373" s="306" t="s">
        <v>37</v>
      </c>
      <c r="P1373" s="307">
        <f>O1373*H1373</f>
        <v>0</v>
      </c>
      <c r="Q1373" s="307">
        <v>8.9999999999999998E-4</v>
      </c>
      <c r="R1373" s="307">
        <f>Q1373*H1373</f>
        <v>1.8E-3</v>
      </c>
      <c r="S1373" s="307">
        <v>0</v>
      </c>
      <c r="T1373" s="133">
        <f>S1373*H1373</f>
        <v>0</v>
      </c>
      <c r="AR1373" s="134" t="s">
        <v>154</v>
      </c>
      <c r="AT1373" s="134" t="s">
        <v>164</v>
      </c>
      <c r="AU1373" s="134" t="s">
        <v>78</v>
      </c>
      <c r="AY1373" s="277" t="s">
        <v>130</v>
      </c>
      <c r="BE1373" s="308">
        <f>IF(N1373="základní",J1373,0)</f>
        <v>0</v>
      </c>
      <c r="BF1373" s="308">
        <f>IF(N1373="snížená",J1373,0)</f>
        <v>0</v>
      </c>
      <c r="BG1373" s="308">
        <f>IF(N1373="zákl. přenesená",J1373,0)</f>
        <v>0</v>
      </c>
      <c r="BH1373" s="308">
        <f>IF(N1373="sníž. přenesená",J1373,0)</f>
        <v>0</v>
      </c>
      <c r="BI1373" s="308">
        <f>IF(N1373="nulová",J1373,0)</f>
        <v>0</v>
      </c>
      <c r="BJ1373" s="277" t="s">
        <v>8</v>
      </c>
      <c r="BK1373" s="308">
        <f>ROUND(I1373*H1373,0)</f>
        <v>0</v>
      </c>
      <c r="BL1373" s="277" t="s">
        <v>143</v>
      </c>
      <c r="BM1373" s="134" t="s">
        <v>5443</v>
      </c>
    </row>
    <row r="1374" spans="2:65" s="10" customFormat="1">
      <c r="B1374" s="136"/>
      <c r="D1374" s="137" t="s">
        <v>131</v>
      </c>
      <c r="E1374" s="138" t="s">
        <v>1</v>
      </c>
      <c r="F1374" s="139" t="s">
        <v>5435</v>
      </c>
      <c r="H1374" s="140">
        <v>2</v>
      </c>
      <c r="I1374" s="141"/>
      <c r="L1374" s="136"/>
      <c r="M1374" s="142"/>
      <c r="T1374" s="144"/>
      <c r="AT1374" s="138" t="s">
        <v>131</v>
      </c>
      <c r="AU1374" s="138" t="s">
        <v>78</v>
      </c>
      <c r="AV1374" s="10" t="s">
        <v>78</v>
      </c>
      <c r="AW1374" s="10" t="s">
        <v>28</v>
      </c>
      <c r="AX1374" s="10" t="s">
        <v>72</v>
      </c>
      <c r="AY1374" s="138" t="s">
        <v>130</v>
      </c>
    </row>
    <row r="1375" spans="2:65" s="813" customFormat="1">
      <c r="B1375" s="817"/>
      <c r="D1375" s="137" t="s">
        <v>131</v>
      </c>
      <c r="E1375" s="814" t="s">
        <v>1</v>
      </c>
      <c r="F1375" s="820" t="s">
        <v>2951</v>
      </c>
      <c r="H1375" s="819">
        <v>2</v>
      </c>
      <c r="I1375" s="818"/>
      <c r="L1375" s="817"/>
      <c r="M1375" s="816"/>
      <c r="T1375" s="815"/>
      <c r="AT1375" s="814" t="s">
        <v>131</v>
      </c>
      <c r="AU1375" s="814" t="s">
        <v>78</v>
      </c>
      <c r="AV1375" s="813" t="s">
        <v>132</v>
      </c>
      <c r="AW1375" s="813" t="s">
        <v>28</v>
      </c>
      <c r="AX1375" s="813" t="s">
        <v>8</v>
      </c>
      <c r="AY1375" s="814" t="s">
        <v>130</v>
      </c>
    </row>
    <row r="1376" spans="2:65" s="686" customFormat="1" ht="16.5" customHeight="1">
      <c r="B1376" s="301"/>
      <c r="C1376" s="551" t="s">
        <v>2351</v>
      </c>
      <c r="D1376" s="551" t="s">
        <v>1008</v>
      </c>
      <c r="E1376" s="801" t="s">
        <v>5442</v>
      </c>
      <c r="F1376" s="552" t="s">
        <v>5441</v>
      </c>
      <c r="G1376" s="800" t="s">
        <v>3305</v>
      </c>
      <c r="H1376" s="799">
        <v>8</v>
      </c>
      <c r="I1376" s="553"/>
      <c r="J1376" s="798">
        <f>ROUND(I1376*H1376,0)</f>
        <v>0</v>
      </c>
      <c r="K1376" s="552" t="s">
        <v>4082</v>
      </c>
      <c r="L1376" s="34"/>
      <c r="M1376" s="554" t="s">
        <v>1</v>
      </c>
      <c r="N1376" s="555" t="s">
        <v>37</v>
      </c>
      <c r="P1376" s="307">
        <f>O1376*H1376</f>
        <v>0</v>
      </c>
      <c r="Q1376" s="307">
        <v>1.0296E-4</v>
      </c>
      <c r="R1376" s="307">
        <f>Q1376*H1376</f>
        <v>8.2368000000000003E-4</v>
      </c>
      <c r="S1376" s="307">
        <v>0</v>
      </c>
      <c r="T1376" s="133">
        <f>S1376*H1376</f>
        <v>0</v>
      </c>
      <c r="AR1376" s="134" t="s">
        <v>143</v>
      </c>
      <c r="AT1376" s="134" t="s">
        <v>1008</v>
      </c>
      <c r="AU1376" s="134" t="s">
        <v>78</v>
      </c>
      <c r="AY1376" s="277" t="s">
        <v>130</v>
      </c>
      <c r="BE1376" s="308">
        <f>IF(N1376="základní",J1376,0)</f>
        <v>0</v>
      </c>
      <c r="BF1376" s="308">
        <f>IF(N1376="snížená",J1376,0)</f>
        <v>0</v>
      </c>
      <c r="BG1376" s="308">
        <f>IF(N1376="zákl. přenesená",J1376,0)</f>
        <v>0</v>
      </c>
      <c r="BH1376" s="308">
        <f>IF(N1376="sníž. přenesená",J1376,0)</f>
        <v>0</v>
      </c>
      <c r="BI1376" s="308">
        <f>IF(N1376="nulová",J1376,0)</f>
        <v>0</v>
      </c>
      <c r="BJ1376" s="277" t="s">
        <v>8</v>
      </c>
      <c r="BK1376" s="308">
        <f>ROUND(I1376*H1376,0)</f>
        <v>0</v>
      </c>
      <c r="BL1376" s="277" t="s">
        <v>143</v>
      </c>
      <c r="BM1376" s="134" t="s">
        <v>5440</v>
      </c>
    </row>
    <row r="1377" spans="2:65" s="10" customFormat="1">
      <c r="B1377" s="136"/>
      <c r="D1377" s="137" t="s">
        <v>131</v>
      </c>
      <c r="E1377" s="138" t="s">
        <v>1</v>
      </c>
      <c r="F1377" s="139" t="s">
        <v>5435</v>
      </c>
      <c r="H1377" s="140">
        <v>2</v>
      </c>
      <c r="I1377" s="141"/>
      <c r="L1377" s="136"/>
      <c r="M1377" s="142"/>
      <c r="T1377" s="144"/>
      <c r="AT1377" s="138" t="s">
        <v>131</v>
      </c>
      <c r="AU1377" s="138" t="s">
        <v>78</v>
      </c>
      <c r="AV1377" s="10" t="s">
        <v>78</v>
      </c>
      <c r="AW1377" s="10" t="s">
        <v>28</v>
      </c>
      <c r="AX1377" s="10" t="s">
        <v>72</v>
      </c>
      <c r="AY1377" s="138" t="s">
        <v>130</v>
      </c>
    </row>
    <row r="1378" spans="2:65" s="10" customFormat="1">
      <c r="B1378" s="136"/>
      <c r="D1378" s="137" t="s">
        <v>131</v>
      </c>
      <c r="E1378" s="138" t="s">
        <v>1</v>
      </c>
      <c r="F1378" s="139" t="s">
        <v>5434</v>
      </c>
      <c r="H1378" s="140">
        <v>2</v>
      </c>
      <c r="I1378" s="141"/>
      <c r="L1378" s="136"/>
      <c r="M1378" s="142"/>
      <c r="T1378" s="144"/>
      <c r="AT1378" s="138" t="s">
        <v>131</v>
      </c>
      <c r="AU1378" s="138" t="s">
        <v>78</v>
      </c>
      <c r="AV1378" s="10" t="s">
        <v>78</v>
      </c>
      <c r="AW1378" s="10" t="s">
        <v>28</v>
      </c>
      <c r="AX1378" s="10" t="s">
        <v>72</v>
      </c>
      <c r="AY1378" s="138" t="s">
        <v>130</v>
      </c>
    </row>
    <row r="1379" spans="2:65" s="10" customFormat="1">
      <c r="B1379" s="136"/>
      <c r="D1379" s="137" t="s">
        <v>131</v>
      </c>
      <c r="E1379" s="138" t="s">
        <v>1</v>
      </c>
      <c r="F1379" s="139" t="s">
        <v>5433</v>
      </c>
      <c r="H1379" s="140">
        <v>4</v>
      </c>
      <c r="I1379" s="141"/>
      <c r="L1379" s="136"/>
      <c r="M1379" s="142"/>
      <c r="T1379" s="144"/>
      <c r="AT1379" s="138" t="s">
        <v>131</v>
      </c>
      <c r="AU1379" s="138" t="s">
        <v>78</v>
      </c>
      <c r="AV1379" s="10" t="s">
        <v>78</v>
      </c>
      <c r="AW1379" s="10" t="s">
        <v>28</v>
      </c>
      <c r="AX1379" s="10" t="s">
        <v>72</v>
      </c>
      <c r="AY1379" s="138" t="s">
        <v>130</v>
      </c>
    </row>
    <row r="1380" spans="2:65" s="813" customFormat="1">
      <c r="B1380" s="817"/>
      <c r="D1380" s="137" t="s">
        <v>131</v>
      </c>
      <c r="E1380" s="814" t="s">
        <v>1</v>
      </c>
      <c r="F1380" s="820" t="s">
        <v>5439</v>
      </c>
      <c r="H1380" s="819">
        <v>8</v>
      </c>
      <c r="I1380" s="818"/>
      <c r="L1380" s="817"/>
      <c r="M1380" s="816"/>
      <c r="T1380" s="815"/>
      <c r="AT1380" s="814" t="s">
        <v>131</v>
      </c>
      <c r="AU1380" s="814" t="s">
        <v>78</v>
      </c>
      <c r="AV1380" s="813" t="s">
        <v>132</v>
      </c>
      <c r="AW1380" s="813" t="s">
        <v>28</v>
      </c>
      <c r="AX1380" s="813" t="s">
        <v>8</v>
      </c>
      <c r="AY1380" s="814" t="s">
        <v>130</v>
      </c>
    </row>
    <row r="1381" spans="2:65" s="686" customFormat="1" ht="24.25" customHeight="1">
      <c r="B1381" s="301"/>
      <c r="C1381" s="145" t="s">
        <v>1732</v>
      </c>
      <c r="D1381" s="145" t="s">
        <v>164</v>
      </c>
      <c r="E1381" s="146" t="s">
        <v>5438</v>
      </c>
      <c r="F1381" s="147" t="s">
        <v>5437</v>
      </c>
      <c r="G1381" s="148" t="s">
        <v>3305</v>
      </c>
      <c r="H1381" s="149">
        <v>8</v>
      </c>
      <c r="I1381" s="150"/>
      <c r="J1381" s="151">
        <f>ROUND(I1381*H1381,0)</f>
        <v>0</v>
      </c>
      <c r="K1381" s="147" t="s">
        <v>4082</v>
      </c>
      <c r="L1381" s="152"/>
      <c r="M1381" s="153" t="s">
        <v>1</v>
      </c>
      <c r="N1381" s="306" t="s">
        <v>37</v>
      </c>
      <c r="P1381" s="307">
        <f>O1381*H1381</f>
        <v>0</v>
      </c>
      <c r="Q1381" s="307">
        <v>1E-3</v>
      </c>
      <c r="R1381" s="307">
        <f>Q1381*H1381</f>
        <v>8.0000000000000002E-3</v>
      </c>
      <c r="S1381" s="307">
        <v>0</v>
      </c>
      <c r="T1381" s="133">
        <f>S1381*H1381</f>
        <v>0</v>
      </c>
      <c r="AR1381" s="134" t="s">
        <v>154</v>
      </c>
      <c r="AT1381" s="134" t="s">
        <v>164</v>
      </c>
      <c r="AU1381" s="134" t="s">
        <v>78</v>
      </c>
      <c r="AY1381" s="277" t="s">
        <v>130</v>
      </c>
      <c r="BE1381" s="308">
        <f>IF(N1381="základní",J1381,0)</f>
        <v>0</v>
      </c>
      <c r="BF1381" s="308">
        <f>IF(N1381="snížená",J1381,0)</f>
        <v>0</v>
      </c>
      <c r="BG1381" s="308">
        <f>IF(N1381="zákl. přenesená",J1381,0)</f>
        <v>0</v>
      </c>
      <c r="BH1381" s="308">
        <f>IF(N1381="sníž. přenesená",J1381,0)</f>
        <v>0</v>
      </c>
      <c r="BI1381" s="308">
        <f>IF(N1381="nulová",J1381,0)</f>
        <v>0</v>
      </c>
      <c r="BJ1381" s="277" t="s">
        <v>8</v>
      </c>
      <c r="BK1381" s="308">
        <f>ROUND(I1381*H1381,0)</f>
        <v>0</v>
      </c>
      <c r="BL1381" s="277" t="s">
        <v>143</v>
      </c>
      <c r="BM1381" s="134" t="s">
        <v>5436</v>
      </c>
    </row>
    <row r="1382" spans="2:65" s="10" customFormat="1">
      <c r="B1382" s="136"/>
      <c r="D1382" s="137" t="s">
        <v>131</v>
      </c>
      <c r="E1382" s="138" t="s">
        <v>1</v>
      </c>
      <c r="F1382" s="139" t="s">
        <v>5435</v>
      </c>
      <c r="H1382" s="140">
        <v>2</v>
      </c>
      <c r="I1382" s="141"/>
      <c r="L1382" s="136"/>
      <c r="M1382" s="142"/>
      <c r="T1382" s="144"/>
      <c r="AT1382" s="138" t="s">
        <v>131</v>
      </c>
      <c r="AU1382" s="138" t="s">
        <v>78</v>
      </c>
      <c r="AV1382" s="10" t="s">
        <v>78</v>
      </c>
      <c r="AW1382" s="10" t="s">
        <v>28</v>
      </c>
      <c r="AX1382" s="10" t="s">
        <v>72</v>
      </c>
      <c r="AY1382" s="138" t="s">
        <v>130</v>
      </c>
    </row>
    <row r="1383" spans="2:65" s="10" customFormat="1">
      <c r="B1383" s="136"/>
      <c r="D1383" s="137" t="s">
        <v>131</v>
      </c>
      <c r="E1383" s="138" t="s">
        <v>1</v>
      </c>
      <c r="F1383" s="139" t="s">
        <v>5434</v>
      </c>
      <c r="H1383" s="140">
        <v>2</v>
      </c>
      <c r="I1383" s="141"/>
      <c r="L1383" s="136"/>
      <c r="M1383" s="142"/>
      <c r="T1383" s="144"/>
      <c r="AT1383" s="138" t="s">
        <v>131</v>
      </c>
      <c r="AU1383" s="138" t="s">
        <v>78</v>
      </c>
      <c r="AV1383" s="10" t="s">
        <v>78</v>
      </c>
      <c r="AW1383" s="10" t="s">
        <v>28</v>
      </c>
      <c r="AX1383" s="10" t="s">
        <v>72</v>
      </c>
      <c r="AY1383" s="138" t="s">
        <v>130</v>
      </c>
    </row>
    <row r="1384" spans="2:65" s="10" customFormat="1">
      <c r="B1384" s="136"/>
      <c r="D1384" s="137" t="s">
        <v>131</v>
      </c>
      <c r="E1384" s="138" t="s">
        <v>1</v>
      </c>
      <c r="F1384" s="139" t="s">
        <v>5433</v>
      </c>
      <c r="H1384" s="140">
        <v>4</v>
      </c>
      <c r="I1384" s="141"/>
      <c r="L1384" s="136"/>
      <c r="M1384" s="142"/>
      <c r="T1384" s="144"/>
      <c r="AT1384" s="138" t="s">
        <v>131</v>
      </c>
      <c r="AU1384" s="138" t="s">
        <v>78</v>
      </c>
      <c r="AV1384" s="10" t="s">
        <v>78</v>
      </c>
      <c r="AW1384" s="10" t="s">
        <v>28</v>
      </c>
      <c r="AX1384" s="10" t="s">
        <v>72</v>
      </c>
      <c r="AY1384" s="138" t="s">
        <v>130</v>
      </c>
    </row>
    <row r="1385" spans="2:65" s="813" customFormat="1">
      <c r="B1385" s="817"/>
      <c r="D1385" s="137" t="s">
        <v>131</v>
      </c>
      <c r="E1385" s="814" t="s">
        <v>1</v>
      </c>
      <c r="F1385" s="820" t="s">
        <v>5432</v>
      </c>
      <c r="H1385" s="819">
        <v>8</v>
      </c>
      <c r="I1385" s="818"/>
      <c r="L1385" s="817"/>
      <c r="M1385" s="816"/>
      <c r="T1385" s="815"/>
      <c r="AT1385" s="814" t="s">
        <v>131</v>
      </c>
      <c r="AU1385" s="814" t="s">
        <v>78</v>
      </c>
      <c r="AV1385" s="813" t="s">
        <v>132</v>
      </c>
      <c r="AW1385" s="813" t="s">
        <v>28</v>
      </c>
      <c r="AX1385" s="813" t="s">
        <v>8</v>
      </c>
      <c r="AY1385" s="814" t="s">
        <v>130</v>
      </c>
    </row>
    <row r="1386" spans="2:65" s="686" customFormat="1" ht="24.25" customHeight="1">
      <c r="B1386" s="301"/>
      <c r="C1386" s="551" t="s">
        <v>2352</v>
      </c>
      <c r="D1386" s="551" t="s">
        <v>1008</v>
      </c>
      <c r="E1386" s="801" t="s">
        <v>5431</v>
      </c>
      <c r="F1386" s="552" t="s">
        <v>5430</v>
      </c>
      <c r="G1386" s="800" t="s">
        <v>138</v>
      </c>
      <c r="H1386" s="799">
        <v>18.038</v>
      </c>
      <c r="I1386" s="553"/>
      <c r="J1386" s="798">
        <f>ROUND(I1386*H1386,0)</f>
        <v>0</v>
      </c>
      <c r="K1386" s="552" t="s">
        <v>4082</v>
      </c>
      <c r="L1386" s="34"/>
      <c r="M1386" s="554" t="s">
        <v>1</v>
      </c>
      <c r="N1386" s="555" t="s">
        <v>37</v>
      </c>
      <c r="P1386" s="307">
        <f>O1386*H1386</f>
        <v>0</v>
      </c>
      <c r="Q1386" s="307">
        <v>0</v>
      </c>
      <c r="R1386" s="307">
        <f>Q1386*H1386</f>
        <v>0</v>
      </c>
      <c r="S1386" s="307">
        <v>0</v>
      </c>
      <c r="T1386" s="133">
        <f>S1386*H1386</f>
        <v>0</v>
      </c>
      <c r="AR1386" s="134" t="s">
        <v>143</v>
      </c>
      <c r="AT1386" s="134" t="s">
        <v>1008</v>
      </c>
      <c r="AU1386" s="134" t="s">
        <v>78</v>
      </c>
      <c r="AY1386" s="277" t="s">
        <v>130</v>
      </c>
      <c r="BE1386" s="308">
        <f>IF(N1386="základní",J1386,0)</f>
        <v>0</v>
      </c>
      <c r="BF1386" s="308">
        <f>IF(N1386="snížená",J1386,0)</f>
        <v>0</v>
      </c>
      <c r="BG1386" s="308">
        <f>IF(N1386="zákl. přenesená",J1386,0)</f>
        <v>0</v>
      </c>
      <c r="BH1386" s="308">
        <f>IF(N1386="sníž. přenesená",J1386,0)</f>
        <v>0</v>
      </c>
      <c r="BI1386" s="308">
        <f>IF(N1386="nulová",J1386,0)</f>
        <v>0</v>
      </c>
      <c r="BJ1386" s="277" t="s">
        <v>8</v>
      </c>
      <c r="BK1386" s="308">
        <f>ROUND(I1386*H1386,0)</f>
        <v>0</v>
      </c>
      <c r="BL1386" s="277" t="s">
        <v>143</v>
      </c>
      <c r="BM1386" s="134" t="s">
        <v>5429</v>
      </c>
    </row>
    <row r="1387" spans="2:65" s="292" customFormat="1" ht="22.95" customHeight="1">
      <c r="B1387" s="293"/>
      <c r="D1387" s="120" t="s">
        <v>71</v>
      </c>
      <c r="E1387" s="129" t="s">
        <v>4100</v>
      </c>
      <c r="F1387" s="129" t="s">
        <v>4099</v>
      </c>
      <c r="I1387" s="294"/>
      <c r="J1387" s="300">
        <f>BK1387</f>
        <v>0</v>
      </c>
      <c r="L1387" s="293"/>
      <c r="M1387" s="296"/>
      <c r="P1387" s="297">
        <f>SUM(P1388:P1529)</f>
        <v>0</v>
      </c>
      <c r="R1387" s="297">
        <f>SUM(R1388:R1529)</f>
        <v>34.264508915778009</v>
      </c>
      <c r="T1387" s="298">
        <f>SUM(T1388:T1529)</f>
        <v>0</v>
      </c>
      <c r="AR1387" s="120" t="s">
        <v>78</v>
      </c>
      <c r="AT1387" s="127" t="s">
        <v>71</v>
      </c>
      <c r="AU1387" s="127" t="s">
        <v>8</v>
      </c>
      <c r="AY1387" s="120" t="s">
        <v>130</v>
      </c>
      <c r="BK1387" s="128">
        <f>SUM(BK1388:BK1529)</f>
        <v>0</v>
      </c>
    </row>
    <row r="1388" spans="2:65" s="686" customFormat="1" ht="24.25" customHeight="1">
      <c r="B1388" s="301"/>
      <c r="C1388" s="551" t="s">
        <v>1734</v>
      </c>
      <c r="D1388" s="551" t="s">
        <v>1008</v>
      </c>
      <c r="E1388" s="801" t="s">
        <v>3063</v>
      </c>
      <c r="F1388" s="552" t="s">
        <v>3062</v>
      </c>
      <c r="G1388" s="800" t="s">
        <v>270</v>
      </c>
      <c r="H1388" s="799">
        <v>960.44600000000003</v>
      </c>
      <c r="I1388" s="553"/>
      <c r="J1388" s="798">
        <f>ROUND(I1388*H1388,0)</f>
        <v>0</v>
      </c>
      <c r="K1388" s="552" t="s">
        <v>4082</v>
      </c>
      <c r="L1388" s="34"/>
      <c r="M1388" s="554" t="s">
        <v>1</v>
      </c>
      <c r="N1388" s="555" t="s">
        <v>37</v>
      </c>
      <c r="P1388" s="307">
        <f>O1388*H1388</f>
        <v>0</v>
      </c>
      <c r="Q1388" s="307">
        <v>0</v>
      </c>
      <c r="R1388" s="307">
        <f>Q1388*H1388</f>
        <v>0</v>
      </c>
      <c r="S1388" s="307">
        <v>0</v>
      </c>
      <c r="T1388" s="133">
        <f>S1388*H1388</f>
        <v>0</v>
      </c>
      <c r="AR1388" s="134" t="s">
        <v>143</v>
      </c>
      <c r="AT1388" s="134" t="s">
        <v>1008</v>
      </c>
      <c r="AU1388" s="134" t="s">
        <v>78</v>
      </c>
      <c r="AY1388" s="277" t="s">
        <v>130</v>
      </c>
      <c r="BE1388" s="308">
        <f>IF(N1388="základní",J1388,0)</f>
        <v>0</v>
      </c>
      <c r="BF1388" s="308">
        <f>IF(N1388="snížená",J1388,0)</f>
        <v>0</v>
      </c>
      <c r="BG1388" s="308">
        <f>IF(N1388="zákl. přenesená",J1388,0)</f>
        <v>0</v>
      </c>
      <c r="BH1388" s="308">
        <f>IF(N1388="sníž. přenesená",J1388,0)</f>
        <v>0</v>
      </c>
      <c r="BI1388" s="308">
        <f>IF(N1388="nulová",J1388,0)</f>
        <v>0</v>
      </c>
      <c r="BJ1388" s="277" t="s">
        <v>8</v>
      </c>
      <c r="BK1388" s="308">
        <f>ROUND(I1388*H1388,0)</f>
        <v>0</v>
      </c>
      <c r="BL1388" s="277" t="s">
        <v>143</v>
      </c>
      <c r="BM1388" s="134" t="s">
        <v>5428</v>
      </c>
    </row>
    <row r="1389" spans="2:65" s="10" customFormat="1">
      <c r="B1389" s="136"/>
      <c r="D1389" s="137" t="s">
        <v>131</v>
      </c>
      <c r="E1389" s="138" t="s">
        <v>1</v>
      </c>
      <c r="F1389" s="139" t="s">
        <v>5361</v>
      </c>
      <c r="H1389" s="140">
        <v>454.87599999999998</v>
      </c>
      <c r="I1389" s="141"/>
      <c r="L1389" s="136"/>
      <c r="M1389" s="142"/>
      <c r="T1389" s="144"/>
      <c r="AT1389" s="138" t="s">
        <v>131</v>
      </c>
      <c r="AU1389" s="138" t="s">
        <v>78</v>
      </c>
      <c r="AV1389" s="10" t="s">
        <v>78</v>
      </c>
      <c r="AW1389" s="10" t="s">
        <v>28</v>
      </c>
      <c r="AX1389" s="10" t="s">
        <v>72</v>
      </c>
      <c r="AY1389" s="138" t="s">
        <v>130</v>
      </c>
    </row>
    <row r="1390" spans="2:65" s="10" customFormat="1">
      <c r="B1390" s="136"/>
      <c r="D1390" s="137" t="s">
        <v>131</v>
      </c>
      <c r="E1390" s="138" t="s">
        <v>1</v>
      </c>
      <c r="F1390" s="139" t="s">
        <v>5360</v>
      </c>
      <c r="H1390" s="140">
        <v>157.36000000000001</v>
      </c>
      <c r="I1390" s="141"/>
      <c r="L1390" s="136"/>
      <c r="M1390" s="142"/>
      <c r="T1390" s="144"/>
      <c r="AT1390" s="138" t="s">
        <v>131</v>
      </c>
      <c r="AU1390" s="138" t="s">
        <v>78</v>
      </c>
      <c r="AV1390" s="10" t="s">
        <v>78</v>
      </c>
      <c r="AW1390" s="10" t="s">
        <v>28</v>
      </c>
      <c r="AX1390" s="10" t="s">
        <v>72</v>
      </c>
      <c r="AY1390" s="138" t="s">
        <v>130</v>
      </c>
    </row>
    <row r="1391" spans="2:65" s="10" customFormat="1">
      <c r="B1391" s="136"/>
      <c r="D1391" s="137" t="s">
        <v>131</v>
      </c>
      <c r="E1391" s="138" t="s">
        <v>1</v>
      </c>
      <c r="F1391" s="139" t="s">
        <v>5417</v>
      </c>
      <c r="H1391" s="140">
        <v>267.95</v>
      </c>
      <c r="I1391" s="141"/>
      <c r="L1391" s="136"/>
      <c r="M1391" s="142"/>
      <c r="T1391" s="144"/>
      <c r="AT1391" s="138" t="s">
        <v>131</v>
      </c>
      <c r="AU1391" s="138" t="s">
        <v>78</v>
      </c>
      <c r="AV1391" s="10" t="s">
        <v>78</v>
      </c>
      <c r="AW1391" s="10" t="s">
        <v>28</v>
      </c>
      <c r="AX1391" s="10" t="s">
        <v>72</v>
      </c>
      <c r="AY1391" s="138" t="s">
        <v>130</v>
      </c>
    </row>
    <row r="1392" spans="2:65" s="10" customFormat="1">
      <c r="B1392" s="136"/>
      <c r="D1392" s="137" t="s">
        <v>131</v>
      </c>
      <c r="E1392" s="138" t="s">
        <v>1</v>
      </c>
      <c r="F1392" s="139" t="s">
        <v>5427</v>
      </c>
      <c r="H1392" s="140">
        <v>80.260000000000005</v>
      </c>
      <c r="I1392" s="141"/>
      <c r="L1392" s="136"/>
      <c r="M1392" s="142"/>
      <c r="T1392" s="144"/>
      <c r="AT1392" s="138" t="s">
        <v>131</v>
      </c>
      <c r="AU1392" s="138" t="s">
        <v>78</v>
      </c>
      <c r="AV1392" s="10" t="s">
        <v>78</v>
      </c>
      <c r="AW1392" s="10" t="s">
        <v>28</v>
      </c>
      <c r="AX1392" s="10" t="s">
        <v>72</v>
      </c>
      <c r="AY1392" s="138" t="s">
        <v>130</v>
      </c>
    </row>
    <row r="1393" spans="2:65" s="813" customFormat="1">
      <c r="B1393" s="817"/>
      <c r="D1393" s="137" t="s">
        <v>131</v>
      </c>
      <c r="E1393" s="814" t="s">
        <v>1</v>
      </c>
      <c r="F1393" s="820" t="s">
        <v>2951</v>
      </c>
      <c r="H1393" s="819">
        <v>960.44600000000003</v>
      </c>
      <c r="I1393" s="818"/>
      <c r="L1393" s="817"/>
      <c r="M1393" s="816"/>
      <c r="T1393" s="815"/>
      <c r="AT1393" s="814" t="s">
        <v>131</v>
      </c>
      <c r="AU1393" s="814" t="s">
        <v>78</v>
      </c>
      <c r="AV1393" s="813" t="s">
        <v>132</v>
      </c>
      <c r="AW1393" s="813" t="s">
        <v>28</v>
      </c>
      <c r="AX1393" s="813" t="s">
        <v>8</v>
      </c>
      <c r="AY1393" s="814" t="s">
        <v>130</v>
      </c>
    </row>
    <row r="1394" spans="2:65" s="686" customFormat="1" ht="24.25" customHeight="1">
      <c r="B1394" s="301"/>
      <c r="C1394" s="145" t="s">
        <v>2353</v>
      </c>
      <c r="D1394" s="145" t="s">
        <v>164</v>
      </c>
      <c r="E1394" s="146" t="s">
        <v>3053</v>
      </c>
      <c r="F1394" s="147" t="s">
        <v>3052</v>
      </c>
      <c r="G1394" s="148" t="s">
        <v>270</v>
      </c>
      <c r="H1394" s="149">
        <v>463.97399999999999</v>
      </c>
      <c r="I1394" s="150"/>
      <c r="J1394" s="151">
        <f>ROUND(I1394*H1394,0)</f>
        <v>0</v>
      </c>
      <c r="K1394" s="147" t="s">
        <v>4082</v>
      </c>
      <c r="L1394" s="152"/>
      <c r="M1394" s="153" t="s">
        <v>1</v>
      </c>
      <c r="N1394" s="306" t="s">
        <v>37</v>
      </c>
      <c r="P1394" s="307">
        <f>O1394*H1394</f>
        <v>0</v>
      </c>
      <c r="Q1394" s="307">
        <v>3.8600000000000001E-3</v>
      </c>
      <c r="R1394" s="307">
        <f>Q1394*H1394</f>
        <v>1.7909396399999999</v>
      </c>
      <c r="S1394" s="307">
        <v>0</v>
      </c>
      <c r="T1394" s="133">
        <f>S1394*H1394</f>
        <v>0</v>
      </c>
      <c r="AR1394" s="134" t="s">
        <v>154</v>
      </c>
      <c r="AT1394" s="134" t="s">
        <v>164</v>
      </c>
      <c r="AU1394" s="134" t="s">
        <v>78</v>
      </c>
      <c r="AY1394" s="277" t="s">
        <v>130</v>
      </c>
      <c r="BE1394" s="308">
        <f>IF(N1394="základní",J1394,0)</f>
        <v>0</v>
      </c>
      <c r="BF1394" s="308">
        <f>IF(N1394="snížená",J1394,0)</f>
        <v>0</v>
      </c>
      <c r="BG1394" s="308">
        <f>IF(N1394="zákl. přenesená",J1394,0)</f>
        <v>0</v>
      </c>
      <c r="BH1394" s="308">
        <f>IF(N1394="sníž. přenesená",J1394,0)</f>
        <v>0</v>
      </c>
      <c r="BI1394" s="308">
        <f>IF(N1394="nulová",J1394,0)</f>
        <v>0</v>
      </c>
      <c r="BJ1394" s="277" t="s">
        <v>8</v>
      </c>
      <c r="BK1394" s="308">
        <f>ROUND(I1394*H1394,0)</f>
        <v>0</v>
      </c>
      <c r="BL1394" s="277" t="s">
        <v>143</v>
      </c>
      <c r="BM1394" s="134" t="s">
        <v>5426</v>
      </c>
    </row>
    <row r="1395" spans="2:65" s="10" customFormat="1">
      <c r="B1395" s="136"/>
      <c r="D1395" s="137" t="s">
        <v>131</v>
      </c>
      <c r="E1395" s="138" t="s">
        <v>1</v>
      </c>
      <c r="F1395" s="139" t="s">
        <v>5425</v>
      </c>
      <c r="H1395" s="140">
        <v>463.97399999999999</v>
      </c>
      <c r="I1395" s="141"/>
      <c r="L1395" s="136"/>
      <c r="M1395" s="142"/>
      <c r="T1395" s="144"/>
      <c r="AT1395" s="138" t="s">
        <v>131</v>
      </c>
      <c r="AU1395" s="138" t="s">
        <v>78</v>
      </c>
      <c r="AV1395" s="10" t="s">
        <v>78</v>
      </c>
      <c r="AW1395" s="10" t="s">
        <v>28</v>
      </c>
      <c r="AX1395" s="10" t="s">
        <v>8</v>
      </c>
      <c r="AY1395" s="138" t="s">
        <v>130</v>
      </c>
    </row>
    <row r="1396" spans="2:65" s="686" customFormat="1" ht="24.25" customHeight="1">
      <c r="B1396" s="301"/>
      <c r="C1396" s="145" t="s">
        <v>2354</v>
      </c>
      <c r="D1396" s="145" t="s">
        <v>164</v>
      </c>
      <c r="E1396" s="146" t="s">
        <v>3116</v>
      </c>
      <c r="F1396" s="147" t="s">
        <v>3115</v>
      </c>
      <c r="G1396" s="148" t="s">
        <v>270</v>
      </c>
      <c r="H1396" s="149">
        <v>160.50700000000001</v>
      </c>
      <c r="I1396" s="150"/>
      <c r="J1396" s="151">
        <f>ROUND(I1396*H1396,0)</f>
        <v>0</v>
      </c>
      <c r="K1396" s="147" t="s">
        <v>4082</v>
      </c>
      <c r="L1396" s="152"/>
      <c r="M1396" s="153" t="s">
        <v>1</v>
      </c>
      <c r="N1396" s="306" t="s">
        <v>37</v>
      </c>
      <c r="P1396" s="307">
        <f>O1396*H1396</f>
        <v>0</v>
      </c>
      <c r="Q1396" s="307">
        <v>3.2000000000000002E-3</v>
      </c>
      <c r="R1396" s="307">
        <f>Q1396*H1396</f>
        <v>0.51362240000000003</v>
      </c>
      <c r="S1396" s="307">
        <v>0</v>
      </c>
      <c r="T1396" s="133">
        <f>S1396*H1396</f>
        <v>0</v>
      </c>
      <c r="AR1396" s="134" t="s">
        <v>154</v>
      </c>
      <c r="AT1396" s="134" t="s">
        <v>164</v>
      </c>
      <c r="AU1396" s="134" t="s">
        <v>78</v>
      </c>
      <c r="AY1396" s="277" t="s">
        <v>130</v>
      </c>
      <c r="BE1396" s="308">
        <f>IF(N1396="základní",J1396,0)</f>
        <v>0</v>
      </c>
      <c r="BF1396" s="308">
        <f>IF(N1396="snížená",J1396,0)</f>
        <v>0</v>
      </c>
      <c r="BG1396" s="308">
        <f>IF(N1396="zákl. přenesená",J1396,0)</f>
        <v>0</v>
      </c>
      <c r="BH1396" s="308">
        <f>IF(N1396="sníž. přenesená",J1396,0)</f>
        <v>0</v>
      </c>
      <c r="BI1396" s="308">
        <f>IF(N1396="nulová",J1396,0)</f>
        <v>0</v>
      </c>
      <c r="BJ1396" s="277" t="s">
        <v>8</v>
      </c>
      <c r="BK1396" s="308">
        <f>ROUND(I1396*H1396,0)</f>
        <v>0</v>
      </c>
      <c r="BL1396" s="277" t="s">
        <v>143</v>
      </c>
      <c r="BM1396" s="134" t="s">
        <v>5424</v>
      </c>
    </row>
    <row r="1397" spans="2:65" s="10" customFormat="1">
      <c r="B1397" s="136"/>
      <c r="D1397" s="137" t="s">
        <v>131</v>
      </c>
      <c r="E1397" s="138" t="s">
        <v>1</v>
      </c>
      <c r="F1397" s="139" t="s">
        <v>5415</v>
      </c>
      <c r="H1397" s="140">
        <v>160.50700000000001</v>
      </c>
      <c r="I1397" s="141"/>
      <c r="L1397" s="136"/>
      <c r="M1397" s="142"/>
      <c r="T1397" s="144"/>
      <c r="AT1397" s="138" t="s">
        <v>131</v>
      </c>
      <c r="AU1397" s="138" t="s">
        <v>78</v>
      </c>
      <c r="AV1397" s="10" t="s">
        <v>78</v>
      </c>
      <c r="AW1397" s="10" t="s">
        <v>28</v>
      </c>
      <c r="AX1397" s="10" t="s">
        <v>8</v>
      </c>
      <c r="AY1397" s="138" t="s">
        <v>130</v>
      </c>
    </row>
    <row r="1398" spans="2:65" s="686" customFormat="1" ht="24.25" customHeight="1">
      <c r="B1398" s="301"/>
      <c r="C1398" s="145" t="s">
        <v>2355</v>
      </c>
      <c r="D1398" s="145" t="s">
        <v>164</v>
      </c>
      <c r="E1398" s="146" t="s">
        <v>3077</v>
      </c>
      <c r="F1398" s="147" t="s">
        <v>3076</v>
      </c>
      <c r="G1398" s="148" t="s">
        <v>270</v>
      </c>
      <c r="H1398" s="149">
        <v>355.17399999999998</v>
      </c>
      <c r="I1398" s="150"/>
      <c r="J1398" s="151">
        <f>ROUND(I1398*H1398,0)</f>
        <v>0</v>
      </c>
      <c r="K1398" s="147" t="s">
        <v>4082</v>
      </c>
      <c r="L1398" s="152"/>
      <c r="M1398" s="153" t="s">
        <v>1</v>
      </c>
      <c r="N1398" s="306" t="s">
        <v>37</v>
      </c>
      <c r="P1398" s="307">
        <f>O1398*H1398</f>
        <v>0</v>
      </c>
      <c r="Q1398" s="307">
        <v>1.6E-2</v>
      </c>
      <c r="R1398" s="307">
        <f>Q1398*H1398</f>
        <v>5.6827839999999998</v>
      </c>
      <c r="S1398" s="307">
        <v>0</v>
      </c>
      <c r="T1398" s="133">
        <f>S1398*H1398</f>
        <v>0</v>
      </c>
      <c r="AR1398" s="134" t="s">
        <v>154</v>
      </c>
      <c r="AT1398" s="134" t="s">
        <v>164</v>
      </c>
      <c r="AU1398" s="134" t="s">
        <v>78</v>
      </c>
      <c r="AY1398" s="277" t="s">
        <v>130</v>
      </c>
      <c r="BE1398" s="308">
        <f>IF(N1398="základní",J1398,0)</f>
        <v>0</v>
      </c>
      <c r="BF1398" s="308">
        <f>IF(N1398="snížená",J1398,0)</f>
        <v>0</v>
      </c>
      <c r="BG1398" s="308">
        <f>IF(N1398="zákl. přenesená",J1398,0)</f>
        <v>0</v>
      </c>
      <c r="BH1398" s="308">
        <f>IF(N1398="sníž. přenesená",J1398,0)</f>
        <v>0</v>
      </c>
      <c r="BI1398" s="308">
        <f>IF(N1398="nulová",J1398,0)</f>
        <v>0</v>
      </c>
      <c r="BJ1398" s="277" t="s">
        <v>8</v>
      </c>
      <c r="BK1398" s="308">
        <f>ROUND(I1398*H1398,0)</f>
        <v>0</v>
      </c>
      <c r="BL1398" s="277" t="s">
        <v>143</v>
      </c>
      <c r="BM1398" s="134" t="s">
        <v>5423</v>
      </c>
    </row>
    <row r="1399" spans="2:65" s="10" customFormat="1">
      <c r="B1399" s="136"/>
      <c r="D1399" s="137" t="s">
        <v>131</v>
      </c>
      <c r="E1399" s="138" t="s">
        <v>1</v>
      </c>
      <c r="F1399" s="139" t="s">
        <v>5422</v>
      </c>
      <c r="H1399" s="140">
        <v>81.864999999999995</v>
      </c>
      <c r="I1399" s="141"/>
      <c r="L1399" s="136"/>
      <c r="M1399" s="142"/>
      <c r="T1399" s="144"/>
      <c r="AT1399" s="138" t="s">
        <v>131</v>
      </c>
      <c r="AU1399" s="138" t="s">
        <v>78</v>
      </c>
      <c r="AV1399" s="10" t="s">
        <v>78</v>
      </c>
      <c r="AW1399" s="10" t="s">
        <v>28</v>
      </c>
      <c r="AX1399" s="10" t="s">
        <v>72</v>
      </c>
      <c r="AY1399" s="138" t="s">
        <v>130</v>
      </c>
    </row>
    <row r="1400" spans="2:65" s="10" customFormat="1">
      <c r="B1400" s="136"/>
      <c r="D1400" s="137" t="s">
        <v>131</v>
      </c>
      <c r="E1400" s="138" t="s">
        <v>1</v>
      </c>
      <c r="F1400" s="139" t="s">
        <v>5414</v>
      </c>
      <c r="H1400" s="140">
        <v>273.30900000000003</v>
      </c>
      <c r="I1400" s="141"/>
      <c r="L1400" s="136"/>
      <c r="M1400" s="142"/>
      <c r="T1400" s="144"/>
      <c r="AT1400" s="138" t="s">
        <v>131</v>
      </c>
      <c r="AU1400" s="138" t="s">
        <v>78</v>
      </c>
      <c r="AV1400" s="10" t="s">
        <v>78</v>
      </c>
      <c r="AW1400" s="10" t="s">
        <v>28</v>
      </c>
      <c r="AX1400" s="10" t="s">
        <v>72</v>
      </c>
      <c r="AY1400" s="138" t="s">
        <v>130</v>
      </c>
    </row>
    <row r="1401" spans="2:65" s="813" customFormat="1">
      <c r="B1401" s="817"/>
      <c r="D1401" s="137" t="s">
        <v>131</v>
      </c>
      <c r="E1401" s="814" t="s">
        <v>1</v>
      </c>
      <c r="F1401" s="820" t="s">
        <v>2951</v>
      </c>
      <c r="H1401" s="819">
        <v>355.17399999999998</v>
      </c>
      <c r="I1401" s="818"/>
      <c r="L1401" s="817"/>
      <c r="M1401" s="816"/>
      <c r="T1401" s="815"/>
      <c r="AT1401" s="814" t="s">
        <v>131</v>
      </c>
      <c r="AU1401" s="814" t="s">
        <v>78</v>
      </c>
      <c r="AV1401" s="813" t="s">
        <v>132</v>
      </c>
      <c r="AW1401" s="813" t="s">
        <v>28</v>
      </c>
      <c r="AX1401" s="813" t="s">
        <v>8</v>
      </c>
      <c r="AY1401" s="814" t="s">
        <v>130</v>
      </c>
    </row>
    <row r="1402" spans="2:65" s="686" customFormat="1" ht="24.25" customHeight="1">
      <c r="B1402" s="301"/>
      <c r="C1402" s="551" t="s">
        <v>2356</v>
      </c>
      <c r="D1402" s="551" t="s">
        <v>1008</v>
      </c>
      <c r="E1402" s="801" t="s">
        <v>3152</v>
      </c>
      <c r="F1402" s="552" t="s">
        <v>3151</v>
      </c>
      <c r="G1402" s="800" t="s">
        <v>270</v>
      </c>
      <c r="H1402" s="799">
        <v>325.02999999999997</v>
      </c>
      <c r="I1402" s="553"/>
      <c r="J1402" s="798">
        <f>ROUND(I1402*H1402,0)</f>
        <v>0</v>
      </c>
      <c r="K1402" s="552" t="s">
        <v>4082</v>
      </c>
      <c r="L1402" s="34"/>
      <c r="M1402" s="554" t="s">
        <v>1</v>
      </c>
      <c r="N1402" s="555" t="s">
        <v>37</v>
      </c>
      <c r="P1402" s="307">
        <f>O1402*H1402</f>
        <v>0</v>
      </c>
      <c r="Q1402" s="307">
        <v>2.5792600000000001E-5</v>
      </c>
      <c r="R1402" s="307">
        <f>Q1402*H1402</f>
        <v>8.3833687779999999E-3</v>
      </c>
      <c r="S1402" s="307">
        <v>0</v>
      </c>
      <c r="T1402" s="133">
        <f>S1402*H1402</f>
        <v>0</v>
      </c>
      <c r="AR1402" s="134" t="s">
        <v>143</v>
      </c>
      <c r="AT1402" s="134" t="s">
        <v>1008</v>
      </c>
      <c r="AU1402" s="134" t="s">
        <v>78</v>
      </c>
      <c r="AY1402" s="277" t="s">
        <v>130</v>
      </c>
      <c r="BE1402" s="308">
        <f>IF(N1402="základní",J1402,0)</f>
        <v>0</v>
      </c>
      <c r="BF1402" s="308">
        <f>IF(N1402="snížená",J1402,0)</f>
        <v>0</v>
      </c>
      <c r="BG1402" s="308">
        <f>IF(N1402="zákl. přenesená",J1402,0)</f>
        <v>0</v>
      </c>
      <c r="BH1402" s="308">
        <f>IF(N1402="sníž. přenesená",J1402,0)</f>
        <v>0</v>
      </c>
      <c r="BI1402" s="308">
        <f>IF(N1402="nulová",J1402,0)</f>
        <v>0</v>
      </c>
      <c r="BJ1402" s="277" t="s">
        <v>8</v>
      </c>
      <c r="BK1402" s="308">
        <f>ROUND(I1402*H1402,0)</f>
        <v>0</v>
      </c>
      <c r="BL1402" s="277" t="s">
        <v>143</v>
      </c>
      <c r="BM1402" s="134" t="s">
        <v>5421</v>
      </c>
    </row>
    <row r="1403" spans="2:65" s="10" customFormat="1">
      <c r="B1403" s="136"/>
      <c r="D1403" s="137" t="s">
        <v>131</v>
      </c>
      <c r="E1403" s="138" t="s">
        <v>1</v>
      </c>
      <c r="F1403" s="139" t="s">
        <v>3154</v>
      </c>
      <c r="H1403" s="140">
        <v>325.02999999999997</v>
      </c>
      <c r="I1403" s="141"/>
      <c r="L1403" s="136"/>
      <c r="M1403" s="142"/>
      <c r="T1403" s="144"/>
      <c r="AT1403" s="138" t="s">
        <v>131</v>
      </c>
      <c r="AU1403" s="138" t="s">
        <v>78</v>
      </c>
      <c r="AV1403" s="10" t="s">
        <v>78</v>
      </c>
      <c r="AW1403" s="10" t="s">
        <v>28</v>
      </c>
      <c r="AX1403" s="10" t="s">
        <v>8</v>
      </c>
      <c r="AY1403" s="138" t="s">
        <v>130</v>
      </c>
    </row>
    <row r="1404" spans="2:65" s="686" customFormat="1" ht="24.25" customHeight="1">
      <c r="B1404" s="301"/>
      <c r="C1404" s="145" t="s">
        <v>2357</v>
      </c>
      <c r="D1404" s="145" t="s">
        <v>164</v>
      </c>
      <c r="E1404" s="146" t="s">
        <v>3136</v>
      </c>
      <c r="F1404" s="147" t="s">
        <v>3135</v>
      </c>
      <c r="G1404" s="148" t="s">
        <v>270</v>
      </c>
      <c r="H1404" s="149">
        <v>341.28199999999998</v>
      </c>
      <c r="I1404" s="150"/>
      <c r="J1404" s="151">
        <f>ROUND(I1404*H1404,0)</f>
        <v>0</v>
      </c>
      <c r="K1404" s="147" t="s">
        <v>4082</v>
      </c>
      <c r="L1404" s="152"/>
      <c r="M1404" s="153" t="s">
        <v>1</v>
      </c>
      <c r="N1404" s="306" t="s">
        <v>37</v>
      </c>
      <c r="P1404" s="307">
        <f>O1404*H1404</f>
        <v>0</v>
      </c>
      <c r="Q1404" s="307">
        <v>5.6999999999999998E-4</v>
      </c>
      <c r="R1404" s="307">
        <f>Q1404*H1404</f>
        <v>0.19453073999999998</v>
      </c>
      <c r="S1404" s="307">
        <v>0</v>
      </c>
      <c r="T1404" s="133">
        <f>S1404*H1404</f>
        <v>0</v>
      </c>
      <c r="AR1404" s="134" t="s">
        <v>154</v>
      </c>
      <c r="AT1404" s="134" t="s">
        <v>164</v>
      </c>
      <c r="AU1404" s="134" t="s">
        <v>78</v>
      </c>
      <c r="AY1404" s="277" t="s">
        <v>130</v>
      </c>
      <c r="BE1404" s="308">
        <f>IF(N1404="základní",J1404,0)</f>
        <v>0</v>
      </c>
      <c r="BF1404" s="308">
        <f>IF(N1404="snížená",J1404,0)</f>
        <v>0</v>
      </c>
      <c r="BG1404" s="308">
        <f>IF(N1404="zákl. přenesená",J1404,0)</f>
        <v>0</v>
      </c>
      <c r="BH1404" s="308">
        <f>IF(N1404="sníž. přenesená",J1404,0)</f>
        <v>0</v>
      </c>
      <c r="BI1404" s="308">
        <f>IF(N1404="nulová",J1404,0)</f>
        <v>0</v>
      </c>
      <c r="BJ1404" s="277" t="s">
        <v>8</v>
      </c>
      <c r="BK1404" s="308">
        <f>ROUND(I1404*H1404,0)</f>
        <v>0</v>
      </c>
      <c r="BL1404" s="277" t="s">
        <v>143</v>
      </c>
      <c r="BM1404" s="134" t="s">
        <v>5420</v>
      </c>
    </row>
    <row r="1405" spans="2:65" s="10" customFormat="1">
      <c r="B1405" s="136"/>
      <c r="D1405" s="137" t="s">
        <v>131</v>
      </c>
      <c r="E1405" s="138" t="s">
        <v>1</v>
      </c>
      <c r="F1405" s="139" t="s">
        <v>5419</v>
      </c>
      <c r="H1405" s="140">
        <v>341.28199999999998</v>
      </c>
      <c r="I1405" s="141"/>
      <c r="L1405" s="136"/>
      <c r="M1405" s="142"/>
      <c r="T1405" s="144"/>
      <c r="AT1405" s="138" t="s">
        <v>131</v>
      </c>
      <c r="AU1405" s="138" t="s">
        <v>78</v>
      </c>
      <c r="AV1405" s="10" t="s">
        <v>78</v>
      </c>
      <c r="AW1405" s="10" t="s">
        <v>28</v>
      </c>
      <c r="AX1405" s="10" t="s">
        <v>8</v>
      </c>
      <c r="AY1405" s="138" t="s">
        <v>130</v>
      </c>
    </row>
    <row r="1406" spans="2:65" s="686" customFormat="1" ht="24.25" customHeight="1">
      <c r="B1406" s="301"/>
      <c r="C1406" s="551" t="s">
        <v>2358</v>
      </c>
      <c r="D1406" s="551" t="s">
        <v>1008</v>
      </c>
      <c r="E1406" s="801" t="s">
        <v>3096</v>
      </c>
      <c r="F1406" s="552" t="s">
        <v>3095</v>
      </c>
      <c r="G1406" s="800" t="s">
        <v>158</v>
      </c>
      <c r="H1406" s="799">
        <v>425.31</v>
      </c>
      <c r="I1406" s="553"/>
      <c r="J1406" s="798">
        <f>ROUND(I1406*H1406,0)</f>
        <v>0</v>
      </c>
      <c r="K1406" s="552" t="s">
        <v>4082</v>
      </c>
      <c r="L1406" s="34"/>
      <c r="M1406" s="554" t="s">
        <v>1</v>
      </c>
      <c r="N1406" s="555" t="s">
        <v>37</v>
      </c>
      <c r="P1406" s="307">
        <f>O1406*H1406</f>
        <v>0</v>
      </c>
      <c r="Q1406" s="307">
        <v>0</v>
      </c>
      <c r="R1406" s="307">
        <f>Q1406*H1406</f>
        <v>0</v>
      </c>
      <c r="S1406" s="307">
        <v>0</v>
      </c>
      <c r="T1406" s="133">
        <f>S1406*H1406</f>
        <v>0</v>
      </c>
      <c r="AR1406" s="134" t="s">
        <v>143</v>
      </c>
      <c r="AT1406" s="134" t="s">
        <v>1008</v>
      </c>
      <c r="AU1406" s="134" t="s">
        <v>78</v>
      </c>
      <c r="AY1406" s="277" t="s">
        <v>130</v>
      </c>
      <c r="BE1406" s="308">
        <f>IF(N1406="základní",J1406,0)</f>
        <v>0</v>
      </c>
      <c r="BF1406" s="308">
        <f>IF(N1406="snížená",J1406,0)</f>
        <v>0</v>
      </c>
      <c r="BG1406" s="308">
        <f>IF(N1406="zákl. přenesená",J1406,0)</f>
        <v>0</v>
      </c>
      <c r="BH1406" s="308">
        <f>IF(N1406="sníž. přenesená",J1406,0)</f>
        <v>0</v>
      </c>
      <c r="BI1406" s="308">
        <f>IF(N1406="nulová",J1406,0)</f>
        <v>0</v>
      </c>
      <c r="BJ1406" s="277" t="s">
        <v>8</v>
      </c>
      <c r="BK1406" s="308">
        <f>ROUND(I1406*H1406,0)</f>
        <v>0</v>
      </c>
      <c r="BL1406" s="277" t="s">
        <v>143</v>
      </c>
      <c r="BM1406" s="134" t="s">
        <v>5418</v>
      </c>
    </row>
    <row r="1407" spans="2:65" s="10" customFormat="1">
      <c r="B1407" s="136"/>
      <c r="D1407" s="137" t="s">
        <v>131</v>
      </c>
      <c r="E1407" s="138" t="s">
        <v>1</v>
      </c>
      <c r="F1407" s="139" t="s">
        <v>5360</v>
      </c>
      <c r="H1407" s="140">
        <v>157.36000000000001</v>
      </c>
      <c r="I1407" s="141"/>
      <c r="L1407" s="136"/>
      <c r="M1407" s="142"/>
      <c r="T1407" s="144"/>
      <c r="AT1407" s="138" t="s">
        <v>131</v>
      </c>
      <c r="AU1407" s="138" t="s">
        <v>78</v>
      </c>
      <c r="AV1407" s="10" t="s">
        <v>78</v>
      </c>
      <c r="AW1407" s="10" t="s">
        <v>28</v>
      </c>
      <c r="AX1407" s="10" t="s">
        <v>72</v>
      </c>
      <c r="AY1407" s="138" t="s">
        <v>130</v>
      </c>
    </row>
    <row r="1408" spans="2:65" s="10" customFormat="1">
      <c r="B1408" s="136"/>
      <c r="D1408" s="137" t="s">
        <v>131</v>
      </c>
      <c r="E1408" s="138" t="s">
        <v>1</v>
      </c>
      <c r="F1408" s="139" t="s">
        <v>5417</v>
      </c>
      <c r="H1408" s="140">
        <v>267.95</v>
      </c>
      <c r="I1408" s="141"/>
      <c r="L1408" s="136"/>
      <c r="M1408" s="142"/>
      <c r="T1408" s="144"/>
      <c r="AT1408" s="138" t="s">
        <v>131</v>
      </c>
      <c r="AU1408" s="138" t="s">
        <v>78</v>
      </c>
      <c r="AV1408" s="10" t="s">
        <v>78</v>
      </c>
      <c r="AW1408" s="10" t="s">
        <v>28</v>
      </c>
      <c r="AX1408" s="10" t="s">
        <v>72</v>
      </c>
      <c r="AY1408" s="138" t="s">
        <v>130</v>
      </c>
    </row>
    <row r="1409" spans="2:65" s="813" customFormat="1">
      <c r="B1409" s="817"/>
      <c r="D1409" s="137" t="s">
        <v>131</v>
      </c>
      <c r="E1409" s="814" t="s">
        <v>1</v>
      </c>
      <c r="F1409" s="820" t="s">
        <v>2951</v>
      </c>
      <c r="H1409" s="819">
        <v>425.31</v>
      </c>
      <c r="I1409" s="818"/>
      <c r="L1409" s="817"/>
      <c r="M1409" s="816"/>
      <c r="T1409" s="815"/>
      <c r="AT1409" s="814" t="s">
        <v>131</v>
      </c>
      <c r="AU1409" s="814" t="s">
        <v>78</v>
      </c>
      <c r="AV1409" s="813" t="s">
        <v>132</v>
      </c>
      <c r="AW1409" s="813" t="s">
        <v>28</v>
      </c>
      <c r="AX1409" s="813" t="s">
        <v>8</v>
      </c>
      <c r="AY1409" s="814" t="s">
        <v>130</v>
      </c>
    </row>
    <row r="1410" spans="2:65" s="686" customFormat="1" ht="24.25" customHeight="1">
      <c r="B1410" s="301"/>
      <c r="C1410" s="145" t="s">
        <v>2359</v>
      </c>
      <c r="D1410" s="145" t="s">
        <v>164</v>
      </c>
      <c r="E1410" s="146" t="s">
        <v>3094</v>
      </c>
      <c r="F1410" s="147" t="s">
        <v>3093</v>
      </c>
      <c r="G1410" s="148" t="s">
        <v>158</v>
      </c>
      <c r="H1410" s="149">
        <v>433.81599999999997</v>
      </c>
      <c r="I1410" s="150"/>
      <c r="J1410" s="151">
        <f>ROUND(I1410*H1410,0)</f>
        <v>0</v>
      </c>
      <c r="K1410" s="147" t="s">
        <v>4082</v>
      </c>
      <c r="L1410" s="152"/>
      <c r="M1410" s="153" t="s">
        <v>1</v>
      </c>
      <c r="N1410" s="306" t="s">
        <v>37</v>
      </c>
      <c r="P1410" s="307">
        <f>O1410*H1410</f>
        <v>0</v>
      </c>
      <c r="Q1410" s="307">
        <v>5.0000000000000002E-5</v>
      </c>
      <c r="R1410" s="307">
        <f>Q1410*H1410</f>
        <v>2.16908E-2</v>
      </c>
      <c r="S1410" s="307">
        <v>0</v>
      </c>
      <c r="T1410" s="133">
        <f>S1410*H1410</f>
        <v>0</v>
      </c>
      <c r="AR1410" s="134" t="s">
        <v>154</v>
      </c>
      <c r="AT1410" s="134" t="s">
        <v>164</v>
      </c>
      <c r="AU1410" s="134" t="s">
        <v>78</v>
      </c>
      <c r="AY1410" s="277" t="s">
        <v>130</v>
      </c>
      <c r="BE1410" s="308">
        <f>IF(N1410="základní",J1410,0)</f>
        <v>0</v>
      </c>
      <c r="BF1410" s="308">
        <f>IF(N1410="snížená",J1410,0)</f>
        <v>0</v>
      </c>
      <c r="BG1410" s="308">
        <f>IF(N1410="zákl. přenesená",J1410,0)</f>
        <v>0</v>
      </c>
      <c r="BH1410" s="308">
        <f>IF(N1410="sníž. přenesená",J1410,0)</f>
        <v>0</v>
      </c>
      <c r="BI1410" s="308">
        <f>IF(N1410="nulová",J1410,0)</f>
        <v>0</v>
      </c>
      <c r="BJ1410" s="277" t="s">
        <v>8</v>
      </c>
      <c r="BK1410" s="308">
        <f>ROUND(I1410*H1410,0)</f>
        <v>0</v>
      </c>
      <c r="BL1410" s="277" t="s">
        <v>143</v>
      </c>
      <c r="BM1410" s="134" t="s">
        <v>5416</v>
      </c>
    </row>
    <row r="1411" spans="2:65" s="10" customFormat="1">
      <c r="B1411" s="136"/>
      <c r="D1411" s="137" t="s">
        <v>131</v>
      </c>
      <c r="E1411" s="138" t="s">
        <v>1</v>
      </c>
      <c r="F1411" s="139" t="s">
        <v>5415</v>
      </c>
      <c r="H1411" s="140">
        <v>160.50700000000001</v>
      </c>
      <c r="I1411" s="141"/>
      <c r="L1411" s="136"/>
      <c r="M1411" s="142"/>
      <c r="T1411" s="144"/>
      <c r="AT1411" s="138" t="s">
        <v>131</v>
      </c>
      <c r="AU1411" s="138" t="s">
        <v>78</v>
      </c>
      <c r="AV1411" s="10" t="s">
        <v>78</v>
      </c>
      <c r="AW1411" s="10" t="s">
        <v>28</v>
      </c>
      <c r="AX1411" s="10" t="s">
        <v>72</v>
      </c>
      <c r="AY1411" s="138" t="s">
        <v>130</v>
      </c>
    </row>
    <row r="1412" spans="2:65" s="10" customFormat="1">
      <c r="B1412" s="136"/>
      <c r="D1412" s="137" t="s">
        <v>131</v>
      </c>
      <c r="E1412" s="138" t="s">
        <v>1</v>
      </c>
      <c r="F1412" s="139" t="s">
        <v>5414</v>
      </c>
      <c r="H1412" s="140">
        <v>273.30900000000003</v>
      </c>
      <c r="I1412" s="141"/>
      <c r="L1412" s="136"/>
      <c r="M1412" s="142"/>
      <c r="T1412" s="144"/>
      <c r="AT1412" s="138" t="s">
        <v>131</v>
      </c>
      <c r="AU1412" s="138" t="s">
        <v>78</v>
      </c>
      <c r="AV1412" s="10" t="s">
        <v>78</v>
      </c>
      <c r="AW1412" s="10" t="s">
        <v>28</v>
      </c>
      <c r="AX1412" s="10" t="s">
        <v>72</v>
      </c>
      <c r="AY1412" s="138" t="s">
        <v>130</v>
      </c>
    </row>
    <row r="1413" spans="2:65" s="813" customFormat="1">
      <c r="B1413" s="817"/>
      <c r="D1413" s="137" t="s">
        <v>131</v>
      </c>
      <c r="E1413" s="814" t="s">
        <v>1</v>
      </c>
      <c r="F1413" s="820" t="s">
        <v>2951</v>
      </c>
      <c r="H1413" s="819">
        <v>433.81599999999997</v>
      </c>
      <c r="I1413" s="818"/>
      <c r="L1413" s="817"/>
      <c r="M1413" s="816"/>
      <c r="T1413" s="815"/>
      <c r="AT1413" s="814" t="s">
        <v>131</v>
      </c>
      <c r="AU1413" s="814" t="s">
        <v>78</v>
      </c>
      <c r="AV1413" s="813" t="s">
        <v>132</v>
      </c>
      <c r="AW1413" s="813" t="s">
        <v>28</v>
      </c>
      <c r="AX1413" s="813" t="s">
        <v>8</v>
      </c>
      <c r="AY1413" s="814" t="s">
        <v>130</v>
      </c>
    </row>
    <row r="1414" spans="2:65" s="686" customFormat="1" ht="37.950000000000003" customHeight="1">
      <c r="B1414" s="301"/>
      <c r="C1414" s="551" t="s">
        <v>2360</v>
      </c>
      <c r="D1414" s="551" t="s">
        <v>1008</v>
      </c>
      <c r="E1414" s="801" t="s">
        <v>5413</v>
      </c>
      <c r="F1414" s="552" t="s">
        <v>5412</v>
      </c>
      <c r="G1414" s="800" t="s">
        <v>270</v>
      </c>
      <c r="H1414" s="799">
        <v>66.150000000000006</v>
      </c>
      <c r="I1414" s="553"/>
      <c r="J1414" s="798">
        <f>ROUND(I1414*H1414,0)</f>
        <v>0</v>
      </c>
      <c r="K1414" s="552" t="s">
        <v>4082</v>
      </c>
      <c r="L1414" s="34"/>
      <c r="M1414" s="554" t="s">
        <v>1</v>
      </c>
      <c r="N1414" s="555" t="s">
        <v>37</v>
      </c>
      <c r="P1414" s="307">
        <f>O1414*H1414</f>
        <v>0</v>
      </c>
      <c r="Q1414" s="307">
        <v>6.0600000000000003E-3</v>
      </c>
      <c r="R1414" s="307">
        <f>Q1414*H1414</f>
        <v>0.40086900000000003</v>
      </c>
      <c r="S1414" s="307">
        <v>0</v>
      </c>
      <c r="T1414" s="133">
        <f>S1414*H1414</f>
        <v>0</v>
      </c>
      <c r="AR1414" s="134" t="s">
        <v>143</v>
      </c>
      <c r="AT1414" s="134" t="s">
        <v>1008</v>
      </c>
      <c r="AU1414" s="134" t="s">
        <v>78</v>
      </c>
      <c r="AY1414" s="277" t="s">
        <v>130</v>
      </c>
      <c r="BE1414" s="308">
        <f>IF(N1414="základní",J1414,0)</f>
        <v>0</v>
      </c>
      <c r="BF1414" s="308">
        <f>IF(N1414="snížená",J1414,0)</f>
        <v>0</v>
      </c>
      <c r="BG1414" s="308">
        <f>IF(N1414="zákl. přenesená",J1414,0)</f>
        <v>0</v>
      </c>
      <c r="BH1414" s="308">
        <f>IF(N1414="sníž. přenesená",J1414,0)</f>
        <v>0</v>
      </c>
      <c r="BI1414" s="308">
        <f>IF(N1414="nulová",J1414,0)</f>
        <v>0</v>
      </c>
      <c r="BJ1414" s="277" t="s">
        <v>8</v>
      </c>
      <c r="BK1414" s="308">
        <f>ROUND(I1414*H1414,0)</f>
        <v>0</v>
      </c>
      <c r="BL1414" s="277" t="s">
        <v>143</v>
      </c>
      <c r="BM1414" s="134" t="s">
        <v>5411</v>
      </c>
    </row>
    <row r="1415" spans="2:65" s="10" customFormat="1">
      <c r="B1415" s="136"/>
      <c r="D1415" s="137" t="s">
        <v>131</v>
      </c>
      <c r="E1415" s="138" t="s">
        <v>1</v>
      </c>
      <c r="F1415" s="139" t="s">
        <v>5410</v>
      </c>
      <c r="H1415" s="140">
        <v>66.150000000000006</v>
      </c>
      <c r="I1415" s="141"/>
      <c r="L1415" s="136"/>
      <c r="M1415" s="142"/>
      <c r="T1415" s="144"/>
      <c r="AT1415" s="138" t="s">
        <v>131</v>
      </c>
      <c r="AU1415" s="138" t="s">
        <v>78</v>
      </c>
      <c r="AV1415" s="10" t="s">
        <v>78</v>
      </c>
      <c r="AW1415" s="10" t="s">
        <v>28</v>
      </c>
      <c r="AX1415" s="10" t="s">
        <v>72</v>
      </c>
      <c r="AY1415" s="138" t="s">
        <v>130</v>
      </c>
    </row>
    <row r="1416" spans="2:65" s="813" customFormat="1">
      <c r="B1416" s="817"/>
      <c r="D1416" s="137" t="s">
        <v>131</v>
      </c>
      <c r="E1416" s="814" t="s">
        <v>1</v>
      </c>
      <c r="F1416" s="820" t="s">
        <v>3683</v>
      </c>
      <c r="H1416" s="819">
        <v>66.150000000000006</v>
      </c>
      <c r="I1416" s="818"/>
      <c r="L1416" s="817"/>
      <c r="M1416" s="816"/>
      <c r="T1416" s="815"/>
      <c r="AT1416" s="814" t="s">
        <v>131</v>
      </c>
      <c r="AU1416" s="814" t="s">
        <v>78</v>
      </c>
      <c r="AV1416" s="813" t="s">
        <v>132</v>
      </c>
      <c r="AW1416" s="813" t="s">
        <v>28</v>
      </c>
      <c r="AX1416" s="813" t="s">
        <v>8</v>
      </c>
      <c r="AY1416" s="814" t="s">
        <v>130</v>
      </c>
    </row>
    <row r="1417" spans="2:65" s="686" customFormat="1" ht="24.25" customHeight="1">
      <c r="B1417" s="301"/>
      <c r="C1417" s="145" t="s">
        <v>2361</v>
      </c>
      <c r="D1417" s="145" t="s">
        <v>164</v>
      </c>
      <c r="E1417" s="146" t="s">
        <v>5409</v>
      </c>
      <c r="F1417" s="147" t="s">
        <v>5408</v>
      </c>
      <c r="G1417" s="148" t="s">
        <v>270</v>
      </c>
      <c r="H1417" s="149">
        <v>69.457999999999998</v>
      </c>
      <c r="I1417" s="150"/>
      <c r="J1417" s="151">
        <f>ROUND(I1417*H1417,0)</f>
        <v>0</v>
      </c>
      <c r="K1417" s="147" t="s">
        <v>4082</v>
      </c>
      <c r="L1417" s="152"/>
      <c r="M1417" s="153" t="s">
        <v>1</v>
      </c>
      <c r="N1417" s="306" t="s">
        <v>37</v>
      </c>
      <c r="P1417" s="307">
        <f>O1417*H1417</f>
        <v>0</v>
      </c>
      <c r="Q1417" s="307">
        <v>0.01</v>
      </c>
      <c r="R1417" s="307">
        <f>Q1417*H1417</f>
        <v>0.69457999999999998</v>
      </c>
      <c r="S1417" s="307">
        <v>0</v>
      </c>
      <c r="T1417" s="133">
        <f>S1417*H1417</f>
        <v>0</v>
      </c>
      <c r="AR1417" s="134" t="s">
        <v>154</v>
      </c>
      <c r="AT1417" s="134" t="s">
        <v>164</v>
      </c>
      <c r="AU1417" s="134" t="s">
        <v>78</v>
      </c>
      <c r="AY1417" s="277" t="s">
        <v>130</v>
      </c>
      <c r="BE1417" s="308">
        <f>IF(N1417="základní",J1417,0)</f>
        <v>0</v>
      </c>
      <c r="BF1417" s="308">
        <f>IF(N1417="snížená",J1417,0)</f>
        <v>0</v>
      </c>
      <c r="BG1417" s="308">
        <f>IF(N1417="zákl. přenesená",J1417,0)</f>
        <v>0</v>
      </c>
      <c r="BH1417" s="308">
        <f>IF(N1417="sníž. přenesená",J1417,0)</f>
        <v>0</v>
      </c>
      <c r="BI1417" s="308">
        <f>IF(N1417="nulová",J1417,0)</f>
        <v>0</v>
      </c>
      <c r="BJ1417" s="277" t="s">
        <v>8</v>
      </c>
      <c r="BK1417" s="308">
        <f>ROUND(I1417*H1417,0)</f>
        <v>0</v>
      </c>
      <c r="BL1417" s="277" t="s">
        <v>143</v>
      </c>
      <c r="BM1417" s="134" t="s">
        <v>5407</v>
      </c>
    </row>
    <row r="1418" spans="2:65" s="10" customFormat="1">
      <c r="B1418" s="136"/>
      <c r="D1418" s="137" t="s">
        <v>131</v>
      </c>
      <c r="E1418" s="138" t="s">
        <v>1</v>
      </c>
      <c r="F1418" s="139" t="s">
        <v>5406</v>
      </c>
      <c r="H1418" s="140">
        <v>69.457999999999998</v>
      </c>
      <c r="I1418" s="141"/>
      <c r="L1418" s="136"/>
      <c r="M1418" s="142"/>
      <c r="T1418" s="144"/>
      <c r="AT1418" s="138" t="s">
        <v>131</v>
      </c>
      <c r="AU1418" s="138" t="s">
        <v>78</v>
      </c>
      <c r="AV1418" s="10" t="s">
        <v>78</v>
      </c>
      <c r="AW1418" s="10" t="s">
        <v>28</v>
      </c>
      <c r="AX1418" s="10" t="s">
        <v>72</v>
      </c>
      <c r="AY1418" s="138" t="s">
        <v>130</v>
      </c>
    </row>
    <row r="1419" spans="2:65" s="813" customFormat="1">
      <c r="B1419" s="817"/>
      <c r="D1419" s="137" t="s">
        <v>131</v>
      </c>
      <c r="E1419" s="814" t="s">
        <v>1</v>
      </c>
      <c r="F1419" s="820" t="s">
        <v>3683</v>
      </c>
      <c r="H1419" s="819">
        <v>69.457999999999998</v>
      </c>
      <c r="I1419" s="818"/>
      <c r="L1419" s="817"/>
      <c r="M1419" s="816"/>
      <c r="T1419" s="815"/>
      <c r="AT1419" s="814" t="s">
        <v>131</v>
      </c>
      <c r="AU1419" s="814" t="s">
        <v>78</v>
      </c>
      <c r="AV1419" s="813" t="s">
        <v>132</v>
      </c>
      <c r="AW1419" s="813" t="s">
        <v>28</v>
      </c>
      <c r="AX1419" s="813" t="s">
        <v>8</v>
      </c>
      <c r="AY1419" s="814" t="s">
        <v>130</v>
      </c>
    </row>
    <row r="1420" spans="2:65" s="686" customFormat="1" ht="24.25" customHeight="1">
      <c r="B1420" s="301"/>
      <c r="C1420" s="551" t="s">
        <v>2362</v>
      </c>
      <c r="D1420" s="551" t="s">
        <v>1008</v>
      </c>
      <c r="E1420" s="801" t="s">
        <v>4092</v>
      </c>
      <c r="F1420" s="552" t="s">
        <v>4091</v>
      </c>
      <c r="G1420" s="800" t="s">
        <v>270</v>
      </c>
      <c r="H1420" s="799">
        <v>26.4</v>
      </c>
      <c r="I1420" s="553"/>
      <c r="J1420" s="798">
        <f>ROUND(I1420*H1420,0)</f>
        <v>0</v>
      </c>
      <c r="K1420" s="552" t="s">
        <v>4082</v>
      </c>
      <c r="L1420" s="34"/>
      <c r="M1420" s="554" t="s">
        <v>1</v>
      </c>
      <c r="N1420" s="555" t="s">
        <v>37</v>
      </c>
      <c r="P1420" s="307">
        <f>O1420*H1420</f>
        <v>0</v>
      </c>
      <c r="Q1420" s="307">
        <v>3.0000000000000001E-3</v>
      </c>
      <c r="R1420" s="307">
        <f>Q1420*H1420</f>
        <v>7.9199999999999993E-2</v>
      </c>
      <c r="S1420" s="307">
        <v>0</v>
      </c>
      <c r="T1420" s="133">
        <f>S1420*H1420</f>
        <v>0</v>
      </c>
      <c r="AR1420" s="134" t="s">
        <v>143</v>
      </c>
      <c r="AT1420" s="134" t="s">
        <v>1008</v>
      </c>
      <c r="AU1420" s="134" t="s">
        <v>78</v>
      </c>
      <c r="AY1420" s="277" t="s">
        <v>130</v>
      </c>
      <c r="BE1420" s="308">
        <f>IF(N1420="základní",J1420,0)</f>
        <v>0</v>
      </c>
      <c r="BF1420" s="308">
        <f>IF(N1420="snížená",J1420,0)</f>
        <v>0</v>
      </c>
      <c r="BG1420" s="308">
        <f>IF(N1420="zákl. přenesená",J1420,0)</f>
        <v>0</v>
      </c>
      <c r="BH1420" s="308">
        <f>IF(N1420="sníž. přenesená",J1420,0)</f>
        <v>0</v>
      </c>
      <c r="BI1420" s="308">
        <f>IF(N1420="nulová",J1420,0)</f>
        <v>0</v>
      </c>
      <c r="BJ1420" s="277" t="s">
        <v>8</v>
      </c>
      <c r="BK1420" s="308">
        <f>ROUND(I1420*H1420,0)</f>
        <v>0</v>
      </c>
      <c r="BL1420" s="277" t="s">
        <v>143</v>
      </c>
      <c r="BM1420" s="134" t="s">
        <v>5405</v>
      </c>
    </row>
    <row r="1421" spans="2:65" s="10" customFormat="1">
      <c r="B1421" s="136"/>
      <c r="D1421" s="137" t="s">
        <v>131</v>
      </c>
      <c r="E1421" s="138" t="s">
        <v>1</v>
      </c>
      <c r="F1421" s="139" t="s">
        <v>3665</v>
      </c>
      <c r="H1421" s="140">
        <v>26.4</v>
      </c>
      <c r="I1421" s="141"/>
      <c r="L1421" s="136"/>
      <c r="M1421" s="142"/>
      <c r="T1421" s="144"/>
      <c r="AT1421" s="138" t="s">
        <v>131</v>
      </c>
      <c r="AU1421" s="138" t="s">
        <v>78</v>
      </c>
      <c r="AV1421" s="10" t="s">
        <v>78</v>
      </c>
      <c r="AW1421" s="10" t="s">
        <v>28</v>
      </c>
      <c r="AX1421" s="10" t="s">
        <v>72</v>
      </c>
      <c r="AY1421" s="138" t="s">
        <v>130</v>
      </c>
    </row>
    <row r="1422" spans="2:65" s="813" customFormat="1">
      <c r="B1422" s="817"/>
      <c r="D1422" s="137" t="s">
        <v>131</v>
      </c>
      <c r="E1422" s="814" t="s">
        <v>1</v>
      </c>
      <c r="F1422" s="820" t="s">
        <v>5087</v>
      </c>
      <c r="H1422" s="819">
        <v>26.4</v>
      </c>
      <c r="I1422" s="818"/>
      <c r="L1422" s="817"/>
      <c r="M1422" s="816"/>
      <c r="T1422" s="815"/>
      <c r="AT1422" s="814" t="s">
        <v>131</v>
      </c>
      <c r="AU1422" s="814" t="s">
        <v>78</v>
      </c>
      <c r="AV1422" s="813" t="s">
        <v>132</v>
      </c>
      <c r="AW1422" s="813" t="s">
        <v>28</v>
      </c>
      <c r="AX1422" s="813" t="s">
        <v>8</v>
      </c>
      <c r="AY1422" s="814" t="s">
        <v>130</v>
      </c>
    </row>
    <row r="1423" spans="2:65" s="686" customFormat="1" ht="24.25" customHeight="1">
      <c r="B1423" s="301"/>
      <c r="C1423" s="145" t="s">
        <v>2363</v>
      </c>
      <c r="D1423" s="145" t="s">
        <v>164</v>
      </c>
      <c r="E1423" s="146" t="s">
        <v>3053</v>
      </c>
      <c r="F1423" s="147" t="s">
        <v>3052</v>
      </c>
      <c r="G1423" s="148" t="s">
        <v>270</v>
      </c>
      <c r="H1423" s="149">
        <v>27.72</v>
      </c>
      <c r="I1423" s="150"/>
      <c r="J1423" s="151">
        <f>ROUND(I1423*H1423,0)</f>
        <v>0</v>
      </c>
      <c r="K1423" s="147" t="s">
        <v>4082</v>
      </c>
      <c r="L1423" s="152"/>
      <c r="M1423" s="153" t="s">
        <v>1</v>
      </c>
      <c r="N1423" s="306" t="s">
        <v>37</v>
      </c>
      <c r="P1423" s="307">
        <f>O1423*H1423</f>
        <v>0</v>
      </c>
      <c r="Q1423" s="307">
        <v>3.8600000000000001E-3</v>
      </c>
      <c r="R1423" s="307">
        <f>Q1423*H1423</f>
        <v>0.1069992</v>
      </c>
      <c r="S1423" s="307">
        <v>0</v>
      </c>
      <c r="T1423" s="133">
        <f>S1423*H1423</f>
        <v>0</v>
      </c>
      <c r="AR1423" s="134" t="s">
        <v>154</v>
      </c>
      <c r="AT1423" s="134" t="s">
        <v>164</v>
      </c>
      <c r="AU1423" s="134" t="s">
        <v>78</v>
      </c>
      <c r="AY1423" s="277" t="s">
        <v>130</v>
      </c>
      <c r="BE1423" s="308">
        <f>IF(N1423="základní",J1423,0)</f>
        <v>0</v>
      </c>
      <c r="BF1423" s="308">
        <f>IF(N1423="snížená",J1423,0)</f>
        <v>0</v>
      </c>
      <c r="BG1423" s="308">
        <f>IF(N1423="zákl. přenesená",J1423,0)</f>
        <v>0</v>
      </c>
      <c r="BH1423" s="308">
        <f>IF(N1423="sníž. přenesená",J1423,0)</f>
        <v>0</v>
      </c>
      <c r="BI1423" s="308">
        <f>IF(N1423="nulová",J1423,0)</f>
        <v>0</v>
      </c>
      <c r="BJ1423" s="277" t="s">
        <v>8</v>
      </c>
      <c r="BK1423" s="308">
        <f>ROUND(I1423*H1423,0)</f>
        <v>0</v>
      </c>
      <c r="BL1423" s="277" t="s">
        <v>143</v>
      </c>
      <c r="BM1423" s="134" t="s">
        <v>5404</v>
      </c>
    </row>
    <row r="1424" spans="2:65" s="10" customFormat="1">
      <c r="B1424" s="136"/>
      <c r="D1424" s="137" t="s">
        <v>131</v>
      </c>
      <c r="E1424" s="138" t="s">
        <v>1</v>
      </c>
      <c r="F1424" s="139" t="s">
        <v>5403</v>
      </c>
      <c r="H1424" s="140">
        <v>27.72</v>
      </c>
      <c r="I1424" s="141"/>
      <c r="L1424" s="136"/>
      <c r="M1424" s="142"/>
      <c r="T1424" s="144"/>
      <c r="AT1424" s="138" t="s">
        <v>131</v>
      </c>
      <c r="AU1424" s="138" t="s">
        <v>78</v>
      </c>
      <c r="AV1424" s="10" t="s">
        <v>78</v>
      </c>
      <c r="AW1424" s="10" t="s">
        <v>28</v>
      </c>
      <c r="AX1424" s="10" t="s">
        <v>72</v>
      </c>
      <c r="AY1424" s="138" t="s">
        <v>130</v>
      </c>
    </row>
    <row r="1425" spans="2:65" s="813" customFormat="1">
      <c r="B1425" s="817"/>
      <c r="D1425" s="137" t="s">
        <v>131</v>
      </c>
      <c r="E1425" s="814" t="s">
        <v>1</v>
      </c>
      <c r="F1425" s="820" t="s">
        <v>5087</v>
      </c>
      <c r="H1425" s="819">
        <v>27.72</v>
      </c>
      <c r="I1425" s="818"/>
      <c r="L1425" s="817"/>
      <c r="M1425" s="816"/>
      <c r="T1425" s="815"/>
      <c r="AT1425" s="814" t="s">
        <v>131</v>
      </c>
      <c r="AU1425" s="814" t="s">
        <v>78</v>
      </c>
      <c r="AV1425" s="813" t="s">
        <v>132</v>
      </c>
      <c r="AW1425" s="813" t="s">
        <v>28</v>
      </c>
      <c r="AX1425" s="813" t="s">
        <v>8</v>
      </c>
      <c r="AY1425" s="814" t="s">
        <v>130</v>
      </c>
    </row>
    <row r="1426" spans="2:65" s="686" customFormat="1" ht="21.75" customHeight="1">
      <c r="B1426" s="301"/>
      <c r="C1426" s="551" t="s">
        <v>2364</v>
      </c>
      <c r="D1426" s="551" t="s">
        <v>1008</v>
      </c>
      <c r="E1426" s="801" t="s">
        <v>5402</v>
      </c>
      <c r="F1426" s="552" t="s">
        <v>5401</v>
      </c>
      <c r="G1426" s="800" t="s">
        <v>212</v>
      </c>
      <c r="H1426" s="799">
        <v>6.6150000000000002</v>
      </c>
      <c r="I1426" s="553"/>
      <c r="J1426" s="798">
        <f>ROUND(I1426*H1426,0)</f>
        <v>0</v>
      </c>
      <c r="K1426" s="552" t="s">
        <v>4082</v>
      </c>
      <c r="L1426" s="34"/>
      <c r="M1426" s="554" t="s">
        <v>1</v>
      </c>
      <c r="N1426" s="555" t="s">
        <v>37</v>
      </c>
      <c r="P1426" s="307">
        <f>O1426*H1426</f>
        <v>0</v>
      </c>
      <c r="Q1426" s="307">
        <v>0.01</v>
      </c>
      <c r="R1426" s="307">
        <f>Q1426*H1426</f>
        <v>6.615E-2</v>
      </c>
      <c r="S1426" s="307">
        <v>0</v>
      </c>
      <c r="T1426" s="133">
        <f>S1426*H1426</f>
        <v>0</v>
      </c>
      <c r="AR1426" s="134" t="s">
        <v>143</v>
      </c>
      <c r="AT1426" s="134" t="s">
        <v>1008</v>
      </c>
      <c r="AU1426" s="134" t="s">
        <v>78</v>
      </c>
      <c r="AY1426" s="277" t="s">
        <v>130</v>
      </c>
      <c r="BE1426" s="308">
        <f>IF(N1426="základní",J1426,0)</f>
        <v>0</v>
      </c>
      <c r="BF1426" s="308">
        <f>IF(N1426="snížená",J1426,0)</f>
        <v>0</v>
      </c>
      <c r="BG1426" s="308">
        <f>IF(N1426="zákl. přenesená",J1426,0)</f>
        <v>0</v>
      </c>
      <c r="BH1426" s="308">
        <f>IF(N1426="sníž. přenesená",J1426,0)</f>
        <v>0</v>
      </c>
      <c r="BI1426" s="308">
        <f>IF(N1426="nulová",J1426,0)</f>
        <v>0</v>
      </c>
      <c r="BJ1426" s="277" t="s">
        <v>8</v>
      </c>
      <c r="BK1426" s="308">
        <f>ROUND(I1426*H1426,0)</f>
        <v>0</v>
      </c>
      <c r="BL1426" s="277" t="s">
        <v>143</v>
      </c>
      <c r="BM1426" s="134" t="s">
        <v>5400</v>
      </c>
    </row>
    <row r="1427" spans="2:65" s="10" customFormat="1">
      <c r="B1427" s="136"/>
      <c r="D1427" s="137" t="s">
        <v>131</v>
      </c>
      <c r="E1427" s="138" t="s">
        <v>1</v>
      </c>
      <c r="F1427" s="139" t="s">
        <v>5399</v>
      </c>
      <c r="H1427" s="140">
        <v>6.6150000000000002</v>
      </c>
      <c r="I1427" s="141"/>
      <c r="L1427" s="136"/>
      <c r="M1427" s="142"/>
      <c r="T1427" s="144"/>
      <c r="AT1427" s="138" t="s">
        <v>131</v>
      </c>
      <c r="AU1427" s="138" t="s">
        <v>78</v>
      </c>
      <c r="AV1427" s="10" t="s">
        <v>78</v>
      </c>
      <c r="AW1427" s="10" t="s">
        <v>28</v>
      </c>
      <c r="AX1427" s="10" t="s">
        <v>72</v>
      </c>
      <c r="AY1427" s="138" t="s">
        <v>130</v>
      </c>
    </row>
    <row r="1428" spans="2:65" s="813" customFormat="1">
      <c r="B1428" s="817"/>
      <c r="D1428" s="137" t="s">
        <v>131</v>
      </c>
      <c r="E1428" s="814" t="s">
        <v>1</v>
      </c>
      <c r="F1428" s="820" t="s">
        <v>5398</v>
      </c>
      <c r="H1428" s="819">
        <v>6.6150000000000002</v>
      </c>
      <c r="I1428" s="818"/>
      <c r="L1428" s="817"/>
      <c r="M1428" s="816"/>
      <c r="T1428" s="815"/>
      <c r="AT1428" s="814" t="s">
        <v>131</v>
      </c>
      <c r="AU1428" s="814" t="s">
        <v>78</v>
      </c>
      <c r="AV1428" s="813" t="s">
        <v>132</v>
      </c>
      <c r="AW1428" s="813" t="s">
        <v>28</v>
      </c>
      <c r="AX1428" s="813" t="s">
        <v>8</v>
      </c>
      <c r="AY1428" s="814" t="s">
        <v>130</v>
      </c>
    </row>
    <row r="1429" spans="2:65" s="686" customFormat="1" ht="33" customHeight="1">
      <c r="B1429" s="301"/>
      <c r="C1429" s="551" t="s">
        <v>2365</v>
      </c>
      <c r="D1429" s="551" t="s">
        <v>1008</v>
      </c>
      <c r="E1429" s="801" t="s">
        <v>3594</v>
      </c>
      <c r="F1429" s="552" t="s">
        <v>3593</v>
      </c>
      <c r="G1429" s="800" t="s">
        <v>270</v>
      </c>
      <c r="H1429" s="799">
        <v>30.759</v>
      </c>
      <c r="I1429" s="553"/>
      <c r="J1429" s="798">
        <f>ROUND(I1429*H1429,0)</f>
        <v>0</v>
      </c>
      <c r="K1429" s="552" t="s">
        <v>4082</v>
      </c>
      <c r="L1429" s="34"/>
      <c r="M1429" s="554" t="s">
        <v>1</v>
      </c>
      <c r="N1429" s="555" t="s">
        <v>37</v>
      </c>
      <c r="P1429" s="307">
        <f>O1429*H1429</f>
        <v>0</v>
      </c>
      <c r="Q1429" s="307">
        <v>1.21E-4</v>
      </c>
      <c r="R1429" s="307">
        <f>Q1429*H1429</f>
        <v>3.7218390000000002E-3</v>
      </c>
      <c r="S1429" s="307">
        <v>0</v>
      </c>
      <c r="T1429" s="133">
        <f>S1429*H1429</f>
        <v>0</v>
      </c>
      <c r="AR1429" s="134" t="s">
        <v>143</v>
      </c>
      <c r="AT1429" s="134" t="s">
        <v>1008</v>
      </c>
      <c r="AU1429" s="134" t="s">
        <v>78</v>
      </c>
      <c r="AY1429" s="277" t="s">
        <v>130</v>
      </c>
      <c r="BE1429" s="308">
        <f>IF(N1429="základní",J1429,0)</f>
        <v>0</v>
      </c>
      <c r="BF1429" s="308">
        <f>IF(N1429="snížená",J1429,0)</f>
        <v>0</v>
      </c>
      <c r="BG1429" s="308">
        <f>IF(N1429="zákl. přenesená",J1429,0)</f>
        <v>0</v>
      </c>
      <c r="BH1429" s="308">
        <f>IF(N1429="sníž. přenesená",J1429,0)</f>
        <v>0</v>
      </c>
      <c r="BI1429" s="308">
        <f>IF(N1429="nulová",J1429,0)</f>
        <v>0</v>
      </c>
      <c r="BJ1429" s="277" t="s">
        <v>8</v>
      </c>
      <c r="BK1429" s="308">
        <f>ROUND(I1429*H1429,0)</f>
        <v>0</v>
      </c>
      <c r="BL1429" s="277" t="s">
        <v>143</v>
      </c>
      <c r="BM1429" s="134" t="s">
        <v>5397</v>
      </c>
    </row>
    <row r="1430" spans="2:65" s="10" customFormat="1">
      <c r="B1430" s="136"/>
      <c r="D1430" s="137" t="s">
        <v>131</v>
      </c>
      <c r="E1430" s="138" t="s">
        <v>1</v>
      </c>
      <c r="F1430" s="139" t="s">
        <v>3597</v>
      </c>
      <c r="H1430" s="140">
        <v>30.759</v>
      </c>
      <c r="I1430" s="141"/>
      <c r="L1430" s="136"/>
      <c r="M1430" s="142"/>
      <c r="T1430" s="144"/>
      <c r="AT1430" s="138" t="s">
        <v>131</v>
      </c>
      <c r="AU1430" s="138" t="s">
        <v>78</v>
      </c>
      <c r="AV1430" s="10" t="s">
        <v>78</v>
      </c>
      <c r="AW1430" s="10" t="s">
        <v>28</v>
      </c>
      <c r="AX1430" s="10" t="s">
        <v>72</v>
      </c>
      <c r="AY1430" s="138" t="s">
        <v>130</v>
      </c>
    </row>
    <row r="1431" spans="2:65" s="813" customFormat="1">
      <c r="B1431" s="817"/>
      <c r="D1431" s="137" t="s">
        <v>131</v>
      </c>
      <c r="E1431" s="814" t="s">
        <v>3596</v>
      </c>
      <c r="F1431" s="820" t="s">
        <v>3595</v>
      </c>
      <c r="H1431" s="819">
        <v>30.759</v>
      </c>
      <c r="I1431" s="818"/>
      <c r="L1431" s="817"/>
      <c r="M1431" s="816"/>
      <c r="T1431" s="815"/>
      <c r="AT1431" s="814" t="s">
        <v>131</v>
      </c>
      <c r="AU1431" s="814" t="s">
        <v>78</v>
      </c>
      <c r="AV1431" s="813" t="s">
        <v>132</v>
      </c>
      <c r="AW1431" s="813" t="s">
        <v>28</v>
      </c>
      <c r="AX1431" s="813" t="s">
        <v>8</v>
      </c>
      <c r="AY1431" s="814" t="s">
        <v>130</v>
      </c>
    </row>
    <row r="1432" spans="2:65" s="686" customFormat="1" ht="24.25" customHeight="1">
      <c r="B1432" s="301"/>
      <c r="C1432" s="145" t="s">
        <v>2366</v>
      </c>
      <c r="D1432" s="145" t="s">
        <v>164</v>
      </c>
      <c r="E1432" s="146" t="s">
        <v>3592</v>
      </c>
      <c r="F1432" s="147" t="s">
        <v>3591</v>
      </c>
      <c r="G1432" s="148" t="s">
        <v>270</v>
      </c>
      <c r="H1432" s="149">
        <v>62.747999999999998</v>
      </c>
      <c r="I1432" s="150"/>
      <c r="J1432" s="151">
        <f>ROUND(I1432*H1432,0)</f>
        <v>0</v>
      </c>
      <c r="K1432" s="147" t="s">
        <v>4082</v>
      </c>
      <c r="L1432" s="152"/>
      <c r="M1432" s="153" t="s">
        <v>1</v>
      </c>
      <c r="N1432" s="306" t="s">
        <v>37</v>
      </c>
      <c r="P1432" s="307">
        <f>O1432*H1432</f>
        <v>0</v>
      </c>
      <c r="Q1432" s="307">
        <v>3.5000000000000001E-3</v>
      </c>
      <c r="R1432" s="307">
        <f>Q1432*H1432</f>
        <v>0.21961800000000001</v>
      </c>
      <c r="S1432" s="307">
        <v>0</v>
      </c>
      <c r="T1432" s="133">
        <f>S1432*H1432</f>
        <v>0</v>
      </c>
      <c r="AR1432" s="134" t="s">
        <v>154</v>
      </c>
      <c r="AT1432" s="134" t="s">
        <v>164</v>
      </c>
      <c r="AU1432" s="134" t="s">
        <v>78</v>
      </c>
      <c r="AY1432" s="277" t="s">
        <v>130</v>
      </c>
      <c r="BE1432" s="308">
        <f>IF(N1432="základní",J1432,0)</f>
        <v>0</v>
      </c>
      <c r="BF1432" s="308">
        <f>IF(N1432="snížená",J1432,0)</f>
        <v>0</v>
      </c>
      <c r="BG1432" s="308">
        <f>IF(N1432="zákl. přenesená",J1432,0)</f>
        <v>0</v>
      </c>
      <c r="BH1432" s="308">
        <f>IF(N1432="sníž. přenesená",J1432,0)</f>
        <v>0</v>
      </c>
      <c r="BI1432" s="308">
        <f>IF(N1432="nulová",J1432,0)</f>
        <v>0</v>
      </c>
      <c r="BJ1432" s="277" t="s">
        <v>8</v>
      </c>
      <c r="BK1432" s="308">
        <f>ROUND(I1432*H1432,0)</f>
        <v>0</v>
      </c>
      <c r="BL1432" s="277" t="s">
        <v>143</v>
      </c>
      <c r="BM1432" s="134" t="s">
        <v>5396</v>
      </c>
    </row>
    <row r="1433" spans="2:65" s="10" customFormat="1">
      <c r="B1433" s="136"/>
      <c r="D1433" s="137" t="s">
        <v>131</v>
      </c>
      <c r="E1433" s="138" t="s">
        <v>1</v>
      </c>
      <c r="F1433" s="139" t="s">
        <v>5395</v>
      </c>
      <c r="H1433" s="140">
        <v>62.747999999999998</v>
      </c>
      <c r="I1433" s="141"/>
      <c r="L1433" s="136"/>
      <c r="M1433" s="142"/>
      <c r="T1433" s="144"/>
      <c r="AT1433" s="138" t="s">
        <v>131</v>
      </c>
      <c r="AU1433" s="138" t="s">
        <v>78</v>
      </c>
      <c r="AV1433" s="10" t="s">
        <v>78</v>
      </c>
      <c r="AW1433" s="10" t="s">
        <v>28</v>
      </c>
      <c r="AX1433" s="10" t="s">
        <v>8</v>
      </c>
      <c r="AY1433" s="138" t="s">
        <v>130</v>
      </c>
    </row>
    <row r="1434" spans="2:65" s="686" customFormat="1" ht="24.25" customHeight="1">
      <c r="B1434" s="301"/>
      <c r="C1434" s="551" t="s">
        <v>2367</v>
      </c>
      <c r="D1434" s="551" t="s">
        <v>1008</v>
      </c>
      <c r="E1434" s="801" t="s">
        <v>3566</v>
      </c>
      <c r="F1434" s="552" t="s">
        <v>3565</v>
      </c>
      <c r="G1434" s="800" t="s">
        <v>270</v>
      </c>
      <c r="H1434" s="799">
        <v>2375.788</v>
      </c>
      <c r="I1434" s="553"/>
      <c r="J1434" s="798">
        <f>ROUND(I1434*H1434,0)</f>
        <v>0</v>
      </c>
      <c r="K1434" s="552" t="s">
        <v>4082</v>
      </c>
      <c r="L1434" s="34"/>
      <c r="M1434" s="554" t="s">
        <v>1</v>
      </c>
      <c r="N1434" s="555" t="s">
        <v>37</v>
      </c>
      <c r="P1434" s="307">
        <f>O1434*H1434</f>
        <v>0</v>
      </c>
      <c r="Q1434" s="307">
        <v>0</v>
      </c>
      <c r="R1434" s="307">
        <f>Q1434*H1434</f>
        <v>0</v>
      </c>
      <c r="S1434" s="307">
        <v>0</v>
      </c>
      <c r="T1434" s="133">
        <f>S1434*H1434</f>
        <v>0</v>
      </c>
      <c r="AR1434" s="134" t="s">
        <v>143</v>
      </c>
      <c r="AT1434" s="134" t="s">
        <v>1008</v>
      </c>
      <c r="AU1434" s="134" t="s">
        <v>78</v>
      </c>
      <c r="AY1434" s="277" t="s">
        <v>130</v>
      </c>
      <c r="BE1434" s="308">
        <f>IF(N1434="základní",J1434,0)</f>
        <v>0</v>
      </c>
      <c r="BF1434" s="308">
        <f>IF(N1434="snížená",J1434,0)</f>
        <v>0</v>
      </c>
      <c r="BG1434" s="308">
        <f>IF(N1434="zákl. přenesená",J1434,0)</f>
        <v>0</v>
      </c>
      <c r="BH1434" s="308">
        <f>IF(N1434="sníž. přenesená",J1434,0)</f>
        <v>0</v>
      </c>
      <c r="BI1434" s="308">
        <f>IF(N1434="nulová",J1434,0)</f>
        <v>0</v>
      </c>
      <c r="BJ1434" s="277" t="s">
        <v>8</v>
      </c>
      <c r="BK1434" s="308">
        <f>ROUND(I1434*H1434,0)</f>
        <v>0</v>
      </c>
      <c r="BL1434" s="277" t="s">
        <v>143</v>
      </c>
      <c r="BM1434" s="134" t="s">
        <v>5394</v>
      </c>
    </row>
    <row r="1435" spans="2:65" s="10" customFormat="1">
      <c r="B1435" s="136"/>
      <c r="D1435" s="137" t="s">
        <v>131</v>
      </c>
      <c r="E1435" s="138" t="s">
        <v>1</v>
      </c>
      <c r="F1435" s="139" t="s">
        <v>3609</v>
      </c>
      <c r="H1435" s="140">
        <v>1383.3</v>
      </c>
      <c r="I1435" s="141"/>
      <c r="L1435" s="136"/>
      <c r="M1435" s="142"/>
      <c r="T1435" s="144"/>
      <c r="AT1435" s="138" t="s">
        <v>131</v>
      </c>
      <c r="AU1435" s="138" t="s">
        <v>78</v>
      </c>
      <c r="AV1435" s="10" t="s">
        <v>78</v>
      </c>
      <c r="AW1435" s="10" t="s">
        <v>28</v>
      </c>
      <c r="AX1435" s="10" t="s">
        <v>72</v>
      </c>
      <c r="AY1435" s="138" t="s">
        <v>130</v>
      </c>
    </row>
    <row r="1436" spans="2:65" s="813" customFormat="1">
      <c r="B1436" s="817"/>
      <c r="D1436" s="137" t="s">
        <v>131</v>
      </c>
      <c r="E1436" s="814" t="s">
        <v>3608</v>
      </c>
      <c r="F1436" s="820" t="s">
        <v>3607</v>
      </c>
      <c r="H1436" s="819">
        <v>1383.3</v>
      </c>
      <c r="I1436" s="818"/>
      <c r="L1436" s="817"/>
      <c r="M1436" s="816"/>
      <c r="T1436" s="815"/>
      <c r="AT1436" s="814" t="s">
        <v>131</v>
      </c>
      <c r="AU1436" s="814" t="s">
        <v>78</v>
      </c>
      <c r="AV1436" s="813" t="s">
        <v>132</v>
      </c>
      <c r="AW1436" s="813" t="s">
        <v>28</v>
      </c>
      <c r="AX1436" s="813" t="s">
        <v>72</v>
      </c>
      <c r="AY1436" s="814" t="s">
        <v>130</v>
      </c>
    </row>
    <row r="1437" spans="2:65" s="10" customFormat="1">
      <c r="B1437" s="136"/>
      <c r="D1437" s="137" t="s">
        <v>131</v>
      </c>
      <c r="E1437" s="138" t="s">
        <v>1</v>
      </c>
      <c r="F1437" s="139" t="s">
        <v>3601</v>
      </c>
      <c r="H1437" s="140">
        <v>184.05</v>
      </c>
      <c r="I1437" s="141"/>
      <c r="L1437" s="136"/>
      <c r="M1437" s="142"/>
      <c r="T1437" s="144"/>
      <c r="AT1437" s="138" t="s">
        <v>131</v>
      </c>
      <c r="AU1437" s="138" t="s">
        <v>78</v>
      </c>
      <c r="AV1437" s="10" t="s">
        <v>78</v>
      </c>
      <c r="AW1437" s="10" t="s">
        <v>28</v>
      </c>
      <c r="AX1437" s="10" t="s">
        <v>72</v>
      </c>
      <c r="AY1437" s="138" t="s">
        <v>130</v>
      </c>
    </row>
    <row r="1438" spans="2:65" s="813" customFormat="1">
      <c r="B1438" s="817"/>
      <c r="D1438" s="137" t="s">
        <v>131</v>
      </c>
      <c r="E1438" s="814" t="s">
        <v>3600</v>
      </c>
      <c r="F1438" s="820" t="s">
        <v>3599</v>
      </c>
      <c r="H1438" s="819">
        <v>184.05</v>
      </c>
      <c r="I1438" s="818"/>
      <c r="L1438" s="817"/>
      <c r="M1438" s="816"/>
      <c r="T1438" s="815"/>
      <c r="AT1438" s="814" t="s">
        <v>131</v>
      </c>
      <c r="AU1438" s="814" t="s">
        <v>78</v>
      </c>
      <c r="AV1438" s="813" t="s">
        <v>132</v>
      </c>
      <c r="AW1438" s="813" t="s">
        <v>28</v>
      </c>
      <c r="AX1438" s="813" t="s">
        <v>72</v>
      </c>
      <c r="AY1438" s="814" t="s">
        <v>130</v>
      </c>
    </row>
    <row r="1439" spans="2:65" s="10" customFormat="1" ht="20.6">
      <c r="B1439" s="136"/>
      <c r="D1439" s="137" t="s">
        <v>131</v>
      </c>
      <c r="E1439" s="138" t="s">
        <v>1</v>
      </c>
      <c r="F1439" s="139" t="s">
        <v>3589</v>
      </c>
      <c r="H1439" s="140">
        <v>159.929</v>
      </c>
      <c r="I1439" s="141"/>
      <c r="L1439" s="136"/>
      <c r="M1439" s="142"/>
      <c r="T1439" s="144"/>
      <c r="AT1439" s="138" t="s">
        <v>131</v>
      </c>
      <c r="AU1439" s="138" t="s">
        <v>78</v>
      </c>
      <c r="AV1439" s="10" t="s">
        <v>78</v>
      </c>
      <c r="AW1439" s="10" t="s">
        <v>28</v>
      </c>
      <c r="AX1439" s="10" t="s">
        <v>72</v>
      </c>
      <c r="AY1439" s="138" t="s">
        <v>130</v>
      </c>
    </row>
    <row r="1440" spans="2:65" s="813" customFormat="1">
      <c r="B1440" s="817"/>
      <c r="D1440" s="137" t="s">
        <v>131</v>
      </c>
      <c r="E1440" s="814" t="s">
        <v>3588</v>
      </c>
      <c r="F1440" s="820" t="s">
        <v>3587</v>
      </c>
      <c r="H1440" s="819">
        <v>159.929</v>
      </c>
      <c r="I1440" s="818"/>
      <c r="L1440" s="817"/>
      <c r="M1440" s="816"/>
      <c r="T1440" s="815"/>
      <c r="AT1440" s="814" t="s">
        <v>131</v>
      </c>
      <c r="AU1440" s="814" t="s">
        <v>78</v>
      </c>
      <c r="AV1440" s="813" t="s">
        <v>132</v>
      </c>
      <c r="AW1440" s="813" t="s">
        <v>28</v>
      </c>
      <c r="AX1440" s="813" t="s">
        <v>72</v>
      </c>
      <c r="AY1440" s="814" t="s">
        <v>130</v>
      </c>
    </row>
    <row r="1441" spans="2:65" s="10" customFormat="1">
      <c r="B1441" s="136"/>
      <c r="D1441" s="137" t="s">
        <v>131</v>
      </c>
      <c r="E1441" s="138" t="s">
        <v>1</v>
      </c>
      <c r="F1441" s="139" t="s">
        <v>3585</v>
      </c>
      <c r="H1441" s="140">
        <v>338.17399999999998</v>
      </c>
      <c r="I1441" s="141"/>
      <c r="L1441" s="136"/>
      <c r="M1441" s="142"/>
      <c r="T1441" s="144"/>
      <c r="AT1441" s="138" t="s">
        <v>131</v>
      </c>
      <c r="AU1441" s="138" t="s">
        <v>78</v>
      </c>
      <c r="AV1441" s="10" t="s">
        <v>78</v>
      </c>
      <c r="AW1441" s="10" t="s">
        <v>28</v>
      </c>
      <c r="AX1441" s="10" t="s">
        <v>72</v>
      </c>
      <c r="AY1441" s="138" t="s">
        <v>130</v>
      </c>
    </row>
    <row r="1442" spans="2:65" s="813" customFormat="1">
      <c r="B1442" s="817"/>
      <c r="D1442" s="137" t="s">
        <v>131</v>
      </c>
      <c r="E1442" s="814" t="s">
        <v>3584</v>
      </c>
      <c r="F1442" s="820" t="s">
        <v>3583</v>
      </c>
      <c r="H1442" s="819">
        <v>338.17399999999998</v>
      </c>
      <c r="I1442" s="818"/>
      <c r="L1442" s="817"/>
      <c r="M1442" s="816"/>
      <c r="T1442" s="815"/>
      <c r="AT1442" s="814" t="s">
        <v>131</v>
      </c>
      <c r="AU1442" s="814" t="s">
        <v>78</v>
      </c>
      <c r="AV1442" s="813" t="s">
        <v>132</v>
      </c>
      <c r="AW1442" s="813" t="s">
        <v>28</v>
      </c>
      <c r="AX1442" s="813" t="s">
        <v>72</v>
      </c>
      <c r="AY1442" s="814" t="s">
        <v>130</v>
      </c>
    </row>
    <row r="1443" spans="2:65" s="10" customFormat="1" ht="20.6">
      <c r="B1443" s="136"/>
      <c r="D1443" s="137" t="s">
        <v>131</v>
      </c>
      <c r="E1443" s="138" t="s">
        <v>1</v>
      </c>
      <c r="F1443" s="139" t="s">
        <v>3573</v>
      </c>
      <c r="H1443" s="140">
        <v>303.44600000000003</v>
      </c>
      <c r="I1443" s="141"/>
      <c r="L1443" s="136"/>
      <c r="M1443" s="142"/>
      <c r="T1443" s="144"/>
      <c r="AT1443" s="138" t="s">
        <v>131</v>
      </c>
      <c r="AU1443" s="138" t="s">
        <v>78</v>
      </c>
      <c r="AV1443" s="10" t="s">
        <v>78</v>
      </c>
      <c r="AW1443" s="10" t="s">
        <v>28</v>
      </c>
      <c r="AX1443" s="10" t="s">
        <v>72</v>
      </c>
      <c r="AY1443" s="138" t="s">
        <v>130</v>
      </c>
    </row>
    <row r="1444" spans="2:65" s="813" customFormat="1">
      <c r="B1444" s="817"/>
      <c r="D1444" s="137" t="s">
        <v>131</v>
      </c>
      <c r="E1444" s="814" t="s">
        <v>3572</v>
      </c>
      <c r="F1444" s="820" t="s">
        <v>3571</v>
      </c>
      <c r="H1444" s="819">
        <v>303.44600000000003</v>
      </c>
      <c r="I1444" s="818"/>
      <c r="L1444" s="817"/>
      <c r="M1444" s="816"/>
      <c r="T1444" s="815"/>
      <c r="AT1444" s="814" t="s">
        <v>131</v>
      </c>
      <c r="AU1444" s="814" t="s">
        <v>78</v>
      </c>
      <c r="AV1444" s="813" t="s">
        <v>132</v>
      </c>
      <c r="AW1444" s="813" t="s">
        <v>28</v>
      </c>
      <c r="AX1444" s="813" t="s">
        <v>72</v>
      </c>
      <c r="AY1444" s="814" t="s">
        <v>130</v>
      </c>
    </row>
    <row r="1445" spans="2:65" s="10" customFormat="1">
      <c r="B1445" s="136"/>
      <c r="D1445" s="137" t="s">
        <v>131</v>
      </c>
      <c r="E1445" s="138" t="s">
        <v>1</v>
      </c>
      <c r="F1445" s="139" t="s">
        <v>3569</v>
      </c>
      <c r="H1445" s="140">
        <v>6.8890000000000002</v>
      </c>
      <c r="I1445" s="141"/>
      <c r="L1445" s="136"/>
      <c r="M1445" s="142"/>
      <c r="T1445" s="144"/>
      <c r="AT1445" s="138" t="s">
        <v>131</v>
      </c>
      <c r="AU1445" s="138" t="s">
        <v>78</v>
      </c>
      <c r="AV1445" s="10" t="s">
        <v>78</v>
      </c>
      <c r="AW1445" s="10" t="s">
        <v>28</v>
      </c>
      <c r="AX1445" s="10" t="s">
        <v>72</v>
      </c>
      <c r="AY1445" s="138" t="s">
        <v>130</v>
      </c>
    </row>
    <row r="1446" spans="2:65" s="813" customFormat="1">
      <c r="B1446" s="817"/>
      <c r="D1446" s="137" t="s">
        <v>131</v>
      </c>
      <c r="E1446" s="814" t="s">
        <v>3568</v>
      </c>
      <c r="F1446" s="820" t="s">
        <v>3567</v>
      </c>
      <c r="H1446" s="819">
        <v>6.8890000000000002</v>
      </c>
      <c r="I1446" s="818"/>
      <c r="L1446" s="817"/>
      <c r="M1446" s="816"/>
      <c r="T1446" s="815"/>
      <c r="AT1446" s="814" t="s">
        <v>131</v>
      </c>
      <c r="AU1446" s="814" t="s">
        <v>78</v>
      </c>
      <c r="AV1446" s="813" t="s">
        <v>132</v>
      </c>
      <c r="AW1446" s="813" t="s">
        <v>28</v>
      </c>
      <c r="AX1446" s="813" t="s">
        <v>72</v>
      </c>
      <c r="AY1446" s="814" t="s">
        <v>130</v>
      </c>
    </row>
    <row r="1447" spans="2:65" s="821" customFormat="1">
      <c r="B1447" s="825"/>
      <c r="D1447" s="137" t="s">
        <v>131</v>
      </c>
      <c r="E1447" s="822" t="s">
        <v>1</v>
      </c>
      <c r="F1447" s="828" t="s">
        <v>5393</v>
      </c>
      <c r="H1447" s="827">
        <v>2375.788</v>
      </c>
      <c r="I1447" s="826"/>
      <c r="L1447" s="825"/>
      <c r="M1447" s="824"/>
      <c r="T1447" s="823"/>
      <c r="AT1447" s="822" t="s">
        <v>131</v>
      </c>
      <c r="AU1447" s="822" t="s">
        <v>78</v>
      </c>
      <c r="AV1447" s="821" t="s">
        <v>103</v>
      </c>
      <c r="AW1447" s="821" t="s">
        <v>28</v>
      </c>
      <c r="AX1447" s="821" t="s">
        <v>8</v>
      </c>
      <c r="AY1447" s="822" t="s">
        <v>130</v>
      </c>
    </row>
    <row r="1448" spans="2:65" s="686" customFormat="1" ht="24.25" customHeight="1">
      <c r="B1448" s="301"/>
      <c r="C1448" s="145" t="s">
        <v>2368</v>
      </c>
      <c r="D1448" s="145" t="s">
        <v>164</v>
      </c>
      <c r="E1448" s="146" t="s">
        <v>3606</v>
      </c>
      <c r="F1448" s="147" t="s">
        <v>3605</v>
      </c>
      <c r="G1448" s="148" t="s">
        <v>270</v>
      </c>
      <c r="H1448" s="149">
        <v>1410.9659999999999</v>
      </c>
      <c r="I1448" s="150"/>
      <c r="J1448" s="151">
        <f>ROUND(I1448*H1448,0)</f>
        <v>0</v>
      </c>
      <c r="K1448" s="147" t="s">
        <v>4082</v>
      </c>
      <c r="L1448" s="152"/>
      <c r="M1448" s="153" t="s">
        <v>1</v>
      </c>
      <c r="N1448" s="306" t="s">
        <v>37</v>
      </c>
      <c r="P1448" s="307">
        <f>O1448*H1448</f>
        <v>0</v>
      </c>
      <c r="Q1448" s="307">
        <v>3.5000000000000001E-3</v>
      </c>
      <c r="R1448" s="307">
        <f>Q1448*H1448</f>
        <v>4.9383809999999997</v>
      </c>
      <c r="S1448" s="307">
        <v>0</v>
      </c>
      <c r="T1448" s="133">
        <f>S1448*H1448</f>
        <v>0</v>
      </c>
      <c r="AR1448" s="134" t="s">
        <v>154</v>
      </c>
      <c r="AT1448" s="134" t="s">
        <v>164</v>
      </c>
      <c r="AU1448" s="134" t="s">
        <v>78</v>
      </c>
      <c r="AY1448" s="277" t="s">
        <v>130</v>
      </c>
      <c r="BE1448" s="308">
        <f>IF(N1448="základní",J1448,0)</f>
        <v>0</v>
      </c>
      <c r="BF1448" s="308">
        <f>IF(N1448="snížená",J1448,0)</f>
        <v>0</v>
      </c>
      <c r="BG1448" s="308">
        <f>IF(N1448="zákl. přenesená",J1448,0)</f>
        <v>0</v>
      </c>
      <c r="BH1448" s="308">
        <f>IF(N1448="sníž. přenesená",J1448,0)</f>
        <v>0</v>
      </c>
      <c r="BI1448" s="308">
        <f>IF(N1448="nulová",J1448,0)</f>
        <v>0</v>
      </c>
      <c r="BJ1448" s="277" t="s">
        <v>8</v>
      </c>
      <c r="BK1448" s="308">
        <f>ROUND(I1448*H1448,0)</f>
        <v>0</v>
      </c>
      <c r="BL1448" s="277" t="s">
        <v>143</v>
      </c>
      <c r="BM1448" s="134" t="s">
        <v>5392</v>
      </c>
    </row>
    <row r="1449" spans="2:65" s="10" customFormat="1">
      <c r="B1449" s="136"/>
      <c r="D1449" s="137" t="s">
        <v>131</v>
      </c>
      <c r="E1449" s="138" t="s">
        <v>1</v>
      </c>
      <c r="F1449" s="139" t="s">
        <v>5390</v>
      </c>
      <c r="H1449" s="140">
        <v>1410.9659999999999</v>
      </c>
      <c r="I1449" s="141"/>
      <c r="L1449" s="136"/>
      <c r="M1449" s="142"/>
      <c r="T1449" s="144"/>
      <c r="AT1449" s="138" t="s">
        <v>131</v>
      </c>
      <c r="AU1449" s="138" t="s">
        <v>78</v>
      </c>
      <c r="AV1449" s="10" t="s">
        <v>78</v>
      </c>
      <c r="AW1449" s="10" t="s">
        <v>28</v>
      </c>
      <c r="AX1449" s="10" t="s">
        <v>8</v>
      </c>
      <c r="AY1449" s="138" t="s">
        <v>130</v>
      </c>
    </row>
    <row r="1450" spans="2:65" s="686" customFormat="1" ht="24.25" customHeight="1">
      <c r="B1450" s="301"/>
      <c r="C1450" s="145" t="s">
        <v>2369</v>
      </c>
      <c r="D1450" s="145" t="s">
        <v>164</v>
      </c>
      <c r="E1450" s="146" t="s">
        <v>3604</v>
      </c>
      <c r="F1450" s="147" t="s">
        <v>3603</v>
      </c>
      <c r="G1450" s="148" t="s">
        <v>270</v>
      </c>
      <c r="H1450" s="149">
        <v>1410.9659999999999</v>
      </c>
      <c r="I1450" s="150"/>
      <c r="J1450" s="151">
        <f>ROUND(I1450*H1450,0)</f>
        <v>0</v>
      </c>
      <c r="K1450" s="147" t="s">
        <v>4082</v>
      </c>
      <c r="L1450" s="152"/>
      <c r="M1450" s="153" t="s">
        <v>1</v>
      </c>
      <c r="N1450" s="306" t="s">
        <v>37</v>
      </c>
      <c r="P1450" s="307">
        <f>O1450*H1450</f>
        <v>0</v>
      </c>
      <c r="Q1450" s="307">
        <v>5.5999999999999999E-3</v>
      </c>
      <c r="R1450" s="307">
        <f>Q1450*H1450</f>
        <v>7.9014095999999991</v>
      </c>
      <c r="S1450" s="307">
        <v>0</v>
      </c>
      <c r="T1450" s="133">
        <f>S1450*H1450</f>
        <v>0</v>
      </c>
      <c r="AR1450" s="134" t="s">
        <v>154</v>
      </c>
      <c r="AT1450" s="134" t="s">
        <v>164</v>
      </c>
      <c r="AU1450" s="134" t="s">
        <v>78</v>
      </c>
      <c r="AY1450" s="277" t="s">
        <v>130</v>
      </c>
      <c r="BE1450" s="308">
        <f>IF(N1450="základní",J1450,0)</f>
        <v>0</v>
      </c>
      <c r="BF1450" s="308">
        <f>IF(N1450="snížená",J1450,0)</f>
        <v>0</v>
      </c>
      <c r="BG1450" s="308">
        <f>IF(N1450="zákl. přenesená",J1450,0)</f>
        <v>0</v>
      </c>
      <c r="BH1450" s="308">
        <f>IF(N1450="sníž. přenesená",J1450,0)</f>
        <v>0</v>
      </c>
      <c r="BI1450" s="308">
        <f>IF(N1450="nulová",J1450,0)</f>
        <v>0</v>
      </c>
      <c r="BJ1450" s="277" t="s">
        <v>8</v>
      </c>
      <c r="BK1450" s="308">
        <f>ROUND(I1450*H1450,0)</f>
        <v>0</v>
      </c>
      <c r="BL1450" s="277" t="s">
        <v>143</v>
      </c>
      <c r="BM1450" s="134" t="s">
        <v>5391</v>
      </c>
    </row>
    <row r="1451" spans="2:65" s="10" customFormat="1">
      <c r="B1451" s="136"/>
      <c r="D1451" s="137" t="s">
        <v>131</v>
      </c>
      <c r="E1451" s="138" t="s">
        <v>1</v>
      </c>
      <c r="F1451" s="139" t="s">
        <v>5390</v>
      </c>
      <c r="H1451" s="140">
        <v>1410.9659999999999</v>
      </c>
      <c r="I1451" s="141"/>
      <c r="L1451" s="136"/>
      <c r="M1451" s="142"/>
      <c r="T1451" s="144"/>
      <c r="AT1451" s="138" t="s">
        <v>131</v>
      </c>
      <c r="AU1451" s="138" t="s">
        <v>78</v>
      </c>
      <c r="AV1451" s="10" t="s">
        <v>78</v>
      </c>
      <c r="AW1451" s="10" t="s">
        <v>28</v>
      </c>
      <c r="AX1451" s="10" t="s">
        <v>8</v>
      </c>
      <c r="AY1451" s="138" t="s">
        <v>130</v>
      </c>
    </row>
    <row r="1452" spans="2:65" s="686" customFormat="1" ht="24.25" customHeight="1">
      <c r="B1452" s="301"/>
      <c r="C1452" s="145" t="s">
        <v>2370</v>
      </c>
      <c r="D1452" s="145" t="s">
        <v>164</v>
      </c>
      <c r="E1452" s="146" t="s">
        <v>3562</v>
      </c>
      <c r="F1452" s="147" t="s">
        <v>3561</v>
      </c>
      <c r="G1452" s="148" t="s">
        <v>270</v>
      </c>
      <c r="H1452" s="149">
        <v>959.33900000000006</v>
      </c>
      <c r="I1452" s="150"/>
      <c r="J1452" s="151">
        <f>ROUND(I1452*H1452,0)</f>
        <v>0</v>
      </c>
      <c r="K1452" s="147" t="s">
        <v>4082</v>
      </c>
      <c r="L1452" s="152"/>
      <c r="M1452" s="153" t="s">
        <v>1</v>
      </c>
      <c r="N1452" s="306" t="s">
        <v>37</v>
      </c>
      <c r="P1452" s="307">
        <f>O1452*H1452</f>
        <v>0</v>
      </c>
      <c r="Q1452" s="307">
        <v>2.5000000000000001E-3</v>
      </c>
      <c r="R1452" s="307">
        <f>Q1452*H1452</f>
        <v>2.3983475000000003</v>
      </c>
      <c r="S1452" s="307">
        <v>0</v>
      </c>
      <c r="T1452" s="133">
        <f>S1452*H1452</f>
        <v>0</v>
      </c>
      <c r="AR1452" s="134" t="s">
        <v>154</v>
      </c>
      <c r="AT1452" s="134" t="s">
        <v>164</v>
      </c>
      <c r="AU1452" s="134" t="s">
        <v>78</v>
      </c>
      <c r="AY1452" s="277" t="s">
        <v>130</v>
      </c>
      <c r="BE1452" s="308">
        <f>IF(N1452="základní",J1452,0)</f>
        <v>0</v>
      </c>
      <c r="BF1452" s="308">
        <f>IF(N1452="snížená",J1452,0)</f>
        <v>0</v>
      </c>
      <c r="BG1452" s="308">
        <f>IF(N1452="zákl. přenesená",J1452,0)</f>
        <v>0</v>
      </c>
      <c r="BH1452" s="308">
        <f>IF(N1452="sníž. přenesená",J1452,0)</f>
        <v>0</v>
      </c>
      <c r="BI1452" s="308">
        <f>IF(N1452="nulová",J1452,0)</f>
        <v>0</v>
      </c>
      <c r="BJ1452" s="277" t="s">
        <v>8</v>
      </c>
      <c r="BK1452" s="308">
        <f>ROUND(I1452*H1452,0)</f>
        <v>0</v>
      </c>
      <c r="BL1452" s="277" t="s">
        <v>143</v>
      </c>
      <c r="BM1452" s="134" t="s">
        <v>5389</v>
      </c>
    </row>
    <row r="1453" spans="2:65" s="10" customFormat="1">
      <c r="B1453" s="136"/>
      <c r="D1453" s="137" t="s">
        <v>131</v>
      </c>
      <c r="E1453" s="138" t="s">
        <v>1</v>
      </c>
      <c r="F1453" s="139" t="s">
        <v>5388</v>
      </c>
      <c r="H1453" s="140">
        <v>326.255</v>
      </c>
      <c r="I1453" s="141"/>
      <c r="L1453" s="136"/>
      <c r="M1453" s="142"/>
      <c r="T1453" s="144"/>
      <c r="AT1453" s="138" t="s">
        <v>131</v>
      </c>
      <c r="AU1453" s="138" t="s">
        <v>78</v>
      </c>
      <c r="AV1453" s="10" t="s">
        <v>78</v>
      </c>
      <c r="AW1453" s="10" t="s">
        <v>28</v>
      </c>
      <c r="AX1453" s="10" t="s">
        <v>72</v>
      </c>
      <c r="AY1453" s="138" t="s">
        <v>130</v>
      </c>
    </row>
    <row r="1454" spans="2:65" s="10" customFormat="1">
      <c r="B1454" s="136"/>
      <c r="D1454" s="137" t="s">
        <v>131</v>
      </c>
      <c r="E1454" s="138" t="s">
        <v>1</v>
      </c>
      <c r="F1454" s="139" t="s">
        <v>5387</v>
      </c>
      <c r="H1454" s="140">
        <v>619.03</v>
      </c>
      <c r="I1454" s="141"/>
      <c r="L1454" s="136"/>
      <c r="M1454" s="142"/>
      <c r="T1454" s="144"/>
      <c r="AT1454" s="138" t="s">
        <v>131</v>
      </c>
      <c r="AU1454" s="138" t="s">
        <v>78</v>
      </c>
      <c r="AV1454" s="10" t="s">
        <v>78</v>
      </c>
      <c r="AW1454" s="10" t="s">
        <v>28</v>
      </c>
      <c r="AX1454" s="10" t="s">
        <v>72</v>
      </c>
      <c r="AY1454" s="138" t="s">
        <v>130</v>
      </c>
    </row>
    <row r="1455" spans="2:65" s="10" customFormat="1">
      <c r="B1455" s="136"/>
      <c r="D1455" s="137" t="s">
        <v>131</v>
      </c>
      <c r="E1455" s="138" t="s">
        <v>1</v>
      </c>
      <c r="F1455" s="139" t="s">
        <v>5386</v>
      </c>
      <c r="H1455" s="140">
        <v>14.054</v>
      </c>
      <c r="I1455" s="141"/>
      <c r="L1455" s="136"/>
      <c r="M1455" s="142"/>
      <c r="T1455" s="144"/>
      <c r="AT1455" s="138" t="s">
        <v>131</v>
      </c>
      <c r="AU1455" s="138" t="s">
        <v>78</v>
      </c>
      <c r="AV1455" s="10" t="s">
        <v>78</v>
      </c>
      <c r="AW1455" s="10" t="s">
        <v>28</v>
      </c>
      <c r="AX1455" s="10" t="s">
        <v>72</v>
      </c>
      <c r="AY1455" s="138" t="s">
        <v>130</v>
      </c>
    </row>
    <row r="1456" spans="2:65" s="813" customFormat="1">
      <c r="B1456" s="817"/>
      <c r="D1456" s="137" t="s">
        <v>131</v>
      </c>
      <c r="E1456" s="814" t="s">
        <v>1</v>
      </c>
      <c r="F1456" s="820" t="s">
        <v>2951</v>
      </c>
      <c r="H1456" s="819">
        <v>959.33900000000006</v>
      </c>
      <c r="I1456" s="818"/>
      <c r="L1456" s="817"/>
      <c r="M1456" s="816"/>
      <c r="T1456" s="815"/>
      <c r="AT1456" s="814" t="s">
        <v>131</v>
      </c>
      <c r="AU1456" s="814" t="s">
        <v>78</v>
      </c>
      <c r="AV1456" s="813" t="s">
        <v>132</v>
      </c>
      <c r="AW1456" s="813" t="s">
        <v>28</v>
      </c>
      <c r="AX1456" s="813" t="s">
        <v>8</v>
      </c>
      <c r="AY1456" s="814" t="s">
        <v>130</v>
      </c>
    </row>
    <row r="1457" spans="2:65" s="686" customFormat="1" ht="24.25" customHeight="1">
      <c r="B1457" s="301"/>
      <c r="C1457" s="145" t="s">
        <v>2400</v>
      </c>
      <c r="D1457" s="145" t="s">
        <v>164</v>
      </c>
      <c r="E1457" s="146" t="s">
        <v>3592</v>
      </c>
      <c r="F1457" s="147" t="s">
        <v>3591</v>
      </c>
      <c r="G1457" s="148" t="s">
        <v>270</v>
      </c>
      <c r="H1457" s="149">
        <v>375.46199999999999</v>
      </c>
      <c r="I1457" s="150"/>
      <c r="J1457" s="151">
        <f>ROUND(I1457*H1457,0)</f>
        <v>0</v>
      </c>
      <c r="K1457" s="147" t="s">
        <v>4082</v>
      </c>
      <c r="L1457" s="152"/>
      <c r="M1457" s="153" t="s">
        <v>1</v>
      </c>
      <c r="N1457" s="306" t="s">
        <v>37</v>
      </c>
      <c r="P1457" s="307">
        <f>O1457*H1457</f>
        <v>0</v>
      </c>
      <c r="Q1457" s="307">
        <v>3.5000000000000001E-3</v>
      </c>
      <c r="R1457" s="307">
        <f>Q1457*H1457</f>
        <v>1.314117</v>
      </c>
      <c r="S1457" s="307">
        <v>0</v>
      </c>
      <c r="T1457" s="133">
        <f>S1457*H1457</f>
        <v>0</v>
      </c>
      <c r="AR1457" s="134" t="s">
        <v>154</v>
      </c>
      <c r="AT1457" s="134" t="s">
        <v>164</v>
      </c>
      <c r="AU1457" s="134" t="s">
        <v>78</v>
      </c>
      <c r="AY1457" s="277" t="s">
        <v>130</v>
      </c>
      <c r="BE1457" s="308">
        <f>IF(N1457="základní",J1457,0)</f>
        <v>0</v>
      </c>
      <c r="BF1457" s="308">
        <f>IF(N1457="snížená",J1457,0)</f>
        <v>0</v>
      </c>
      <c r="BG1457" s="308">
        <f>IF(N1457="zákl. přenesená",J1457,0)</f>
        <v>0</v>
      </c>
      <c r="BH1457" s="308">
        <f>IF(N1457="sníž. přenesená",J1457,0)</f>
        <v>0</v>
      </c>
      <c r="BI1457" s="308">
        <f>IF(N1457="nulová",J1457,0)</f>
        <v>0</v>
      </c>
      <c r="BJ1457" s="277" t="s">
        <v>8</v>
      </c>
      <c r="BK1457" s="308">
        <f>ROUND(I1457*H1457,0)</f>
        <v>0</v>
      </c>
      <c r="BL1457" s="277" t="s">
        <v>143</v>
      </c>
      <c r="BM1457" s="134" t="s">
        <v>5385</v>
      </c>
    </row>
    <row r="1458" spans="2:65" s="10" customFormat="1">
      <c r="B1458" s="136"/>
      <c r="D1458" s="137" t="s">
        <v>131</v>
      </c>
      <c r="E1458" s="138" t="s">
        <v>1</v>
      </c>
      <c r="F1458" s="139" t="s">
        <v>5384</v>
      </c>
      <c r="H1458" s="140">
        <v>375.46199999999999</v>
      </c>
      <c r="I1458" s="141"/>
      <c r="L1458" s="136"/>
      <c r="M1458" s="142"/>
      <c r="T1458" s="144"/>
      <c r="AT1458" s="138" t="s">
        <v>131</v>
      </c>
      <c r="AU1458" s="138" t="s">
        <v>78</v>
      </c>
      <c r="AV1458" s="10" t="s">
        <v>78</v>
      </c>
      <c r="AW1458" s="10" t="s">
        <v>28</v>
      </c>
      <c r="AX1458" s="10" t="s">
        <v>8</v>
      </c>
      <c r="AY1458" s="138" t="s">
        <v>130</v>
      </c>
    </row>
    <row r="1459" spans="2:65" s="686" customFormat="1" ht="33" customHeight="1">
      <c r="B1459" s="301"/>
      <c r="C1459" s="145" t="s">
        <v>2401</v>
      </c>
      <c r="D1459" s="145" t="s">
        <v>164</v>
      </c>
      <c r="E1459" s="146" t="s">
        <v>3580</v>
      </c>
      <c r="F1459" s="147" t="s">
        <v>3579</v>
      </c>
      <c r="G1459" s="148" t="s">
        <v>270</v>
      </c>
      <c r="H1459" s="149">
        <v>344.93700000000001</v>
      </c>
      <c r="I1459" s="150"/>
      <c r="J1459" s="151">
        <f>ROUND(I1459*H1459,0)</f>
        <v>0</v>
      </c>
      <c r="K1459" s="147" t="s">
        <v>4082</v>
      </c>
      <c r="L1459" s="152"/>
      <c r="M1459" s="153" t="s">
        <v>1</v>
      </c>
      <c r="N1459" s="306" t="s">
        <v>37</v>
      </c>
      <c r="P1459" s="307">
        <f>O1459*H1459</f>
        <v>0</v>
      </c>
      <c r="Q1459" s="307">
        <v>4.1999999999999997E-3</v>
      </c>
      <c r="R1459" s="307">
        <f>Q1459*H1459</f>
        <v>1.4487353999999999</v>
      </c>
      <c r="S1459" s="307">
        <v>0</v>
      </c>
      <c r="T1459" s="133">
        <f>S1459*H1459</f>
        <v>0</v>
      </c>
      <c r="AR1459" s="134" t="s">
        <v>154</v>
      </c>
      <c r="AT1459" s="134" t="s">
        <v>164</v>
      </c>
      <c r="AU1459" s="134" t="s">
        <v>78</v>
      </c>
      <c r="AY1459" s="277" t="s">
        <v>130</v>
      </c>
      <c r="BE1459" s="308">
        <f>IF(N1459="základní",J1459,0)</f>
        <v>0</v>
      </c>
      <c r="BF1459" s="308">
        <f>IF(N1459="snížená",J1459,0)</f>
        <v>0</v>
      </c>
      <c r="BG1459" s="308">
        <f>IF(N1459="zákl. přenesená",J1459,0)</f>
        <v>0</v>
      </c>
      <c r="BH1459" s="308">
        <f>IF(N1459="sníž. přenesená",J1459,0)</f>
        <v>0</v>
      </c>
      <c r="BI1459" s="308">
        <f>IF(N1459="nulová",J1459,0)</f>
        <v>0</v>
      </c>
      <c r="BJ1459" s="277" t="s">
        <v>8</v>
      </c>
      <c r="BK1459" s="308">
        <f>ROUND(I1459*H1459,0)</f>
        <v>0</v>
      </c>
      <c r="BL1459" s="277" t="s">
        <v>143</v>
      </c>
      <c r="BM1459" s="134" t="s">
        <v>5383</v>
      </c>
    </row>
    <row r="1460" spans="2:65" s="10" customFormat="1">
      <c r="B1460" s="136"/>
      <c r="D1460" s="137" t="s">
        <v>131</v>
      </c>
      <c r="E1460" s="138" t="s">
        <v>1</v>
      </c>
      <c r="F1460" s="139" t="s">
        <v>5381</v>
      </c>
      <c r="H1460" s="140">
        <v>344.93700000000001</v>
      </c>
      <c r="I1460" s="141"/>
      <c r="L1460" s="136"/>
      <c r="M1460" s="142"/>
      <c r="T1460" s="144"/>
      <c r="AT1460" s="138" t="s">
        <v>131</v>
      </c>
      <c r="AU1460" s="138" t="s">
        <v>78</v>
      </c>
      <c r="AV1460" s="10" t="s">
        <v>78</v>
      </c>
      <c r="AW1460" s="10" t="s">
        <v>28</v>
      </c>
      <c r="AX1460" s="10" t="s">
        <v>8</v>
      </c>
      <c r="AY1460" s="138" t="s">
        <v>130</v>
      </c>
    </row>
    <row r="1461" spans="2:65" s="686" customFormat="1" ht="24.25" customHeight="1">
      <c r="B1461" s="301"/>
      <c r="C1461" s="145" t="s">
        <v>2402</v>
      </c>
      <c r="D1461" s="145" t="s">
        <v>164</v>
      </c>
      <c r="E1461" s="146" t="s">
        <v>3578</v>
      </c>
      <c r="F1461" s="147" t="s">
        <v>3577</v>
      </c>
      <c r="G1461" s="148" t="s">
        <v>270</v>
      </c>
      <c r="H1461" s="149">
        <v>344.93700000000001</v>
      </c>
      <c r="I1461" s="150"/>
      <c r="J1461" s="151">
        <f>ROUND(I1461*H1461,0)</f>
        <v>0</v>
      </c>
      <c r="K1461" s="147" t="s">
        <v>4082</v>
      </c>
      <c r="L1461" s="152"/>
      <c r="M1461" s="153" t="s">
        <v>1</v>
      </c>
      <c r="N1461" s="306" t="s">
        <v>37</v>
      </c>
      <c r="P1461" s="307">
        <f>O1461*H1461</f>
        <v>0</v>
      </c>
      <c r="Q1461" s="307">
        <v>1.2E-2</v>
      </c>
      <c r="R1461" s="307">
        <f>Q1461*H1461</f>
        <v>4.1392440000000006</v>
      </c>
      <c r="S1461" s="307">
        <v>0</v>
      </c>
      <c r="T1461" s="133">
        <f>S1461*H1461</f>
        <v>0</v>
      </c>
      <c r="AR1461" s="134" t="s">
        <v>154</v>
      </c>
      <c r="AT1461" s="134" t="s">
        <v>164</v>
      </c>
      <c r="AU1461" s="134" t="s">
        <v>78</v>
      </c>
      <c r="AY1461" s="277" t="s">
        <v>130</v>
      </c>
      <c r="BE1461" s="308">
        <f>IF(N1461="základní",J1461,0)</f>
        <v>0</v>
      </c>
      <c r="BF1461" s="308">
        <f>IF(N1461="snížená",J1461,0)</f>
        <v>0</v>
      </c>
      <c r="BG1461" s="308">
        <f>IF(N1461="zákl. přenesená",J1461,0)</f>
        <v>0</v>
      </c>
      <c r="BH1461" s="308">
        <f>IF(N1461="sníž. přenesená",J1461,0)</f>
        <v>0</v>
      </c>
      <c r="BI1461" s="308">
        <f>IF(N1461="nulová",J1461,0)</f>
        <v>0</v>
      </c>
      <c r="BJ1461" s="277" t="s">
        <v>8</v>
      </c>
      <c r="BK1461" s="308">
        <f>ROUND(I1461*H1461,0)</f>
        <v>0</v>
      </c>
      <c r="BL1461" s="277" t="s">
        <v>143</v>
      </c>
      <c r="BM1461" s="134" t="s">
        <v>5382</v>
      </c>
    </row>
    <row r="1462" spans="2:65" s="10" customFormat="1">
      <c r="B1462" s="136"/>
      <c r="D1462" s="137" t="s">
        <v>131</v>
      </c>
      <c r="E1462" s="138" t="s">
        <v>1</v>
      </c>
      <c r="F1462" s="139" t="s">
        <v>5381</v>
      </c>
      <c r="H1462" s="140">
        <v>344.93700000000001</v>
      </c>
      <c r="I1462" s="141"/>
      <c r="L1462" s="136"/>
      <c r="M1462" s="142"/>
      <c r="T1462" s="144"/>
      <c r="AT1462" s="138" t="s">
        <v>131</v>
      </c>
      <c r="AU1462" s="138" t="s">
        <v>78</v>
      </c>
      <c r="AV1462" s="10" t="s">
        <v>78</v>
      </c>
      <c r="AW1462" s="10" t="s">
        <v>28</v>
      </c>
      <c r="AX1462" s="10" t="s">
        <v>8</v>
      </c>
      <c r="AY1462" s="138" t="s">
        <v>130</v>
      </c>
    </row>
    <row r="1463" spans="2:65" s="686" customFormat="1" ht="24.25" customHeight="1">
      <c r="B1463" s="301"/>
      <c r="C1463" s="551" t="s">
        <v>2403</v>
      </c>
      <c r="D1463" s="551" t="s">
        <v>1008</v>
      </c>
      <c r="E1463" s="801" t="s">
        <v>3564</v>
      </c>
      <c r="F1463" s="552" t="s">
        <v>3563</v>
      </c>
      <c r="G1463" s="800" t="s">
        <v>270</v>
      </c>
      <c r="H1463" s="799">
        <v>470.26400000000001</v>
      </c>
      <c r="I1463" s="553"/>
      <c r="J1463" s="798">
        <f>ROUND(I1463*H1463,0)</f>
        <v>0</v>
      </c>
      <c r="K1463" s="552" t="s">
        <v>4082</v>
      </c>
      <c r="L1463" s="34"/>
      <c r="M1463" s="554" t="s">
        <v>1</v>
      </c>
      <c r="N1463" s="555" t="s">
        <v>37</v>
      </c>
      <c r="P1463" s="307">
        <f>O1463*H1463</f>
        <v>0</v>
      </c>
      <c r="Q1463" s="307">
        <v>0</v>
      </c>
      <c r="R1463" s="307">
        <f>Q1463*H1463</f>
        <v>0</v>
      </c>
      <c r="S1463" s="307">
        <v>0</v>
      </c>
      <c r="T1463" s="133">
        <f>S1463*H1463</f>
        <v>0</v>
      </c>
      <c r="AR1463" s="134" t="s">
        <v>143</v>
      </c>
      <c r="AT1463" s="134" t="s">
        <v>1008</v>
      </c>
      <c r="AU1463" s="134" t="s">
        <v>78</v>
      </c>
      <c r="AY1463" s="277" t="s">
        <v>130</v>
      </c>
      <c r="BE1463" s="308">
        <f>IF(N1463="základní",J1463,0)</f>
        <v>0</v>
      </c>
      <c r="BF1463" s="308">
        <f>IF(N1463="snížená",J1463,0)</f>
        <v>0</v>
      </c>
      <c r="BG1463" s="308">
        <f>IF(N1463="zákl. přenesená",J1463,0)</f>
        <v>0</v>
      </c>
      <c r="BH1463" s="308">
        <f>IF(N1463="sníž. přenesená",J1463,0)</f>
        <v>0</v>
      </c>
      <c r="BI1463" s="308">
        <f>IF(N1463="nulová",J1463,0)</f>
        <v>0</v>
      </c>
      <c r="BJ1463" s="277" t="s">
        <v>8</v>
      </c>
      <c r="BK1463" s="308">
        <f>ROUND(I1463*H1463,0)</f>
        <v>0</v>
      </c>
      <c r="BL1463" s="277" t="s">
        <v>143</v>
      </c>
      <c r="BM1463" s="134" t="s">
        <v>5380</v>
      </c>
    </row>
    <row r="1464" spans="2:65" s="10" customFormat="1">
      <c r="B1464" s="136"/>
      <c r="D1464" s="137" t="s">
        <v>131</v>
      </c>
      <c r="E1464" s="138" t="s">
        <v>1</v>
      </c>
      <c r="F1464" s="139" t="s">
        <v>3588</v>
      </c>
      <c r="H1464" s="140">
        <v>159.929</v>
      </c>
      <c r="I1464" s="141"/>
      <c r="L1464" s="136"/>
      <c r="M1464" s="142"/>
      <c r="T1464" s="144"/>
      <c r="AT1464" s="138" t="s">
        <v>131</v>
      </c>
      <c r="AU1464" s="138" t="s">
        <v>78</v>
      </c>
      <c r="AV1464" s="10" t="s">
        <v>78</v>
      </c>
      <c r="AW1464" s="10" t="s">
        <v>28</v>
      </c>
      <c r="AX1464" s="10" t="s">
        <v>72</v>
      </c>
      <c r="AY1464" s="138" t="s">
        <v>130</v>
      </c>
    </row>
    <row r="1465" spans="2:65" s="10" customFormat="1">
      <c r="B1465" s="136"/>
      <c r="D1465" s="137" t="s">
        <v>131</v>
      </c>
      <c r="E1465" s="138" t="s">
        <v>1</v>
      </c>
      <c r="F1465" s="139" t="s">
        <v>3572</v>
      </c>
      <c r="H1465" s="140">
        <v>303.44600000000003</v>
      </c>
      <c r="I1465" s="141"/>
      <c r="L1465" s="136"/>
      <c r="M1465" s="142"/>
      <c r="T1465" s="144"/>
      <c r="AT1465" s="138" t="s">
        <v>131</v>
      </c>
      <c r="AU1465" s="138" t="s">
        <v>78</v>
      </c>
      <c r="AV1465" s="10" t="s">
        <v>78</v>
      </c>
      <c r="AW1465" s="10" t="s">
        <v>28</v>
      </c>
      <c r="AX1465" s="10" t="s">
        <v>72</v>
      </c>
      <c r="AY1465" s="138" t="s">
        <v>130</v>
      </c>
    </row>
    <row r="1466" spans="2:65" s="10" customFormat="1">
      <c r="B1466" s="136"/>
      <c r="D1466" s="137" t="s">
        <v>131</v>
      </c>
      <c r="E1466" s="138" t="s">
        <v>1</v>
      </c>
      <c r="F1466" s="139" t="s">
        <v>3568</v>
      </c>
      <c r="H1466" s="140">
        <v>6.8890000000000002</v>
      </c>
      <c r="I1466" s="141"/>
      <c r="L1466" s="136"/>
      <c r="M1466" s="142"/>
      <c r="T1466" s="144"/>
      <c r="AT1466" s="138" t="s">
        <v>131</v>
      </c>
      <c r="AU1466" s="138" t="s">
        <v>78</v>
      </c>
      <c r="AV1466" s="10" t="s">
        <v>78</v>
      </c>
      <c r="AW1466" s="10" t="s">
        <v>28</v>
      </c>
      <c r="AX1466" s="10" t="s">
        <v>72</v>
      </c>
      <c r="AY1466" s="138" t="s">
        <v>130</v>
      </c>
    </row>
    <row r="1467" spans="2:65" s="813" customFormat="1">
      <c r="B1467" s="817"/>
      <c r="D1467" s="137" t="s">
        <v>131</v>
      </c>
      <c r="E1467" s="814" t="s">
        <v>1</v>
      </c>
      <c r="F1467" s="820" t="s">
        <v>2951</v>
      </c>
      <c r="H1467" s="819">
        <v>470.26400000000001</v>
      </c>
      <c r="I1467" s="818"/>
      <c r="L1467" s="817"/>
      <c r="M1467" s="816"/>
      <c r="T1467" s="815"/>
      <c r="AT1467" s="814" t="s">
        <v>131</v>
      </c>
      <c r="AU1467" s="814" t="s">
        <v>78</v>
      </c>
      <c r="AV1467" s="813" t="s">
        <v>132</v>
      </c>
      <c r="AW1467" s="813" t="s">
        <v>28</v>
      </c>
      <c r="AX1467" s="813" t="s">
        <v>8</v>
      </c>
      <c r="AY1467" s="814" t="s">
        <v>130</v>
      </c>
    </row>
    <row r="1468" spans="2:65" s="686" customFormat="1" ht="24.25" customHeight="1">
      <c r="B1468" s="301"/>
      <c r="C1468" s="145" t="s">
        <v>2404</v>
      </c>
      <c r="D1468" s="145" t="s">
        <v>164</v>
      </c>
      <c r="E1468" s="146" t="s">
        <v>3549</v>
      </c>
      <c r="F1468" s="147" t="s">
        <v>3548</v>
      </c>
      <c r="G1468" s="148" t="s">
        <v>212</v>
      </c>
      <c r="H1468" s="149">
        <v>57.472999999999999</v>
      </c>
      <c r="I1468" s="150"/>
      <c r="J1468" s="151">
        <f>ROUND(I1468*H1468,0)</f>
        <v>0</v>
      </c>
      <c r="K1468" s="147" t="s">
        <v>4082</v>
      </c>
      <c r="L1468" s="152"/>
      <c r="M1468" s="153" t="s">
        <v>1</v>
      </c>
      <c r="N1468" s="306" t="s">
        <v>37</v>
      </c>
      <c r="P1468" s="307">
        <f>O1468*H1468</f>
        <v>0</v>
      </c>
      <c r="Q1468" s="307">
        <v>0.02</v>
      </c>
      <c r="R1468" s="307">
        <f>Q1468*H1468</f>
        <v>1.1494599999999999</v>
      </c>
      <c r="S1468" s="307">
        <v>0</v>
      </c>
      <c r="T1468" s="133">
        <f>S1468*H1468</f>
        <v>0</v>
      </c>
      <c r="AR1468" s="134" t="s">
        <v>154</v>
      </c>
      <c r="AT1468" s="134" t="s">
        <v>164</v>
      </c>
      <c r="AU1468" s="134" t="s">
        <v>78</v>
      </c>
      <c r="AY1468" s="277" t="s">
        <v>130</v>
      </c>
      <c r="BE1468" s="308">
        <f>IF(N1468="základní",J1468,0)</f>
        <v>0</v>
      </c>
      <c r="BF1468" s="308">
        <f>IF(N1468="snížená",J1468,0)</f>
        <v>0</v>
      </c>
      <c r="BG1468" s="308">
        <f>IF(N1468="zákl. přenesená",J1468,0)</f>
        <v>0</v>
      </c>
      <c r="BH1468" s="308">
        <f>IF(N1468="sníž. přenesená",J1468,0)</f>
        <v>0</v>
      </c>
      <c r="BI1468" s="308">
        <f>IF(N1468="nulová",J1468,0)</f>
        <v>0</v>
      </c>
      <c r="BJ1468" s="277" t="s">
        <v>8</v>
      </c>
      <c r="BK1468" s="308">
        <f>ROUND(I1468*H1468,0)</f>
        <v>0</v>
      </c>
      <c r="BL1468" s="277" t="s">
        <v>143</v>
      </c>
      <c r="BM1468" s="134" t="s">
        <v>5379</v>
      </c>
    </row>
    <row r="1469" spans="2:65" s="10" customFormat="1">
      <c r="B1469" s="136"/>
      <c r="D1469" s="137" t="s">
        <v>131</v>
      </c>
      <c r="E1469" s="138" t="s">
        <v>1</v>
      </c>
      <c r="F1469" s="139" t="s">
        <v>5378</v>
      </c>
      <c r="H1469" s="140">
        <v>26.1</v>
      </c>
      <c r="I1469" s="141"/>
      <c r="L1469" s="136"/>
      <c r="M1469" s="142"/>
      <c r="T1469" s="144"/>
      <c r="AT1469" s="138" t="s">
        <v>131</v>
      </c>
      <c r="AU1469" s="138" t="s">
        <v>78</v>
      </c>
      <c r="AV1469" s="10" t="s">
        <v>78</v>
      </c>
      <c r="AW1469" s="10" t="s">
        <v>28</v>
      </c>
      <c r="AX1469" s="10" t="s">
        <v>72</v>
      </c>
      <c r="AY1469" s="138" t="s">
        <v>130</v>
      </c>
    </row>
    <row r="1470" spans="2:65" s="10" customFormat="1">
      <c r="B1470" s="136"/>
      <c r="D1470" s="137" t="s">
        <v>131</v>
      </c>
      <c r="E1470" s="138" t="s">
        <v>1</v>
      </c>
      <c r="F1470" s="139" t="s">
        <v>5377</v>
      </c>
      <c r="H1470" s="140">
        <v>30.951000000000001</v>
      </c>
      <c r="I1470" s="141"/>
      <c r="L1470" s="136"/>
      <c r="M1470" s="142"/>
      <c r="T1470" s="144"/>
      <c r="AT1470" s="138" t="s">
        <v>131</v>
      </c>
      <c r="AU1470" s="138" t="s">
        <v>78</v>
      </c>
      <c r="AV1470" s="10" t="s">
        <v>78</v>
      </c>
      <c r="AW1470" s="10" t="s">
        <v>28</v>
      </c>
      <c r="AX1470" s="10" t="s">
        <v>72</v>
      </c>
      <c r="AY1470" s="138" t="s">
        <v>130</v>
      </c>
    </row>
    <row r="1471" spans="2:65" s="10" customFormat="1">
      <c r="B1471" s="136"/>
      <c r="D1471" s="137" t="s">
        <v>131</v>
      </c>
      <c r="E1471" s="138" t="s">
        <v>1</v>
      </c>
      <c r="F1471" s="139" t="s">
        <v>5376</v>
      </c>
      <c r="H1471" s="140">
        <v>0.42199999999999999</v>
      </c>
      <c r="I1471" s="141"/>
      <c r="L1471" s="136"/>
      <c r="M1471" s="142"/>
      <c r="T1471" s="144"/>
      <c r="AT1471" s="138" t="s">
        <v>131</v>
      </c>
      <c r="AU1471" s="138" t="s">
        <v>78</v>
      </c>
      <c r="AV1471" s="10" t="s">
        <v>78</v>
      </c>
      <c r="AW1471" s="10" t="s">
        <v>28</v>
      </c>
      <c r="AX1471" s="10" t="s">
        <v>72</v>
      </c>
      <c r="AY1471" s="138" t="s">
        <v>130</v>
      </c>
    </row>
    <row r="1472" spans="2:65" s="813" customFormat="1">
      <c r="B1472" s="817"/>
      <c r="D1472" s="137" t="s">
        <v>131</v>
      </c>
      <c r="E1472" s="814" t="s">
        <v>1</v>
      </c>
      <c r="F1472" s="820" t="s">
        <v>2951</v>
      </c>
      <c r="H1472" s="819">
        <v>57.472999999999999</v>
      </c>
      <c r="I1472" s="818"/>
      <c r="L1472" s="817"/>
      <c r="M1472" s="816"/>
      <c r="T1472" s="815"/>
      <c r="AT1472" s="814" t="s">
        <v>131</v>
      </c>
      <c r="AU1472" s="814" t="s">
        <v>78</v>
      </c>
      <c r="AV1472" s="813" t="s">
        <v>132</v>
      </c>
      <c r="AW1472" s="813" t="s">
        <v>28</v>
      </c>
      <c r="AX1472" s="813" t="s">
        <v>8</v>
      </c>
      <c r="AY1472" s="814" t="s">
        <v>130</v>
      </c>
    </row>
    <row r="1473" spans="2:65" s="686" customFormat="1" ht="24.25" customHeight="1">
      <c r="B1473" s="301"/>
      <c r="C1473" s="551" t="s">
        <v>2405</v>
      </c>
      <c r="D1473" s="551" t="s">
        <v>1008</v>
      </c>
      <c r="E1473" s="801" t="s">
        <v>3582</v>
      </c>
      <c r="F1473" s="552" t="s">
        <v>3581</v>
      </c>
      <c r="G1473" s="800" t="s">
        <v>270</v>
      </c>
      <c r="H1473" s="799">
        <v>338.17399999999998</v>
      </c>
      <c r="I1473" s="553"/>
      <c r="J1473" s="798">
        <f>ROUND(I1473*H1473,0)</f>
        <v>0</v>
      </c>
      <c r="K1473" s="552" t="s">
        <v>4082</v>
      </c>
      <c r="L1473" s="34"/>
      <c r="M1473" s="554" t="s">
        <v>1</v>
      </c>
      <c r="N1473" s="555" t="s">
        <v>37</v>
      </c>
      <c r="P1473" s="307">
        <f>O1473*H1473</f>
        <v>0</v>
      </c>
      <c r="Q1473" s="307">
        <v>0</v>
      </c>
      <c r="R1473" s="307">
        <f>Q1473*H1473</f>
        <v>0</v>
      </c>
      <c r="S1473" s="307">
        <v>0</v>
      </c>
      <c r="T1473" s="133">
        <f>S1473*H1473</f>
        <v>0</v>
      </c>
      <c r="AR1473" s="134" t="s">
        <v>143</v>
      </c>
      <c r="AT1473" s="134" t="s">
        <v>1008</v>
      </c>
      <c r="AU1473" s="134" t="s">
        <v>78</v>
      </c>
      <c r="AY1473" s="277" t="s">
        <v>130</v>
      </c>
      <c r="BE1473" s="308">
        <f>IF(N1473="základní",J1473,0)</f>
        <v>0</v>
      </c>
      <c r="BF1473" s="308">
        <f>IF(N1473="snížená",J1473,0)</f>
        <v>0</v>
      </c>
      <c r="BG1473" s="308">
        <f>IF(N1473="zákl. přenesená",J1473,0)</f>
        <v>0</v>
      </c>
      <c r="BH1473" s="308">
        <f>IF(N1473="sníž. přenesená",J1473,0)</f>
        <v>0</v>
      </c>
      <c r="BI1473" s="308">
        <f>IF(N1473="nulová",J1473,0)</f>
        <v>0</v>
      </c>
      <c r="BJ1473" s="277" t="s">
        <v>8</v>
      </c>
      <c r="BK1473" s="308">
        <f>ROUND(I1473*H1473,0)</f>
        <v>0</v>
      </c>
      <c r="BL1473" s="277" t="s">
        <v>143</v>
      </c>
      <c r="BM1473" s="134" t="s">
        <v>5375</v>
      </c>
    </row>
    <row r="1474" spans="2:65" s="10" customFormat="1">
      <c r="B1474" s="136"/>
      <c r="D1474" s="137" t="s">
        <v>131</v>
      </c>
      <c r="E1474" s="138" t="s">
        <v>1</v>
      </c>
      <c r="F1474" s="139" t="s">
        <v>3584</v>
      </c>
      <c r="H1474" s="140">
        <v>338.17399999999998</v>
      </c>
      <c r="I1474" s="141"/>
      <c r="L1474" s="136"/>
      <c r="M1474" s="142"/>
      <c r="T1474" s="144"/>
      <c r="AT1474" s="138" t="s">
        <v>131</v>
      </c>
      <c r="AU1474" s="138" t="s">
        <v>78</v>
      </c>
      <c r="AV1474" s="10" t="s">
        <v>78</v>
      </c>
      <c r="AW1474" s="10" t="s">
        <v>28</v>
      </c>
      <c r="AX1474" s="10" t="s">
        <v>8</v>
      </c>
      <c r="AY1474" s="138" t="s">
        <v>130</v>
      </c>
    </row>
    <row r="1475" spans="2:65" s="686" customFormat="1" ht="24.25" customHeight="1">
      <c r="B1475" s="301"/>
      <c r="C1475" s="145" t="s">
        <v>2406</v>
      </c>
      <c r="D1475" s="145" t="s">
        <v>164</v>
      </c>
      <c r="E1475" s="146" t="s">
        <v>3576</v>
      </c>
      <c r="F1475" s="147" t="s">
        <v>3575</v>
      </c>
      <c r="G1475" s="148" t="s">
        <v>212</v>
      </c>
      <c r="H1475" s="149">
        <v>11.497999999999999</v>
      </c>
      <c r="I1475" s="150"/>
      <c r="J1475" s="151">
        <f>ROUND(I1475*H1475,0)</f>
        <v>0</v>
      </c>
      <c r="K1475" s="147" t="s">
        <v>4082</v>
      </c>
      <c r="L1475" s="152"/>
      <c r="M1475" s="153" t="s">
        <v>1</v>
      </c>
      <c r="N1475" s="306" t="s">
        <v>37</v>
      </c>
      <c r="P1475" s="307">
        <f>O1475*H1475</f>
        <v>0</v>
      </c>
      <c r="Q1475" s="307">
        <v>2.6249999999999999E-2</v>
      </c>
      <c r="R1475" s="307">
        <f>Q1475*H1475</f>
        <v>0.30182249999999999</v>
      </c>
      <c r="S1475" s="307">
        <v>0</v>
      </c>
      <c r="T1475" s="133">
        <f>S1475*H1475</f>
        <v>0</v>
      </c>
      <c r="AR1475" s="134" t="s">
        <v>154</v>
      </c>
      <c r="AT1475" s="134" t="s">
        <v>164</v>
      </c>
      <c r="AU1475" s="134" t="s">
        <v>78</v>
      </c>
      <c r="AY1475" s="277" t="s">
        <v>130</v>
      </c>
      <c r="BE1475" s="308">
        <f>IF(N1475="základní",J1475,0)</f>
        <v>0</v>
      </c>
      <c r="BF1475" s="308">
        <f>IF(N1475="snížená",J1475,0)</f>
        <v>0</v>
      </c>
      <c r="BG1475" s="308">
        <f>IF(N1475="zákl. přenesená",J1475,0)</f>
        <v>0</v>
      </c>
      <c r="BH1475" s="308">
        <f>IF(N1475="sníž. přenesená",J1475,0)</f>
        <v>0</v>
      </c>
      <c r="BI1475" s="308">
        <f>IF(N1475="nulová",J1475,0)</f>
        <v>0</v>
      </c>
      <c r="BJ1475" s="277" t="s">
        <v>8</v>
      </c>
      <c r="BK1475" s="308">
        <f>ROUND(I1475*H1475,0)</f>
        <v>0</v>
      </c>
      <c r="BL1475" s="277" t="s">
        <v>143</v>
      </c>
      <c r="BM1475" s="134" t="s">
        <v>5374</v>
      </c>
    </row>
    <row r="1476" spans="2:65" s="10" customFormat="1">
      <c r="B1476" s="136"/>
      <c r="D1476" s="137" t="s">
        <v>131</v>
      </c>
      <c r="E1476" s="138" t="s">
        <v>1</v>
      </c>
      <c r="F1476" s="139" t="s">
        <v>5373</v>
      </c>
      <c r="H1476" s="140">
        <v>11.497999999999999</v>
      </c>
      <c r="I1476" s="141"/>
      <c r="L1476" s="136"/>
      <c r="M1476" s="142"/>
      <c r="T1476" s="144"/>
      <c r="AT1476" s="138" t="s">
        <v>131</v>
      </c>
      <c r="AU1476" s="138" t="s">
        <v>78</v>
      </c>
      <c r="AV1476" s="10" t="s">
        <v>78</v>
      </c>
      <c r="AW1476" s="10" t="s">
        <v>28</v>
      </c>
      <c r="AX1476" s="10" t="s">
        <v>8</v>
      </c>
      <c r="AY1476" s="138" t="s">
        <v>130</v>
      </c>
    </row>
    <row r="1477" spans="2:65" s="686" customFormat="1" ht="33" customHeight="1">
      <c r="B1477" s="301"/>
      <c r="C1477" s="551" t="s">
        <v>2407</v>
      </c>
      <c r="D1477" s="551" t="s">
        <v>1008</v>
      </c>
      <c r="E1477" s="801" t="s">
        <v>3551</v>
      </c>
      <c r="F1477" s="552" t="s">
        <v>3550</v>
      </c>
      <c r="G1477" s="800" t="s">
        <v>158</v>
      </c>
      <c r="H1477" s="799">
        <v>214.346</v>
      </c>
      <c r="I1477" s="553"/>
      <c r="J1477" s="798">
        <f>ROUND(I1477*H1477,0)</f>
        <v>0</v>
      </c>
      <c r="K1477" s="552" t="s">
        <v>4082</v>
      </c>
      <c r="L1477" s="34"/>
      <c r="M1477" s="554" t="s">
        <v>1</v>
      </c>
      <c r="N1477" s="555" t="s">
        <v>37</v>
      </c>
      <c r="P1477" s="307">
        <f>O1477*H1477</f>
        <v>0</v>
      </c>
      <c r="Q1477" s="307">
        <v>9.5000000000000005E-5</v>
      </c>
      <c r="R1477" s="307">
        <f>Q1477*H1477</f>
        <v>2.0362870000000002E-2</v>
      </c>
      <c r="S1477" s="307">
        <v>0</v>
      </c>
      <c r="T1477" s="133">
        <f>S1477*H1477</f>
        <v>0</v>
      </c>
      <c r="AR1477" s="134" t="s">
        <v>143</v>
      </c>
      <c r="AT1477" s="134" t="s">
        <v>1008</v>
      </c>
      <c r="AU1477" s="134" t="s">
        <v>78</v>
      </c>
      <c r="AY1477" s="277" t="s">
        <v>130</v>
      </c>
      <c r="BE1477" s="308">
        <f>IF(N1477="základní",J1477,0)</f>
        <v>0</v>
      </c>
      <c r="BF1477" s="308">
        <f>IF(N1477="snížená",J1477,0)</f>
        <v>0</v>
      </c>
      <c r="BG1477" s="308">
        <f>IF(N1477="zákl. přenesená",J1477,0)</f>
        <v>0</v>
      </c>
      <c r="BH1477" s="308">
        <f>IF(N1477="sníž. přenesená",J1477,0)</f>
        <v>0</v>
      </c>
      <c r="BI1477" s="308">
        <f>IF(N1477="nulová",J1477,0)</f>
        <v>0</v>
      </c>
      <c r="BJ1477" s="277" t="s">
        <v>8</v>
      </c>
      <c r="BK1477" s="308">
        <f>ROUND(I1477*H1477,0)</f>
        <v>0</v>
      </c>
      <c r="BL1477" s="277" t="s">
        <v>143</v>
      </c>
      <c r="BM1477" s="134" t="s">
        <v>5372</v>
      </c>
    </row>
    <row r="1478" spans="2:65" s="10" customFormat="1">
      <c r="B1478" s="136"/>
      <c r="D1478" s="137" t="s">
        <v>131</v>
      </c>
      <c r="E1478" s="138" t="s">
        <v>1</v>
      </c>
      <c r="F1478" s="139" t="s">
        <v>3559</v>
      </c>
      <c r="H1478" s="140">
        <v>62.12</v>
      </c>
      <c r="I1478" s="141"/>
      <c r="L1478" s="136"/>
      <c r="M1478" s="142"/>
      <c r="T1478" s="144"/>
      <c r="AT1478" s="138" t="s">
        <v>131</v>
      </c>
      <c r="AU1478" s="138" t="s">
        <v>78</v>
      </c>
      <c r="AV1478" s="10" t="s">
        <v>78</v>
      </c>
      <c r="AW1478" s="10" t="s">
        <v>28</v>
      </c>
      <c r="AX1478" s="10" t="s">
        <v>72</v>
      </c>
      <c r="AY1478" s="138" t="s">
        <v>130</v>
      </c>
    </row>
    <row r="1479" spans="2:65" s="813" customFormat="1">
      <c r="B1479" s="817"/>
      <c r="D1479" s="137" t="s">
        <v>131</v>
      </c>
      <c r="E1479" s="814" t="s">
        <v>1</v>
      </c>
      <c r="F1479" s="820" t="s">
        <v>5309</v>
      </c>
      <c r="H1479" s="819">
        <v>62.12</v>
      </c>
      <c r="I1479" s="818"/>
      <c r="L1479" s="817"/>
      <c r="M1479" s="816"/>
      <c r="T1479" s="815"/>
      <c r="AT1479" s="814" t="s">
        <v>131</v>
      </c>
      <c r="AU1479" s="814" t="s">
        <v>78</v>
      </c>
      <c r="AV1479" s="813" t="s">
        <v>132</v>
      </c>
      <c r="AW1479" s="813" t="s">
        <v>28</v>
      </c>
      <c r="AX1479" s="813" t="s">
        <v>72</v>
      </c>
      <c r="AY1479" s="814" t="s">
        <v>130</v>
      </c>
    </row>
    <row r="1480" spans="2:65" s="10" customFormat="1">
      <c r="B1480" s="136"/>
      <c r="D1480" s="137" t="s">
        <v>131</v>
      </c>
      <c r="E1480" s="138" t="s">
        <v>1</v>
      </c>
      <c r="F1480" s="139" t="s">
        <v>3558</v>
      </c>
      <c r="H1480" s="140">
        <v>8.56</v>
      </c>
      <c r="I1480" s="141"/>
      <c r="L1480" s="136"/>
      <c r="M1480" s="142"/>
      <c r="T1480" s="144"/>
      <c r="AT1480" s="138" t="s">
        <v>131</v>
      </c>
      <c r="AU1480" s="138" t="s">
        <v>78</v>
      </c>
      <c r="AV1480" s="10" t="s">
        <v>78</v>
      </c>
      <c r="AW1480" s="10" t="s">
        <v>28</v>
      </c>
      <c r="AX1480" s="10" t="s">
        <v>72</v>
      </c>
      <c r="AY1480" s="138" t="s">
        <v>130</v>
      </c>
    </row>
    <row r="1481" spans="2:65" s="813" customFormat="1">
      <c r="B1481" s="817"/>
      <c r="D1481" s="137" t="s">
        <v>131</v>
      </c>
      <c r="E1481" s="814" t="s">
        <v>1</v>
      </c>
      <c r="F1481" s="820" t="s">
        <v>5307</v>
      </c>
      <c r="H1481" s="819">
        <v>8.56</v>
      </c>
      <c r="I1481" s="818"/>
      <c r="L1481" s="817"/>
      <c r="M1481" s="816"/>
      <c r="T1481" s="815"/>
      <c r="AT1481" s="814" t="s">
        <v>131</v>
      </c>
      <c r="AU1481" s="814" t="s">
        <v>78</v>
      </c>
      <c r="AV1481" s="813" t="s">
        <v>132</v>
      </c>
      <c r="AW1481" s="813" t="s">
        <v>28</v>
      </c>
      <c r="AX1481" s="813" t="s">
        <v>72</v>
      </c>
      <c r="AY1481" s="814" t="s">
        <v>130</v>
      </c>
    </row>
    <row r="1482" spans="2:65" s="10" customFormat="1">
      <c r="B1482" s="136"/>
      <c r="D1482" s="137" t="s">
        <v>131</v>
      </c>
      <c r="E1482" s="138" t="s">
        <v>1</v>
      </c>
      <c r="F1482" s="139" t="s">
        <v>3557</v>
      </c>
      <c r="H1482" s="140">
        <v>13.45</v>
      </c>
      <c r="I1482" s="141"/>
      <c r="L1482" s="136"/>
      <c r="M1482" s="142"/>
      <c r="T1482" s="144"/>
      <c r="AT1482" s="138" t="s">
        <v>131</v>
      </c>
      <c r="AU1482" s="138" t="s">
        <v>78</v>
      </c>
      <c r="AV1482" s="10" t="s">
        <v>78</v>
      </c>
      <c r="AW1482" s="10" t="s">
        <v>28</v>
      </c>
      <c r="AX1482" s="10" t="s">
        <v>72</v>
      </c>
      <c r="AY1482" s="138" t="s">
        <v>130</v>
      </c>
    </row>
    <row r="1483" spans="2:65" s="813" customFormat="1">
      <c r="B1483" s="817"/>
      <c r="D1483" s="137" t="s">
        <v>131</v>
      </c>
      <c r="E1483" s="814" t="s">
        <v>1</v>
      </c>
      <c r="F1483" s="820" t="s">
        <v>5305</v>
      </c>
      <c r="H1483" s="819">
        <v>13.45</v>
      </c>
      <c r="I1483" s="818"/>
      <c r="L1483" s="817"/>
      <c r="M1483" s="816"/>
      <c r="T1483" s="815"/>
      <c r="AT1483" s="814" t="s">
        <v>131</v>
      </c>
      <c r="AU1483" s="814" t="s">
        <v>78</v>
      </c>
      <c r="AV1483" s="813" t="s">
        <v>132</v>
      </c>
      <c r="AW1483" s="813" t="s">
        <v>28</v>
      </c>
      <c r="AX1483" s="813" t="s">
        <v>72</v>
      </c>
      <c r="AY1483" s="814" t="s">
        <v>130</v>
      </c>
    </row>
    <row r="1484" spans="2:65" s="10" customFormat="1">
      <c r="B1484" s="136"/>
      <c r="D1484" s="137" t="s">
        <v>131</v>
      </c>
      <c r="E1484" s="138" t="s">
        <v>1</v>
      </c>
      <c r="F1484" s="139" t="s">
        <v>3556</v>
      </c>
      <c r="H1484" s="140">
        <v>39.915999999999997</v>
      </c>
      <c r="I1484" s="141"/>
      <c r="L1484" s="136"/>
      <c r="M1484" s="142"/>
      <c r="T1484" s="144"/>
      <c r="AT1484" s="138" t="s">
        <v>131</v>
      </c>
      <c r="AU1484" s="138" t="s">
        <v>78</v>
      </c>
      <c r="AV1484" s="10" t="s">
        <v>78</v>
      </c>
      <c r="AW1484" s="10" t="s">
        <v>28</v>
      </c>
      <c r="AX1484" s="10" t="s">
        <v>72</v>
      </c>
      <c r="AY1484" s="138" t="s">
        <v>130</v>
      </c>
    </row>
    <row r="1485" spans="2:65" s="813" customFormat="1">
      <c r="B1485" s="817"/>
      <c r="D1485" s="137" t="s">
        <v>131</v>
      </c>
      <c r="E1485" s="814" t="s">
        <v>1</v>
      </c>
      <c r="F1485" s="820" t="s">
        <v>3587</v>
      </c>
      <c r="H1485" s="819">
        <v>39.915999999999997</v>
      </c>
      <c r="I1485" s="818"/>
      <c r="L1485" s="817"/>
      <c r="M1485" s="816"/>
      <c r="T1485" s="815"/>
      <c r="AT1485" s="814" t="s">
        <v>131</v>
      </c>
      <c r="AU1485" s="814" t="s">
        <v>78</v>
      </c>
      <c r="AV1485" s="813" t="s">
        <v>132</v>
      </c>
      <c r="AW1485" s="813" t="s">
        <v>28</v>
      </c>
      <c r="AX1485" s="813" t="s">
        <v>72</v>
      </c>
      <c r="AY1485" s="814" t="s">
        <v>130</v>
      </c>
    </row>
    <row r="1486" spans="2:65" s="10" customFormat="1">
      <c r="B1486" s="136"/>
      <c r="D1486" s="137" t="s">
        <v>131</v>
      </c>
      <c r="E1486" s="138" t="s">
        <v>1</v>
      </c>
      <c r="F1486" s="139" t="s">
        <v>3555</v>
      </c>
      <c r="H1486" s="140">
        <v>38.29</v>
      </c>
      <c r="I1486" s="141"/>
      <c r="L1486" s="136"/>
      <c r="M1486" s="142"/>
      <c r="T1486" s="144"/>
      <c r="AT1486" s="138" t="s">
        <v>131</v>
      </c>
      <c r="AU1486" s="138" t="s">
        <v>78</v>
      </c>
      <c r="AV1486" s="10" t="s">
        <v>78</v>
      </c>
      <c r="AW1486" s="10" t="s">
        <v>28</v>
      </c>
      <c r="AX1486" s="10" t="s">
        <v>72</v>
      </c>
      <c r="AY1486" s="138" t="s">
        <v>130</v>
      </c>
    </row>
    <row r="1487" spans="2:65" s="813" customFormat="1">
      <c r="B1487" s="817"/>
      <c r="D1487" s="137" t="s">
        <v>131</v>
      </c>
      <c r="E1487" s="814" t="s">
        <v>1</v>
      </c>
      <c r="F1487" s="820" t="s">
        <v>3583</v>
      </c>
      <c r="H1487" s="819">
        <v>38.29</v>
      </c>
      <c r="I1487" s="818"/>
      <c r="L1487" s="817"/>
      <c r="M1487" s="816"/>
      <c r="T1487" s="815"/>
      <c r="AT1487" s="814" t="s">
        <v>131</v>
      </c>
      <c r="AU1487" s="814" t="s">
        <v>78</v>
      </c>
      <c r="AV1487" s="813" t="s">
        <v>132</v>
      </c>
      <c r="AW1487" s="813" t="s">
        <v>28</v>
      </c>
      <c r="AX1487" s="813" t="s">
        <v>72</v>
      </c>
      <c r="AY1487" s="814" t="s">
        <v>130</v>
      </c>
    </row>
    <row r="1488" spans="2:65" s="10" customFormat="1">
      <c r="B1488" s="136"/>
      <c r="D1488" s="137" t="s">
        <v>131</v>
      </c>
      <c r="E1488" s="138" t="s">
        <v>1</v>
      </c>
      <c r="F1488" s="139" t="s">
        <v>3554</v>
      </c>
      <c r="H1488" s="140">
        <v>45.33</v>
      </c>
      <c r="I1488" s="141"/>
      <c r="L1488" s="136"/>
      <c r="M1488" s="142"/>
      <c r="T1488" s="144"/>
      <c r="AT1488" s="138" t="s">
        <v>131</v>
      </c>
      <c r="AU1488" s="138" t="s">
        <v>78</v>
      </c>
      <c r="AV1488" s="10" t="s">
        <v>78</v>
      </c>
      <c r="AW1488" s="10" t="s">
        <v>28</v>
      </c>
      <c r="AX1488" s="10" t="s">
        <v>72</v>
      </c>
      <c r="AY1488" s="138" t="s">
        <v>130</v>
      </c>
    </row>
    <row r="1489" spans="2:65" s="813" customFormat="1">
      <c r="B1489" s="817"/>
      <c r="D1489" s="137" t="s">
        <v>131</v>
      </c>
      <c r="E1489" s="814" t="s">
        <v>1</v>
      </c>
      <c r="F1489" s="820" t="s">
        <v>3571</v>
      </c>
      <c r="H1489" s="819">
        <v>45.33</v>
      </c>
      <c r="I1489" s="818"/>
      <c r="L1489" s="817"/>
      <c r="M1489" s="816"/>
      <c r="T1489" s="815"/>
      <c r="AT1489" s="814" t="s">
        <v>131</v>
      </c>
      <c r="AU1489" s="814" t="s">
        <v>78</v>
      </c>
      <c r="AV1489" s="813" t="s">
        <v>132</v>
      </c>
      <c r="AW1489" s="813" t="s">
        <v>28</v>
      </c>
      <c r="AX1489" s="813" t="s">
        <v>72</v>
      </c>
      <c r="AY1489" s="814" t="s">
        <v>130</v>
      </c>
    </row>
    <row r="1490" spans="2:65" s="10" customFormat="1">
      <c r="B1490" s="136"/>
      <c r="D1490" s="137" t="s">
        <v>131</v>
      </c>
      <c r="E1490" s="138" t="s">
        <v>1</v>
      </c>
      <c r="F1490" s="139" t="s">
        <v>3553</v>
      </c>
      <c r="H1490" s="140">
        <v>6.68</v>
      </c>
      <c r="I1490" s="141"/>
      <c r="L1490" s="136"/>
      <c r="M1490" s="142"/>
      <c r="T1490" s="144"/>
      <c r="AT1490" s="138" t="s">
        <v>131</v>
      </c>
      <c r="AU1490" s="138" t="s">
        <v>78</v>
      </c>
      <c r="AV1490" s="10" t="s">
        <v>78</v>
      </c>
      <c r="AW1490" s="10" t="s">
        <v>28</v>
      </c>
      <c r="AX1490" s="10" t="s">
        <v>72</v>
      </c>
      <c r="AY1490" s="138" t="s">
        <v>130</v>
      </c>
    </row>
    <row r="1491" spans="2:65" s="813" customFormat="1">
      <c r="B1491" s="817"/>
      <c r="D1491" s="137" t="s">
        <v>131</v>
      </c>
      <c r="E1491" s="814" t="s">
        <v>1</v>
      </c>
      <c r="F1491" s="820" t="s">
        <v>3567</v>
      </c>
      <c r="H1491" s="819">
        <v>6.68</v>
      </c>
      <c r="I1491" s="818"/>
      <c r="L1491" s="817"/>
      <c r="M1491" s="816"/>
      <c r="T1491" s="815"/>
      <c r="AT1491" s="814" t="s">
        <v>131</v>
      </c>
      <c r="AU1491" s="814" t="s">
        <v>78</v>
      </c>
      <c r="AV1491" s="813" t="s">
        <v>132</v>
      </c>
      <c r="AW1491" s="813" t="s">
        <v>28</v>
      </c>
      <c r="AX1491" s="813" t="s">
        <v>72</v>
      </c>
      <c r="AY1491" s="814" t="s">
        <v>130</v>
      </c>
    </row>
    <row r="1492" spans="2:65" s="821" customFormat="1">
      <c r="B1492" s="825"/>
      <c r="D1492" s="137" t="s">
        <v>131</v>
      </c>
      <c r="E1492" s="822" t="s">
        <v>3552</v>
      </c>
      <c r="F1492" s="828" t="s">
        <v>3195</v>
      </c>
      <c r="H1492" s="827">
        <v>214.346</v>
      </c>
      <c r="I1492" s="826"/>
      <c r="L1492" s="825"/>
      <c r="M1492" s="824"/>
      <c r="T1492" s="823"/>
      <c r="AT1492" s="822" t="s">
        <v>131</v>
      </c>
      <c r="AU1492" s="822" t="s">
        <v>78</v>
      </c>
      <c r="AV1492" s="821" t="s">
        <v>103</v>
      </c>
      <c r="AW1492" s="821" t="s">
        <v>28</v>
      </c>
      <c r="AX1492" s="821" t="s">
        <v>8</v>
      </c>
      <c r="AY1492" s="822" t="s">
        <v>130</v>
      </c>
    </row>
    <row r="1493" spans="2:65" s="686" customFormat="1" ht="24.25" customHeight="1">
      <c r="B1493" s="301"/>
      <c r="C1493" s="145" t="s">
        <v>2408</v>
      </c>
      <c r="D1493" s="145" t="s">
        <v>164</v>
      </c>
      <c r="E1493" s="146" t="s">
        <v>3549</v>
      </c>
      <c r="F1493" s="147" t="s">
        <v>3548</v>
      </c>
      <c r="G1493" s="148" t="s">
        <v>212</v>
      </c>
      <c r="H1493" s="149">
        <v>8.5739999999999998</v>
      </c>
      <c r="I1493" s="150"/>
      <c r="J1493" s="151">
        <f>ROUND(I1493*H1493,0)</f>
        <v>0</v>
      </c>
      <c r="K1493" s="147" t="s">
        <v>4082</v>
      </c>
      <c r="L1493" s="152"/>
      <c r="M1493" s="153" t="s">
        <v>1</v>
      </c>
      <c r="N1493" s="306" t="s">
        <v>37</v>
      </c>
      <c r="P1493" s="307">
        <f>O1493*H1493</f>
        <v>0</v>
      </c>
      <c r="Q1493" s="307">
        <v>0.02</v>
      </c>
      <c r="R1493" s="307">
        <f>Q1493*H1493</f>
        <v>0.17147999999999999</v>
      </c>
      <c r="S1493" s="307">
        <v>0</v>
      </c>
      <c r="T1493" s="133">
        <f>S1493*H1493</f>
        <v>0</v>
      </c>
      <c r="AR1493" s="134" t="s">
        <v>154</v>
      </c>
      <c r="AT1493" s="134" t="s">
        <v>164</v>
      </c>
      <c r="AU1493" s="134" t="s">
        <v>78</v>
      </c>
      <c r="AY1493" s="277" t="s">
        <v>130</v>
      </c>
      <c r="BE1493" s="308">
        <f>IF(N1493="základní",J1493,0)</f>
        <v>0</v>
      </c>
      <c r="BF1493" s="308">
        <f>IF(N1493="snížená",J1493,0)</f>
        <v>0</v>
      </c>
      <c r="BG1493" s="308">
        <f>IF(N1493="zákl. přenesená",J1493,0)</f>
        <v>0</v>
      </c>
      <c r="BH1493" s="308">
        <f>IF(N1493="sníž. přenesená",J1493,0)</f>
        <v>0</v>
      </c>
      <c r="BI1493" s="308">
        <f>IF(N1493="nulová",J1493,0)</f>
        <v>0</v>
      </c>
      <c r="BJ1493" s="277" t="s">
        <v>8</v>
      </c>
      <c r="BK1493" s="308">
        <f>ROUND(I1493*H1493,0)</f>
        <v>0</v>
      </c>
      <c r="BL1493" s="277" t="s">
        <v>143</v>
      </c>
      <c r="BM1493" s="134" t="s">
        <v>5371</v>
      </c>
    </row>
    <row r="1494" spans="2:65" s="10" customFormat="1">
      <c r="B1494" s="136"/>
      <c r="D1494" s="137" t="s">
        <v>131</v>
      </c>
      <c r="E1494" s="138" t="s">
        <v>1</v>
      </c>
      <c r="F1494" s="139" t="s">
        <v>5370</v>
      </c>
      <c r="H1494" s="140">
        <v>8.5739999999999998</v>
      </c>
      <c r="I1494" s="141"/>
      <c r="L1494" s="136"/>
      <c r="M1494" s="142"/>
      <c r="T1494" s="144"/>
      <c r="AT1494" s="138" t="s">
        <v>131</v>
      </c>
      <c r="AU1494" s="138" t="s">
        <v>78</v>
      </c>
      <c r="AV1494" s="10" t="s">
        <v>78</v>
      </c>
      <c r="AW1494" s="10" t="s">
        <v>28</v>
      </c>
      <c r="AX1494" s="10" t="s">
        <v>8</v>
      </c>
      <c r="AY1494" s="138" t="s">
        <v>130</v>
      </c>
    </row>
    <row r="1495" spans="2:65" s="686" customFormat="1" ht="33" customHeight="1">
      <c r="B1495" s="301"/>
      <c r="C1495" s="551" t="s">
        <v>2409</v>
      </c>
      <c r="D1495" s="551" t="s">
        <v>1008</v>
      </c>
      <c r="E1495" s="801" t="s">
        <v>3538</v>
      </c>
      <c r="F1495" s="552" t="s">
        <v>3537</v>
      </c>
      <c r="G1495" s="800" t="s">
        <v>270</v>
      </c>
      <c r="H1495" s="799">
        <v>178.45099999999999</v>
      </c>
      <c r="I1495" s="553"/>
      <c r="J1495" s="798">
        <f>ROUND(I1495*H1495,0)</f>
        <v>0</v>
      </c>
      <c r="K1495" s="552" t="s">
        <v>4082</v>
      </c>
      <c r="L1495" s="34"/>
      <c r="M1495" s="554" t="s">
        <v>1</v>
      </c>
      <c r="N1495" s="555" t="s">
        <v>37</v>
      </c>
      <c r="P1495" s="307">
        <f>O1495*H1495</f>
        <v>0</v>
      </c>
      <c r="Q1495" s="307">
        <v>1.85E-4</v>
      </c>
      <c r="R1495" s="307">
        <f>Q1495*H1495</f>
        <v>3.3013435000000001E-2</v>
      </c>
      <c r="S1495" s="307">
        <v>0</v>
      </c>
      <c r="T1495" s="133">
        <f>S1495*H1495</f>
        <v>0</v>
      </c>
      <c r="AR1495" s="134" t="s">
        <v>143</v>
      </c>
      <c r="AT1495" s="134" t="s">
        <v>1008</v>
      </c>
      <c r="AU1495" s="134" t="s">
        <v>78</v>
      </c>
      <c r="AY1495" s="277" t="s">
        <v>130</v>
      </c>
      <c r="BE1495" s="308">
        <f>IF(N1495="základní",J1495,0)</f>
        <v>0</v>
      </c>
      <c r="BF1495" s="308">
        <f>IF(N1495="snížená",J1495,0)</f>
        <v>0</v>
      </c>
      <c r="BG1495" s="308">
        <f>IF(N1495="zákl. přenesená",J1495,0)</f>
        <v>0</v>
      </c>
      <c r="BH1495" s="308">
        <f>IF(N1495="sníž. přenesená",J1495,0)</f>
        <v>0</v>
      </c>
      <c r="BI1495" s="308">
        <f>IF(N1495="nulová",J1495,0)</f>
        <v>0</v>
      </c>
      <c r="BJ1495" s="277" t="s">
        <v>8</v>
      </c>
      <c r="BK1495" s="308">
        <f>ROUND(I1495*H1495,0)</f>
        <v>0</v>
      </c>
      <c r="BL1495" s="277" t="s">
        <v>143</v>
      </c>
      <c r="BM1495" s="134" t="s">
        <v>5369</v>
      </c>
    </row>
    <row r="1496" spans="2:65" s="10" customFormat="1">
      <c r="B1496" s="136"/>
      <c r="D1496" s="137" t="s">
        <v>131</v>
      </c>
      <c r="E1496" s="138" t="s">
        <v>1</v>
      </c>
      <c r="F1496" s="139" t="s">
        <v>3546</v>
      </c>
      <c r="H1496" s="140">
        <v>21.742000000000001</v>
      </c>
      <c r="I1496" s="141"/>
      <c r="L1496" s="136"/>
      <c r="M1496" s="142"/>
      <c r="T1496" s="144"/>
      <c r="AT1496" s="138" t="s">
        <v>131</v>
      </c>
      <c r="AU1496" s="138" t="s">
        <v>78</v>
      </c>
      <c r="AV1496" s="10" t="s">
        <v>78</v>
      </c>
      <c r="AW1496" s="10" t="s">
        <v>28</v>
      </c>
      <c r="AX1496" s="10" t="s">
        <v>72</v>
      </c>
      <c r="AY1496" s="138" t="s">
        <v>130</v>
      </c>
    </row>
    <row r="1497" spans="2:65" s="813" customFormat="1">
      <c r="B1497" s="817"/>
      <c r="D1497" s="137" t="s">
        <v>131</v>
      </c>
      <c r="E1497" s="814" t="s">
        <v>1</v>
      </c>
      <c r="F1497" s="820" t="s">
        <v>5309</v>
      </c>
      <c r="H1497" s="819">
        <v>21.742000000000001</v>
      </c>
      <c r="I1497" s="818"/>
      <c r="L1497" s="817"/>
      <c r="M1497" s="816"/>
      <c r="T1497" s="815"/>
      <c r="AT1497" s="814" t="s">
        <v>131</v>
      </c>
      <c r="AU1497" s="814" t="s">
        <v>78</v>
      </c>
      <c r="AV1497" s="813" t="s">
        <v>132</v>
      </c>
      <c r="AW1497" s="813" t="s">
        <v>28</v>
      </c>
      <c r="AX1497" s="813" t="s">
        <v>72</v>
      </c>
      <c r="AY1497" s="814" t="s">
        <v>130</v>
      </c>
    </row>
    <row r="1498" spans="2:65" s="10" customFormat="1">
      <c r="B1498" s="136"/>
      <c r="D1498" s="137" t="s">
        <v>131</v>
      </c>
      <c r="E1498" s="138" t="s">
        <v>1</v>
      </c>
      <c r="F1498" s="139" t="s">
        <v>3545</v>
      </c>
      <c r="H1498" s="140">
        <v>42.542999999999999</v>
      </c>
      <c r="I1498" s="141"/>
      <c r="L1498" s="136"/>
      <c r="M1498" s="142"/>
      <c r="T1498" s="144"/>
      <c r="AT1498" s="138" t="s">
        <v>131</v>
      </c>
      <c r="AU1498" s="138" t="s">
        <v>78</v>
      </c>
      <c r="AV1498" s="10" t="s">
        <v>78</v>
      </c>
      <c r="AW1498" s="10" t="s">
        <v>28</v>
      </c>
      <c r="AX1498" s="10" t="s">
        <v>72</v>
      </c>
      <c r="AY1498" s="138" t="s">
        <v>130</v>
      </c>
    </row>
    <row r="1499" spans="2:65" s="813" customFormat="1">
      <c r="B1499" s="817"/>
      <c r="D1499" s="137" t="s">
        <v>131</v>
      </c>
      <c r="E1499" s="814" t="s">
        <v>1</v>
      </c>
      <c r="F1499" s="820" t="s">
        <v>5307</v>
      </c>
      <c r="H1499" s="819">
        <v>42.542999999999999</v>
      </c>
      <c r="I1499" s="818"/>
      <c r="L1499" s="817"/>
      <c r="M1499" s="816"/>
      <c r="T1499" s="815"/>
      <c r="AT1499" s="814" t="s">
        <v>131</v>
      </c>
      <c r="AU1499" s="814" t="s">
        <v>78</v>
      </c>
      <c r="AV1499" s="813" t="s">
        <v>132</v>
      </c>
      <c r="AW1499" s="813" t="s">
        <v>28</v>
      </c>
      <c r="AX1499" s="813" t="s">
        <v>72</v>
      </c>
      <c r="AY1499" s="814" t="s">
        <v>130</v>
      </c>
    </row>
    <row r="1500" spans="2:65" s="10" customFormat="1">
      <c r="B1500" s="136"/>
      <c r="D1500" s="137" t="s">
        <v>131</v>
      </c>
      <c r="E1500" s="138" t="s">
        <v>1</v>
      </c>
      <c r="F1500" s="139" t="s">
        <v>3544</v>
      </c>
      <c r="H1500" s="140">
        <v>7.4249999999999998</v>
      </c>
      <c r="I1500" s="141"/>
      <c r="L1500" s="136"/>
      <c r="M1500" s="142"/>
      <c r="T1500" s="144"/>
      <c r="AT1500" s="138" t="s">
        <v>131</v>
      </c>
      <c r="AU1500" s="138" t="s">
        <v>78</v>
      </c>
      <c r="AV1500" s="10" t="s">
        <v>78</v>
      </c>
      <c r="AW1500" s="10" t="s">
        <v>28</v>
      </c>
      <c r="AX1500" s="10" t="s">
        <v>72</v>
      </c>
      <c r="AY1500" s="138" t="s">
        <v>130</v>
      </c>
    </row>
    <row r="1501" spans="2:65" s="813" customFormat="1">
      <c r="B1501" s="817"/>
      <c r="D1501" s="137" t="s">
        <v>131</v>
      </c>
      <c r="E1501" s="814" t="s">
        <v>1</v>
      </c>
      <c r="F1501" s="820" t="s">
        <v>5368</v>
      </c>
      <c r="H1501" s="819">
        <v>7.4249999999999998</v>
      </c>
      <c r="I1501" s="818"/>
      <c r="L1501" s="817"/>
      <c r="M1501" s="816"/>
      <c r="T1501" s="815"/>
      <c r="AT1501" s="814" t="s">
        <v>131</v>
      </c>
      <c r="AU1501" s="814" t="s">
        <v>78</v>
      </c>
      <c r="AV1501" s="813" t="s">
        <v>132</v>
      </c>
      <c r="AW1501" s="813" t="s">
        <v>28</v>
      </c>
      <c r="AX1501" s="813" t="s">
        <v>72</v>
      </c>
      <c r="AY1501" s="814" t="s">
        <v>130</v>
      </c>
    </row>
    <row r="1502" spans="2:65" s="10" customFormat="1">
      <c r="B1502" s="136"/>
      <c r="D1502" s="137" t="s">
        <v>131</v>
      </c>
      <c r="E1502" s="138" t="s">
        <v>1</v>
      </c>
      <c r="F1502" s="139" t="s">
        <v>3543</v>
      </c>
      <c r="H1502" s="140">
        <v>33.268000000000001</v>
      </c>
      <c r="I1502" s="141"/>
      <c r="L1502" s="136"/>
      <c r="M1502" s="142"/>
      <c r="T1502" s="144"/>
      <c r="AT1502" s="138" t="s">
        <v>131</v>
      </c>
      <c r="AU1502" s="138" t="s">
        <v>78</v>
      </c>
      <c r="AV1502" s="10" t="s">
        <v>78</v>
      </c>
      <c r="AW1502" s="10" t="s">
        <v>28</v>
      </c>
      <c r="AX1502" s="10" t="s">
        <v>72</v>
      </c>
      <c r="AY1502" s="138" t="s">
        <v>130</v>
      </c>
    </row>
    <row r="1503" spans="2:65" s="813" customFormat="1">
      <c r="B1503" s="817"/>
      <c r="D1503" s="137" t="s">
        <v>131</v>
      </c>
      <c r="E1503" s="814" t="s">
        <v>1</v>
      </c>
      <c r="F1503" s="820" t="s">
        <v>5367</v>
      </c>
      <c r="H1503" s="819">
        <v>33.268000000000001</v>
      </c>
      <c r="I1503" s="818"/>
      <c r="L1503" s="817"/>
      <c r="M1503" s="816"/>
      <c r="T1503" s="815"/>
      <c r="AT1503" s="814" t="s">
        <v>131</v>
      </c>
      <c r="AU1503" s="814" t="s">
        <v>78</v>
      </c>
      <c r="AV1503" s="813" t="s">
        <v>132</v>
      </c>
      <c r="AW1503" s="813" t="s">
        <v>28</v>
      </c>
      <c r="AX1503" s="813" t="s">
        <v>72</v>
      </c>
      <c r="AY1503" s="814" t="s">
        <v>130</v>
      </c>
    </row>
    <row r="1504" spans="2:65" s="10" customFormat="1">
      <c r="B1504" s="136"/>
      <c r="D1504" s="137" t="s">
        <v>131</v>
      </c>
      <c r="E1504" s="138" t="s">
        <v>1</v>
      </c>
      <c r="F1504" s="139" t="s">
        <v>3542</v>
      </c>
      <c r="H1504" s="140">
        <v>29.544</v>
      </c>
      <c r="I1504" s="141"/>
      <c r="L1504" s="136"/>
      <c r="M1504" s="142"/>
      <c r="T1504" s="144"/>
      <c r="AT1504" s="138" t="s">
        <v>131</v>
      </c>
      <c r="AU1504" s="138" t="s">
        <v>78</v>
      </c>
      <c r="AV1504" s="10" t="s">
        <v>78</v>
      </c>
      <c r="AW1504" s="10" t="s">
        <v>28</v>
      </c>
      <c r="AX1504" s="10" t="s">
        <v>72</v>
      </c>
      <c r="AY1504" s="138" t="s">
        <v>130</v>
      </c>
    </row>
    <row r="1505" spans="2:65" s="813" customFormat="1">
      <c r="B1505" s="817"/>
      <c r="D1505" s="137" t="s">
        <v>131</v>
      </c>
      <c r="E1505" s="814" t="s">
        <v>1</v>
      </c>
      <c r="F1505" s="820" t="s">
        <v>3583</v>
      </c>
      <c r="H1505" s="819">
        <v>29.544</v>
      </c>
      <c r="I1505" s="818"/>
      <c r="L1505" s="817"/>
      <c r="M1505" s="816"/>
      <c r="T1505" s="815"/>
      <c r="AT1505" s="814" t="s">
        <v>131</v>
      </c>
      <c r="AU1505" s="814" t="s">
        <v>78</v>
      </c>
      <c r="AV1505" s="813" t="s">
        <v>132</v>
      </c>
      <c r="AW1505" s="813" t="s">
        <v>28</v>
      </c>
      <c r="AX1505" s="813" t="s">
        <v>72</v>
      </c>
      <c r="AY1505" s="814" t="s">
        <v>130</v>
      </c>
    </row>
    <row r="1506" spans="2:65" s="10" customFormat="1">
      <c r="B1506" s="136"/>
      <c r="D1506" s="137" t="s">
        <v>131</v>
      </c>
      <c r="E1506" s="138" t="s">
        <v>1</v>
      </c>
      <c r="F1506" s="139" t="s">
        <v>3541</v>
      </c>
      <c r="H1506" s="140">
        <v>33.768000000000001</v>
      </c>
      <c r="I1506" s="141"/>
      <c r="L1506" s="136"/>
      <c r="M1506" s="142"/>
      <c r="T1506" s="144"/>
      <c r="AT1506" s="138" t="s">
        <v>131</v>
      </c>
      <c r="AU1506" s="138" t="s">
        <v>78</v>
      </c>
      <c r="AV1506" s="10" t="s">
        <v>78</v>
      </c>
      <c r="AW1506" s="10" t="s">
        <v>28</v>
      </c>
      <c r="AX1506" s="10" t="s">
        <v>72</v>
      </c>
      <c r="AY1506" s="138" t="s">
        <v>130</v>
      </c>
    </row>
    <row r="1507" spans="2:65" s="813" customFormat="1">
      <c r="B1507" s="817"/>
      <c r="D1507" s="137" t="s">
        <v>131</v>
      </c>
      <c r="E1507" s="814" t="s">
        <v>1</v>
      </c>
      <c r="F1507" s="820" t="s">
        <v>3571</v>
      </c>
      <c r="H1507" s="819">
        <v>33.768000000000001</v>
      </c>
      <c r="I1507" s="818"/>
      <c r="L1507" s="817"/>
      <c r="M1507" s="816"/>
      <c r="T1507" s="815"/>
      <c r="AT1507" s="814" t="s">
        <v>131</v>
      </c>
      <c r="AU1507" s="814" t="s">
        <v>78</v>
      </c>
      <c r="AV1507" s="813" t="s">
        <v>132</v>
      </c>
      <c r="AW1507" s="813" t="s">
        <v>28</v>
      </c>
      <c r="AX1507" s="813" t="s">
        <v>72</v>
      </c>
      <c r="AY1507" s="814" t="s">
        <v>130</v>
      </c>
    </row>
    <row r="1508" spans="2:65" s="10" customFormat="1">
      <c r="B1508" s="136"/>
      <c r="D1508" s="137" t="s">
        <v>131</v>
      </c>
      <c r="E1508" s="138" t="s">
        <v>1</v>
      </c>
      <c r="F1508" s="139" t="s">
        <v>3540</v>
      </c>
      <c r="H1508" s="140">
        <v>10.161</v>
      </c>
      <c r="I1508" s="141"/>
      <c r="L1508" s="136"/>
      <c r="M1508" s="142"/>
      <c r="T1508" s="144"/>
      <c r="AT1508" s="138" t="s">
        <v>131</v>
      </c>
      <c r="AU1508" s="138" t="s">
        <v>78</v>
      </c>
      <c r="AV1508" s="10" t="s">
        <v>78</v>
      </c>
      <c r="AW1508" s="10" t="s">
        <v>28</v>
      </c>
      <c r="AX1508" s="10" t="s">
        <v>72</v>
      </c>
      <c r="AY1508" s="138" t="s">
        <v>130</v>
      </c>
    </row>
    <row r="1509" spans="2:65" s="813" customFormat="1">
      <c r="B1509" s="817"/>
      <c r="D1509" s="137" t="s">
        <v>131</v>
      </c>
      <c r="E1509" s="814" t="s">
        <v>1</v>
      </c>
      <c r="F1509" s="820" t="s">
        <v>3567</v>
      </c>
      <c r="H1509" s="819">
        <v>10.161</v>
      </c>
      <c r="I1509" s="818"/>
      <c r="L1509" s="817"/>
      <c r="M1509" s="816"/>
      <c r="T1509" s="815"/>
      <c r="AT1509" s="814" t="s">
        <v>131</v>
      </c>
      <c r="AU1509" s="814" t="s">
        <v>78</v>
      </c>
      <c r="AV1509" s="813" t="s">
        <v>132</v>
      </c>
      <c r="AW1509" s="813" t="s">
        <v>28</v>
      </c>
      <c r="AX1509" s="813" t="s">
        <v>72</v>
      </c>
      <c r="AY1509" s="814" t="s">
        <v>130</v>
      </c>
    </row>
    <row r="1510" spans="2:65" s="821" customFormat="1">
      <c r="B1510" s="825"/>
      <c r="D1510" s="137" t="s">
        <v>131</v>
      </c>
      <c r="E1510" s="822" t="s">
        <v>3539</v>
      </c>
      <c r="F1510" s="828" t="s">
        <v>3195</v>
      </c>
      <c r="H1510" s="827">
        <v>178.45099999999999</v>
      </c>
      <c r="I1510" s="826"/>
      <c r="L1510" s="825"/>
      <c r="M1510" s="824"/>
      <c r="T1510" s="823"/>
      <c r="AT1510" s="822" t="s">
        <v>131</v>
      </c>
      <c r="AU1510" s="822" t="s">
        <v>78</v>
      </c>
      <c r="AV1510" s="821" t="s">
        <v>103</v>
      </c>
      <c r="AW1510" s="821" t="s">
        <v>28</v>
      </c>
      <c r="AX1510" s="821" t="s">
        <v>8</v>
      </c>
      <c r="AY1510" s="822" t="s">
        <v>130</v>
      </c>
    </row>
    <row r="1511" spans="2:65" s="686" customFormat="1" ht="24.25" customHeight="1">
      <c r="B1511" s="301"/>
      <c r="C1511" s="145" t="s">
        <v>2410</v>
      </c>
      <c r="D1511" s="145" t="s">
        <v>164</v>
      </c>
      <c r="E1511" s="146" t="s">
        <v>3536</v>
      </c>
      <c r="F1511" s="147" t="s">
        <v>3535</v>
      </c>
      <c r="G1511" s="148" t="s">
        <v>270</v>
      </c>
      <c r="H1511" s="149">
        <v>182.02</v>
      </c>
      <c r="I1511" s="150"/>
      <c r="J1511" s="151">
        <f>ROUND(I1511*H1511,0)</f>
        <v>0</v>
      </c>
      <c r="K1511" s="147" t="s">
        <v>4082</v>
      </c>
      <c r="L1511" s="152"/>
      <c r="M1511" s="153" t="s">
        <v>1</v>
      </c>
      <c r="N1511" s="306" t="s">
        <v>37</v>
      </c>
      <c r="P1511" s="307">
        <f>O1511*H1511</f>
        <v>0</v>
      </c>
      <c r="Q1511" s="307">
        <v>2E-3</v>
      </c>
      <c r="R1511" s="307">
        <f>Q1511*H1511</f>
        <v>0.36404000000000003</v>
      </c>
      <c r="S1511" s="307">
        <v>0</v>
      </c>
      <c r="T1511" s="133">
        <f>S1511*H1511</f>
        <v>0</v>
      </c>
      <c r="AR1511" s="134" t="s">
        <v>154</v>
      </c>
      <c r="AT1511" s="134" t="s">
        <v>164</v>
      </c>
      <c r="AU1511" s="134" t="s">
        <v>78</v>
      </c>
      <c r="AY1511" s="277" t="s">
        <v>130</v>
      </c>
      <c r="BE1511" s="308">
        <f>IF(N1511="základní",J1511,0)</f>
        <v>0</v>
      </c>
      <c r="BF1511" s="308">
        <f>IF(N1511="snížená",J1511,0)</f>
        <v>0</v>
      </c>
      <c r="BG1511" s="308">
        <f>IF(N1511="zákl. přenesená",J1511,0)</f>
        <v>0</v>
      </c>
      <c r="BH1511" s="308">
        <f>IF(N1511="sníž. přenesená",J1511,0)</f>
        <v>0</v>
      </c>
      <c r="BI1511" s="308">
        <f>IF(N1511="nulová",J1511,0)</f>
        <v>0</v>
      </c>
      <c r="BJ1511" s="277" t="s">
        <v>8</v>
      </c>
      <c r="BK1511" s="308">
        <f>ROUND(I1511*H1511,0)</f>
        <v>0</v>
      </c>
      <c r="BL1511" s="277" t="s">
        <v>143</v>
      </c>
      <c r="BM1511" s="134" t="s">
        <v>5366</v>
      </c>
    </row>
    <row r="1512" spans="2:65" s="10" customFormat="1">
      <c r="B1512" s="136"/>
      <c r="D1512" s="137" t="s">
        <v>131</v>
      </c>
      <c r="E1512" s="138" t="s">
        <v>1</v>
      </c>
      <c r="F1512" s="139" t="s">
        <v>5365</v>
      </c>
      <c r="H1512" s="140">
        <v>182.02</v>
      </c>
      <c r="I1512" s="141"/>
      <c r="L1512" s="136"/>
      <c r="M1512" s="142"/>
      <c r="T1512" s="144"/>
      <c r="AT1512" s="138" t="s">
        <v>131</v>
      </c>
      <c r="AU1512" s="138" t="s">
        <v>78</v>
      </c>
      <c r="AV1512" s="10" t="s">
        <v>78</v>
      </c>
      <c r="AW1512" s="10" t="s">
        <v>28</v>
      </c>
      <c r="AX1512" s="10" t="s">
        <v>8</v>
      </c>
      <c r="AY1512" s="138" t="s">
        <v>130</v>
      </c>
    </row>
    <row r="1513" spans="2:65" s="686" customFormat="1" ht="24.25" customHeight="1">
      <c r="B1513" s="301"/>
      <c r="C1513" s="551" t="s">
        <v>2411</v>
      </c>
      <c r="D1513" s="551" t="s">
        <v>1008</v>
      </c>
      <c r="E1513" s="801" t="s">
        <v>3150</v>
      </c>
      <c r="F1513" s="552" t="s">
        <v>3149</v>
      </c>
      <c r="G1513" s="800" t="s">
        <v>270</v>
      </c>
      <c r="H1513" s="799">
        <v>325.02999999999997</v>
      </c>
      <c r="I1513" s="553"/>
      <c r="J1513" s="798">
        <f>ROUND(I1513*H1513,0)</f>
        <v>0</v>
      </c>
      <c r="K1513" s="552" t="s">
        <v>4082</v>
      </c>
      <c r="L1513" s="34"/>
      <c r="M1513" s="554" t="s">
        <v>1</v>
      </c>
      <c r="N1513" s="555" t="s">
        <v>37</v>
      </c>
      <c r="P1513" s="307">
        <f>O1513*H1513</f>
        <v>0</v>
      </c>
      <c r="Q1513" s="307">
        <v>0</v>
      </c>
      <c r="R1513" s="307">
        <f>Q1513*H1513</f>
        <v>0</v>
      </c>
      <c r="S1513" s="307">
        <v>0</v>
      </c>
      <c r="T1513" s="133">
        <f>S1513*H1513</f>
        <v>0</v>
      </c>
      <c r="AR1513" s="134" t="s">
        <v>143</v>
      </c>
      <c r="AT1513" s="134" t="s">
        <v>1008</v>
      </c>
      <c r="AU1513" s="134" t="s">
        <v>78</v>
      </c>
      <c r="AY1513" s="277" t="s">
        <v>130</v>
      </c>
      <c r="BE1513" s="308">
        <f>IF(N1513="základní",J1513,0)</f>
        <v>0</v>
      </c>
      <c r="BF1513" s="308">
        <f>IF(N1513="snížená",J1513,0)</f>
        <v>0</v>
      </c>
      <c r="BG1513" s="308">
        <f>IF(N1513="zákl. přenesená",J1513,0)</f>
        <v>0</v>
      </c>
      <c r="BH1513" s="308">
        <f>IF(N1513="sníž. přenesená",J1513,0)</f>
        <v>0</v>
      </c>
      <c r="BI1513" s="308">
        <f>IF(N1513="nulová",J1513,0)</f>
        <v>0</v>
      </c>
      <c r="BJ1513" s="277" t="s">
        <v>8</v>
      </c>
      <c r="BK1513" s="308">
        <f>ROUND(I1513*H1513,0)</f>
        <v>0</v>
      </c>
      <c r="BL1513" s="277" t="s">
        <v>143</v>
      </c>
      <c r="BM1513" s="134" t="s">
        <v>5364</v>
      </c>
    </row>
    <row r="1514" spans="2:65" s="10" customFormat="1">
      <c r="B1514" s="136"/>
      <c r="D1514" s="137" t="s">
        <v>131</v>
      </c>
      <c r="E1514" s="138" t="s">
        <v>1</v>
      </c>
      <c r="F1514" s="139" t="s">
        <v>3154</v>
      </c>
      <c r="H1514" s="140">
        <v>325.02999999999997</v>
      </c>
      <c r="I1514" s="141"/>
      <c r="L1514" s="136"/>
      <c r="M1514" s="142"/>
      <c r="T1514" s="144"/>
      <c r="AT1514" s="138" t="s">
        <v>131</v>
      </c>
      <c r="AU1514" s="138" t="s">
        <v>78</v>
      </c>
      <c r="AV1514" s="10" t="s">
        <v>78</v>
      </c>
      <c r="AW1514" s="10" t="s">
        <v>28</v>
      </c>
      <c r="AX1514" s="10" t="s">
        <v>72</v>
      </c>
      <c r="AY1514" s="138" t="s">
        <v>130</v>
      </c>
    </row>
    <row r="1515" spans="2:65" s="813" customFormat="1">
      <c r="B1515" s="817"/>
      <c r="D1515" s="137" t="s">
        <v>131</v>
      </c>
      <c r="E1515" s="814" t="s">
        <v>1</v>
      </c>
      <c r="F1515" s="820" t="s">
        <v>2951</v>
      </c>
      <c r="H1515" s="819">
        <v>325.02999999999997</v>
      </c>
      <c r="I1515" s="818"/>
      <c r="L1515" s="817"/>
      <c r="M1515" s="816"/>
      <c r="T1515" s="815"/>
      <c r="AT1515" s="814" t="s">
        <v>131</v>
      </c>
      <c r="AU1515" s="814" t="s">
        <v>78</v>
      </c>
      <c r="AV1515" s="813" t="s">
        <v>132</v>
      </c>
      <c r="AW1515" s="813" t="s">
        <v>28</v>
      </c>
      <c r="AX1515" s="813" t="s">
        <v>8</v>
      </c>
      <c r="AY1515" s="814" t="s">
        <v>130</v>
      </c>
    </row>
    <row r="1516" spans="2:65" s="686" customFormat="1" ht="16.5" customHeight="1">
      <c r="B1516" s="301"/>
      <c r="C1516" s="145" t="s">
        <v>2412</v>
      </c>
      <c r="D1516" s="145" t="s">
        <v>164</v>
      </c>
      <c r="E1516" s="146" t="s">
        <v>3138</v>
      </c>
      <c r="F1516" s="147" t="s">
        <v>3137</v>
      </c>
      <c r="G1516" s="148" t="s">
        <v>270</v>
      </c>
      <c r="H1516" s="149">
        <v>357.53300000000002</v>
      </c>
      <c r="I1516" s="150"/>
      <c r="J1516" s="151">
        <f>ROUND(I1516*H1516,0)</f>
        <v>0</v>
      </c>
      <c r="K1516" s="147" t="s">
        <v>4082</v>
      </c>
      <c r="L1516" s="152"/>
      <c r="M1516" s="153" t="s">
        <v>1</v>
      </c>
      <c r="N1516" s="306" t="s">
        <v>37</v>
      </c>
      <c r="P1516" s="307">
        <f>O1516*H1516</f>
        <v>0</v>
      </c>
      <c r="Q1516" s="307">
        <v>4.0000000000000002E-4</v>
      </c>
      <c r="R1516" s="307">
        <f>Q1516*H1516</f>
        <v>0.14301320000000001</v>
      </c>
      <c r="S1516" s="307">
        <v>0</v>
      </c>
      <c r="T1516" s="133">
        <f>S1516*H1516</f>
        <v>0</v>
      </c>
      <c r="AR1516" s="134" t="s">
        <v>154</v>
      </c>
      <c r="AT1516" s="134" t="s">
        <v>164</v>
      </c>
      <c r="AU1516" s="134" t="s">
        <v>78</v>
      </c>
      <c r="AY1516" s="277" t="s">
        <v>130</v>
      </c>
      <c r="BE1516" s="308">
        <f>IF(N1516="základní",J1516,0)</f>
        <v>0</v>
      </c>
      <c r="BF1516" s="308">
        <f>IF(N1516="snížená",J1516,0)</f>
        <v>0</v>
      </c>
      <c r="BG1516" s="308">
        <f>IF(N1516="zákl. přenesená",J1516,0)</f>
        <v>0</v>
      </c>
      <c r="BH1516" s="308">
        <f>IF(N1516="sníž. přenesená",J1516,0)</f>
        <v>0</v>
      </c>
      <c r="BI1516" s="308">
        <f>IF(N1516="nulová",J1516,0)</f>
        <v>0</v>
      </c>
      <c r="BJ1516" s="277" t="s">
        <v>8</v>
      </c>
      <c r="BK1516" s="308">
        <f>ROUND(I1516*H1516,0)</f>
        <v>0</v>
      </c>
      <c r="BL1516" s="277" t="s">
        <v>143</v>
      </c>
      <c r="BM1516" s="134" t="s">
        <v>5363</v>
      </c>
    </row>
    <row r="1517" spans="2:65" s="10" customFormat="1">
      <c r="B1517" s="136"/>
      <c r="D1517" s="137" t="s">
        <v>131</v>
      </c>
      <c r="E1517" s="138" t="s">
        <v>1</v>
      </c>
      <c r="F1517" s="139" t="s">
        <v>4598</v>
      </c>
      <c r="H1517" s="140">
        <v>357.53300000000002</v>
      </c>
      <c r="I1517" s="141"/>
      <c r="L1517" s="136"/>
      <c r="M1517" s="142"/>
      <c r="T1517" s="144"/>
      <c r="AT1517" s="138" t="s">
        <v>131</v>
      </c>
      <c r="AU1517" s="138" t="s">
        <v>78</v>
      </c>
      <c r="AV1517" s="10" t="s">
        <v>78</v>
      </c>
      <c r="AW1517" s="10" t="s">
        <v>28</v>
      </c>
      <c r="AX1517" s="10" t="s">
        <v>72</v>
      </c>
      <c r="AY1517" s="138" t="s">
        <v>130</v>
      </c>
    </row>
    <row r="1518" spans="2:65" s="813" customFormat="1">
      <c r="B1518" s="817"/>
      <c r="D1518" s="137" t="s">
        <v>131</v>
      </c>
      <c r="E1518" s="814" t="s">
        <v>1</v>
      </c>
      <c r="F1518" s="820" t="s">
        <v>2951</v>
      </c>
      <c r="H1518" s="819">
        <v>357.53300000000002</v>
      </c>
      <c r="I1518" s="818"/>
      <c r="L1518" s="817"/>
      <c r="M1518" s="816"/>
      <c r="T1518" s="815"/>
      <c r="AT1518" s="814" t="s">
        <v>131</v>
      </c>
      <c r="AU1518" s="814" t="s">
        <v>78</v>
      </c>
      <c r="AV1518" s="813" t="s">
        <v>132</v>
      </c>
      <c r="AW1518" s="813" t="s">
        <v>28</v>
      </c>
      <c r="AX1518" s="813" t="s">
        <v>8</v>
      </c>
      <c r="AY1518" s="814" t="s">
        <v>130</v>
      </c>
    </row>
    <row r="1519" spans="2:65" s="686" customFormat="1" ht="24.25" customHeight="1">
      <c r="B1519" s="301"/>
      <c r="C1519" s="551" t="s">
        <v>2413</v>
      </c>
      <c r="D1519" s="551" t="s">
        <v>1008</v>
      </c>
      <c r="E1519" s="801" t="s">
        <v>3061</v>
      </c>
      <c r="F1519" s="552" t="s">
        <v>3060</v>
      </c>
      <c r="G1519" s="800" t="s">
        <v>270</v>
      </c>
      <c r="H1519" s="799">
        <v>960.44600000000003</v>
      </c>
      <c r="I1519" s="553"/>
      <c r="J1519" s="798">
        <f>ROUND(I1519*H1519,0)</f>
        <v>0</v>
      </c>
      <c r="K1519" s="552" t="s">
        <v>4082</v>
      </c>
      <c r="L1519" s="34"/>
      <c r="M1519" s="554" t="s">
        <v>1</v>
      </c>
      <c r="N1519" s="555" t="s">
        <v>37</v>
      </c>
      <c r="P1519" s="307">
        <f>O1519*H1519</f>
        <v>0</v>
      </c>
      <c r="Q1519" s="307">
        <v>1.0499999999999999E-5</v>
      </c>
      <c r="R1519" s="307">
        <f>Q1519*H1519</f>
        <v>1.0084683000000001E-2</v>
      </c>
      <c r="S1519" s="307">
        <v>0</v>
      </c>
      <c r="T1519" s="133">
        <f>S1519*H1519</f>
        <v>0</v>
      </c>
      <c r="AR1519" s="134" t="s">
        <v>143</v>
      </c>
      <c r="AT1519" s="134" t="s">
        <v>1008</v>
      </c>
      <c r="AU1519" s="134" t="s">
        <v>78</v>
      </c>
      <c r="AY1519" s="277" t="s">
        <v>130</v>
      </c>
      <c r="BE1519" s="308">
        <f>IF(N1519="základní",J1519,0)</f>
        <v>0</v>
      </c>
      <c r="BF1519" s="308">
        <f>IF(N1519="snížená",J1519,0)</f>
        <v>0</v>
      </c>
      <c r="BG1519" s="308">
        <f>IF(N1519="zákl. přenesená",J1519,0)</f>
        <v>0</v>
      </c>
      <c r="BH1519" s="308">
        <f>IF(N1519="sníž. přenesená",J1519,0)</f>
        <v>0</v>
      </c>
      <c r="BI1519" s="308">
        <f>IF(N1519="nulová",J1519,0)</f>
        <v>0</v>
      </c>
      <c r="BJ1519" s="277" t="s">
        <v>8</v>
      </c>
      <c r="BK1519" s="308">
        <f>ROUND(I1519*H1519,0)</f>
        <v>0</v>
      </c>
      <c r="BL1519" s="277" t="s">
        <v>143</v>
      </c>
      <c r="BM1519" s="134" t="s">
        <v>5362</v>
      </c>
    </row>
    <row r="1520" spans="2:65" s="10" customFormat="1">
      <c r="B1520" s="136"/>
      <c r="D1520" s="137" t="s">
        <v>131</v>
      </c>
      <c r="E1520" s="138" t="s">
        <v>1</v>
      </c>
      <c r="F1520" s="139" t="s">
        <v>5361</v>
      </c>
      <c r="H1520" s="140">
        <v>454.87599999999998</v>
      </c>
      <c r="I1520" s="141"/>
      <c r="L1520" s="136"/>
      <c r="M1520" s="142"/>
      <c r="T1520" s="144"/>
      <c r="AT1520" s="138" t="s">
        <v>131</v>
      </c>
      <c r="AU1520" s="138" t="s">
        <v>78</v>
      </c>
      <c r="AV1520" s="10" t="s">
        <v>78</v>
      </c>
      <c r="AW1520" s="10" t="s">
        <v>28</v>
      </c>
      <c r="AX1520" s="10" t="s">
        <v>72</v>
      </c>
      <c r="AY1520" s="138" t="s">
        <v>130</v>
      </c>
    </row>
    <row r="1521" spans="2:65" s="10" customFormat="1">
      <c r="B1521" s="136"/>
      <c r="D1521" s="137" t="s">
        <v>131</v>
      </c>
      <c r="E1521" s="138" t="s">
        <v>1</v>
      </c>
      <c r="F1521" s="139" t="s">
        <v>5360</v>
      </c>
      <c r="H1521" s="140">
        <v>157.36000000000001</v>
      </c>
      <c r="I1521" s="141"/>
      <c r="L1521" s="136"/>
      <c r="M1521" s="142"/>
      <c r="T1521" s="144"/>
      <c r="AT1521" s="138" t="s">
        <v>131</v>
      </c>
      <c r="AU1521" s="138" t="s">
        <v>78</v>
      </c>
      <c r="AV1521" s="10" t="s">
        <v>78</v>
      </c>
      <c r="AW1521" s="10" t="s">
        <v>28</v>
      </c>
      <c r="AX1521" s="10" t="s">
        <v>72</v>
      </c>
      <c r="AY1521" s="138" t="s">
        <v>130</v>
      </c>
    </row>
    <row r="1522" spans="2:65" s="10" customFormat="1">
      <c r="B1522" s="136"/>
      <c r="D1522" s="137" t="s">
        <v>131</v>
      </c>
      <c r="E1522" s="138" t="s">
        <v>1</v>
      </c>
      <c r="F1522" s="139" t="s">
        <v>5359</v>
      </c>
      <c r="H1522" s="140">
        <v>348.21</v>
      </c>
      <c r="I1522" s="141"/>
      <c r="L1522" s="136"/>
      <c r="M1522" s="142"/>
      <c r="T1522" s="144"/>
      <c r="AT1522" s="138" t="s">
        <v>131</v>
      </c>
      <c r="AU1522" s="138" t="s">
        <v>78</v>
      </c>
      <c r="AV1522" s="10" t="s">
        <v>78</v>
      </c>
      <c r="AW1522" s="10" t="s">
        <v>28</v>
      </c>
      <c r="AX1522" s="10" t="s">
        <v>72</v>
      </c>
      <c r="AY1522" s="138" t="s">
        <v>130</v>
      </c>
    </row>
    <row r="1523" spans="2:65" s="813" customFormat="1">
      <c r="B1523" s="817"/>
      <c r="D1523" s="137" t="s">
        <v>131</v>
      </c>
      <c r="E1523" s="814" t="s">
        <v>1</v>
      </c>
      <c r="F1523" s="820" t="s">
        <v>2951</v>
      </c>
      <c r="H1523" s="819">
        <v>960.44600000000003</v>
      </c>
      <c r="I1523" s="818"/>
      <c r="L1523" s="817"/>
      <c r="M1523" s="816"/>
      <c r="T1523" s="815"/>
      <c r="AT1523" s="814" t="s">
        <v>131</v>
      </c>
      <c r="AU1523" s="814" t="s">
        <v>78</v>
      </c>
      <c r="AV1523" s="813" t="s">
        <v>132</v>
      </c>
      <c r="AW1523" s="813" t="s">
        <v>28</v>
      </c>
      <c r="AX1523" s="813" t="s">
        <v>8</v>
      </c>
      <c r="AY1523" s="814" t="s">
        <v>130</v>
      </c>
    </row>
    <row r="1524" spans="2:65" s="686" customFormat="1" ht="24.25" customHeight="1">
      <c r="B1524" s="301"/>
      <c r="C1524" s="145" t="s">
        <v>2414</v>
      </c>
      <c r="D1524" s="145" t="s">
        <v>164</v>
      </c>
      <c r="E1524" s="146" t="s">
        <v>3055</v>
      </c>
      <c r="F1524" s="147" t="s">
        <v>3054</v>
      </c>
      <c r="G1524" s="148" t="s">
        <v>270</v>
      </c>
      <c r="H1524" s="149">
        <v>1056.491</v>
      </c>
      <c r="I1524" s="150"/>
      <c r="J1524" s="151">
        <f>ROUND(I1524*H1524,0)</f>
        <v>0</v>
      </c>
      <c r="K1524" s="147" t="s">
        <v>4082</v>
      </c>
      <c r="L1524" s="152"/>
      <c r="M1524" s="153" t="s">
        <v>1</v>
      </c>
      <c r="N1524" s="306" t="s">
        <v>37</v>
      </c>
      <c r="P1524" s="307">
        <f>O1524*H1524</f>
        <v>0</v>
      </c>
      <c r="Q1524" s="307">
        <v>1.3999999999999999E-4</v>
      </c>
      <c r="R1524" s="307">
        <f>Q1524*H1524</f>
        <v>0.14790873999999998</v>
      </c>
      <c r="S1524" s="307">
        <v>0</v>
      </c>
      <c r="T1524" s="133">
        <f>S1524*H1524</f>
        <v>0</v>
      </c>
      <c r="AR1524" s="134" t="s">
        <v>154</v>
      </c>
      <c r="AT1524" s="134" t="s">
        <v>164</v>
      </c>
      <c r="AU1524" s="134" t="s">
        <v>78</v>
      </c>
      <c r="AY1524" s="277" t="s">
        <v>130</v>
      </c>
      <c r="BE1524" s="308">
        <f>IF(N1524="základní",J1524,0)</f>
        <v>0</v>
      </c>
      <c r="BF1524" s="308">
        <f>IF(N1524="snížená",J1524,0)</f>
        <v>0</v>
      </c>
      <c r="BG1524" s="308">
        <f>IF(N1524="zákl. přenesená",J1524,0)</f>
        <v>0</v>
      </c>
      <c r="BH1524" s="308">
        <f>IF(N1524="sníž. přenesená",J1524,0)</f>
        <v>0</v>
      </c>
      <c r="BI1524" s="308">
        <f>IF(N1524="nulová",J1524,0)</f>
        <v>0</v>
      </c>
      <c r="BJ1524" s="277" t="s">
        <v>8</v>
      </c>
      <c r="BK1524" s="308">
        <f>ROUND(I1524*H1524,0)</f>
        <v>0</v>
      </c>
      <c r="BL1524" s="277" t="s">
        <v>143</v>
      </c>
      <c r="BM1524" s="134" t="s">
        <v>5358</v>
      </c>
    </row>
    <row r="1525" spans="2:65" s="10" customFormat="1">
      <c r="B1525" s="136"/>
      <c r="D1525" s="137" t="s">
        <v>131</v>
      </c>
      <c r="E1525" s="138" t="s">
        <v>1</v>
      </c>
      <c r="F1525" s="139" t="s">
        <v>5357</v>
      </c>
      <c r="H1525" s="140">
        <v>500.36399999999998</v>
      </c>
      <c r="I1525" s="141"/>
      <c r="L1525" s="136"/>
      <c r="M1525" s="142"/>
      <c r="T1525" s="144"/>
      <c r="AT1525" s="138" t="s">
        <v>131</v>
      </c>
      <c r="AU1525" s="138" t="s">
        <v>78</v>
      </c>
      <c r="AV1525" s="10" t="s">
        <v>78</v>
      </c>
      <c r="AW1525" s="10" t="s">
        <v>28</v>
      </c>
      <c r="AX1525" s="10" t="s">
        <v>72</v>
      </c>
      <c r="AY1525" s="138" t="s">
        <v>130</v>
      </c>
    </row>
    <row r="1526" spans="2:65" s="10" customFormat="1">
      <c r="B1526" s="136"/>
      <c r="D1526" s="137" t="s">
        <v>131</v>
      </c>
      <c r="E1526" s="138" t="s">
        <v>1</v>
      </c>
      <c r="F1526" s="139" t="s">
        <v>5356</v>
      </c>
      <c r="H1526" s="140">
        <v>173.096</v>
      </c>
      <c r="I1526" s="141"/>
      <c r="L1526" s="136"/>
      <c r="M1526" s="142"/>
      <c r="T1526" s="144"/>
      <c r="AT1526" s="138" t="s">
        <v>131</v>
      </c>
      <c r="AU1526" s="138" t="s">
        <v>78</v>
      </c>
      <c r="AV1526" s="10" t="s">
        <v>78</v>
      </c>
      <c r="AW1526" s="10" t="s">
        <v>28</v>
      </c>
      <c r="AX1526" s="10" t="s">
        <v>72</v>
      </c>
      <c r="AY1526" s="138" t="s">
        <v>130</v>
      </c>
    </row>
    <row r="1527" spans="2:65" s="10" customFormat="1">
      <c r="B1527" s="136"/>
      <c r="D1527" s="137" t="s">
        <v>131</v>
      </c>
      <c r="E1527" s="138" t="s">
        <v>1</v>
      </c>
      <c r="F1527" s="139" t="s">
        <v>5355</v>
      </c>
      <c r="H1527" s="140">
        <v>383.03100000000001</v>
      </c>
      <c r="I1527" s="141"/>
      <c r="L1527" s="136"/>
      <c r="M1527" s="142"/>
      <c r="T1527" s="144"/>
      <c r="AT1527" s="138" t="s">
        <v>131</v>
      </c>
      <c r="AU1527" s="138" t="s">
        <v>78</v>
      </c>
      <c r="AV1527" s="10" t="s">
        <v>78</v>
      </c>
      <c r="AW1527" s="10" t="s">
        <v>28</v>
      </c>
      <c r="AX1527" s="10" t="s">
        <v>72</v>
      </c>
      <c r="AY1527" s="138" t="s">
        <v>130</v>
      </c>
    </row>
    <row r="1528" spans="2:65" s="813" customFormat="1">
      <c r="B1528" s="817"/>
      <c r="D1528" s="137" t="s">
        <v>131</v>
      </c>
      <c r="E1528" s="814" t="s">
        <v>1</v>
      </c>
      <c r="F1528" s="820" t="s">
        <v>2951</v>
      </c>
      <c r="H1528" s="819">
        <v>1056.491</v>
      </c>
      <c r="I1528" s="818"/>
      <c r="L1528" s="817"/>
      <c r="M1528" s="816"/>
      <c r="T1528" s="815"/>
      <c r="AT1528" s="814" t="s">
        <v>131</v>
      </c>
      <c r="AU1528" s="814" t="s">
        <v>78</v>
      </c>
      <c r="AV1528" s="813" t="s">
        <v>132</v>
      </c>
      <c r="AW1528" s="813" t="s">
        <v>28</v>
      </c>
      <c r="AX1528" s="813" t="s">
        <v>8</v>
      </c>
      <c r="AY1528" s="814" t="s">
        <v>130</v>
      </c>
    </row>
    <row r="1529" spans="2:65" s="686" customFormat="1" ht="24.25" customHeight="1">
      <c r="B1529" s="301"/>
      <c r="C1529" s="551" t="s">
        <v>2415</v>
      </c>
      <c r="D1529" s="551" t="s">
        <v>1008</v>
      </c>
      <c r="E1529" s="801" t="s">
        <v>5354</v>
      </c>
      <c r="F1529" s="552" t="s">
        <v>5353</v>
      </c>
      <c r="G1529" s="800" t="s">
        <v>138</v>
      </c>
      <c r="H1529" s="799">
        <v>34.265000000000001</v>
      </c>
      <c r="I1529" s="553"/>
      <c r="J1529" s="798">
        <f>ROUND(I1529*H1529,0)</f>
        <v>0</v>
      </c>
      <c r="K1529" s="552" t="s">
        <v>4082</v>
      </c>
      <c r="L1529" s="34"/>
      <c r="M1529" s="554" t="s">
        <v>1</v>
      </c>
      <c r="N1529" s="555" t="s">
        <v>37</v>
      </c>
      <c r="P1529" s="307">
        <f>O1529*H1529</f>
        <v>0</v>
      </c>
      <c r="Q1529" s="307">
        <v>0</v>
      </c>
      <c r="R1529" s="307">
        <f>Q1529*H1529</f>
        <v>0</v>
      </c>
      <c r="S1529" s="307">
        <v>0</v>
      </c>
      <c r="T1529" s="133">
        <f>S1529*H1529</f>
        <v>0</v>
      </c>
      <c r="AR1529" s="134" t="s">
        <v>143</v>
      </c>
      <c r="AT1529" s="134" t="s">
        <v>1008</v>
      </c>
      <c r="AU1529" s="134" t="s">
        <v>78</v>
      </c>
      <c r="AY1529" s="277" t="s">
        <v>130</v>
      </c>
      <c r="BE1529" s="308">
        <f>IF(N1529="základní",J1529,0)</f>
        <v>0</v>
      </c>
      <c r="BF1529" s="308">
        <f>IF(N1529="snížená",J1529,0)</f>
        <v>0</v>
      </c>
      <c r="BG1529" s="308">
        <f>IF(N1529="zákl. přenesená",J1529,0)</f>
        <v>0</v>
      </c>
      <c r="BH1529" s="308">
        <f>IF(N1529="sníž. přenesená",J1529,0)</f>
        <v>0</v>
      </c>
      <c r="BI1529" s="308">
        <f>IF(N1529="nulová",J1529,0)</f>
        <v>0</v>
      </c>
      <c r="BJ1529" s="277" t="s">
        <v>8</v>
      </c>
      <c r="BK1529" s="308">
        <f>ROUND(I1529*H1529,0)</f>
        <v>0</v>
      </c>
      <c r="BL1529" s="277" t="s">
        <v>143</v>
      </c>
      <c r="BM1529" s="134" t="s">
        <v>5352</v>
      </c>
    </row>
    <row r="1530" spans="2:65" s="292" customFormat="1" ht="22.95" customHeight="1">
      <c r="B1530" s="293"/>
      <c r="D1530" s="120" t="s">
        <v>71</v>
      </c>
      <c r="E1530" s="129" t="s">
        <v>5351</v>
      </c>
      <c r="F1530" s="129" t="s">
        <v>5350</v>
      </c>
      <c r="I1530" s="294"/>
      <c r="J1530" s="300">
        <f>BK1530</f>
        <v>0</v>
      </c>
      <c r="L1530" s="293"/>
      <c r="M1530" s="296"/>
      <c r="P1530" s="297">
        <f>SUM(P1531:P1556)</f>
        <v>0</v>
      </c>
      <c r="R1530" s="297">
        <f>SUM(R1531:R1556)</f>
        <v>22.968343818000001</v>
      </c>
      <c r="T1530" s="298">
        <f>SUM(T1531:T1556)</f>
        <v>0</v>
      </c>
      <c r="AR1530" s="120" t="s">
        <v>78</v>
      </c>
      <c r="AT1530" s="127" t="s">
        <v>71</v>
      </c>
      <c r="AU1530" s="127" t="s">
        <v>8</v>
      </c>
      <c r="AY1530" s="120" t="s">
        <v>130</v>
      </c>
      <c r="BK1530" s="128">
        <f>SUM(BK1531:BK1556)</f>
        <v>0</v>
      </c>
    </row>
    <row r="1531" spans="2:65" s="686" customFormat="1" ht="24.25" customHeight="1">
      <c r="B1531" s="301"/>
      <c r="C1531" s="551" t="s">
        <v>2416</v>
      </c>
      <c r="D1531" s="551" t="s">
        <v>1008</v>
      </c>
      <c r="E1531" s="801" t="s">
        <v>3981</v>
      </c>
      <c r="F1531" s="552" t="s">
        <v>3980</v>
      </c>
      <c r="G1531" s="800" t="s">
        <v>270</v>
      </c>
      <c r="H1531" s="799">
        <v>75.680999999999997</v>
      </c>
      <c r="I1531" s="553"/>
      <c r="J1531" s="798">
        <f>ROUND(I1531*H1531,0)</f>
        <v>0</v>
      </c>
      <c r="K1531" s="552" t="s">
        <v>4082</v>
      </c>
      <c r="L1531" s="34"/>
      <c r="M1531" s="554" t="s">
        <v>1</v>
      </c>
      <c r="N1531" s="555" t="s">
        <v>37</v>
      </c>
      <c r="P1531" s="307">
        <f>O1531*H1531</f>
        <v>0</v>
      </c>
      <c r="Q1531" s="307">
        <v>2.2279999999999999E-3</v>
      </c>
      <c r="R1531" s="307">
        <f>Q1531*H1531</f>
        <v>0.16861726799999999</v>
      </c>
      <c r="S1531" s="307">
        <v>0</v>
      </c>
      <c r="T1531" s="133">
        <f>S1531*H1531</f>
        <v>0</v>
      </c>
      <c r="AR1531" s="134" t="s">
        <v>143</v>
      </c>
      <c r="AT1531" s="134" t="s">
        <v>1008</v>
      </c>
      <c r="AU1531" s="134" t="s">
        <v>78</v>
      </c>
      <c r="AY1531" s="277" t="s">
        <v>130</v>
      </c>
      <c r="BE1531" s="308">
        <f>IF(N1531="základní",J1531,0)</f>
        <v>0</v>
      </c>
      <c r="BF1531" s="308">
        <f>IF(N1531="snížená",J1531,0)</f>
        <v>0</v>
      </c>
      <c r="BG1531" s="308">
        <f>IF(N1531="zákl. přenesená",J1531,0)</f>
        <v>0</v>
      </c>
      <c r="BH1531" s="308">
        <f>IF(N1531="sníž. přenesená",J1531,0)</f>
        <v>0</v>
      </c>
      <c r="BI1531" s="308">
        <f>IF(N1531="nulová",J1531,0)</f>
        <v>0</v>
      </c>
      <c r="BJ1531" s="277" t="s">
        <v>8</v>
      </c>
      <c r="BK1531" s="308">
        <f>ROUND(I1531*H1531,0)</f>
        <v>0</v>
      </c>
      <c r="BL1531" s="277" t="s">
        <v>143</v>
      </c>
      <c r="BM1531" s="134" t="s">
        <v>5349</v>
      </c>
    </row>
    <row r="1532" spans="2:65" s="10" customFormat="1">
      <c r="B1532" s="136"/>
      <c r="D1532" s="137" t="s">
        <v>131</v>
      </c>
      <c r="E1532" s="138" t="s">
        <v>1</v>
      </c>
      <c r="F1532" s="139" t="s">
        <v>3991</v>
      </c>
      <c r="H1532" s="140">
        <v>53.155999999999999</v>
      </c>
      <c r="I1532" s="141"/>
      <c r="L1532" s="136"/>
      <c r="M1532" s="142"/>
      <c r="T1532" s="144"/>
      <c r="AT1532" s="138" t="s">
        <v>131</v>
      </c>
      <c r="AU1532" s="138" t="s">
        <v>78</v>
      </c>
      <c r="AV1532" s="10" t="s">
        <v>78</v>
      </c>
      <c r="AW1532" s="10" t="s">
        <v>28</v>
      </c>
      <c r="AX1532" s="10" t="s">
        <v>72</v>
      </c>
      <c r="AY1532" s="138" t="s">
        <v>130</v>
      </c>
    </row>
    <row r="1533" spans="2:65" s="813" customFormat="1">
      <c r="B1533" s="817"/>
      <c r="D1533" s="137" t="s">
        <v>131</v>
      </c>
      <c r="E1533" s="814" t="s">
        <v>3990</v>
      </c>
      <c r="F1533" s="820" t="s">
        <v>3989</v>
      </c>
      <c r="H1533" s="819">
        <v>53.155999999999999</v>
      </c>
      <c r="I1533" s="818"/>
      <c r="L1533" s="817"/>
      <c r="M1533" s="816"/>
      <c r="T1533" s="815"/>
      <c r="AT1533" s="814" t="s">
        <v>131</v>
      </c>
      <c r="AU1533" s="814" t="s">
        <v>78</v>
      </c>
      <c r="AV1533" s="813" t="s">
        <v>132</v>
      </c>
      <c r="AW1533" s="813" t="s">
        <v>28</v>
      </c>
      <c r="AX1533" s="813" t="s">
        <v>72</v>
      </c>
      <c r="AY1533" s="814" t="s">
        <v>130</v>
      </c>
    </row>
    <row r="1534" spans="2:65" s="10" customFormat="1">
      <c r="B1534" s="136"/>
      <c r="D1534" s="137" t="s">
        <v>131</v>
      </c>
      <c r="E1534" s="138" t="s">
        <v>1</v>
      </c>
      <c r="F1534" s="139" t="s">
        <v>3985</v>
      </c>
      <c r="H1534" s="140">
        <v>5.4249999999999998</v>
      </c>
      <c r="I1534" s="141"/>
      <c r="L1534" s="136"/>
      <c r="M1534" s="142"/>
      <c r="T1534" s="144"/>
      <c r="AT1534" s="138" t="s">
        <v>131</v>
      </c>
      <c r="AU1534" s="138" t="s">
        <v>78</v>
      </c>
      <c r="AV1534" s="10" t="s">
        <v>78</v>
      </c>
      <c r="AW1534" s="10" t="s">
        <v>28</v>
      </c>
      <c r="AX1534" s="10" t="s">
        <v>72</v>
      </c>
      <c r="AY1534" s="138" t="s">
        <v>130</v>
      </c>
    </row>
    <row r="1535" spans="2:65" s="10" customFormat="1">
      <c r="B1535" s="136"/>
      <c r="D1535" s="137" t="s">
        <v>131</v>
      </c>
      <c r="E1535" s="138" t="s">
        <v>1</v>
      </c>
      <c r="F1535" s="139" t="s">
        <v>3984</v>
      </c>
      <c r="H1535" s="140">
        <v>17.100000000000001</v>
      </c>
      <c r="I1535" s="141"/>
      <c r="L1535" s="136"/>
      <c r="M1535" s="142"/>
      <c r="T1535" s="144"/>
      <c r="AT1535" s="138" t="s">
        <v>131</v>
      </c>
      <c r="AU1535" s="138" t="s">
        <v>78</v>
      </c>
      <c r="AV1535" s="10" t="s">
        <v>78</v>
      </c>
      <c r="AW1535" s="10" t="s">
        <v>28</v>
      </c>
      <c r="AX1535" s="10" t="s">
        <v>72</v>
      </c>
      <c r="AY1535" s="138" t="s">
        <v>130</v>
      </c>
    </row>
    <row r="1536" spans="2:65" s="813" customFormat="1">
      <c r="B1536" s="817"/>
      <c r="D1536" s="137" t="s">
        <v>131</v>
      </c>
      <c r="E1536" s="814" t="s">
        <v>3983</v>
      </c>
      <c r="F1536" s="820" t="s">
        <v>3982</v>
      </c>
      <c r="H1536" s="819">
        <v>22.524999999999999</v>
      </c>
      <c r="I1536" s="818"/>
      <c r="L1536" s="817"/>
      <c r="M1536" s="816"/>
      <c r="T1536" s="815"/>
      <c r="AT1536" s="814" t="s">
        <v>131</v>
      </c>
      <c r="AU1536" s="814" t="s">
        <v>78</v>
      </c>
      <c r="AV1536" s="813" t="s">
        <v>132</v>
      </c>
      <c r="AW1536" s="813" t="s">
        <v>28</v>
      </c>
      <c r="AX1536" s="813" t="s">
        <v>72</v>
      </c>
      <c r="AY1536" s="814" t="s">
        <v>130</v>
      </c>
    </row>
    <row r="1537" spans="2:65" s="821" customFormat="1">
      <c r="B1537" s="825"/>
      <c r="D1537" s="137" t="s">
        <v>131</v>
      </c>
      <c r="E1537" s="822" t="s">
        <v>1</v>
      </c>
      <c r="F1537" s="828" t="s">
        <v>3195</v>
      </c>
      <c r="H1537" s="827">
        <v>75.680999999999997</v>
      </c>
      <c r="I1537" s="826"/>
      <c r="L1537" s="825"/>
      <c r="M1537" s="824"/>
      <c r="T1537" s="823"/>
      <c r="AT1537" s="822" t="s">
        <v>131</v>
      </c>
      <c r="AU1537" s="822" t="s">
        <v>78</v>
      </c>
      <c r="AV1537" s="821" t="s">
        <v>103</v>
      </c>
      <c r="AW1537" s="821" t="s">
        <v>28</v>
      </c>
      <c r="AX1537" s="821" t="s">
        <v>8</v>
      </c>
      <c r="AY1537" s="822" t="s">
        <v>130</v>
      </c>
    </row>
    <row r="1538" spans="2:65" s="686" customFormat="1" ht="24.25" customHeight="1">
      <c r="B1538" s="301"/>
      <c r="C1538" s="145" t="s">
        <v>2417</v>
      </c>
      <c r="D1538" s="145" t="s">
        <v>164</v>
      </c>
      <c r="E1538" s="146" t="s">
        <v>3988</v>
      </c>
      <c r="F1538" s="147" t="s">
        <v>3987</v>
      </c>
      <c r="G1538" s="148" t="s">
        <v>270</v>
      </c>
      <c r="H1538" s="149">
        <v>55.814</v>
      </c>
      <c r="I1538" s="150"/>
      <c r="J1538" s="151">
        <f>ROUND(I1538*H1538,0)</f>
        <v>0</v>
      </c>
      <c r="K1538" s="147" t="s">
        <v>4082</v>
      </c>
      <c r="L1538" s="152"/>
      <c r="M1538" s="153" t="s">
        <v>1</v>
      </c>
      <c r="N1538" s="306" t="s">
        <v>37</v>
      </c>
      <c r="P1538" s="307">
        <f>O1538*H1538</f>
        <v>0</v>
      </c>
      <c r="Q1538" s="307">
        <v>2.1199999999999999E-3</v>
      </c>
      <c r="R1538" s="307">
        <f>Q1538*H1538</f>
        <v>0.11832568</v>
      </c>
      <c r="S1538" s="307">
        <v>0</v>
      </c>
      <c r="T1538" s="133">
        <f>S1538*H1538</f>
        <v>0</v>
      </c>
      <c r="AR1538" s="134" t="s">
        <v>154</v>
      </c>
      <c r="AT1538" s="134" t="s">
        <v>164</v>
      </c>
      <c r="AU1538" s="134" t="s">
        <v>78</v>
      </c>
      <c r="AY1538" s="277" t="s">
        <v>130</v>
      </c>
      <c r="BE1538" s="308">
        <f>IF(N1538="základní",J1538,0)</f>
        <v>0</v>
      </c>
      <c r="BF1538" s="308">
        <f>IF(N1538="snížená",J1538,0)</f>
        <v>0</v>
      </c>
      <c r="BG1538" s="308">
        <f>IF(N1538="zákl. přenesená",J1538,0)</f>
        <v>0</v>
      </c>
      <c r="BH1538" s="308">
        <f>IF(N1538="sníž. přenesená",J1538,0)</f>
        <v>0</v>
      </c>
      <c r="BI1538" s="308">
        <f>IF(N1538="nulová",J1538,0)</f>
        <v>0</v>
      </c>
      <c r="BJ1538" s="277" t="s">
        <v>8</v>
      </c>
      <c r="BK1538" s="308">
        <f>ROUND(I1538*H1538,0)</f>
        <v>0</v>
      </c>
      <c r="BL1538" s="277" t="s">
        <v>143</v>
      </c>
      <c r="BM1538" s="134" t="s">
        <v>5348</v>
      </c>
    </row>
    <row r="1539" spans="2:65" s="10" customFormat="1">
      <c r="B1539" s="136"/>
      <c r="D1539" s="137" t="s">
        <v>131</v>
      </c>
      <c r="E1539" s="138" t="s">
        <v>1</v>
      </c>
      <c r="F1539" s="139" t="s">
        <v>5347</v>
      </c>
      <c r="H1539" s="140">
        <v>55.814</v>
      </c>
      <c r="I1539" s="141"/>
      <c r="L1539" s="136"/>
      <c r="M1539" s="142"/>
      <c r="T1539" s="144"/>
      <c r="AT1539" s="138" t="s">
        <v>131</v>
      </c>
      <c r="AU1539" s="138" t="s">
        <v>78</v>
      </c>
      <c r="AV1539" s="10" t="s">
        <v>78</v>
      </c>
      <c r="AW1539" s="10" t="s">
        <v>28</v>
      </c>
      <c r="AX1539" s="10" t="s">
        <v>8</v>
      </c>
      <c r="AY1539" s="138" t="s">
        <v>130</v>
      </c>
    </row>
    <row r="1540" spans="2:65" s="686" customFormat="1" ht="24.25" customHeight="1">
      <c r="B1540" s="301"/>
      <c r="C1540" s="145" t="s">
        <v>2418</v>
      </c>
      <c r="D1540" s="145" t="s">
        <v>164</v>
      </c>
      <c r="E1540" s="146" t="s">
        <v>3979</v>
      </c>
      <c r="F1540" s="147" t="s">
        <v>3978</v>
      </c>
      <c r="G1540" s="148" t="s">
        <v>270</v>
      </c>
      <c r="H1540" s="149">
        <v>23.651</v>
      </c>
      <c r="I1540" s="150"/>
      <c r="J1540" s="151">
        <f>ROUND(I1540*H1540,0)</f>
        <v>0</v>
      </c>
      <c r="K1540" s="147" t="s">
        <v>1</v>
      </c>
      <c r="L1540" s="152"/>
      <c r="M1540" s="153" t="s">
        <v>1</v>
      </c>
      <c r="N1540" s="306" t="s">
        <v>37</v>
      </c>
      <c r="P1540" s="307">
        <f>O1540*H1540</f>
        <v>0</v>
      </c>
      <c r="Q1540" s="307">
        <v>2.1199999999999999E-3</v>
      </c>
      <c r="R1540" s="307">
        <f>Q1540*H1540</f>
        <v>5.0140119999999996E-2</v>
      </c>
      <c r="S1540" s="307">
        <v>0</v>
      </c>
      <c r="T1540" s="133">
        <f>S1540*H1540</f>
        <v>0</v>
      </c>
      <c r="AR1540" s="134" t="s">
        <v>154</v>
      </c>
      <c r="AT1540" s="134" t="s">
        <v>164</v>
      </c>
      <c r="AU1540" s="134" t="s">
        <v>78</v>
      </c>
      <c r="AY1540" s="277" t="s">
        <v>130</v>
      </c>
      <c r="BE1540" s="308">
        <f>IF(N1540="základní",J1540,0)</f>
        <v>0</v>
      </c>
      <c r="BF1540" s="308">
        <f>IF(N1540="snížená",J1540,0)</f>
        <v>0</v>
      </c>
      <c r="BG1540" s="308">
        <f>IF(N1540="zákl. přenesená",J1540,0)</f>
        <v>0</v>
      </c>
      <c r="BH1540" s="308">
        <f>IF(N1540="sníž. přenesená",J1540,0)</f>
        <v>0</v>
      </c>
      <c r="BI1540" s="308">
        <f>IF(N1540="nulová",J1540,0)</f>
        <v>0</v>
      </c>
      <c r="BJ1540" s="277" t="s">
        <v>8</v>
      </c>
      <c r="BK1540" s="308">
        <f>ROUND(I1540*H1540,0)</f>
        <v>0</v>
      </c>
      <c r="BL1540" s="277" t="s">
        <v>143</v>
      </c>
      <c r="BM1540" s="134" t="s">
        <v>5346</v>
      </c>
    </row>
    <row r="1541" spans="2:65" s="10" customFormat="1">
      <c r="B1541" s="136"/>
      <c r="D1541" s="137" t="s">
        <v>131</v>
      </c>
      <c r="E1541" s="138" t="s">
        <v>1</v>
      </c>
      <c r="F1541" s="139" t="s">
        <v>5345</v>
      </c>
      <c r="H1541" s="140">
        <v>23.651</v>
      </c>
      <c r="I1541" s="141"/>
      <c r="L1541" s="136"/>
      <c r="M1541" s="142"/>
      <c r="T1541" s="144"/>
      <c r="AT1541" s="138" t="s">
        <v>131</v>
      </c>
      <c r="AU1541" s="138" t="s">
        <v>78</v>
      </c>
      <c r="AV1541" s="10" t="s">
        <v>78</v>
      </c>
      <c r="AW1541" s="10" t="s">
        <v>28</v>
      </c>
      <c r="AX1541" s="10" t="s">
        <v>8</v>
      </c>
      <c r="AY1541" s="138" t="s">
        <v>130</v>
      </c>
    </row>
    <row r="1542" spans="2:65" s="686" customFormat="1" ht="24.25" customHeight="1">
      <c r="B1542" s="301"/>
      <c r="C1542" s="551" t="s">
        <v>2419</v>
      </c>
      <c r="D1542" s="551" t="s">
        <v>1008</v>
      </c>
      <c r="E1542" s="801" t="s">
        <v>3996</v>
      </c>
      <c r="F1542" s="552" t="s">
        <v>3995</v>
      </c>
      <c r="G1542" s="800" t="s">
        <v>270</v>
      </c>
      <c r="H1542" s="799">
        <v>1632.732</v>
      </c>
      <c r="I1542" s="553"/>
      <c r="J1542" s="798">
        <f>ROUND(I1542*H1542,0)</f>
        <v>0</v>
      </c>
      <c r="K1542" s="552" t="s">
        <v>4082</v>
      </c>
      <c r="L1542" s="34"/>
      <c r="M1542" s="554" t="s">
        <v>1</v>
      </c>
      <c r="N1542" s="555" t="s">
        <v>37</v>
      </c>
      <c r="P1542" s="307">
        <f>O1542*H1542</f>
        <v>0</v>
      </c>
      <c r="Q1542" s="307">
        <v>5.4650000000000002E-3</v>
      </c>
      <c r="R1542" s="307">
        <f>Q1542*H1542</f>
        <v>8.9228803800000005</v>
      </c>
      <c r="S1542" s="307">
        <v>0</v>
      </c>
      <c r="T1542" s="133">
        <f>S1542*H1542</f>
        <v>0</v>
      </c>
      <c r="AR1542" s="134" t="s">
        <v>143</v>
      </c>
      <c r="AT1542" s="134" t="s">
        <v>1008</v>
      </c>
      <c r="AU1542" s="134" t="s">
        <v>78</v>
      </c>
      <c r="AY1542" s="277" t="s">
        <v>130</v>
      </c>
      <c r="BE1542" s="308">
        <f>IF(N1542="základní",J1542,0)</f>
        <v>0</v>
      </c>
      <c r="BF1542" s="308">
        <f>IF(N1542="snížená",J1542,0)</f>
        <v>0</v>
      </c>
      <c r="BG1542" s="308">
        <f>IF(N1542="zákl. přenesená",J1542,0)</f>
        <v>0</v>
      </c>
      <c r="BH1542" s="308">
        <f>IF(N1542="sníž. přenesená",J1542,0)</f>
        <v>0</v>
      </c>
      <c r="BI1542" s="308">
        <f>IF(N1542="nulová",J1542,0)</f>
        <v>0</v>
      </c>
      <c r="BJ1542" s="277" t="s">
        <v>8</v>
      </c>
      <c r="BK1542" s="308">
        <f>ROUND(I1542*H1542,0)</f>
        <v>0</v>
      </c>
      <c r="BL1542" s="277" t="s">
        <v>143</v>
      </c>
      <c r="BM1542" s="134" t="s">
        <v>5344</v>
      </c>
    </row>
    <row r="1543" spans="2:65" s="10" customFormat="1">
      <c r="B1543" s="136"/>
      <c r="D1543" s="137" t="s">
        <v>131</v>
      </c>
      <c r="E1543" s="138" t="s">
        <v>1</v>
      </c>
      <c r="F1543" s="139" t="s">
        <v>4002</v>
      </c>
      <c r="H1543" s="140">
        <v>1082.25</v>
      </c>
      <c r="I1543" s="141"/>
      <c r="L1543" s="136"/>
      <c r="M1543" s="142"/>
      <c r="T1543" s="144"/>
      <c r="AT1543" s="138" t="s">
        <v>131</v>
      </c>
      <c r="AU1543" s="138" t="s">
        <v>78</v>
      </c>
      <c r="AV1543" s="10" t="s">
        <v>78</v>
      </c>
      <c r="AW1543" s="10" t="s">
        <v>28</v>
      </c>
      <c r="AX1543" s="10" t="s">
        <v>72</v>
      </c>
      <c r="AY1543" s="138" t="s">
        <v>130</v>
      </c>
    </row>
    <row r="1544" spans="2:65" s="10" customFormat="1">
      <c r="B1544" s="136"/>
      <c r="D1544" s="137" t="s">
        <v>131</v>
      </c>
      <c r="E1544" s="138" t="s">
        <v>1</v>
      </c>
      <c r="F1544" s="139" t="s">
        <v>4001</v>
      </c>
      <c r="H1544" s="140">
        <v>235.155</v>
      </c>
      <c r="I1544" s="141"/>
      <c r="L1544" s="136"/>
      <c r="M1544" s="142"/>
      <c r="T1544" s="144"/>
      <c r="AT1544" s="138" t="s">
        <v>131</v>
      </c>
      <c r="AU1544" s="138" t="s">
        <v>78</v>
      </c>
      <c r="AV1544" s="10" t="s">
        <v>78</v>
      </c>
      <c r="AW1544" s="10" t="s">
        <v>28</v>
      </c>
      <c r="AX1544" s="10" t="s">
        <v>72</v>
      </c>
      <c r="AY1544" s="138" t="s">
        <v>130</v>
      </c>
    </row>
    <row r="1545" spans="2:65" s="10" customFormat="1">
      <c r="B1545" s="136"/>
      <c r="D1545" s="137" t="s">
        <v>131</v>
      </c>
      <c r="E1545" s="138" t="s">
        <v>1</v>
      </c>
      <c r="F1545" s="139" t="s">
        <v>4000</v>
      </c>
      <c r="H1545" s="140">
        <v>336.92700000000002</v>
      </c>
      <c r="I1545" s="141"/>
      <c r="L1545" s="136"/>
      <c r="M1545" s="142"/>
      <c r="T1545" s="144"/>
      <c r="AT1545" s="138" t="s">
        <v>131</v>
      </c>
      <c r="AU1545" s="138" t="s">
        <v>78</v>
      </c>
      <c r="AV1545" s="10" t="s">
        <v>78</v>
      </c>
      <c r="AW1545" s="10" t="s">
        <v>28</v>
      </c>
      <c r="AX1545" s="10" t="s">
        <v>72</v>
      </c>
      <c r="AY1545" s="138" t="s">
        <v>130</v>
      </c>
    </row>
    <row r="1546" spans="2:65" s="10" customFormat="1">
      <c r="B1546" s="136"/>
      <c r="D1546" s="137" t="s">
        <v>131</v>
      </c>
      <c r="E1546" s="138" t="s">
        <v>1</v>
      </c>
      <c r="F1546" s="139" t="s">
        <v>3999</v>
      </c>
      <c r="H1546" s="140">
        <v>-21.6</v>
      </c>
      <c r="I1546" s="141"/>
      <c r="L1546" s="136"/>
      <c r="M1546" s="142"/>
      <c r="T1546" s="144"/>
      <c r="AT1546" s="138" t="s">
        <v>131</v>
      </c>
      <c r="AU1546" s="138" t="s">
        <v>78</v>
      </c>
      <c r="AV1546" s="10" t="s">
        <v>78</v>
      </c>
      <c r="AW1546" s="10" t="s">
        <v>28</v>
      </c>
      <c r="AX1546" s="10" t="s">
        <v>72</v>
      </c>
      <c r="AY1546" s="138" t="s">
        <v>130</v>
      </c>
    </row>
    <row r="1547" spans="2:65" s="813" customFormat="1">
      <c r="B1547" s="817"/>
      <c r="D1547" s="137" t="s">
        <v>131</v>
      </c>
      <c r="E1547" s="814" t="s">
        <v>3998</v>
      </c>
      <c r="F1547" s="820" t="s">
        <v>3997</v>
      </c>
      <c r="H1547" s="819">
        <v>1632.732</v>
      </c>
      <c r="I1547" s="818"/>
      <c r="L1547" s="817"/>
      <c r="M1547" s="816"/>
      <c r="T1547" s="815"/>
      <c r="AT1547" s="814" t="s">
        <v>131</v>
      </c>
      <c r="AU1547" s="814" t="s">
        <v>78</v>
      </c>
      <c r="AV1547" s="813" t="s">
        <v>132</v>
      </c>
      <c r="AW1547" s="813" t="s">
        <v>28</v>
      </c>
      <c r="AX1547" s="813" t="s">
        <v>8</v>
      </c>
      <c r="AY1547" s="814" t="s">
        <v>130</v>
      </c>
    </row>
    <row r="1548" spans="2:65" s="686" customFormat="1" ht="24.25" customHeight="1">
      <c r="B1548" s="301"/>
      <c r="C1548" s="145" t="s">
        <v>2420</v>
      </c>
      <c r="D1548" s="145" t="s">
        <v>164</v>
      </c>
      <c r="E1548" s="146" t="s">
        <v>3994</v>
      </c>
      <c r="F1548" s="147" t="s">
        <v>3993</v>
      </c>
      <c r="G1548" s="148" t="s">
        <v>270</v>
      </c>
      <c r="H1548" s="149">
        <v>1714.3689999999999</v>
      </c>
      <c r="I1548" s="150"/>
      <c r="J1548" s="151">
        <f>ROUND(I1548*H1548,0)</f>
        <v>0</v>
      </c>
      <c r="K1548" s="147" t="s">
        <v>4082</v>
      </c>
      <c r="L1548" s="152"/>
      <c r="M1548" s="153" t="s">
        <v>1</v>
      </c>
      <c r="N1548" s="306" t="s">
        <v>37</v>
      </c>
      <c r="P1548" s="307">
        <f>O1548*H1548</f>
        <v>0</v>
      </c>
      <c r="Q1548" s="307">
        <v>7.3299999999999997E-3</v>
      </c>
      <c r="R1548" s="307">
        <f>Q1548*H1548</f>
        <v>12.56632477</v>
      </c>
      <c r="S1548" s="307">
        <v>0</v>
      </c>
      <c r="T1548" s="133">
        <f>S1548*H1548</f>
        <v>0</v>
      </c>
      <c r="AR1548" s="134" t="s">
        <v>154</v>
      </c>
      <c r="AT1548" s="134" t="s">
        <v>164</v>
      </c>
      <c r="AU1548" s="134" t="s">
        <v>78</v>
      </c>
      <c r="AY1548" s="277" t="s">
        <v>130</v>
      </c>
      <c r="BE1548" s="308">
        <f>IF(N1548="základní",J1548,0)</f>
        <v>0</v>
      </c>
      <c r="BF1548" s="308">
        <f>IF(N1548="snížená",J1548,0)</f>
        <v>0</v>
      </c>
      <c r="BG1548" s="308">
        <f>IF(N1548="zákl. přenesená",J1548,0)</f>
        <v>0</v>
      </c>
      <c r="BH1548" s="308">
        <f>IF(N1548="sníž. přenesená",J1548,0)</f>
        <v>0</v>
      </c>
      <c r="BI1548" s="308">
        <f>IF(N1548="nulová",J1548,0)</f>
        <v>0</v>
      </c>
      <c r="BJ1548" s="277" t="s">
        <v>8</v>
      </c>
      <c r="BK1548" s="308">
        <f>ROUND(I1548*H1548,0)</f>
        <v>0</v>
      </c>
      <c r="BL1548" s="277" t="s">
        <v>143</v>
      </c>
      <c r="BM1548" s="134" t="s">
        <v>5343</v>
      </c>
    </row>
    <row r="1549" spans="2:65" s="10" customFormat="1">
      <c r="B1549" s="136"/>
      <c r="D1549" s="137" t="s">
        <v>131</v>
      </c>
      <c r="E1549" s="138" t="s">
        <v>1</v>
      </c>
      <c r="F1549" s="139" t="s">
        <v>5342</v>
      </c>
      <c r="H1549" s="140">
        <v>1714.3689999999999</v>
      </c>
      <c r="I1549" s="141"/>
      <c r="L1549" s="136"/>
      <c r="M1549" s="142"/>
      <c r="T1549" s="144"/>
      <c r="AT1549" s="138" t="s">
        <v>131</v>
      </c>
      <c r="AU1549" s="138" t="s">
        <v>78</v>
      </c>
      <c r="AV1549" s="10" t="s">
        <v>78</v>
      </c>
      <c r="AW1549" s="10" t="s">
        <v>28</v>
      </c>
      <c r="AX1549" s="10" t="s">
        <v>8</v>
      </c>
      <c r="AY1549" s="138" t="s">
        <v>130</v>
      </c>
    </row>
    <row r="1550" spans="2:65" s="686" customFormat="1" ht="24.25" customHeight="1">
      <c r="B1550" s="301"/>
      <c r="C1550" s="551" t="s">
        <v>2421</v>
      </c>
      <c r="D1550" s="551" t="s">
        <v>1008</v>
      </c>
      <c r="E1550" s="801" t="s">
        <v>3918</v>
      </c>
      <c r="F1550" s="552" t="s">
        <v>3917</v>
      </c>
      <c r="G1550" s="800" t="s">
        <v>270</v>
      </c>
      <c r="H1550" s="799">
        <v>206.52</v>
      </c>
      <c r="I1550" s="553"/>
      <c r="J1550" s="798">
        <f>ROUND(I1550*H1550,0)</f>
        <v>0</v>
      </c>
      <c r="K1550" s="552" t="s">
        <v>4082</v>
      </c>
      <c r="L1550" s="34"/>
      <c r="M1550" s="554" t="s">
        <v>1</v>
      </c>
      <c r="N1550" s="555" t="s">
        <v>37</v>
      </c>
      <c r="P1550" s="307">
        <f>O1550*H1550</f>
        <v>0</v>
      </c>
      <c r="Q1550" s="307">
        <v>9.1E-4</v>
      </c>
      <c r="R1550" s="307">
        <f>Q1550*H1550</f>
        <v>0.18793320000000002</v>
      </c>
      <c r="S1550" s="307">
        <v>0</v>
      </c>
      <c r="T1550" s="133">
        <f>S1550*H1550</f>
        <v>0</v>
      </c>
      <c r="AR1550" s="134" t="s">
        <v>143</v>
      </c>
      <c r="AT1550" s="134" t="s">
        <v>1008</v>
      </c>
      <c r="AU1550" s="134" t="s">
        <v>78</v>
      </c>
      <c r="AY1550" s="277" t="s">
        <v>130</v>
      </c>
      <c r="BE1550" s="308">
        <f>IF(N1550="základní",J1550,0)</f>
        <v>0</v>
      </c>
      <c r="BF1550" s="308">
        <f>IF(N1550="snížená",J1550,0)</f>
        <v>0</v>
      </c>
      <c r="BG1550" s="308">
        <f>IF(N1550="zákl. přenesená",J1550,0)</f>
        <v>0</v>
      </c>
      <c r="BH1550" s="308">
        <f>IF(N1550="sníž. přenesená",J1550,0)</f>
        <v>0</v>
      </c>
      <c r="BI1550" s="308">
        <f>IF(N1550="nulová",J1550,0)</f>
        <v>0</v>
      </c>
      <c r="BJ1550" s="277" t="s">
        <v>8</v>
      </c>
      <c r="BK1550" s="308">
        <f>ROUND(I1550*H1550,0)</f>
        <v>0</v>
      </c>
      <c r="BL1550" s="277" t="s">
        <v>143</v>
      </c>
      <c r="BM1550" s="134" t="s">
        <v>5341</v>
      </c>
    </row>
    <row r="1551" spans="2:65" s="10" customFormat="1">
      <c r="B1551" s="136"/>
      <c r="D1551" s="137" t="s">
        <v>131</v>
      </c>
      <c r="E1551" s="138" t="s">
        <v>1</v>
      </c>
      <c r="F1551" s="139" t="s">
        <v>3921</v>
      </c>
      <c r="H1551" s="140">
        <v>138.47999999999999</v>
      </c>
      <c r="I1551" s="141"/>
      <c r="L1551" s="136"/>
      <c r="M1551" s="142"/>
      <c r="T1551" s="144"/>
      <c r="AT1551" s="138" t="s">
        <v>131</v>
      </c>
      <c r="AU1551" s="138" t="s">
        <v>78</v>
      </c>
      <c r="AV1551" s="10" t="s">
        <v>78</v>
      </c>
      <c r="AW1551" s="10" t="s">
        <v>28</v>
      </c>
      <c r="AX1551" s="10" t="s">
        <v>72</v>
      </c>
      <c r="AY1551" s="138" t="s">
        <v>130</v>
      </c>
    </row>
    <row r="1552" spans="2:65" s="10" customFormat="1">
      <c r="B1552" s="136"/>
      <c r="D1552" s="137" t="s">
        <v>131</v>
      </c>
      <c r="E1552" s="138" t="s">
        <v>1</v>
      </c>
      <c r="F1552" s="139" t="s">
        <v>3920</v>
      </c>
      <c r="H1552" s="140">
        <v>68.040000000000006</v>
      </c>
      <c r="I1552" s="141"/>
      <c r="L1552" s="136"/>
      <c r="M1552" s="142"/>
      <c r="T1552" s="144"/>
      <c r="AT1552" s="138" t="s">
        <v>131</v>
      </c>
      <c r="AU1552" s="138" t="s">
        <v>78</v>
      </c>
      <c r="AV1552" s="10" t="s">
        <v>78</v>
      </c>
      <c r="AW1552" s="10" t="s">
        <v>28</v>
      </c>
      <c r="AX1552" s="10" t="s">
        <v>72</v>
      </c>
      <c r="AY1552" s="138" t="s">
        <v>130</v>
      </c>
    </row>
    <row r="1553" spans="2:65" s="813" customFormat="1">
      <c r="B1553" s="817"/>
      <c r="D1553" s="137" t="s">
        <v>131</v>
      </c>
      <c r="E1553" s="814" t="s">
        <v>3919</v>
      </c>
      <c r="F1553" s="820" t="s">
        <v>2951</v>
      </c>
      <c r="H1553" s="819">
        <v>206.52</v>
      </c>
      <c r="I1553" s="818"/>
      <c r="L1553" s="817"/>
      <c r="M1553" s="816"/>
      <c r="T1553" s="815"/>
      <c r="AT1553" s="814" t="s">
        <v>131</v>
      </c>
      <c r="AU1553" s="814" t="s">
        <v>78</v>
      </c>
      <c r="AV1553" s="813" t="s">
        <v>132</v>
      </c>
      <c r="AW1553" s="813" t="s">
        <v>28</v>
      </c>
      <c r="AX1553" s="813" t="s">
        <v>8</v>
      </c>
      <c r="AY1553" s="814" t="s">
        <v>130</v>
      </c>
    </row>
    <row r="1554" spans="2:65" s="686" customFormat="1" ht="24.25" customHeight="1">
      <c r="B1554" s="301"/>
      <c r="C1554" s="145" t="s">
        <v>2422</v>
      </c>
      <c r="D1554" s="145" t="s">
        <v>164</v>
      </c>
      <c r="E1554" s="146" t="s">
        <v>3916</v>
      </c>
      <c r="F1554" s="147" t="s">
        <v>3915</v>
      </c>
      <c r="G1554" s="148" t="s">
        <v>270</v>
      </c>
      <c r="H1554" s="149">
        <v>216.846</v>
      </c>
      <c r="I1554" s="150"/>
      <c r="J1554" s="151">
        <f>ROUND(I1554*H1554,0)</f>
        <v>0</v>
      </c>
      <c r="K1554" s="147" t="s">
        <v>4082</v>
      </c>
      <c r="L1554" s="152"/>
      <c r="M1554" s="153" t="s">
        <v>1</v>
      </c>
      <c r="N1554" s="306" t="s">
        <v>37</v>
      </c>
      <c r="P1554" s="307">
        <f>O1554*H1554</f>
        <v>0</v>
      </c>
      <c r="Q1554" s="307">
        <v>4.4000000000000003E-3</v>
      </c>
      <c r="R1554" s="307">
        <f>Q1554*H1554</f>
        <v>0.95412240000000004</v>
      </c>
      <c r="S1554" s="307">
        <v>0</v>
      </c>
      <c r="T1554" s="133">
        <f>S1554*H1554</f>
        <v>0</v>
      </c>
      <c r="AR1554" s="134" t="s">
        <v>154</v>
      </c>
      <c r="AT1554" s="134" t="s">
        <v>164</v>
      </c>
      <c r="AU1554" s="134" t="s">
        <v>78</v>
      </c>
      <c r="AY1554" s="277" t="s">
        <v>130</v>
      </c>
      <c r="BE1554" s="308">
        <f>IF(N1554="základní",J1554,0)</f>
        <v>0</v>
      </c>
      <c r="BF1554" s="308">
        <f>IF(N1554="snížená",J1554,0)</f>
        <v>0</v>
      </c>
      <c r="BG1554" s="308">
        <f>IF(N1554="zákl. přenesená",J1554,0)</f>
        <v>0</v>
      </c>
      <c r="BH1554" s="308">
        <f>IF(N1554="sníž. přenesená",J1554,0)</f>
        <v>0</v>
      </c>
      <c r="BI1554" s="308">
        <f>IF(N1554="nulová",J1554,0)</f>
        <v>0</v>
      </c>
      <c r="BJ1554" s="277" t="s">
        <v>8</v>
      </c>
      <c r="BK1554" s="308">
        <f>ROUND(I1554*H1554,0)</f>
        <v>0</v>
      </c>
      <c r="BL1554" s="277" t="s">
        <v>143</v>
      </c>
      <c r="BM1554" s="134" t="s">
        <v>5340</v>
      </c>
    </row>
    <row r="1555" spans="2:65" s="10" customFormat="1">
      <c r="B1555" s="136"/>
      <c r="D1555" s="137" t="s">
        <v>131</v>
      </c>
      <c r="E1555" s="138" t="s">
        <v>1</v>
      </c>
      <c r="F1555" s="139" t="s">
        <v>5339</v>
      </c>
      <c r="H1555" s="140">
        <v>216.846</v>
      </c>
      <c r="I1555" s="141"/>
      <c r="L1555" s="136"/>
      <c r="M1555" s="142"/>
      <c r="T1555" s="144"/>
      <c r="AT1555" s="138" t="s">
        <v>131</v>
      </c>
      <c r="AU1555" s="138" t="s">
        <v>78</v>
      </c>
      <c r="AV1555" s="10" t="s">
        <v>78</v>
      </c>
      <c r="AW1555" s="10" t="s">
        <v>28</v>
      </c>
      <c r="AX1555" s="10" t="s">
        <v>8</v>
      </c>
      <c r="AY1555" s="138" t="s">
        <v>130</v>
      </c>
    </row>
    <row r="1556" spans="2:65" s="686" customFormat="1" ht="24.25" customHeight="1">
      <c r="B1556" s="301"/>
      <c r="C1556" s="551" t="s">
        <v>2423</v>
      </c>
      <c r="D1556" s="551" t="s">
        <v>1008</v>
      </c>
      <c r="E1556" s="801" t="s">
        <v>5338</v>
      </c>
      <c r="F1556" s="552" t="s">
        <v>5337</v>
      </c>
      <c r="G1556" s="800" t="s">
        <v>138</v>
      </c>
      <c r="H1556" s="799">
        <v>22.968</v>
      </c>
      <c r="I1556" s="553"/>
      <c r="J1556" s="798">
        <f>ROUND(I1556*H1556,0)</f>
        <v>0</v>
      </c>
      <c r="K1556" s="552" t="s">
        <v>4082</v>
      </c>
      <c r="L1556" s="34"/>
      <c r="M1556" s="554" t="s">
        <v>1</v>
      </c>
      <c r="N1556" s="555" t="s">
        <v>37</v>
      </c>
      <c r="P1556" s="307">
        <f>O1556*H1556</f>
        <v>0</v>
      </c>
      <c r="Q1556" s="307">
        <v>0</v>
      </c>
      <c r="R1556" s="307">
        <f>Q1556*H1556</f>
        <v>0</v>
      </c>
      <c r="S1556" s="307">
        <v>0</v>
      </c>
      <c r="T1556" s="133">
        <f>S1556*H1556</f>
        <v>0</v>
      </c>
      <c r="AR1556" s="134" t="s">
        <v>143</v>
      </c>
      <c r="AT1556" s="134" t="s">
        <v>1008</v>
      </c>
      <c r="AU1556" s="134" t="s">
        <v>78</v>
      </c>
      <c r="AY1556" s="277" t="s">
        <v>130</v>
      </c>
      <c r="BE1556" s="308">
        <f>IF(N1556="základní",J1556,0)</f>
        <v>0</v>
      </c>
      <c r="BF1556" s="308">
        <f>IF(N1556="snížená",J1556,0)</f>
        <v>0</v>
      </c>
      <c r="BG1556" s="308">
        <f>IF(N1556="zákl. přenesená",J1556,0)</f>
        <v>0</v>
      </c>
      <c r="BH1556" s="308">
        <f>IF(N1556="sníž. přenesená",J1556,0)</f>
        <v>0</v>
      </c>
      <c r="BI1556" s="308">
        <f>IF(N1556="nulová",J1556,0)</f>
        <v>0</v>
      </c>
      <c r="BJ1556" s="277" t="s">
        <v>8</v>
      </c>
      <c r="BK1556" s="308">
        <f>ROUND(I1556*H1556,0)</f>
        <v>0</v>
      </c>
      <c r="BL1556" s="277" t="s">
        <v>143</v>
      </c>
      <c r="BM1556" s="134" t="s">
        <v>5336</v>
      </c>
    </row>
    <row r="1557" spans="2:65" s="292" customFormat="1" ht="22.95" customHeight="1">
      <c r="B1557" s="293"/>
      <c r="D1557" s="120" t="s">
        <v>71</v>
      </c>
      <c r="E1557" s="129" t="s">
        <v>5335</v>
      </c>
      <c r="F1557" s="129" t="s">
        <v>5334</v>
      </c>
      <c r="I1557" s="294"/>
      <c r="J1557" s="300">
        <f>BK1557</f>
        <v>0</v>
      </c>
      <c r="L1557" s="293"/>
      <c r="M1557" s="296"/>
      <c r="P1557" s="297">
        <f>SUM(P1558:P1634)</f>
        <v>0</v>
      </c>
      <c r="R1557" s="297">
        <f>SUM(R1558:R1634)</f>
        <v>18.341066863775001</v>
      </c>
      <c r="T1557" s="298">
        <f>SUM(T1558:T1634)</f>
        <v>0</v>
      </c>
      <c r="AR1557" s="120" t="s">
        <v>78</v>
      </c>
      <c r="AT1557" s="127" t="s">
        <v>71</v>
      </c>
      <c r="AU1557" s="127" t="s">
        <v>8</v>
      </c>
      <c r="AY1557" s="120" t="s">
        <v>130</v>
      </c>
      <c r="BK1557" s="128">
        <f>SUM(BK1558:BK1634)</f>
        <v>0</v>
      </c>
    </row>
    <row r="1558" spans="2:65" s="686" customFormat="1" ht="16.5" customHeight="1">
      <c r="B1558" s="301"/>
      <c r="C1558" s="551" t="s">
        <v>2424</v>
      </c>
      <c r="D1558" s="551" t="s">
        <v>1008</v>
      </c>
      <c r="E1558" s="801" t="s">
        <v>3148</v>
      </c>
      <c r="F1558" s="552" t="s">
        <v>3147</v>
      </c>
      <c r="G1558" s="800" t="s">
        <v>212</v>
      </c>
      <c r="H1558" s="799">
        <v>9.3610000000000007</v>
      </c>
      <c r="I1558" s="553"/>
      <c r="J1558" s="798">
        <f>ROUND(I1558*H1558,0)</f>
        <v>0</v>
      </c>
      <c r="K1558" s="552" t="s">
        <v>4082</v>
      </c>
      <c r="L1558" s="34"/>
      <c r="M1558" s="554" t="s">
        <v>1</v>
      </c>
      <c r="N1558" s="555" t="s">
        <v>37</v>
      </c>
      <c r="P1558" s="307">
        <f>O1558*H1558</f>
        <v>0</v>
      </c>
      <c r="Q1558" s="307">
        <v>0</v>
      </c>
      <c r="R1558" s="307">
        <f>Q1558*H1558</f>
        <v>0</v>
      </c>
      <c r="S1558" s="307">
        <v>0</v>
      </c>
      <c r="T1558" s="133">
        <f>S1558*H1558</f>
        <v>0</v>
      </c>
      <c r="AR1558" s="134" t="s">
        <v>143</v>
      </c>
      <c r="AT1558" s="134" t="s">
        <v>1008</v>
      </c>
      <c r="AU1558" s="134" t="s">
        <v>78</v>
      </c>
      <c r="AY1558" s="277" t="s">
        <v>130</v>
      </c>
      <c r="BE1558" s="308">
        <f>IF(N1558="základní",J1558,0)</f>
        <v>0</v>
      </c>
      <c r="BF1558" s="308">
        <f>IF(N1558="snížená",J1558,0)</f>
        <v>0</v>
      </c>
      <c r="BG1558" s="308">
        <f>IF(N1558="zákl. přenesená",J1558,0)</f>
        <v>0</v>
      </c>
      <c r="BH1558" s="308">
        <f>IF(N1558="sníž. přenesená",J1558,0)</f>
        <v>0</v>
      </c>
      <c r="BI1558" s="308">
        <f>IF(N1558="nulová",J1558,0)</f>
        <v>0</v>
      </c>
      <c r="BJ1558" s="277" t="s">
        <v>8</v>
      </c>
      <c r="BK1558" s="308">
        <f>ROUND(I1558*H1558,0)</f>
        <v>0</v>
      </c>
      <c r="BL1558" s="277" t="s">
        <v>143</v>
      </c>
      <c r="BM1558" s="134" t="s">
        <v>5333</v>
      </c>
    </row>
    <row r="1559" spans="2:65" s="10" customFormat="1">
      <c r="B1559" s="136"/>
      <c r="D1559" s="137" t="s">
        <v>131</v>
      </c>
      <c r="E1559" s="138" t="s">
        <v>1</v>
      </c>
      <c r="F1559" s="139" t="s">
        <v>5332</v>
      </c>
      <c r="H1559" s="140">
        <v>7.8010000000000002</v>
      </c>
      <c r="I1559" s="141"/>
      <c r="L1559" s="136"/>
      <c r="M1559" s="142"/>
      <c r="T1559" s="144"/>
      <c r="AT1559" s="138" t="s">
        <v>131</v>
      </c>
      <c r="AU1559" s="138" t="s">
        <v>78</v>
      </c>
      <c r="AV1559" s="10" t="s">
        <v>78</v>
      </c>
      <c r="AW1559" s="10" t="s">
        <v>28</v>
      </c>
      <c r="AX1559" s="10" t="s">
        <v>72</v>
      </c>
      <c r="AY1559" s="138" t="s">
        <v>130</v>
      </c>
    </row>
    <row r="1560" spans="2:65" s="10" customFormat="1">
      <c r="B1560" s="136"/>
      <c r="D1560" s="137" t="s">
        <v>131</v>
      </c>
      <c r="E1560" s="138" t="s">
        <v>1</v>
      </c>
      <c r="F1560" s="139" t="s">
        <v>5331</v>
      </c>
      <c r="H1560" s="140">
        <v>1.56</v>
      </c>
      <c r="I1560" s="141"/>
      <c r="L1560" s="136"/>
      <c r="M1560" s="142"/>
      <c r="T1560" s="144"/>
      <c r="AT1560" s="138" t="s">
        <v>131</v>
      </c>
      <c r="AU1560" s="138" t="s">
        <v>78</v>
      </c>
      <c r="AV1560" s="10" t="s">
        <v>78</v>
      </c>
      <c r="AW1560" s="10" t="s">
        <v>28</v>
      </c>
      <c r="AX1560" s="10" t="s">
        <v>72</v>
      </c>
      <c r="AY1560" s="138" t="s">
        <v>130</v>
      </c>
    </row>
    <row r="1561" spans="2:65" s="813" customFormat="1">
      <c r="B1561" s="817"/>
      <c r="D1561" s="137" t="s">
        <v>131</v>
      </c>
      <c r="E1561" s="814" t="s">
        <v>1</v>
      </c>
      <c r="F1561" s="820" t="s">
        <v>2951</v>
      </c>
      <c r="H1561" s="819">
        <v>9.3610000000000007</v>
      </c>
      <c r="I1561" s="818"/>
      <c r="L1561" s="817"/>
      <c r="M1561" s="816"/>
      <c r="T1561" s="815"/>
      <c r="AT1561" s="814" t="s">
        <v>131</v>
      </c>
      <c r="AU1561" s="814" t="s">
        <v>78</v>
      </c>
      <c r="AV1561" s="813" t="s">
        <v>132</v>
      </c>
      <c r="AW1561" s="813" t="s">
        <v>28</v>
      </c>
      <c r="AX1561" s="813" t="s">
        <v>8</v>
      </c>
      <c r="AY1561" s="814" t="s">
        <v>130</v>
      </c>
    </row>
    <row r="1562" spans="2:65" s="686" customFormat="1" ht="33" customHeight="1">
      <c r="B1562" s="301"/>
      <c r="C1562" s="551" t="s">
        <v>2425</v>
      </c>
      <c r="D1562" s="551" t="s">
        <v>1008</v>
      </c>
      <c r="E1562" s="801" t="s">
        <v>3488</v>
      </c>
      <c r="F1562" s="552" t="s">
        <v>3487</v>
      </c>
      <c r="G1562" s="800" t="s">
        <v>212</v>
      </c>
      <c r="H1562" s="799">
        <v>2.3149999999999999</v>
      </c>
      <c r="I1562" s="553"/>
      <c r="J1562" s="798">
        <f>ROUND(I1562*H1562,0)</f>
        <v>0</v>
      </c>
      <c r="K1562" s="552" t="s">
        <v>4082</v>
      </c>
      <c r="L1562" s="34"/>
      <c r="M1562" s="554" t="s">
        <v>1</v>
      </c>
      <c r="N1562" s="555" t="s">
        <v>37</v>
      </c>
      <c r="P1562" s="307">
        <f>O1562*H1562</f>
        <v>0</v>
      </c>
      <c r="Q1562" s="307">
        <v>1.89E-3</v>
      </c>
      <c r="R1562" s="307">
        <f>Q1562*H1562</f>
        <v>4.3753500000000001E-3</v>
      </c>
      <c r="S1562" s="307">
        <v>0</v>
      </c>
      <c r="T1562" s="133">
        <f>S1562*H1562</f>
        <v>0</v>
      </c>
      <c r="AR1562" s="134" t="s">
        <v>143</v>
      </c>
      <c r="AT1562" s="134" t="s">
        <v>1008</v>
      </c>
      <c r="AU1562" s="134" t="s">
        <v>78</v>
      </c>
      <c r="AY1562" s="277" t="s">
        <v>130</v>
      </c>
      <c r="BE1562" s="308">
        <f>IF(N1562="základní",J1562,0)</f>
        <v>0</v>
      </c>
      <c r="BF1562" s="308">
        <f>IF(N1562="snížená",J1562,0)</f>
        <v>0</v>
      </c>
      <c r="BG1562" s="308">
        <f>IF(N1562="zákl. přenesená",J1562,0)</f>
        <v>0</v>
      </c>
      <c r="BH1562" s="308">
        <f>IF(N1562="sníž. přenesená",J1562,0)</f>
        <v>0</v>
      </c>
      <c r="BI1562" s="308">
        <f>IF(N1562="nulová",J1562,0)</f>
        <v>0</v>
      </c>
      <c r="BJ1562" s="277" t="s">
        <v>8</v>
      </c>
      <c r="BK1562" s="308">
        <f>ROUND(I1562*H1562,0)</f>
        <v>0</v>
      </c>
      <c r="BL1562" s="277" t="s">
        <v>143</v>
      </c>
      <c r="BM1562" s="134" t="s">
        <v>5330</v>
      </c>
    </row>
    <row r="1563" spans="2:65" s="10" customFormat="1">
      <c r="B1563" s="136"/>
      <c r="D1563" s="137" t="s">
        <v>131</v>
      </c>
      <c r="E1563" s="138" t="s">
        <v>1</v>
      </c>
      <c r="F1563" s="139" t="s">
        <v>5299</v>
      </c>
      <c r="H1563" s="140">
        <v>2.3149999999999999</v>
      </c>
      <c r="I1563" s="141"/>
      <c r="L1563" s="136"/>
      <c r="M1563" s="142"/>
      <c r="T1563" s="144"/>
      <c r="AT1563" s="138" t="s">
        <v>131</v>
      </c>
      <c r="AU1563" s="138" t="s">
        <v>78</v>
      </c>
      <c r="AV1563" s="10" t="s">
        <v>78</v>
      </c>
      <c r="AW1563" s="10" t="s">
        <v>28</v>
      </c>
      <c r="AX1563" s="10" t="s">
        <v>8</v>
      </c>
      <c r="AY1563" s="138" t="s">
        <v>130</v>
      </c>
    </row>
    <row r="1564" spans="2:65" s="686" customFormat="1" ht="33" customHeight="1">
      <c r="B1564" s="301"/>
      <c r="C1564" s="551" t="s">
        <v>2426</v>
      </c>
      <c r="D1564" s="551" t="s">
        <v>1008</v>
      </c>
      <c r="E1564" s="801" t="s">
        <v>3490</v>
      </c>
      <c r="F1564" s="552" t="s">
        <v>3489</v>
      </c>
      <c r="G1564" s="800" t="s">
        <v>158</v>
      </c>
      <c r="H1564" s="799">
        <v>428.69200000000001</v>
      </c>
      <c r="I1564" s="553"/>
      <c r="J1564" s="798">
        <f>ROUND(I1564*H1564,0)</f>
        <v>0</v>
      </c>
      <c r="K1564" s="552" t="s">
        <v>4082</v>
      </c>
      <c r="L1564" s="34"/>
      <c r="M1564" s="554" t="s">
        <v>1</v>
      </c>
      <c r="N1564" s="555" t="s">
        <v>37</v>
      </c>
      <c r="P1564" s="307">
        <f>O1564*H1564</f>
        <v>0</v>
      </c>
      <c r="Q1564" s="307">
        <v>0</v>
      </c>
      <c r="R1564" s="307">
        <f>Q1564*H1564</f>
        <v>0</v>
      </c>
      <c r="S1564" s="307">
        <v>0</v>
      </c>
      <c r="T1564" s="133">
        <f>S1564*H1564</f>
        <v>0</v>
      </c>
      <c r="AR1564" s="134" t="s">
        <v>143</v>
      </c>
      <c r="AT1564" s="134" t="s">
        <v>1008</v>
      </c>
      <c r="AU1564" s="134" t="s">
        <v>78</v>
      </c>
      <c r="AY1564" s="277" t="s">
        <v>130</v>
      </c>
      <c r="BE1564" s="308">
        <f>IF(N1564="základní",J1564,0)</f>
        <v>0</v>
      </c>
      <c r="BF1564" s="308">
        <f>IF(N1564="snížená",J1564,0)</f>
        <v>0</v>
      </c>
      <c r="BG1564" s="308">
        <f>IF(N1564="zákl. přenesená",J1564,0)</f>
        <v>0</v>
      </c>
      <c r="BH1564" s="308">
        <f>IF(N1564="sníž. přenesená",J1564,0)</f>
        <v>0</v>
      </c>
      <c r="BI1564" s="308">
        <f>IF(N1564="nulová",J1564,0)</f>
        <v>0</v>
      </c>
      <c r="BJ1564" s="277" t="s">
        <v>8</v>
      </c>
      <c r="BK1564" s="308">
        <f>ROUND(I1564*H1564,0)</f>
        <v>0</v>
      </c>
      <c r="BL1564" s="277" t="s">
        <v>143</v>
      </c>
      <c r="BM1564" s="134" t="s">
        <v>5329</v>
      </c>
    </row>
    <row r="1565" spans="2:65" s="10" customFormat="1">
      <c r="B1565" s="136"/>
      <c r="D1565" s="137" t="s">
        <v>131</v>
      </c>
      <c r="E1565" s="138" t="s">
        <v>1</v>
      </c>
      <c r="F1565" s="139" t="s">
        <v>3498</v>
      </c>
      <c r="H1565" s="140">
        <v>124.24</v>
      </c>
      <c r="I1565" s="141"/>
      <c r="L1565" s="136"/>
      <c r="M1565" s="142"/>
      <c r="T1565" s="144"/>
      <c r="AT1565" s="138" t="s">
        <v>131</v>
      </c>
      <c r="AU1565" s="138" t="s">
        <v>78</v>
      </c>
      <c r="AV1565" s="10" t="s">
        <v>78</v>
      </c>
      <c r="AW1565" s="10" t="s">
        <v>28</v>
      </c>
      <c r="AX1565" s="10" t="s">
        <v>72</v>
      </c>
      <c r="AY1565" s="138" t="s">
        <v>130</v>
      </c>
    </row>
    <row r="1566" spans="2:65" s="813" customFormat="1">
      <c r="B1566" s="817"/>
      <c r="D1566" s="137" t="s">
        <v>131</v>
      </c>
      <c r="E1566" s="814" t="s">
        <v>1</v>
      </c>
      <c r="F1566" s="820" t="s">
        <v>5309</v>
      </c>
      <c r="H1566" s="819">
        <v>124.24</v>
      </c>
      <c r="I1566" s="818"/>
      <c r="L1566" s="817"/>
      <c r="M1566" s="816"/>
      <c r="T1566" s="815"/>
      <c r="AT1566" s="814" t="s">
        <v>131</v>
      </c>
      <c r="AU1566" s="814" t="s">
        <v>78</v>
      </c>
      <c r="AV1566" s="813" t="s">
        <v>132</v>
      </c>
      <c r="AW1566" s="813" t="s">
        <v>28</v>
      </c>
      <c r="AX1566" s="813" t="s">
        <v>72</v>
      </c>
      <c r="AY1566" s="814" t="s">
        <v>130</v>
      </c>
    </row>
    <row r="1567" spans="2:65" s="10" customFormat="1">
      <c r="B1567" s="136"/>
      <c r="D1567" s="137" t="s">
        <v>131</v>
      </c>
      <c r="E1567" s="138" t="s">
        <v>1</v>
      </c>
      <c r="F1567" s="139" t="s">
        <v>3497</v>
      </c>
      <c r="H1567" s="140">
        <v>17.12</v>
      </c>
      <c r="I1567" s="141"/>
      <c r="L1567" s="136"/>
      <c r="M1567" s="142"/>
      <c r="T1567" s="144"/>
      <c r="AT1567" s="138" t="s">
        <v>131</v>
      </c>
      <c r="AU1567" s="138" t="s">
        <v>78</v>
      </c>
      <c r="AV1567" s="10" t="s">
        <v>78</v>
      </c>
      <c r="AW1567" s="10" t="s">
        <v>28</v>
      </c>
      <c r="AX1567" s="10" t="s">
        <v>72</v>
      </c>
      <c r="AY1567" s="138" t="s">
        <v>130</v>
      </c>
    </row>
    <row r="1568" spans="2:65" s="813" customFormat="1">
      <c r="B1568" s="817"/>
      <c r="D1568" s="137" t="s">
        <v>131</v>
      </c>
      <c r="E1568" s="814" t="s">
        <v>1</v>
      </c>
      <c r="F1568" s="820" t="s">
        <v>5307</v>
      </c>
      <c r="H1568" s="819">
        <v>17.12</v>
      </c>
      <c r="I1568" s="818"/>
      <c r="L1568" s="817"/>
      <c r="M1568" s="816"/>
      <c r="T1568" s="815"/>
      <c r="AT1568" s="814" t="s">
        <v>131</v>
      </c>
      <c r="AU1568" s="814" t="s">
        <v>78</v>
      </c>
      <c r="AV1568" s="813" t="s">
        <v>132</v>
      </c>
      <c r="AW1568" s="813" t="s">
        <v>28</v>
      </c>
      <c r="AX1568" s="813" t="s">
        <v>72</v>
      </c>
      <c r="AY1568" s="814" t="s">
        <v>130</v>
      </c>
    </row>
    <row r="1569" spans="2:65" s="10" customFormat="1">
      <c r="B1569" s="136"/>
      <c r="D1569" s="137" t="s">
        <v>131</v>
      </c>
      <c r="E1569" s="138" t="s">
        <v>1</v>
      </c>
      <c r="F1569" s="139" t="s">
        <v>3496</v>
      </c>
      <c r="H1569" s="140">
        <v>26.9</v>
      </c>
      <c r="I1569" s="141"/>
      <c r="L1569" s="136"/>
      <c r="M1569" s="142"/>
      <c r="T1569" s="144"/>
      <c r="AT1569" s="138" t="s">
        <v>131</v>
      </c>
      <c r="AU1569" s="138" t="s">
        <v>78</v>
      </c>
      <c r="AV1569" s="10" t="s">
        <v>78</v>
      </c>
      <c r="AW1569" s="10" t="s">
        <v>28</v>
      </c>
      <c r="AX1569" s="10" t="s">
        <v>72</v>
      </c>
      <c r="AY1569" s="138" t="s">
        <v>130</v>
      </c>
    </row>
    <row r="1570" spans="2:65" s="813" customFormat="1">
      <c r="B1570" s="817"/>
      <c r="D1570" s="137" t="s">
        <v>131</v>
      </c>
      <c r="E1570" s="814" t="s">
        <v>1</v>
      </c>
      <c r="F1570" s="820" t="s">
        <v>5305</v>
      </c>
      <c r="H1570" s="819">
        <v>26.9</v>
      </c>
      <c r="I1570" s="818"/>
      <c r="L1570" s="817"/>
      <c r="M1570" s="816"/>
      <c r="T1570" s="815"/>
      <c r="AT1570" s="814" t="s">
        <v>131</v>
      </c>
      <c r="AU1570" s="814" t="s">
        <v>78</v>
      </c>
      <c r="AV1570" s="813" t="s">
        <v>132</v>
      </c>
      <c r="AW1570" s="813" t="s">
        <v>28</v>
      </c>
      <c r="AX1570" s="813" t="s">
        <v>72</v>
      </c>
      <c r="AY1570" s="814" t="s">
        <v>130</v>
      </c>
    </row>
    <row r="1571" spans="2:65" s="10" customFormat="1">
      <c r="B1571" s="136"/>
      <c r="D1571" s="137" t="s">
        <v>131</v>
      </c>
      <c r="E1571" s="138" t="s">
        <v>1</v>
      </c>
      <c r="F1571" s="139" t="s">
        <v>3495</v>
      </c>
      <c r="H1571" s="140">
        <v>79.831999999999994</v>
      </c>
      <c r="I1571" s="141"/>
      <c r="L1571" s="136"/>
      <c r="M1571" s="142"/>
      <c r="T1571" s="144"/>
      <c r="AT1571" s="138" t="s">
        <v>131</v>
      </c>
      <c r="AU1571" s="138" t="s">
        <v>78</v>
      </c>
      <c r="AV1571" s="10" t="s">
        <v>78</v>
      </c>
      <c r="AW1571" s="10" t="s">
        <v>28</v>
      </c>
      <c r="AX1571" s="10" t="s">
        <v>72</v>
      </c>
      <c r="AY1571" s="138" t="s">
        <v>130</v>
      </c>
    </row>
    <row r="1572" spans="2:65" s="813" customFormat="1">
      <c r="B1572" s="817"/>
      <c r="D1572" s="137" t="s">
        <v>131</v>
      </c>
      <c r="E1572" s="814" t="s">
        <v>1</v>
      </c>
      <c r="F1572" s="820" t="s">
        <v>3587</v>
      </c>
      <c r="H1572" s="819">
        <v>79.831999999999994</v>
      </c>
      <c r="I1572" s="818"/>
      <c r="L1572" s="817"/>
      <c r="M1572" s="816"/>
      <c r="T1572" s="815"/>
      <c r="AT1572" s="814" t="s">
        <v>131</v>
      </c>
      <c r="AU1572" s="814" t="s">
        <v>78</v>
      </c>
      <c r="AV1572" s="813" t="s">
        <v>132</v>
      </c>
      <c r="AW1572" s="813" t="s">
        <v>28</v>
      </c>
      <c r="AX1572" s="813" t="s">
        <v>72</v>
      </c>
      <c r="AY1572" s="814" t="s">
        <v>130</v>
      </c>
    </row>
    <row r="1573" spans="2:65" s="10" customFormat="1">
      <c r="B1573" s="136"/>
      <c r="D1573" s="137" t="s">
        <v>131</v>
      </c>
      <c r="E1573" s="138" t="s">
        <v>1</v>
      </c>
      <c r="F1573" s="139" t="s">
        <v>3494</v>
      </c>
      <c r="H1573" s="140">
        <v>76.58</v>
      </c>
      <c r="I1573" s="141"/>
      <c r="L1573" s="136"/>
      <c r="M1573" s="142"/>
      <c r="T1573" s="144"/>
      <c r="AT1573" s="138" t="s">
        <v>131</v>
      </c>
      <c r="AU1573" s="138" t="s">
        <v>78</v>
      </c>
      <c r="AV1573" s="10" t="s">
        <v>78</v>
      </c>
      <c r="AW1573" s="10" t="s">
        <v>28</v>
      </c>
      <c r="AX1573" s="10" t="s">
        <v>72</v>
      </c>
      <c r="AY1573" s="138" t="s">
        <v>130</v>
      </c>
    </row>
    <row r="1574" spans="2:65" s="813" customFormat="1">
      <c r="B1574" s="817"/>
      <c r="D1574" s="137" t="s">
        <v>131</v>
      </c>
      <c r="E1574" s="814" t="s">
        <v>1</v>
      </c>
      <c r="F1574" s="820" t="s">
        <v>3583</v>
      </c>
      <c r="H1574" s="819">
        <v>76.58</v>
      </c>
      <c r="I1574" s="818"/>
      <c r="L1574" s="817"/>
      <c r="M1574" s="816"/>
      <c r="T1574" s="815"/>
      <c r="AT1574" s="814" t="s">
        <v>131</v>
      </c>
      <c r="AU1574" s="814" t="s">
        <v>78</v>
      </c>
      <c r="AV1574" s="813" t="s">
        <v>132</v>
      </c>
      <c r="AW1574" s="813" t="s">
        <v>28</v>
      </c>
      <c r="AX1574" s="813" t="s">
        <v>72</v>
      </c>
      <c r="AY1574" s="814" t="s">
        <v>130</v>
      </c>
    </row>
    <row r="1575" spans="2:65" s="10" customFormat="1">
      <c r="B1575" s="136"/>
      <c r="D1575" s="137" t="s">
        <v>131</v>
      </c>
      <c r="E1575" s="138" t="s">
        <v>1</v>
      </c>
      <c r="F1575" s="139" t="s">
        <v>3493</v>
      </c>
      <c r="H1575" s="140">
        <v>90.66</v>
      </c>
      <c r="I1575" s="141"/>
      <c r="L1575" s="136"/>
      <c r="M1575" s="142"/>
      <c r="T1575" s="144"/>
      <c r="AT1575" s="138" t="s">
        <v>131</v>
      </c>
      <c r="AU1575" s="138" t="s">
        <v>78</v>
      </c>
      <c r="AV1575" s="10" t="s">
        <v>78</v>
      </c>
      <c r="AW1575" s="10" t="s">
        <v>28</v>
      </c>
      <c r="AX1575" s="10" t="s">
        <v>72</v>
      </c>
      <c r="AY1575" s="138" t="s">
        <v>130</v>
      </c>
    </row>
    <row r="1576" spans="2:65" s="813" customFormat="1">
      <c r="B1576" s="817"/>
      <c r="D1576" s="137" t="s">
        <v>131</v>
      </c>
      <c r="E1576" s="814" t="s">
        <v>1</v>
      </c>
      <c r="F1576" s="820" t="s">
        <v>3571</v>
      </c>
      <c r="H1576" s="819">
        <v>90.66</v>
      </c>
      <c r="I1576" s="818"/>
      <c r="L1576" s="817"/>
      <c r="M1576" s="816"/>
      <c r="T1576" s="815"/>
      <c r="AT1576" s="814" t="s">
        <v>131</v>
      </c>
      <c r="AU1576" s="814" t="s">
        <v>78</v>
      </c>
      <c r="AV1576" s="813" t="s">
        <v>132</v>
      </c>
      <c r="AW1576" s="813" t="s">
        <v>28</v>
      </c>
      <c r="AX1576" s="813" t="s">
        <v>72</v>
      </c>
      <c r="AY1576" s="814" t="s">
        <v>130</v>
      </c>
    </row>
    <row r="1577" spans="2:65" s="10" customFormat="1">
      <c r="B1577" s="136"/>
      <c r="D1577" s="137" t="s">
        <v>131</v>
      </c>
      <c r="E1577" s="138" t="s">
        <v>1</v>
      </c>
      <c r="F1577" s="139" t="s">
        <v>3492</v>
      </c>
      <c r="H1577" s="140">
        <v>13.36</v>
      </c>
      <c r="I1577" s="141"/>
      <c r="L1577" s="136"/>
      <c r="M1577" s="142"/>
      <c r="T1577" s="144"/>
      <c r="AT1577" s="138" t="s">
        <v>131</v>
      </c>
      <c r="AU1577" s="138" t="s">
        <v>78</v>
      </c>
      <c r="AV1577" s="10" t="s">
        <v>78</v>
      </c>
      <c r="AW1577" s="10" t="s">
        <v>28</v>
      </c>
      <c r="AX1577" s="10" t="s">
        <v>72</v>
      </c>
      <c r="AY1577" s="138" t="s">
        <v>130</v>
      </c>
    </row>
    <row r="1578" spans="2:65" s="813" customFormat="1">
      <c r="B1578" s="817"/>
      <c r="D1578" s="137" t="s">
        <v>131</v>
      </c>
      <c r="E1578" s="814" t="s">
        <v>1</v>
      </c>
      <c r="F1578" s="820" t="s">
        <v>3567</v>
      </c>
      <c r="H1578" s="819">
        <v>13.36</v>
      </c>
      <c r="I1578" s="818"/>
      <c r="L1578" s="817"/>
      <c r="M1578" s="816"/>
      <c r="T1578" s="815"/>
      <c r="AT1578" s="814" t="s">
        <v>131</v>
      </c>
      <c r="AU1578" s="814" t="s">
        <v>78</v>
      </c>
      <c r="AV1578" s="813" t="s">
        <v>132</v>
      </c>
      <c r="AW1578" s="813" t="s">
        <v>28</v>
      </c>
      <c r="AX1578" s="813" t="s">
        <v>72</v>
      </c>
      <c r="AY1578" s="814" t="s">
        <v>130</v>
      </c>
    </row>
    <row r="1579" spans="2:65" s="821" customFormat="1">
      <c r="B1579" s="825"/>
      <c r="D1579" s="137" t="s">
        <v>131</v>
      </c>
      <c r="E1579" s="822" t="s">
        <v>3491</v>
      </c>
      <c r="F1579" s="828" t="s">
        <v>3195</v>
      </c>
      <c r="H1579" s="827">
        <v>428.69200000000001</v>
      </c>
      <c r="I1579" s="826"/>
      <c r="L1579" s="825"/>
      <c r="M1579" s="824"/>
      <c r="T1579" s="823"/>
      <c r="AT1579" s="822" t="s">
        <v>131</v>
      </c>
      <c r="AU1579" s="822" t="s">
        <v>78</v>
      </c>
      <c r="AV1579" s="821" t="s">
        <v>103</v>
      </c>
      <c r="AW1579" s="821" t="s">
        <v>28</v>
      </c>
      <c r="AX1579" s="821" t="s">
        <v>8</v>
      </c>
      <c r="AY1579" s="822" t="s">
        <v>130</v>
      </c>
    </row>
    <row r="1580" spans="2:65" s="686" customFormat="1" ht="21.75" customHeight="1">
      <c r="B1580" s="301"/>
      <c r="C1580" s="145" t="s">
        <v>2427</v>
      </c>
      <c r="D1580" s="145" t="s">
        <v>164</v>
      </c>
      <c r="E1580" s="146" t="s">
        <v>3484</v>
      </c>
      <c r="F1580" s="147" t="s">
        <v>3483</v>
      </c>
      <c r="G1580" s="148" t="s">
        <v>212</v>
      </c>
      <c r="H1580" s="149">
        <v>2.5459999999999998</v>
      </c>
      <c r="I1580" s="150"/>
      <c r="J1580" s="151">
        <f>ROUND(I1580*H1580,0)</f>
        <v>0</v>
      </c>
      <c r="K1580" s="147" t="s">
        <v>4082</v>
      </c>
      <c r="L1580" s="152"/>
      <c r="M1580" s="153" t="s">
        <v>1</v>
      </c>
      <c r="N1580" s="306" t="s">
        <v>37</v>
      </c>
      <c r="P1580" s="307">
        <f>O1580*H1580</f>
        <v>0</v>
      </c>
      <c r="Q1580" s="307">
        <v>0.55000000000000004</v>
      </c>
      <c r="R1580" s="307">
        <f>Q1580*H1580</f>
        <v>1.4003000000000001</v>
      </c>
      <c r="S1580" s="307">
        <v>0</v>
      </c>
      <c r="T1580" s="133">
        <f>S1580*H1580</f>
        <v>0</v>
      </c>
      <c r="AR1580" s="134" t="s">
        <v>154</v>
      </c>
      <c r="AT1580" s="134" t="s">
        <v>164</v>
      </c>
      <c r="AU1580" s="134" t="s">
        <v>78</v>
      </c>
      <c r="AY1580" s="277" t="s">
        <v>130</v>
      </c>
      <c r="BE1580" s="308">
        <f>IF(N1580="základní",J1580,0)</f>
        <v>0</v>
      </c>
      <c r="BF1580" s="308">
        <f>IF(N1580="snížená",J1580,0)</f>
        <v>0</v>
      </c>
      <c r="BG1580" s="308">
        <f>IF(N1580="zákl. přenesená",J1580,0)</f>
        <v>0</v>
      </c>
      <c r="BH1580" s="308">
        <f>IF(N1580="sníž. přenesená",J1580,0)</f>
        <v>0</v>
      </c>
      <c r="BI1580" s="308">
        <f>IF(N1580="nulová",J1580,0)</f>
        <v>0</v>
      </c>
      <c r="BJ1580" s="277" t="s">
        <v>8</v>
      </c>
      <c r="BK1580" s="308">
        <f>ROUND(I1580*H1580,0)</f>
        <v>0</v>
      </c>
      <c r="BL1580" s="277" t="s">
        <v>143</v>
      </c>
      <c r="BM1580" s="134" t="s">
        <v>5328</v>
      </c>
    </row>
    <row r="1581" spans="2:65" s="10" customFormat="1">
      <c r="B1581" s="136"/>
      <c r="D1581" s="137" t="s">
        <v>131</v>
      </c>
      <c r="E1581" s="138" t="s">
        <v>1</v>
      </c>
      <c r="F1581" s="139" t="s">
        <v>5327</v>
      </c>
      <c r="H1581" s="140">
        <v>2.5459999999999998</v>
      </c>
      <c r="I1581" s="141"/>
      <c r="L1581" s="136"/>
      <c r="M1581" s="142"/>
      <c r="T1581" s="144"/>
      <c r="AT1581" s="138" t="s">
        <v>131</v>
      </c>
      <c r="AU1581" s="138" t="s">
        <v>78</v>
      </c>
      <c r="AV1581" s="10" t="s">
        <v>78</v>
      </c>
      <c r="AW1581" s="10" t="s">
        <v>28</v>
      </c>
      <c r="AX1581" s="10" t="s">
        <v>8</v>
      </c>
      <c r="AY1581" s="138" t="s">
        <v>130</v>
      </c>
    </row>
    <row r="1582" spans="2:65" s="686" customFormat="1" ht="37.950000000000003" customHeight="1">
      <c r="B1582" s="301"/>
      <c r="C1582" s="551" t="s">
        <v>2428</v>
      </c>
      <c r="D1582" s="551" t="s">
        <v>1008</v>
      </c>
      <c r="E1582" s="801" t="s">
        <v>5326</v>
      </c>
      <c r="F1582" s="552" t="s">
        <v>5325</v>
      </c>
      <c r="G1582" s="800" t="s">
        <v>270</v>
      </c>
      <c r="H1582" s="799">
        <v>65.355999999999995</v>
      </c>
      <c r="I1582" s="553"/>
      <c r="J1582" s="798">
        <f>ROUND(I1582*H1582,0)</f>
        <v>0</v>
      </c>
      <c r="K1582" s="552" t="s">
        <v>4082</v>
      </c>
      <c r="L1582" s="34"/>
      <c r="M1582" s="554" t="s">
        <v>1</v>
      </c>
      <c r="N1582" s="555" t="s">
        <v>37</v>
      </c>
      <c r="P1582" s="307">
        <f>O1582*H1582</f>
        <v>0</v>
      </c>
      <c r="Q1582" s="307">
        <v>3.4441199999999998E-2</v>
      </c>
      <c r="R1582" s="307">
        <f>Q1582*H1582</f>
        <v>2.2509390671999996</v>
      </c>
      <c r="S1582" s="307">
        <v>0</v>
      </c>
      <c r="T1582" s="133">
        <f>S1582*H1582</f>
        <v>0</v>
      </c>
      <c r="AR1582" s="134" t="s">
        <v>143</v>
      </c>
      <c r="AT1582" s="134" t="s">
        <v>1008</v>
      </c>
      <c r="AU1582" s="134" t="s">
        <v>78</v>
      </c>
      <c r="AY1582" s="277" t="s">
        <v>130</v>
      </c>
      <c r="BE1582" s="308">
        <f>IF(N1582="základní",J1582,0)</f>
        <v>0</v>
      </c>
      <c r="BF1582" s="308">
        <f>IF(N1582="snížená",J1582,0)</f>
        <v>0</v>
      </c>
      <c r="BG1582" s="308">
        <f>IF(N1582="zákl. přenesená",J1582,0)</f>
        <v>0</v>
      </c>
      <c r="BH1582" s="308">
        <f>IF(N1582="sníž. přenesená",J1582,0)</f>
        <v>0</v>
      </c>
      <c r="BI1582" s="308">
        <f>IF(N1582="nulová",J1582,0)</f>
        <v>0</v>
      </c>
      <c r="BJ1582" s="277" t="s">
        <v>8</v>
      </c>
      <c r="BK1582" s="308">
        <f>ROUND(I1582*H1582,0)</f>
        <v>0</v>
      </c>
      <c r="BL1582" s="277" t="s">
        <v>143</v>
      </c>
      <c r="BM1582" s="134" t="s">
        <v>5324</v>
      </c>
    </row>
    <row r="1583" spans="2:65" s="10" customFormat="1">
      <c r="B1583" s="136"/>
      <c r="D1583" s="137" t="s">
        <v>131</v>
      </c>
      <c r="E1583" s="138" t="s">
        <v>1</v>
      </c>
      <c r="F1583" s="139" t="s">
        <v>5319</v>
      </c>
      <c r="H1583" s="140">
        <v>44.84</v>
      </c>
      <c r="I1583" s="141"/>
      <c r="L1583" s="136"/>
      <c r="M1583" s="142"/>
      <c r="T1583" s="144"/>
      <c r="AT1583" s="138" t="s">
        <v>131</v>
      </c>
      <c r="AU1583" s="138" t="s">
        <v>78</v>
      </c>
      <c r="AV1583" s="10" t="s">
        <v>78</v>
      </c>
      <c r="AW1583" s="10" t="s">
        <v>28</v>
      </c>
      <c r="AX1583" s="10" t="s">
        <v>72</v>
      </c>
      <c r="AY1583" s="138" t="s">
        <v>130</v>
      </c>
    </row>
    <row r="1584" spans="2:65" s="813" customFormat="1">
      <c r="B1584" s="817"/>
      <c r="D1584" s="137" t="s">
        <v>131</v>
      </c>
      <c r="E1584" s="814" t="s">
        <v>1</v>
      </c>
      <c r="F1584" s="820" t="s">
        <v>3607</v>
      </c>
      <c r="H1584" s="819">
        <v>44.84</v>
      </c>
      <c r="I1584" s="818"/>
      <c r="L1584" s="817"/>
      <c r="M1584" s="816"/>
      <c r="T1584" s="815"/>
      <c r="AT1584" s="814" t="s">
        <v>131</v>
      </c>
      <c r="AU1584" s="814" t="s">
        <v>78</v>
      </c>
      <c r="AV1584" s="813" t="s">
        <v>132</v>
      </c>
      <c r="AW1584" s="813" t="s">
        <v>28</v>
      </c>
      <c r="AX1584" s="813" t="s">
        <v>72</v>
      </c>
      <c r="AY1584" s="814" t="s">
        <v>130</v>
      </c>
    </row>
    <row r="1585" spans="2:65" s="10" customFormat="1">
      <c r="B1585" s="136"/>
      <c r="D1585" s="137" t="s">
        <v>131</v>
      </c>
      <c r="E1585" s="138" t="s">
        <v>1</v>
      </c>
      <c r="F1585" s="139" t="s">
        <v>5318</v>
      </c>
      <c r="H1585" s="140">
        <v>18.832999999999998</v>
      </c>
      <c r="I1585" s="141"/>
      <c r="L1585" s="136"/>
      <c r="M1585" s="142"/>
      <c r="T1585" s="144"/>
      <c r="AT1585" s="138" t="s">
        <v>131</v>
      </c>
      <c r="AU1585" s="138" t="s">
        <v>78</v>
      </c>
      <c r="AV1585" s="10" t="s">
        <v>78</v>
      </c>
      <c r="AW1585" s="10" t="s">
        <v>28</v>
      </c>
      <c r="AX1585" s="10" t="s">
        <v>72</v>
      </c>
      <c r="AY1585" s="138" t="s">
        <v>130</v>
      </c>
    </row>
    <row r="1586" spans="2:65" s="813" customFormat="1">
      <c r="B1586" s="817"/>
      <c r="D1586" s="137" t="s">
        <v>131</v>
      </c>
      <c r="E1586" s="814" t="s">
        <v>1</v>
      </c>
      <c r="F1586" s="820" t="s">
        <v>3599</v>
      </c>
      <c r="H1586" s="819">
        <v>18.832999999999998</v>
      </c>
      <c r="I1586" s="818"/>
      <c r="L1586" s="817"/>
      <c r="M1586" s="816"/>
      <c r="T1586" s="815"/>
      <c r="AT1586" s="814" t="s">
        <v>131</v>
      </c>
      <c r="AU1586" s="814" t="s">
        <v>78</v>
      </c>
      <c r="AV1586" s="813" t="s">
        <v>132</v>
      </c>
      <c r="AW1586" s="813" t="s">
        <v>28</v>
      </c>
      <c r="AX1586" s="813" t="s">
        <v>72</v>
      </c>
      <c r="AY1586" s="814" t="s">
        <v>130</v>
      </c>
    </row>
    <row r="1587" spans="2:65" s="10" customFormat="1">
      <c r="B1587" s="136"/>
      <c r="D1587" s="137" t="s">
        <v>131</v>
      </c>
      <c r="E1587" s="138" t="s">
        <v>1</v>
      </c>
      <c r="F1587" s="139" t="s">
        <v>5317</v>
      </c>
      <c r="H1587" s="140">
        <v>1.1379999999999999</v>
      </c>
      <c r="I1587" s="141"/>
      <c r="L1587" s="136"/>
      <c r="M1587" s="142"/>
      <c r="T1587" s="144"/>
      <c r="AT1587" s="138" t="s">
        <v>131</v>
      </c>
      <c r="AU1587" s="138" t="s">
        <v>78</v>
      </c>
      <c r="AV1587" s="10" t="s">
        <v>78</v>
      </c>
      <c r="AW1587" s="10" t="s">
        <v>28</v>
      </c>
      <c r="AX1587" s="10" t="s">
        <v>72</v>
      </c>
      <c r="AY1587" s="138" t="s">
        <v>130</v>
      </c>
    </row>
    <row r="1588" spans="2:65" s="813" customFormat="1">
      <c r="B1588" s="817"/>
      <c r="D1588" s="137" t="s">
        <v>131</v>
      </c>
      <c r="E1588" s="814" t="s">
        <v>1</v>
      </c>
      <c r="F1588" s="820" t="s">
        <v>3595</v>
      </c>
      <c r="H1588" s="819">
        <v>1.1379999999999999</v>
      </c>
      <c r="I1588" s="818"/>
      <c r="L1588" s="817"/>
      <c r="M1588" s="816"/>
      <c r="T1588" s="815"/>
      <c r="AT1588" s="814" t="s">
        <v>131</v>
      </c>
      <c r="AU1588" s="814" t="s">
        <v>78</v>
      </c>
      <c r="AV1588" s="813" t="s">
        <v>132</v>
      </c>
      <c r="AW1588" s="813" t="s">
        <v>28</v>
      </c>
      <c r="AX1588" s="813" t="s">
        <v>72</v>
      </c>
      <c r="AY1588" s="814" t="s">
        <v>130</v>
      </c>
    </row>
    <row r="1589" spans="2:65" s="10" customFormat="1">
      <c r="B1589" s="136"/>
      <c r="D1589" s="137" t="s">
        <v>131</v>
      </c>
      <c r="E1589" s="138" t="s">
        <v>1</v>
      </c>
      <c r="F1589" s="139" t="s">
        <v>5316</v>
      </c>
      <c r="H1589" s="140">
        <v>0.54500000000000004</v>
      </c>
      <c r="I1589" s="141"/>
      <c r="L1589" s="136"/>
      <c r="M1589" s="142"/>
      <c r="T1589" s="144"/>
      <c r="AT1589" s="138" t="s">
        <v>131</v>
      </c>
      <c r="AU1589" s="138" t="s">
        <v>78</v>
      </c>
      <c r="AV1589" s="10" t="s">
        <v>78</v>
      </c>
      <c r="AW1589" s="10" t="s">
        <v>28</v>
      </c>
      <c r="AX1589" s="10" t="s">
        <v>72</v>
      </c>
      <c r="AY1589" s="138" t="s">
        <v>130</v>
      </c>
    </row>
    <row r="1590" spans="2:65" s="813" customFormat="1">
      <c r="B1590" s="817"/>
      <c r="D1590" s="137" t="s">
        <v>131</v>
      </c>
      <c r="E1590" s="814" t="s">
        <v>1</v>
      </c>
      <c r="F1590" s="820" t="s">
        <v>5315</v>
      </c>
      <c r="H1590" s="819">
        <v>0.54500000000000004</v>
      </c>
      <c r="I1590" s="818"/>
      <c r="L1590" s="817"/>
      <c r="M1590" s="816"/>
      <c r="T1590" s="815"/>
      <c r="AT1590" s="814" t="s">
        <v>131</v>
      </c>
      <c r="AU1590" s="814" t="s">
        <v>78</v>
      </c>
      <c r="AV1590" s="813" t="s">
        <v>132</v>
      </c>
      <c r="AW1590" s="813" t="s">
        <v>28</v>
      </c>
      <c r="AX1590" s="813" t="s">
        <v>72</v>
      </c>
      <c r="AY1590" s="814" t="s">
        <v>130</v>
      </c>
    </row>
    <row r="1591" spans="2:65" s="821" customFormat="1" ht="20.6">
      <c r="B1591" s="825"/>
      <c r="D1591" s="137" t="s">
        <v>131</v>
      </c>
      <c r="E1591" s="822" t="s">
        <v>1</v>
      </c>
      <c r="F1591" s="828" t="s">
        <v>5323</v>
      </c>
      <c r="H1591" s="827">
        <v>65.355999999999995</v>
      </c>
      <c r="I1591" s="826"/>
      <c r="L1591" s="825"/>
      <c r="M1591" s="824"/>
      <c r="T1591" s="823"/>
      <c r="AT1591" s="822" t="s">
        <v>131</v>
      </c>
      <c r="AU1591" s="822" t="s">
        <v>78</v>
      </c>
      <c r="AV1591" s="821" t="s">
        <v>103</v>
      </c>
      <c r="AW1591" s="821" t="s">
        <v>28</v>
      </c>
      <c r="AX1591" s="821" t="s">
        <v>8</v>
      </c>
      <c r="AY1591" s="822" t="s">
        <v>130</v>
      </c>
    </row>
    <row r="1592" spans="2:65" s="686" customFormat="1" ht="33" customHeight="1">
      <c r="B1592" s="301"/>
      <c r="C1592" s="551" t="s">
        <v>2429</v>
      </c>
      <c r="D1592" s="551" t="s">
        <v>1008</v>
      </c>
      <c r="E1592" s="801" t="s">
        <v>5322</v>
      </c>
      <c r="F1592" s="552" t="s">
        <v>5321</v>
      </c>
      <c r="G1592" s="800" t="s">
        <v>270</v>
      </c>
      <c r="H1592" s="799">
        <v>65.355999999999995</v>
      </c>
      <c r="I1592" s="553"/>
      <c r="J1592" s="798">
        <f>ROUND(I1592*H1592,0)</f>
        <v>0</v>
      </c>
      <c r="K1592" s="552" t="s">
        <v>4082</v>
      </c>
      <c r="L1592" s="34"/>
      <c r="M1592" s="554" t="s">
        <v>1</v>
      </c>
      <c r="N1592" s="555" t="s">
        <v>37</v>
      </c>
      <c r="P1592" s="307">
        <f>O1592*H1592</f>
        <v>0</v>
      </c>
      <c r="Q1592" s="307">
        <v>3.3827999999999997E-2</v>
      </c>
      <c r="R1592" s="307">
        <f>Q1592*H1592</f>
        <v>2.2108627679999997</v>
      </c>
      <c r="S1592" s="307">
        <v>0</v>
      </c>
      <c r="T1592" s="133">
        <f>S1592*H1592</f>
        <v>0</v>
      </c>
      <c r="AR1592" s="134" t="s">
        <v>143</v>
      </c>
      <c r="AT1592" s="134" t="s">
        <v>1008</v>
      </c>
      <c r="AU1592" s="134" t="s">
        <v>78</v>
      </c>
      <c r="AY1592" s="277" t="s">
        <v>130</v>
      </c>
      <c r="BE1592" s="308">
        <f>IF(N1592="základní",J1592,0)</f>
        <v>0</v>
      </c>
      <c r="BF1592" s="308">
        <f>IF(N1592="snížená",J1592,0)</f>
        <v>0</v>
      </c>
      <c r="BG1592" s="308">
        <f>IF(N1592="zákl. přenesená",J1592,0)</f>
        <v>0</v>
      </c>
      <c r="BH1592" s="308">
        <f>IF(N1592="sníž. přenesená",J1592,0)</f>
        <v>0</v>
      </c>
      <c r="BI1592" s="308">
        <f>IF(N1592="nulová",J1592,0)</f>
        <v>0</v>
      </c>
      <c r="BJ1592" s="277" t="s">
        <v>8</v>
      </c>
      <c r="BK1592" s="308">
        <f>ROUND(I1592*H1592,0)</f>
        <v>0</v>
      </c>
      <c r="BL1592" s="277" t="s">
        <v>143</v>
      </c>
      <c r="BM1592" s="134" t="s">
        <v>5320</v>
      </c>
    </row>
    <row r="1593" spans="2:65" s="10" customFormat="1">
      <c r="B1593" s="136"/>
      <c r="D1593" s="137" t="s">
        <v>131</v>
      </c>
      <c r="E1593" s="138" t="s">
        <v>1</v>
      </c>
      <c r="F1593" s="139" t="s">
        <v>5319</v>
      </c>
      <c r="H1593" s="140">
        <v>44.84</v>
      </c>
      <c r="I1593" s="141"/>
      <c r="L1593" s="136"/>
      <c r="M1593" s="142"/>
      <c r="T1593" s="144"/>
      <c r="AT1593" s="138" t="s">
        <v>131</v>
      </c>
      <c r="AU1593" s="138" t="s">
        <v>78</v>
      </c>
      <c r="AV1593" s="10" t="s">
        <v>78</v>
      </c>
      <c r="AW1593" s="10" t="s">
        <v>28</v>
      </c>
      <c r="AX1593" s="10" t="s">
        <v>72</v>
      </c>
      <c r="AY1593" s="138" t="s">
        <v>130</v>
      </c>
    </row>
    <row r="1594" spans="2:65" s="813" customFormat="1">
      <c r="B1594" s="817"/>
      <c r="D1594" s="137" t="s">
        <v>131</v>
      </c>
      <c r="E1594" s="814" t="s">
        <v>1</v>
      </c>
      <c r="F1594" s="820" t="s">
        <v>3607</v>
      </c>
      <c r="H1594" s="819">
        <v>44.84</v>
      </c>
      <c r="I1594" s="818"/>
      <c r="L1594" s="817"/>
      <c r="M1594" s="816"/>
      <c r="T1594" s="815"/>
      <c r="AT1594" s="814" t="s">
        <v>131</v>
      </c>
      <c r="AU1594" s="814" t="s">
        <v>78</v>
      </c>
      <c r="AV1594" s="813" t="s">
        <v>132</v>
      </c>
      <c r="AW1594" s="813" t="s">
        <v>28</v>
      </c>
      <c r="AX1594" s="813" t="s">
        <v>72</v>
      </c>
      <c r="AY1594" s="814" t="s">
        <v>130</v>
      </c>
    </row>
    <row r="1595" spans="2:65" s="10" customFormat="1">
      <c r="B1595" s="136"/>
      <c r="D1595" s="137" t="s">
        <v>131</v>
      </c>
      <c r="E1595" s="138" t="s">
        <v>1</v>
      </c>
      <c r="F1595" s="139" t="s">
        <v>5318</v>
      </c>
      <c r="H1595" s="140">
        <v>18.832999999999998</v>
      </c>
      <c r="I1595" s="141"/>
      <c r="L1595" s="136"/>
      <c r="M1595" s="142"/>
      <c r="T1595" s="144"/>
      <c r="AT1595" s="138" t="s">
        <v>131</v>
      </c>
      <c r="AU1595" s="138" t="s">
        <v>78</v>
      </c>
      <c r="AV1595" s="10" t="s">
        <v>78</v>
      </c>
      <c r="AW1595" s="10" t="s">
        <v>28</v>
      </c>
      <c r="AX1595" s="10" t="s">
        <v>72</v>
      </c>
      <c r="AY1595" s="138" t="s">
        <v>130</v>
      </c>
    </row>
    <row r="1596" spans="2:65" s="813" customFormat="1">
      <c r="B1596" s="817"/>
      <c r="D1596" s="137" t="s">
        <v>131</v>
      </c>
      <c r="E1596" s="814" t="s">
        <v>1</v>
      </c>
      <c r="F1596" s="820" t="s">
        <v>3599</v>
      </c>
      <c r="H1596" s="819">
        <v>18.832999999999998</v>
      </c>
      <c r="I1596" s="818"/>
      <c r="L1596" s="817"/>
      <c r="M1596" s="816"/>
      <c r="T1596" s="815"/>
      <c r="AT1596" s="814" t="s">
        <v>131</v>
      </c>
      <c r="AU1596" s="814" t="s">
        <v>78</v>
      </c>
      <c r="AV1596" s="813" t="s">
        <v>132</v>
      </c>
      <c r="AW1596" s="813" t="s">
        <v>28</v>
      </c>
      <c r="AX1596" s="813" t="s">
        <v>72</v>
      </c>
      <c r="AY1596" s="814" t="s">
        <v>130</v>
      </c>
    </row>
    <row r="1597" spans="2:65" s="10" customFormat="1">
      <c r="B1597" s="136"/>
      <c r="D1597" s="137" t="s">
        <v>131</v>
      </c>
      <c r="E1597" s="138" t="s">
        <v>1</v>
      </c>
      <c r="F1597" s="139" t="s">
        <v>5317</v>
      </c>
      <c r="H1597" s="140">
        <v>1.1379999999999999</v>
      </c>
      <c r="I1597" s="141"/>
      <c r="L1597" s="136"/>
      <c r="M1597" s="142"/>
      <c r="T1597" s="144"/>
      <c r="AT1597" s="138" t="s">
        <v>131</v>
      </c>
      <c r="AU1597" s="138" t="s">
        <v>78</v>
      </c>
      <c r="AV1597" s="10" t="s">
        <v>78</v>
      </c>
      <c r="AW1597" s="10" t="s">
        <v>28</v>
      </c>
      <c r="AX1597" s="10" t="s">
        <v>72</v>
      </c>
      <c r="AY1597" s="138" t="s">
        <v>130</v>
      </c>
    </row>
    <row r="1598" spans="2:65" s="813" customFormat="1">
      <c r="B1598" s="817"/>
      <c r="D1598" s="137" t="s">
        <v>131</v>
      </c>
      <c r="E1598" s="814" t="s">
        <v>1</v>
      </c>
      <c r="F1598" s="820" t="s">
        <v>3595</v>
      </c>
      <c r="H1598" s="819">
        <v>1.1379999999999999</v>
      </c>
      <c r="I1598" s="818"/>
      <c r="L1598" s="817"/>
      <c r="M1598" s="816"/>
      <c r="T1598" s="815"/>
      <c r="AT1598" s="814" t="s">
        <v>131</v>
      </c>
      <c r="AU1598" s="814" t="s">
        <v>78</v>
      </c>
      <c r="AV1598" s="813" t="s">
        <v>132</v>
      </c>
      <c r="AW1598" s="813" t="s">
        <v>28</v>
      </c>
      <c r="AX1598" s="813" t="s">
        <v>72</v>
      </c>
      <c r="AY1598" s="814" t="s">
        <v>130</v>
      </c>
    </row>
    <row r="1599" spans="2:65" s="10" customFormat="1">
      <c r="B1599" s="136"/>
      <c r="D1599" s="137" t="s">
        <v>131</v>
      </c>
      <c r="E1599" s="138" t="s">
        <v>1</v>
      </c>
      <c r="F1599" s="139" t="s">
        <v>5316</v>
      </c>
      <c r="H1599" s="140">
        <v>0.54500000000000004</v>
      </c>
      <c r="I1599" s="141"/>
      <c r="L1599" s="136"/>
      <c r="M1599" s="142"/>
      <c r="T1599" s="144"/>
      <c r="AT1599" s="138" t="s">
        <v>131</v>
      </c>
      <c r="AU1599" s="138" t="s">
        <v>78</v>
      </c>
      <c r="AV1599" s="10" t="s">
        <v>78</v>
      </c>
      <c r="AW1599" s="10" t="s">
        <v>28</v>
      </c>
      <c r="AX1599" s="10" t="s">
        <v>72</v>
      </c>
      <c r="AY1599" s="138" t="s">
        <v>130</v>
      </c>
    </row>
    <row r="1600" spans="2:65" s="813" customFormat="1">
      <c r="B1600" s="817"/>
      <c r="D1600" s="137" t="s">
        <v>131</v>
      </c>
      <c r="E1600" s="814" t="s">
        <v>1</v>
      </c>
      <c r="F1600" s="820" t="s">
        <v>5315</v>
      </c>
      <c r="H1600" s="819">
        <v>0.54500000000000004</v>
      </c>
      <c r="I1600" s="818"/>
      <c r="L1600" s="817"/>
      <c r="M1600" s="816"/>
      <c r="T1600" s="815"/>
      <c r="AT1600" s="814" t="s">
        <v>131</v>
      </c>
      <c r="AU1600" s="814" t="s">
        <v>78</v>
      </c>
      <c r="AV1600" s="813" t="s">
        <v>132</v>
      </c>
      <c r="AW1600" s="813" t="s">
        <v>28</v>
      </c>
      <c r="AX1600" s="813" t="s">
        <v>72</v>
      </c>
      <c r="AY1600" s="814" t="s">
        <v>130</v>
      </c>
    </row>
    <row r="1601" spans="2:65" s="821" customFormat="1" ht="20.6">
      <c r="B1601" s="825"/>
      <c r="D1601" s="137" t="s">
        <v>131</v>
      </c>
      <c r="E1601" s="822" t="s">
        <v>1</v>
      </c>
      <c r="F1601" s="828" t="s">
        <v>5314</v>
      </c>
      <c r="H1601" s="827">
        <v>65.355999999999995</v>
      </c>
      <c r="I1601" s="826"/>
      <c r="L1601" s="825"/>
      <c r="M1601" s="824"/>
      <c r="T1601" s="823"/>
      <c r="AT1601" s="822" t="s">
        <v>131</v>
      </c>
      <c r="AU1601" s="822" t="s">
        <v>78</v>
      </c>
      <c r="AV1601" s="821" t="s">
        <v>103</v>
      </c>
      <c r="AW1601" s="821" t="s">
        <v>28</v>
      </c>
      <c r="AX1601" s="821" t="s">
        <v>8</v>
      </c>
      <c r="AY1601" s="822" t="s">
        <v>130</v>
      </c>
    </row>
    <row r="1602" spans="2:65" s="686" customFormat="1" ht="33" customHeight="1">
      <c r="B1602" s="301"/>
      <c r="C1602" s="551" t="s">
        <v>2430</v>
      </c>
      <c r="D1602" s="551" t="s">
        <v>1008</v>
      </c>
      <c r="E1602" s="801" t="s">
        <v>5313</v>
      </c>
      <c r="F1602" s="552" t="s">
        <v>5312</v>
      </c>
      <c r="G1602" s="800" t="s">
        <v>270</v>
      </c>
      <c r="H1602" s="799">
        <v>117.82599999999999</v>
      </c>
      <c r="I1602" s="553"/>
      <c r="J1602" s="798">
        <f>ROUND(I1602*H1602,0)</f>
        <v>0</v>
      </c>
      <c r="K1602" s="552" t="s">
        <v>4082</v>
      </c>
      <c r="L1602" s="34"/>
      <c r="M1602" s="554" t="s">
        <v>1</v>
      </c>
      <c r="N1602" s="555" t="s">
        <v>37</v>
      </c>
      <c r="P1602" s="307">
        <f>O1602*H1602</f>
        <v>0</v>
      </c>
      <c r="Q1602" s="307">
        <v>3.696E-2</v>
      </c>
      <c r="R1602" s="307">
        <f>Q1602*H1602</f>
        <v>4.35484896</v>
      </c>
      <c r="S1602" s="307">
        <v>0</v>
      </c>
      <c r="T1602" s="133">
        <f>S1602*H1602</f>
        <v>0</v>
      </c>
      <c r="AR1602" s="134" t="s">
        <v>143</v>
      </c>
      <c r="AT1602" s="134" t="s">
        <v>1008</v>
      </c>
      <c r="AU1602" s="134" t="s">
        <v>78</v>
      </c>
      <c r="AY1602" s="277" t="s">
        <v>130</v>
      </c>
      <c r="BE1602" s="308">
        <f>IF(N1602="základní",J1602,0)</f>
        <v>0</v>
      </c>
      <c r="BF1602" s="308">
        <f>IF(N1602="snížená",J1602,0)</f>
        <v>0</v>
      </c>
      <c r="BG1602" s="308">
        <f>IF(N1602="zákl. přenesená",J1602,0)</f>
        <v>0</v>
      </c>
      <c r="BH1602" s="308">
        <f>IF(N1602="sníž. přenesená",J1602,0)</f>
        <v>0</v>
      </c>
      <c r="BI1602" s="308">
        <f>IF(N1602="nulová",J1602,0)</f>
        <v>0</v>
      </c>
      <c r="BJ1602" s="277" t="s">
        <v>8</v>
      </c>
      <c r="BK1602" s="308">
        <f>ROUND(I1602*H1602,0)</f>
        <v>0</v>
      </c>
      <c r="BL1602" s="277" t="s">
        <v>143</v>
      </c>
      <c r="BM1602" s="134" t="s">
        <v>5311</v>
      </c>
    </row>
    <row r="1603" spans="2:65" s="10" customFormat="1">
      <c r="B1603" s="136"/>
      <c r="D1603" s="137" t="s">
        <v>131</v>
      </c>
      <c r="E1603" s="138" t="s">
        <v>1</v>
      </c>
      <c r="F1603" s="139" t="s">
        <v>5310</v>
      </c>
      <c r="H1603" s="140">
        <v>34.786999999999999</v>
      </c>
      <c r="I1603" s="141"/>
      <c r="L1603" s="136"/>
      <c r="M1603" s="142"/>
      <c r="T1603" s="144"/>
      <c r="AT1603" s="138" t="s">
        <v>131</v>
      </c>
      <c r="AU1603" s="138" t="s">
        <v>78</v>
      </c>
      <c r="AV1603" s="10" t="s">
        <v>78</v>
      </c>
      <c r="AW1603" s="10" t="s">
        <v>28</v>
      </c>
      <c r="AX1603" s="10" t="s">
        <v>72</v>
      </c>
      <c r="AY1603" s="138" t="s">
        <v>130</v>
      </c>
    </row>
    <row r="1604" spans="2:65" s="813" customFormat="1">
      <c r="B1604" s="817"/>
      <c r="D1604" s="137" t="s">
        <v>131</v>
      </c>
      <c r="E1604" s="814" t="s">
        <v>1</v>
      </c>
      <c r="F1604" s="820" t="s">
        <v>5309</v>
      </c>
      <c r="H1604" s="819">
        <v>34.786999999999999</v>
      </c>
      <c r="I1604" s="818"/>
      <c r="L1604" s="817"/>
      <c r="M1604" s="816"/>
      <c r="T1604" s="815"/>
      <c r="AT1604" s="814" t="s">
        <v>131</v>
      </c>
      <c r="AU1604" s="814" t="s">
        <v>78</v>
      </c>
      <c r="AV1604" s="813" t="s">
        <v>132</v>
      </c>
      <c r="AW1604" s="813" t="s">
        <v>28</v>
      </c>
      <c r="AX1604" s="813" t="s">
        <v>72</v>
      </c>
      <c r="AY1604" s="814" t="s">
        <v>130</v>
      </c>
    </row>
    <row r="1605" spans="2:65" s="10" customFormat="1">
      <c r="B1605" s="136"/>
      <c r="D1605" s="137" t="s">
        <v>131</v>
      </c>
      <c r="E1605" s="138" t="s">
        <v>1</v>
      </c>
      <c r="F1605" s="139" t="s">
        <v>5308</v>
      </c>
      <c r="H1605" s="140">
        <v>4.7939999999999996</v>
      </c>
      <c r="I1605" s="141"/>
      <c r="L1605" s="136"/>
      <c r="M1605" s="142"/>
      <c r="T1605" s="144"/>
      <c r="AT1605" s="138" t="s">
        <v>131</v>
      </c>
      <c r="AU1605" s="138" t="s">
        <v>78</v>
      </c>
      <c r="AV1605" s="10" t="s">
        <v>78</v>
      </c>
      <c r="AW1605" s="10" t="s">
        <v>28</v>
      </c>
      <c r="AX1605" s="10" t="s">
        <v>72</v>
      </c>
      <c r="AY1605" s="138" t="s">
        <v>130</v>
      </c>
    </row>
    <row r="1606" spans="2:65" s="813" customFormat="1">
      <c r="B1606" s="817"/>
      <c r="D1606" s="137" t="s">
        <v>131</v>
      </c>
      <c r="E1606" s="814" t="s">
        <v>1</v>
      </c>
      <c r="F1606" s="820" t="s">
        <v>5307</v>
      </c>
      <c r="H1606" s="819">
        <v>4.7939999999999996</v>
      </c>
      <c r="I1606" s="818"/>
      <c r="L1606" s="817"/>
      <c r="M1606" s="816"/>
      <c r="T1606" s="815"/>
      <c r="AT1606" s="814" t="s">
        <v>131</v>
      </c>
      <c r="AU1606" s="814" t="s">
        <v>78</v>
      </c>
      <c r="AV1606" s="813" t="s">
        <v>132</v>
      </c>
      <c r="AW1606" s="813" t="s">
        <v>28</v>
      </c>
      <c r="AX1606" s="813" t="s">
        <v>72</v>
      </c>
      <c r="AY1606" s="814" t="s">
        <v>130</v>
      </c>
    </row>
    <row r="1607" spans="2:65" s="10" customFormat="1">
      <c r="B1607" s="136"/>
      <c r="D1607" s="137" t="s">
        <v>131</v>
      </c>
      <c r="E1607" s="138" t="s">
        <v>1</v>
      </c>
      <c r="F1607" s="139" t="s">
        <v>5306</v>
      </c>
      <c r="H1607" s="140">
        <v>7.9359999999999999</v>
      </c>
      <c r="I1607" s="141"/>
      <c r="L1607" s="136"/>
      <c r="M1607" s="142"/>
      <c r="T1607" s="144"/>
      <c r="AT1607" s="138" t="s">
        <v>131</v>
      </c>
      <c r="AU1607" s="138" t="s">
        <v>78</v>
      </c>
      <c r="AV1607" s="10" t="s">
        <v>78</v>
      </c>
      <c r="AW1607" s="10" t="s">
        <v>28</v>
      </c>
      <c r="AX1607" s="10" t="s">
        <v>72</v>
      </c>
      <c r="AY1607" s="138" t="s">
        <v>130</v>
      </c>
    </row>
    <row r="1608" spans="2:65" s="813" customFormat="1">
      <c r="B1608" s="817"/>
      <c r="D1608" s="137" t="s">
        <v>131</v>
      </c>
      <c r="E1608" s="814" t="s">
        <v>1</v>
      </c>
      <c r="F1608" s="820" t="s">
        <v>5305</v>
      </c>
      <c r="H1608" s="819">
        <v>7.9359999999999999</v>
      </c>
      <c r="I1608" s="818"/>
      <c r="L1608" s="817"/>
      <c r="M1608" s="816"/>
      <c r="T1608" s="815"/>
      <c r="AT1608" s="814" t="s">
        <v>131</v>
      </c>
      <c r="AU1608" s="814" t="s">
        <v>78</v>
      </c>
      <c r="AV1608" s="813" t="s">
        <v>132</v>
      </c>
      <c r="AW1608" s="813" t="s">
        <v>28</v>
      </c>
      <c r="AX1608" s="813" t="s">
        <v>72</v>
      </c>
      <c r="AY1608" s="814" t="s">
        <v>130</v>
      </c>
    </row>
    <row r="1609" spans="2:65" s="10" customFormat="1">
      <c r="B1609" s="136"/>
      <c r="D1609" s="137" t="s">
        <v>131</v>
      </c>
      <c r="E1609" s="138" t="s">
        <v>1</v>
      </c>
      <c r="F1609" s="139" t="s">
        <v>5304</v>
      </c>
      <c r="H1609" s="140">
        <v>22.312999999999999</v>
      </c>
      <c r="I1609" s="141"/>
      <c r="L1609" s="136"/>
      <c r="M1609" s="142"/>
      <c r="T1609" s="144"/>
      <c r="AT1609" s="138" t="s">
        <v>131</v>
      </c>
      <c r="AU1609" s="138" t="s">
        <v>78</v>
      </c>
      <c r="AV1609" s="10" t="s">
        <v>78</v>
      </c>
      <c r="AW1609" s="10" t="s">
        <v>28</v>
      </c>
      <c r="AX1609" s="10" t="s">
        <v>72</v>
      </c>
      <c r="AY1609" s="138" t="s">
        <v>130</v>
      </c>
    </row>
    <row r="1610" spans="2:65" s="813" customFormat="1">
      <c r="B1610" s="817"/>
      <c r="D1610" s="137" t="s">
        <v>131</v>
      </c>
      <c r="E1610" s="814" t="s">
        <v>1</v>
      </c>
      <c r="F1610" s="820" t="s">
        <v>3587</v>
      </c>
      <c r="H1610" s="819">
        <v>22.312999999999999</v>
      </c>
      <c r="I1610" s="818"/>
      <c r="L1610" s="817"/>
      <c r="M1610" s="816"/>
      <c r="T1610" s="815"/>
      <c r="AT1610" s="814" t="s">
        <v>131</v>
      </c>
      <c r="AU1610" s="814" t="s">
        <v>78</v>
      </c>
      <c r="AV1610" s="813" t="s">
        <v>132</v>
      </c>
      <c r="AW1610" s="813" t="s">
        <v>28</v>
      </c>
      <c r="AX1610" s="813" t="s">
        <v>72</v>
      </c>
      <c r="AY1610" s="814" t="s">
        <v>130</v>
      </c>
    </row>
    <row r="1611" spans="2:65" s="10" customFormat="1">
      <c r="B1611" s="136"/>
      <c r="D1611" s="137" t="s">
        <v>131</v>
      </c>
      <c r="E1611" s="138" t="s">
        <v>1</v>
      </c>
      <c r="F1611" s="139" t="s">
        <v>5303</v>
      </c>
      <c r="H1611" s="140">
        <v>19.911000000000001</v>
      </c>
      <c r="I1611" s="141"/>
      <c r="L1611" s="136"/>
      <c r="M1611" s="142"/>
      <c r="T1611" s="144"/>
      <c r="AT1611" s="138" t="s">
        <v>131</v>
      </c>
      <c r="AU1611" s="138" t="s">
        <v>78</v>
      </c>
      <c r="AV1611" s="10" t="s">
        <v>78</v>
      </c>
      <c r="AW1611" s="10" t="s">
        <v>28</v>
      </c>
      <c r="AX1611" s="10" t="s">
        <v>72</v>
      </c>
      <c r="AY1611" s="138" t="s">
        <v>130</v>
      </c>
    </row>
    <row r="1612" spans="2:65" s="813" customFormat="1">
      <c r="B1612" s="817"/>
      <c r="D1612" s="137" t="s">
        <v>131</v>
      </c>
      <c r="E1612" s="814" t="s">
        <v>1</v>
      </c>
      <c r="F1612" s="820" t="s">
        <v>3583</v>
      </c>
      <c r="H1612" s="819">
        <v>19.911000000000001</v>
      </c>
      <c r="I1612" s="818"/>
      <c r="L1612" s="817"/>
      <c r="M1612" s="816"/>
      <c r="T1612" s="815"/>
      <c r="AT1612" s="814" t="s">
        <v>131</v>
      </c>
      <c r="AU1612" s="814" t="s">
        <v>78</v>
      </c>
      <c r="AV1612" s="813" t="s">
        <v>132</v>
      </c>
      <c r="AW1612" s="813" t="s">
        <v>28</v>
      </c>
      <c r="AX1612" s="813" t="s">
        <v>72</v>
      </c>
      <c r="AY1612" s="814" t="s">
        <v>130</v>
      </c>
    </row>
    <row r="1613" spans="2:65" s="10" customFormat="1">
      <c r="B1613" s="136"/>
      <c r="D1613" s="137" t="s">
        <v>131</v>
      </c>
      <c r="E1613" s="138" t="s">
        <v>1</v>
      </c>
      <c r="F1613" s="139" t="s">
        <v>5302</v>
      </c>
      <c r="H1613" s="140">
        <v>24.478000000000002</v>
      </c>
      <c r="I1613" s="141"/>
      <c r="L1613" s="136"/>
      <c r="M1613" s="142"/>
      <c r="T1613" s="144"/>
      <c r="AT1613" s="138" t="s">
        <v>131</v>
      </c>
      <c r="AU1613" s="138" t="s">
        <v>78</v>
      </c>
      <c r="AV1613" s="10" t="s">
        <v>78</v>
      </c>
      <c r="AW1613" s="10" t="s">
        <v>28</v>
      </c>
      <c r="AX1613" s="10" t="s">
        <v>72</v>
      </c>
      <c r="AY1613" s="138" t="s">
        <v>130</v>
      </c>
    </row>
    <row r="1614" spans="2:65" s="813" customFormat="1">
      <c r="B1614" s="817"/>
      <c r="D1614" s="137" t="s">
        <v>131</v>
      </c>
      <c r="E1614" s="814" t="s">
        <v>1</v>
      </c>
      <c r="F1614" s="820" t="s">
        <v>3571</v>
      </c>
      <c r="H1614" s="819">
        <v>24.478000000000002</v>
      </c>
      <c r="I1614" s="818"/>
      <c r="L1614" s="817"/>
      <c r="M1614" s="816"/>
      <c r="T1614" s="815"/>
      <c r="AT1614" s="814" t="s">
        <v>131</v>
      </c>
      <c r="AU1614" s="814" t="s">
        <v>78</v>
      </c>
      <c r="AV1614" s="813" t="s">
        <v>132</v>
      </c>
      <c r="AW1614" s="813" t="s">
        <v>28</v>
      </c>
      <c r="AX1614" s="813" t="s">
        <v>72</v>
      </c>
      <c r="AY1614" s="814" t="s">
        <v>130</v>
      </c>
    </row>
    <row r="1615" spans="2:65" s="10" customFormat="1">
      <c r="B1615" s="136"/>
      <c r="D1615" s="137" t="s">
        <v>131</v>
      </c>
      <c r="E1615" s="138" t="s">
        <v>1</v>
      </c>
      <c r="F1615" s="139" t="s">
        <v>5301</v>
      </c>
      <c r="H1615" s="140">
        <v>3.6070000000000002</v>
      </c>
      <c r="I1615" s="141"/>
      <c r="L1615" s="136"/>
      <c r="M1615" s="142"/>
      <c r="T1615" s="144"/>
      <c r="AT1615" s="138" t="s">
        <v>131</v>
      </c>
      <c r="AU1615" s="138" t="s">
        <v>78</v>
      </c>
      <c r="AV1615" s="10" t="s">
        <v>78</v>
      </c>
      <c r="AW1615" s="10" t="s">
        <v>28</v>
      </c>
      <c r="AX1615" s="10" t="s">
        <v>72</v>
      </c>
      <c r="AY1615" s="138" t="s">
        <v>130</v>
      </c>
    </row>
    <row r="1616" spans="2:65" s="813" customFormat="1">
      <c r="B1616" s="817"/>
      <c r="D1616" s="137" t="s">
        <v>131</v>
      </c>
      <c r="E1616" s="814" t="s">
        <v>1</v>
      </c>
      <c r="F1616" s="820" t="s">
        <v>3567</v>
      </c>
      <c r="H1616" s="819">
        <v>3.6070000000000002</v>
      </c>
      <c r="I1616" s="818"/>
      <c r="L1616" s="817"/>
      <c r="M1616" s="816"/>
      <c r="T1616" s="815"/>
      <c r="AT1616" s="814" t="s">
        <v>131</v>
      </c>
      <c r="AU1616" s="814" t="s">
        <v>78</v>
      </c>
      <c r="AV1616" s="813" t="s">
        <v>132</v>
      </c>
      <c r="AW1616" s="813" t="s">
        <v>28</v>
      </c>
      <c r="AX1616" s="813" t="s">
        <v>72</v>
      </c>
      <c r="AY1616" s="814" t="s">
        <v>130</v>
      </c>
    </row>
    <row r="1617" spans="2:65" s="821" customFormat="1">
      <c r="B1617" s="825"/>
      <c r="D1617" s="137" t="s">
        <v>131</v>
      </c>
      <c r="E1617" s="822" t="s">
        <v>1</v>
      </c>
      <c r="F1617" s="828" t="s">
        <v>3195</v>
      </c>
      <c r="H1617" s="827">
        <v>117.82599999999999</v>
      </c>
      <c r="I1617" s="826"/>
      <c r="L1617" s="825"/>
      <c r="M1617" s="824"/>
      <c r="T1617" s="823"/>
      <c r="AT1617" s="822" t="s">
        <v>131</v>
      </c>
      <c r="AU1617" s="822" t="s">
        <v>78</v>
      </c>
      <c r="AV1617" s="821" t="s">
        <v>103</v>
      </c>
      <c r="AW1617" s="821" t="s">
        <v>28</v>
      </c>
      <c r="AX1617" s="821" t="s">
        <v>8</v>
      </c>
      <c r="AY1617" s="822" t="s">
        <v>130</v>
      </c>
    </row>
    <row r="1618" spans="2:65" s="686" customFormat="1" ht="24.25" customHeight="1">
      <c r="B1618" s="301"/>
      <c r="C1618" s="551" t="s">
        <v>2431</v>
      </c>
      <c r="D1618" s="551" t="s">
        <v>1008</v>
      </c>
      <c r="E1618" s="801" t="s">
        <v>3486</v>
      </c>
      <c r="F1618" s="552" t="s">
        <v>3485</v>
      </c>
      <c r="G1618" s="800" t="s">
        <v>212</v>
      </c>
      <c r="H1618" s="799">
        <v>2.3149999999999999</v>
      </c>
      <c r="I1618" s="553"/>
      <c r="J1618" s="798">
        <f>ROUND(I1618*H1618,0)</f>
        <v>0</v>
      </c>
      <c r="K1618" s="552" t="s">
        <v>4082</v>
      </c>
      <c r="L1618" s="34"/>
      <c r="M1618" s="554" t="s">
        <v>1</v>
      </c>
      <c r="N1618" s="555" t="s">
        <v>37</v>
      </c>
      <c r="P1618" s="307">
        <f>O1618*H1618</f>
        <v>0</v>
      </c>
      <c r="Q1618" s="307">
        <v>2.3367804999999998E-2</v>
      </c>
      <c r="R1618" s="307">
        <f>Q1618*H1618</f>
        <v>5.4096468574999994E-2</v>
      </c>
      <c r="S1618" s="307">
        <v>0</v>
      </c>
      <c r="T1618" s="133">
        <f>S1618*H1618</f>
        <v>0</v>
      </c>
      <c r="AR1618" s="134" t="s">
        <v>143</v>
      </c>
      <c r="AT1618" s="134" t="s">
        <v>1008</v>
      </c>
      <c r="AU1618" s="134" t="s">
        <v>78</v>
      </c>
      <c r="AY1618" s="277" t="s">
        <v>130</v>
      </c>
      <c r="BE1618" s="308">
        <f>IF(N1618="základní",J1618,0)</f>
        <v>0</v>
      </c>
      <c r="BF1618" s="308">
        <f>IF(N1618="snížená",J1618,0)</f>
        <v>0</v>
      </c>
      <c r="BG1618" s="308">
        <f>IF(N1618="zákl. přenesená",J1618,0)</f>
        <v>0</v>
      </c>
      <c r="BH1618" s="308">
        <f>IF(N1618="sníž. přenesená",J1618,0)</f>
        <v>0</v>
      </c>
      <c r="BI1618" s="308">
        <f>IF(N1618="nulová",J1618,0)</f>
        <v>0</v>
      </c>
      <c r="BJ1618" s="277" t="s">
        <v>8</v>
      </c>
      <c r="BK1618" s="308">
        <f>ROUND(I1618*H1618,0)</f>
        <v>0</v>
      </c>
      <c r="BL1618" s="277" t="s">
        <v>143</v>
      </c>
      <c r="BM1618" s="134" t="s">
        <v>5300</v>
      </c>
    </row>
    <row r="1619" spans="2:65" s="10" customFormat="1">
      <c r="B1619" s="136"/>
      <c r="D1619" s="137" t="s">
        <v>131</v>
      </c>
      <c r="E1619" s="138" t="s">
        <v>1</v>
      </c>
      <c r="F1619" s="139" t="s">
        <v>5299</v>
      </c>
      <c r="H1619" s="140">
        <v>2.3149999999999999</v>
      </c>
      <c r="I1619" s="141"/>
      <c r="L1619" s="136"/>
      <c r="M1619" s="142"/>
      <c r="T1619" s="144"/>
      <c r="AT1619" s="138" t="s">
        <v>131</v>
      </c>
      <c r="AU1619" s="138" t="s">
        <v>78</v>
      </c>
      <c r="AV1619" s="10" t="s">
        <v>78</v>
      </c>
      <c r="AW1619" s="10" t="s">
        <v>28</v>
      </c>
      <c r="AX1619" s="10" t="s">
        <v>8</v>
      </c>
      <c r="AY1619" s="138" t="s">
        <v>130</v>
      </c>
    </row>
    <row r="1620" spans="2:65" s="686" customFormat="1" ht="37.950000000000003" customHeight="1">
      <c r="B1620" s="301"/>
      <c r="C1620" s="551" t="s">
        <v>2432</v>
      </c>
      <c r="D1620" s="551" t="s">
        <v>1008</v>
      </c>
      <c r="E1620" s="801" t="s">
        <v>3146</v>
      </c>
      <c r="F1620" s="552" t="s">
        <v>3145</v>
      </c>
      <c r="G1620" s="800" t="s">
        <v>270</v>
      </c>
      <c r="H1620" s="799">
        <v>325.02999999999997</v>
      </c>
      <c r="I1620" s="553"/>
      <c r="J1620" s="798">
        <f>ROUND(I1620*H1620,0)</f>
        <v>0</v>
      </c>
      <c r="K1620" s="552" t="s">
        <v>4082</v>
      </c>
      <c r="L1620" s="34"/>
      <c r="M1620" s="554" t="s">
        <v>1</v>
      </c>
      <c r="N1620" s="555" t="s">
        <v>37</v>
      </c>
      <c r="P1620" s="307">
        <f>O1620*H1620</f>
        <v>0</v>
      </c>
      <c r="Q1620" s="307">
        <v>0</v>
      </c>
      <c r="R1620" s="307">
        <f>Q1620*H1620</f>
        <v>0</v>
      </c>
      <c r="S1620" s="307">
        <v>0</v>
      </c>
      <c r="T1620" s="133">
        <f>S1620*H1620</f>
        <v>0</v>
      </c>
      <c r="AR1620" s="134" t="s">
        <v>143</v>
      </c>
      <c r="AT1620" s="134" t="s">
        <v>1008</v>
      </c>
      <c r="AU1620" s="134" t="s">
        <v>78</v>
      </c>
      <c r="AY1620" s="277" t="s">
        <v>130</v>
      </c>
      <c r="BE1620" s="308">
        <f>IF(N1620="základní",J1620,0)</f>
        <v>0</v>
      </c>
      <c r="BF1620" s="308">
        <f>IF(N1620="snížená",J1620,0)</f>
        <v>0</v>
      </c>
      <c r="BG1620" s="308">
        <f>IF(N1620="zákl. přenesená",J1620,0)</f>
        <v>0</v>
      </c>
      <c r="BH1620" s="308">
        <f>IF(N1620="sníž. přenesená",J1620,0)</f>
        <v>0</v>
      </c>
      <c r="BI1620" s="308">
        <f>IF(N1620="nulová",J1620,0)</f>
        <v>0</v>
      </c>
      <c r="BJ1620" s="277" t="s">
        <v>8</v>
      </c>
      <c r="BK1620" s="308">
        <f>ROUND(I1620*H1620,0)</f>
        <v>0</v>
      </c>
      <c r="BL1620" s="277" t="s">
        <v>143</v>
      </c>
      <c r="BM1620" s="134" t="s">
        <v>5298</v>
      </c>
    </row>
    <row r="1621" spans="2:65" s="10" customFormat="1">
      <c r="B1621" s="136"/>
      <c r="D1621" s="137" t="s">
        <v>131</v>
      </c>
      <c r="E1621" s="138" t="s">
        <v>1</v>
      </c>
      <c r="F1621" s="139" t="s">
        <v>3154</v>
      </c>
      <c r="H1621" s="140">
        <v>325.02999999999997</v>
      </c>
      <c r="I1621" s="141"/>
      <c r="L1621" s="136"/>
      <c r="M1621" s="142"/>
      <c r="T1621" s="144"/>
      <c r="AT1621" s="138" t="s">
        <v>131</v>
      </c>
      <c r="AU1621" s="138" t="s">
        <v>78</v>
      </c>
      <c r="AV1621" s="10" t="s">
        <v>78</v>
      </c>
      <c r="AW1621" s="10" t="s">
        <v>28</v>
      </c>
      <c r="AX1621" s="10" t="s">
        <v>8</v>
      </c>
      <c r="AY1621" s="138" t="s">
        <v>130</v>
      </c>
    </row>
    <row r="1622" spans="2:65" s="686" customFormat="1" ht="21.75" customHeight="1">
      <c r="B1622" s="301"/>
      <c r="C1622" s="145" t="s">
        <v>2467</v>
      </c>
      <c r="D1622" s="145" t="s">
        <v>164</v>
      </c>
      <c r="E1622" s="146" t="s">
        <v>3130</v>
      </c>
      <c r="F1622" s="147" t="s">
        <v>3129</v>
      </c>
      <c r="G1622" s="148" t="s">
        <v>270</v>
      </c>
      <c r="H1622" s="149">
        <v>357.53300000000002</v>
      </c>
      <c r="I1622" s="150"/>
      <c r="J1622" s="151">
        <f>ROUND(I1622*H1622,0)</f>
        <v>0</v>
      </c>
      <c r="K1622" s="147" t="s">
        <v>4082</v>
      </c>
      <c r="L1622" s="152"/>
      <c r="M1622" s="153" t="s">
        <v>1</v>
      </c>
      <c r="N1622" s="306" t="s">
        <v>37</v>
      </c>
      <c r="P1622" s="307">
        <f>O1622*H1622</f>
        <v>0</v>
      </c>
      <c r="Q1622" s="307">
        <v>7.9799999999999992E-3</v>
      </c>
      <c r="R1622" s="307">
        <f>Q1622*H1622</f>
        <v>2.8531133399999997</v>
      </c>
      <c r="S1622" s="307">
        <v>0</v>
      </c>
      <c r="T1622" s="133">
        <f>S1622*H1622</f>
        <v>0</v>
      </c>
      <c r="AR1622" s="134" t="s">
        <v>154</v>
      </c>
      <c r="AT1622" s="134" t="s">
        <v>164</v>
      </c>
      <c r="AU1622" s="134" t="s">
        <v>78</v>
      </c>
      <c r="AY1622" s="277" t="s">
        <v>130</v>
      </c>
      <c r="BE1622" s="308">
        <f>IF(N1622="základní",J1622,0)</f>
        <v>0</v>
      </c>
      <c r="BF1622" s="308">
        <f>IF(N1622="snížená",J1622,0)</f>
        <v>0</v>
      </c>
      <c r="BG1622" s="308">
        <f>IF(N1622="zákl. přenesená",J1622,0)</f>
        <v>0</v>
      </c>
      <c r="BH1622" s="308">
        <f>IF(N1622="sníž. přenesená",J1622,0)</f>
        <v>0</v>
      </c>
      <c r="BI1622" s="308">
        <f>IF(N1622="nulová",J1622,0)</f>
        <v>0</v>
      </c>
      <c r="BJ1622" s="277" t="s">
        <v>8</v>
      </c>
      <c r="BK1622" s="308">
        <f>ROUND(I1622*H1622,0)</f>
        <v>0</v>
      </c>
      <c r="BL1622" s="277" t="s">
        <v>143</v>
      </c>
      <c r="BM1622" s="134" t="s">
        <v>5297</v>
      </c>
    </row>
    <row r="1623" spans="2:65" s="10" customFormat="1">
      <c r="B1623" s="136"/>
      <c r="D1623" s="137" t="s">
        <v>131</v>
      </c>
      <c r="E1623" s="138" t="s">
        <v>1</v>
      </c>
      <c r="F1623" s="139" t="s">
        <v>4598</v>
      </c>
      <c r="H1623" s="140">
        <v>357.53300000000002</v>
      </c>
      <c r="I1623" s="141"/>
      <c r="L1623" s="136"/>
      <c r="M1623" s="142"/>
      <c r="T1623" s="144"/>
      <c r="AT1623" s="138" t="s">
        <v>131</v>
      </c>
      <c r="AU1623" s="138" t="s">
        <v>78</v>
      </c>
      <c r="AV1623" s="10" t="s">
        <v>78</v>
      </c>
      <c r="AW1623" s="10" t="s">
        <v>28</v>
      </c>
      <c r="AX1623" s="10" t="s">
        <v>8</v>
      </c>
      <c r="AY1623" s="138" t="s">
        <v>130</v>
      </c>
    </row>
    <row r="1624" spans="2:65" s="686" customFormat="1" ht="16.5" customHeight="1">
      <c r="B1624" s="301"/>
      <c r="C1624" s="551" t="s">
        <v>2468</v>
      </c>
      <c r="D1624" s="551" t="s">
        <v>1008</v>
      </c>
      <c r="E1624" s="801" t="s">
        <v>3144</v>
      </c>
      <c r="F1624" s="552" t="s">
        <v>3143</v>
      </c>
      <c r="G1624" s="800" t="s">
        <v>270</v>
      </c>
      <c r="H1624" s="799">
        <v>325.02999999999997</v>
      </c>
      <c r="I1624" s="553"/>
      <c r="J1624" s="798">
        <f>ROUND(I1624*H1624,0)</f>
        <v>0</v>
      </c>
      <c r="K1624" s="552" t="s">
        <v>4082</v>
      </c>
      <c r="L1624" s="34"/>
      <c r="M1624" s="554" t="s">
        <v>1</v>
      </c>
      <c r="N1624" s="555" t="s">
        <v>37</v>
      </c>
      <c r="P1624" s="307">
        <f>O1624*H1624</f>
        <v>0</v>
      </c>
      <c r="Q1624" s="307">
        <v>0</v>
      </c>
      <c r="R1624" s="307">
        <f>Q1624*H1624</f>
        <v>0</v>
      </c>
      <c r="S1624" s="307">
        <v>0</v>
      </c>
      <c r="T1624" s="133">
        <f>S1624*H1624</f>
        <v>0</v>
      </c>
      <c r="AR1624" s="134" t="s">
        <v>143</v>
      </c>
      <c r="AT1624" s="134" t="s">
        <v>1008</v>
      </c>
      <c r="AU1624" s="134" t="s">
        <v>78</v>
      </c>
      <c r="AY1624" s="277" t="s">
        <v>130</v>
      </c>
      <c r="BE1624" s="308">
        <f>IF(N1624="základní",J1624,0)</f>
        <v>0</v>
      </c>
      <c r="BF1624" s="308">
        <f>IF(N1624="snížená",J1624,0)</f>
        <v>0</v>
      </c>
      <c r="BG1624" s="308">
        <f>IF(N1624="zákl. přenesená",J1624,0)</f>
        <v>0</v>
      </c>
      <c r="BH1624" s="308">
        <f>IF(N1624="sníž. přenesená",J1624,0)</f>
        <v>0</v>
      </c>
      <c r="BI1624" s="308">
        <f>IF(N1624="nulová",J1624,0)</f>
        <v>0</v>
      </c>
      <c r="BJ1624" s="277" t="s">
        <v>8</v>
      </c>
      <c r="BK1624" s="308">
        <f>ROUND(I1624*H1624,0)</f>
        <v>0</v>
      </c>
      <c r="BL1624" s="277" t="s">
        <v>143</v>
      </c>
      <c r="BM1624" s="134" t="s">
        <v>5296</v>
      </c>
    </row>
    <row r="1625" spans="2:65" s="10" customFormat="1">
      <c r="B1625" s="136"/>
      <c r="D1625" s="137" t="s">
        <v>131</v>
      </c>
      <c r="E1625" s="138" t="s">
        <v>1</v>
      </c>
      <c r="F1625" s="139" t="s">
        <v>3154</v>
      </c>
      <c r="H1625" s="140">
        <v>325.02999999999997</v>
      </c>
      <c r="I1625" s="141"/>
      <c r="L1625" s="136"/>
      <c r="M1625" s="142"/>
      <c r="T1625" s="144"/>
      <c r="AT1625" s="138" t="s">
        <v>131</v>
      </c>
      <c r="AU1625" s="138" t="s">
        <v>78</v>
      </c>
      <c r="AV1625" s="10" t="s">
        <v>78</v>
      </c>
      <c r="AW1625" s="10" t="s">
        <v>28</v>
      </c>
      <c r="AX1625" s="10" t="s">
        <v>8</v>
      </c>
      <c r="AY1625" s="138" t="s">
        <v>130</v>
      </c>
    </row>
    <row r="1626" spans="2:65" s="686" customFormat="1" ht="16.5" customHeight="1">
      <c r="B1626" s="301"/>
      <c r="C1626" s="145" t="s">
        <v>2469</v>
      </c>
      <c r="D1626" s="145" t="s">
        <v>164</v>
      </c>
      <c r="E1626" s="146" t="s">
        <v>3132</v>
      </c>
      <c r="F1626" s="147" t="s">
        <v>3131</v>
      </c>
      <c r="G1626" s="148" t="s">
        <v>212</v>
      </c>
      <c r="H1626" s="149">
        <v>8.5809999999999995</v>
      </c>
      <c r="I1626" s="150"/>
      <c r="J1626" s="151">
        <f>ROUND(I1626*H1626,0)</f>
        <v>0</v>
      </c>
      <c r="K1626" s="147" t="s">
        <v>1</v>
      </c>
      <c r="L1626" s="152"/>
      <c r="M1626" s="153" t="s">
        <v>1</v>
      </c>
      <c r="N1626" s="306" t="s">
        <v>37</v>
      </c>
      <c r="P1626" s="307">
        <f>O1626*H1626</f>
        <v>0</v>
      </c>
      <c r="Q1626" s="307">
        <v>0.5</v>
      </c>
      <c r="R1626" s="307">
        <f>Q1626*H1626</f>
        <v>4.2904999999999998</v>
      </c>
      <c r="S1626" s="307">
        <v>0</v>
      </c>
      <c r="T1626" s="133">
        <f>S1626*H1626</f>
        <v>0</v>
      </c>
      <c r="AR1626" s="134" t="s">
        <v>154</v>
      </c>
      <c r="AT1626" s="134" t="s">
        <v>164</v>
      </c>
      <c r="AU1626" s="134" t="s">
        <v>78</v>
      </c>
      <c r="AY1626" s="277" t="s">
        <v>130</v>
      </c>
      <c r="BE1626" s="308">
        <f>IF(N1626="základní",J1626,0)</f>
        <v>0</v>
      </c>
      <c r="BF1626" s="308">
        <f>IF(N1626="snížená",J1626,0)</f>
        <v>0</v>
      </c>
      <c r="BG1626" s="308">
        <f>IF(N1626="zákl. přenesená",J1626,0)</f>
        <v>0</v>
      </c>
      <c r="BH1626" s="308">
        <f>IF(N1626="sníž. přenesená",J1626,0)</f>
        <v>0</v>
      </c>
      <c r="BI1626" s="308">
        <f>IF(N1626="nulová",J1626,0)</f>
        <v>0</v>
      </c>
      <c r="BJ1626" s="277" t="s">
        <v>8</v>
      </c>
      <c r="BK1626" s="308">
        <f>ROUND(I1626*H1626,0)</f>
        <v>0</v>
      </c>
      <c r="BL1626" s="277" t="s">
        <v>143</v>
      </c>
      <c r="BM1626" s="134" t="s">
        <v>5295</v>
      </c>
    </row>
    <row r="1627" spans="2:65" s="10" customFormat="1">
      <c r="B1627" s="136"/>
      <c r="D1627" s="137" t="s">
        <v>131</v>
      </c>
      <c r="E1627" s="138" t="s">
        <v>1</v>
      </c>
      <c r="F1627" s="139" t="s">
        <v>5294</v>
      </c>
      <c r="H1627" s="140">
        <v>8.5809999999999995</v>
      </c>
      <c r="I1627" s="141"/>
      <c r="L1627" s="136"/>
      <c r="M1627" s="142"/>
      <c r="T1627" s="144"/>
      <c r="AT1627" s="138" t="s">
        <v>131</v>
      </c>
      <c r="AU1627" s="138" t="s">
        <v>78</v>
      </c>
      <c r="AV1627" s="10" t="s">
        <v>78</v>
      </c>
      <c r="AW1627" s="10" t="s">
        <v>28</v>
      </c>
      <c r="AX1627" s="10" t="s">
        <v>8</v>
      </c>
      <c r="AY1627" s="138" t="s">
        <v>130</v>
      </c>
    </row>
    <row r="1628" spans="2:65" s="686" customFormat="1" ht="24.25" customHeight="1">
      <c r="B1628" s="301"/>
      <c r="C1628" s="551" t="s">
        <v>2470</v>
      </c>
      <c r="D1628" s="551" t="s">
        <v>1008</v>
      </c>
      <c r="E1628" s="801" t="s">
        <v>3142</v>
      </c>
      <c r="F1628" s="552" t="s">
        <v>3141</v>
      </c>
      <c r="G1628" s="800" t="s">
        <v>270</v>
      </c>
      <c r="H1628" s="799">
        <v>325.02999999999997</v>
      </c>
      <c r="I1628" s="553"/>
      <c r="J1628" s="798">
        <f>ROUND(I1628*H1628,0)</f>
        <v>0</v>
      </c>
      <c r="K1628" s="552" t="s">
        <v>4082</v>
      </c>
      <c r="L1628" s="34"/>
      <c r="M1628" s="554" t="s">
        <v>1</v>
      </c>
      <c r="N1628" s="555" t="s">
        <v>37</v>
      </c>
      <c r="P1628" s="307">
        <f>O1628*H1628</f>
        <v>0</v>
      </c>
      <c r="Q1628" s="307">
        <v>0</v>
      </c>
      <c r="R1628" s="307">
        <f>Q1628*H1628</f>
        <v>0</v>
      </c>
      <c r="S1628" s="307">
        <v>0</v>
      </c>
      <c r="T1628" s="133">
        <f>S1628*H1628</f>
        <v>0</v>
      </c>
      <c r="AR1628" s="134" t="s">
        <v>143</v>
      </c>
      <c r="AT1628" s="134" t="s">
        <v>1008</v>
      </c>
      <c r="AU1628" s="134" t="s">
        <v>78</v>
      </c>
      <c r="AY1628" s="277" t="s">
        <v>130</v>
      </c>
      <c r="BE1628" s="308">
        <f>IF(N1628="základní",J1628,0)</f>
        <v>0</v>
      </c>
      <c r="BF1628" s="308">
        <f>IF(N1628="snížená",J1628,0)</f>
        <v>0</v>
      </c>
      <c r="BG1628" s="308">
        <f>IF(N1628="zákl. přenesená",J1628,0)</f>
        <v>0</v>
      </c>
      <c r="BH1628" s="308">
        <f>IF(N1628="sníž. přenesená",J1628,0)</f>
        <v>0</v>
      </c>
      <c r="BI1628" s="308">
        <f>IF(N1628="nulová",J1628,0)</f>
        <v>0</v>
      </c>
      <c r="BJ1628" s="277" t="s">
        <v>8</v>
      </c>
      <c r="BK1628" s="308">
        <f>ROUND(I1628*H1628,0)</f>
        <v>0</v>
      </c>
      <c r="BL1628" s="277" t="s">
        <v>143</v>
      </c>
      <c r="BM1628" s="134" t="s">
        <v>5293</v>
      </c>
    </row>
    <row r="1629" spans="2:65" s="10" customFormat="1">
      <c r="B1629" s="136"/>
      <c r="D1629" s="137" t="s">
        <v>131</v>
      </c>
      <c r="E1629" s="138" t="s">
        <v>1</v>
      </c>
      <c r="F1629" s="139" t="s">
        <v>3154</v>
      </c>
      <c r="H1629" s="140">
        <v>325.02999999999997</v>
      </c>
      <c r="I1629" s="141"/>
      <c r="L1629" s="136"/>
      <c r="M1629" s="142"/>
      <c r="T1629" s="144"/>
      <c r="AT1629" s="138" t="s">
        <v>131</v>
      </c>
      <c r="AU1629" s="138" t="s">
        <v>78</v>
      </c>
      <c r="AV1629" s="10" t="s">
        <v>78</v>
      </c>
      <c r="AW1629" s="10" t="s">
        <v>28</v>
      </c>
      <c r="AX1629" s="10" t="s">
        <v>8</v>
      </c>
      <c r="AY1629" s="138" t="s">
        <v>130</v>
      </c>
    </row>
    <row r="1630" spans="2:65" s="686" customFormat="1" ht="16.5" customHeight="1">
      <c r="B1630" s="301"/>
      <c r="C1630" s="145" t="s">
        <v>2471</v>
      </c>
      <c r="D1630" s="145" t="s">
        <v>164</v>
      </c>
      <c r="E1630" s="146" t="s">
        <v>3132</v>
      </c>
      <c r="F1630" s="147" t="s">
        <v>3131</v>
      </c>
      <c r="G1630" s="148" t="s">
        <v>212</v>
      </c>
      <c r="H1630" s="149">
        <v>1.716</v>
      </c>
      <c r="I1630" s="150"/>
      <c r="J1630" s="151">
        <f>ROUND(I1630*H1630,0)</f>
        <v>0</v>
      </c>
      <c r="K1630" s="147" t="s">
        <v>1</v>
      </c>
      <c r="L1630" s="152"/>
      <c r="M1630" s="153" t="s">
        <v>1</v>
      </c>
      <c r="N1630" s="306" t="s">
        <v>37</v>
      </c>
      <c r="P1630" s="307">
        <f>O1630*H1630</f>
        <v>0</v>
      </c>
      <c r="Q1630" s="307">
        <v>0.5</v>
      </c>
      <c r="R1630" s="307">
        <f>Q1630*H1630</f>
        <v>0.85799999999999998</v>
      </c>
      <c r="S1630" s="307">
        <v>0</v>
      </c>
      <c r="T1630" s="133">
        <f>S1630*H1630</f>
        <v>0</v>
      </c>
      <c r="AR1630" s="134" t="s">
        <v>154</v>
      </c>
      <c r="AT1630" s="134" t="s">
        <v>164</v>
      </c>
      <c r="AU1630" s="134" t="s">
        <v>78</v>
      </c>
      <c r="AY1630" s="277" t="s">
        <v>130</v>
      </c>
      <c r="BE1630" s="308">
        <f>IF(N1630="základní",J1630,0)</f>
        <v>0</v>
      </c>
      <c r="BF1630" s="308">
        <f>IF(N1630="snížená",J1630,0)</f>
        <v>0</v>
      </c>
      <c r="BG1630" s="308">
        <f>IF(N1630="zákl. přenesená",J1630,0)</f>
        <v>0</v>
      </c>
      <c r="BH1630" s="308">
        <f>IF(N1630="sníž. přenesená",J1630,0)</f>
        <v>0</v>
      </c>
      <c r="BI1630" s="308">
        <f>IF(N1630="nulová",J1630,0)</f>
        <v>0</v>
      </c>
      <c r="BJ1630" s="277" t="s">
        <v>8</v>
      </c>
      <c r="BK1630" s="308">
        <f>ROUND(I1630*H1630,0)</f>
        <v>0</v>
      </c>
      <c r="BL1630" s="277" t="s">
        <v>143</v>
      </c>
      <c r="BM1630" s="134" t="s">
        <v>5292</v>
      </c>
    </row>
    <row r="1631" spans="2:65" s="10" customFormat="1">
      <c r="B1631" s="136"/>
      <c r="D1631" s="137" t="s">
        <v>131</v>
      </c>
      <c r="E1631" s="138" t="s">
        <v>1</v>
      </c>
      <c r="F1631" s="139" t="s">
        <v>5291</v>
      </c>
      <c r="H1631" s="140">
        <v>1.716</v>
      </c>
      <c r="I1631" s="141"/>
      <c r="L1631" s="136"/>
      <c r="M1631" s="142"/>
      <c r="T1631" s="144"/>
      <c r="AT1631" s="138" t="s">
        <v>131</v>
      </c>
      <c r="AU1631" s="138" t="s">
        <v>78</v>
      </c>
      <c r="AV1631" s="10" t="s">
        <v>78</v>
      </c>
      <c r="AW1631" s="10" t="s">
        <v>28</v>
      </c>
      <c r="AX1631" s="10" t="s">
        <v>8</v>
      </c>
      <c r="AY1631" s="138" t="s">
        <v>130</v>
      </c>
    </row>
    <row r="1632" spans="2:65" s="686" customFormat="1" ht="24.25" customHeight="1">
      <c r="B1632" s="301"/>
      <c r="C1632" s="551" t="s">
        <v>2472</v>
      </c>
      <c r="D1632" s="551" t="s">
        <v>1008</v>
      </c>
      <c r="E1632" s="801" t="s">
        <v>3140</v>
      </c>
      <c r="F1632" s="552" t="s">
        <v>3139</v>
      </c>
      <c r="G1632" s="800" t="s">
        <v>270</v>
      </c>
      <c r="H1632" s="799">
        <v>325.02999999999997</v>
      </c>
      <c r="I1632" s="553"/>
      <c r="J1632" s="798">
        <f>ROUND(I1632*H1632,0)</f>
        <v>0</v>
      </c>
      <c r="K1632" s="552" t="s">
        <v>4082</v>
      </c>
      <c r="L1632" s="34"/>
      <c r="M1632" s="554" t="s">
        <v>1</v>
      </c>
      <c r="N1632" s="555" t="s">
        <v>37</v>
      </c>
      <c r="P1632" s="307">
        <f>O1632*H1632</f>
        <v>0</v>
      </c>
      <c r="Q1632" s="307">
        <v>1.9699999999999999E-4</v>
      </c>
      <c r="R1632" s="307">
        <f>Q1632*H1632</f>
        <v>6.4030909999999996E-2</v>
      </c>
      <c r="S1632" s="307">
        <v>0</v>
      </c>
      <c r="T1632" s="133">
        <f>S1632*H1632</f>
        <v>0</v>
      </c>
      <c r="AR1632" s="134" t="s">
        <v>143</v>
      </c>
      <c r="AT1632" s="134" t="s">
        <v>1008</v>
      </c>
      <c r="AU1632" s="134" t="s">
        <v>78</v>
      </c>
      <c r="AY1632" s="277" t="s">
        <v>130</v>
      </c>
      <c r="BE1632" s="308">
        <f>IF(N1632="základní",J1632,0)</f>
        <v>0</v>
      </c>
      <c r="BF1632" s="308">
        <f>IF(N1632="snížená",J1632,0)</f>
        <v>0</v>
      </c>
      <c r="BG1632" s="308">
        <f>IF(N1632="zákl. přenesená",J1632,0)</f>
        <v>0</v>
      </c>
      <c r="BH1632" s="308">
        <f>IF(N1632="sníž. přenesená",J1632,0)</f>
        <v>0</v>
      </c>
      <c r="BI1632" s="308">
        <f>IF(N1632="nulová",J1632,0)</f>
        <v>0</v>
      </c>
      <c r="BJ1632" s="277" t="s">
        <v>8</v>
      </c>
      <c r="BK1632" s="308">
        <f>ROUND(I1632*H1632,0)</f>
        <v>0</v>
      </c>
      <c r="BL1632" s="277" t="s">
        <v>143</v>
      </c>
      <c r="BM1632" s="134" t="s">
        <v>5290</v>
      </c>
    </row>
    <row r="1633" spans="2:65" s="10" customFormat="1">
      <c r="B1633" s="136"/>
      <c r="D1633" s="137" t="s">
        <v>131</v>
      </c>
      <c r="E1633" s="138" t="s">
        <v>1</v>
      </c>
      <c r="F1633" s="139" t="s">
        <v>3154</v>
      </c>
      <c r="H1633" s="140">
        <v>325.02999999999997</v>
      </c>
      <c r="I1633" s="141"/>
      <c r="L1633" s="136"/>
      <c r="M1633" s="142"/>
      <c r="T1633" s="144"/>
      <c r="AT1633" s="138" t="s">
        <v>131</v>
      </c>
      <c r="AU1633" s="138" t="s">
        <v>78</v>
      </c>
      <c r="AV1633" s="10" t="s">
        <v>78</v>
      </c>
      <c r="AW1633" s="10" t="s">
        <v>28</v>
      </c>
      <c r="AX1633" s="10" t="s">
        <v>8</v>
      </c>
      <c r="AY1633" s="138" t="s">
        <v>130</v>
      </c>
    </row>
    <row r="1634" spans="2:65" s="686" customFormat="1" ht="24.25" customHeight="1">
      <c r="B1634" s="301"/>
      <c r="C1634" s="551" t="s">
        <v>2473</v>
      </c>
      <c r="D1634" s="551" t="s">
        <v>1008</v>
      </c>
      <c r="E1634" s="801" t="s">
        <v>5289</v>
      </c>
      <c r="F1634" s="552" t="s">
        <v>5288</v>
      </c>
      <c r="G1634" s="800" t="s">
        <v>138</v>
      </c>
      <c r="H1634" s="799">
        <v>18.341000000000001</v>
      </c>
      <c r="I1634" s="553"/>
      <c r="J1634" s="798">
        <f>ROUND(I1634*H1634,0)</f>
        <v>0</v>
      </c>
      <c r="K1634" s="552" t="s">
        <v>4082</v>
      </c>
      <c r="L1634" s="34"/>
      <c r="M1634" s="554" t="s">
        <v>1</v>
      </c>
      <c r="N1634" s="555" t="s">
        <v>37</v>
      </c>
      <c r="P1634" s="307">
        <f>O1634*H1634</f>
        <v>0</v>
      </c>
      <c r="Q1634" s="307">
        <v>0</v>
      </c>
      <c r="R1634" s="307">
        <f>Q1634*H1634</f>
        <v>0</v>
      </c>
      <c r="S1634" s="307">
        <v>0</v>
      </c>
      <c r="T1634" s="133">
        <f>S1634*H1634</f>
        <v>0</v>
      </c>
      <c r="AR1634" s="134" t="s">
        <v>143</v>
      </c>
      <c r="AT1634" s="134" t="s">
        <v>1008</v>
      </c>
      <c r="AU1634" s="134" t="s">
        <v>78</v>
      </c>
      <c r="AY1634" s="277" t="s">
        <v>130</v>
      </c>
      <c r="BE1634" s="308">
        <f>IF(N1634="základní",J1634,0)</f>
        <v>0</v>
      </c>
      <c r="BF1634" s="308">
        <f>IF(N1634="snížená",J1634,0)</f>
        <v>0</v>
      </c>
      <c r="BG1634" s="308">
        <f>IF(N1634="zákl. přenesená",J1634,0)</f>
        <v>0</v>
      </c>
      <c r="BH1634" s="308">
        <f>IF(N1634="sníž. přenesená",J1634,0)</f>
        <v>0</v>
      </c>
      <c r="BI1634" s="308">
        <f>IF(N1634="nulová",J1634,0)</f>
        <v>0</v>
      </c>
      <c r="BJ1634" s="277" t="s">
        <v>8</v>
      </c>
      <c r="BK1634" s="308">
        <f>ROUND(I1634*H1634,0)</f>
        <v>0</v>
      </c>
      <c r="BL1634" s="277" t="s">
        <v>143</v>
      </c>
      <c r="BM1634" s="134" t="s">
        <v>5287</v>
      </c>
    </row>
    <row r="1635" spans="2:65" s="292" customFormat="1" ht="22.95" customHeight="1">
      <c r="B1635" s="293"/>
      <c r="D1635" s="120" t="s">
        <v>71</v>
      </c>
      <c r="E1635" s="129" t="s">
        <v>5286</v>
      </c>
      <c r="F1635" s="129" t="s">
        <v>5285</v>
      </c>
      <c r="I1635" s="294"/>
      <c r="J1635" s="300">
        <f>BK1635</f>
        <v>0</v>
      </c>
      <c r="L1635" s="293"/>
      <c r="M1635" s="296"/>
      <c r="P1635" s="297">
        <f>SUM(P1636:P1776)</f>
        <v>0</v>
      </c>
      <c r="R1635" s="297">
        <f>SUM(R1636:R1776)</f>
        <v>39.815274732481001</v>
      </c>
      <c r="T1635" s="298">
        <f>SUM(T1636:T1776)</f>
        <v>0</v>
      </c>
      <c r="AR1635" s="120" t="s">
        <v>78</v>
      </c>
      <c r="AT1635" s="127" t="s">
        <v>71</v>
      </c>
      <c r="AU1635" s="127" t="s">
        <v>8</v>
      </c>
      <c r="AY1635" s="120" t="s">
        <v>130</v>
      </c>
      <c r="BK1635" s="128">
        <f>SUM(BK1636:BK1776)</f>
        <v>0</v>
      </c>
    </row>
    <row r="1636" spans="2:65" s="686" customFormat="1" ht="24.25" customHeight="1">
      <c r="B1636" s="301"/>
      <c r="C1636" s="551" t="s">
        <v>2474</v>
      </c>
      <c r="D1636" s="551" t="s">
        <v>1008</v>
      </c>
      <c r="E1636" s="801" t="s">
        <v>5284</v>
      </c>
      <c r="F1636" s="552" t="s">
        <v>5283</v>
      </c>
      <c r="G1636" s="800" t="s">
        <v>270</v>
      </c>
      <c r="H1636" s="799">
        <v>4.49</v>
      </c>
      <c r="I1636" s="553"/>
      <c r="J1636" s="798">
        <f>ROUND(I1636*H1636,0)</f>
        <v>0</v>
      </c>
      <c r="K1636" s="552" t="s">
        <v>4082</v>
      </c>
      <c r="L1636" s="34"/>
      <c r="M1636" s="554" t="s">
        <v>1</v>
      </c>
      <c r="N1636" s="555" t="s">
        <v>37</v>
      </c>
      <c r="P1636" s="307">
        <f>O1636*H1636</f>
        <v>0</v>
      </c>
      <c r="Q1636" s="307">
        <v>2.8656899999999999E-2</v>
      </c>
      <c r="R1636" s="307">
        <f>Q1636*H1636</f>
        <v>0.128669481</v>
      </c>
      <c r="S1636" s="307">
        <v>0</v>
      </c>
      <c r="T1636" s="133">
        <f>S1636*H1636</f>
        <v>0</v>
      </c>
      <c r="AR1636" s="134" t="s">
        <v>143</v>
      </c>
      <c r="AT1636" s="134" t="s">
        <v>1008</v>
      </c>
      <c r="AU1636" s="134" t="s">
        <v>78</v>
      </c>
      <c r="AY1636" s="277" t="s">
        <v>130</v>
      </c>
      <c r="BE1636" s="308">
        <f>IF(N1636="základní",J1636,0)</f>
        <v>0</v>
      </c>
      <c r="BF1636" s="308">
        <f>IF(N1636="snížená",J1636,0)</f>
        <v>0</v>
      </c>
      <c r="BG1636" s="308">
        <f>IF(N1636="zákl. přenesená",J1636,0)</f>
        <v>0</v>
      </c>
      <c r="BH1636" s="308">
        <f>IF(N1636="sníž. přenesená",J1636,0)</f>
        <v>0</v>
      </c>
      <c r="BI1636" s="308">
        <f>IF(N1636="nulová",J1636,0)</f>
        <v>0</v>
      </c>
      <c r="BJ1636" s="277" t="s">
        <v>8</v>
      </c>
      <c r="BK1636" s="308">
        <f>ROUND(I1636*H1636,0)</f>
        <v>0</v>
      </c>
      <c r="BL1636" s="277" t="s">
        <v>143</v>
      </c>
      <c r="BM1636" s="134" t="s">
        <v>5282</v>
      </c>
    </row>
    <row r="1637" spans="2:65" s="10" customFormat="1">
      <c r="B1637" s="136"/>
      <c r="D1637" s="137" t="s">
        <v>131</v>
      </c>
      <c r="E1637" s="138" t="s">
        <v>1</v>
      </c>
      <c r="F1637" s="139" t="s">
        <v>5281</v>
      </c>
      <c r="H1637" s="140">
        <v>1.173</v>
      </c>
      <c r="I1637" s="141"/>
      <c r="L1637" s="136"/>
      <c r="M1637" s="142"/>
      <c r="T1637" s="144"/>
      <c r="AT1637" s="138" t="s">
        <v>131</v>
      </c>
      <c r="AU1637" s="138" t="s">
        <v>78</v>
      </c>
      <c r="AV1637" s="10" t="s">
        <v>78</v>
      </c>
      <c r="AW1637" s="10" t="s">
        <v>28</v>
      </c>
      <c r="AX1637" s="10" t="s">
        <v>72</v>
      </c>
      <c r="AY1637" s="138" t="s">
        <v>130</v>
      </c>
    </row>
    <row r="1638" spans="2:65" s="10" customFormat="1">
      <c r="B1638" s="136"/>
      <c r="D1638" s="137" t="s">
        <v>131</v>
      </c>
      <c r="E1638" s="138" t="s">
        <v>1</v>
      </c>
      <c r="F1638" s="139" t="s">
        <v>5280</v>
      </c>
      <c r="H1638" s="140">
        <v>2.1619999999999999</v>
      </c>
      <c r="I1638" s="141"/>
      <c r="L1638" s="136"/>
      <c r="M1638" s="142"/>
      <c r="T1638" s="144"/>
      <c r="AT1638" s="138" t="s">
        <v>131</v>
      </c>
      <c r="AU1638" s="138" t="s">
        <v>78</v>
      </c>
      <c r="AV1638" s="10" t="s">
        <v>78</v>
      </c>
      <c r="AW1638" s="10" t="s">
        <v>28</v>
      </c>
      <c r="AX1638" s="10" t="s">
        <v>72</v>
      </c>
      <c r="AY1638" s="138" t="s">
        <v>130</v>
      </c>
    </row>
    <row r="1639" spans="2:65" s="10" customFormat="1">
      <c r="B1639" s="136"/>
      <c r="D1639" s="137" t="s">
        <v>131</v>
      </c>
      <c r="E1639" s="138" t="s">
        <v>1</v>
      </c>
      <c r="F1639" s="139" t="s">
        <v>5279</v>
      </c>
      <c r="H1639" s="140">
        <v>1.155</v>
      </c>
      <c r="I1639" s="141"/>
      <c r="L1639" s="136"/>
      <c r="M1639" s="142"/>
      <c r="T1639" s="144"/>
      <c r="AT1639" s="138" t="s">
        <v>131</v>
      </c>
      <c r="AU1639" s="138" t="s">
        <v>78</v>
      </c>
      <c r="AV1639" s="10" t="s">
        <v>78</v>
      </c>
      <c r="AW1639" s="10" t="s">
        <v>28</v>
      </c>
      <c r="AX1639" s="10" t="s">
        <v>72</v>
      </c>
      <c r="AY1639" s="138" t="s">
        <v>130</v>
      </c>
    </row>
    <row r="1640" spans="2:65" s="813" customFormat="1">
      <c r="B1640" s="817"/>
      <c r="D1640" s="137" t="s">
        <v>131</v>
      </c>
      <c r="E1640" s="814" t="s">
        <v>1</v>
      </c>
      <c r="F1640" s="820" t="s">
        <v>2951</v>
      </c>
      <c r="H1640" s="819">
        <v>4.49</v>
      </c>
      <c r="I1640" s="818"/>
      <c r="L1640" s="817"/>
      <c r="M1640" s="816"/>
      <c r="T1640" s="815"/>
      <c r="AT1640" s="814" t="s">
        <v>131</v>
      </c>
      <c r="AU1640" s="814" t="s">
        <v>78</v>
      </c>
      <c r="AV1640" s="813" t="s">
        <v>132</v>
      </c>
      <c r="AW1640" s="813" t="s">
        <v>28</v>
      </c>
      <c r="AX1640" s="813" t="s">
        <v>8</v>
      </c>
      <c r="AY1640" s="814" t="s">
        <v>130</v>
      </c>
    </row>
    <row r="1641" spans="2:65" s="686" customFormat="1" ht="24.25" customHeight="1">
      <c r="B1641" s="301"/>
      <c r="C1641" s="551" t="s">
        <v>2475</v>
      </c>
      <c r="D1641" s="551" t="s">
        <v>1008</v>
      </c>
      <c r="E1641" s="801" t="s">
        <v>3526</v>
      </c>
      <c r="F1641" s="552" t="s">
        <v>3525</v>
      </c>
      <c r="G1641" s="800" t="s">
        <v>270</v>
      </c>
      <c r="H1641" s="799">
        <v>98.802000000000007</v>
      </c>
      <c r="I1641" s="553"/>
      <c r="J1641" s="798">
        <f>ROUND(I1641*H1641,0)</f>
        <v>0</v>
      </c>
      <c r="K1641" s="552" t="s">
        <v>4082</v>
      </c>
      <c r="L1641" s="34"/>
      <c r="M1641" s="554" t="s">
        <v>1</v>
      </c>
      <c r="N1641" s="555" t="s">
        <v>37</v>
      </c>
      <c r="P1641" s="307">
        <f>O1641*H1641</f>
        <v>0</v>
      </c>
      <c r="Q1641" s="307">
        <v>1.32354E-2</v>
      </c>
      <c r="R1641" s="307">
        <f>Q1641*H1641</f>
        <v>1.3076839908</v>
      </c>
      <c r="S1641" s="307">
        <v>0</v>
      </c>
      <c r="T1641" s="133">
        <f>S1641*H1641</f>
        <v>0</v>
      </c>
      <c r="AR1641" s="134" t="s">
        <v>143</v>
      </c>
      <c r="AT1641" s="134" t="s">
        <v>1008</v>
      </c>
      <c r="AU1641" s="134" t="s">
        <v>78</v>
      </c>
      <c r="AY1641" s="277" t="s">
        <v>130</v>
      </c>
      <c r="BE1641" s="308">
        <f>IF(N1641="základní",J1641,0)</f>
        <v>0</v>
      </c>
      <c r="BF1641" s="308">
        <f>IF(N1641="snížená",J1641,0)</f>
        <v>0</v>
      </c>
      <c r="BG1641" s="308">
        <f>IF(N1641="zákl. přenesená",J1641,0)</f>
        <v>0</v>
      </c>
      <c r="BH1641" s="308">
        <f>IF(N1641="sníž. přenesená",J1641,0)</f>
        <v>0</v>
      </c>
      <c r="BI1641" s="308">
        <f>IF(N1641="nulová",J1641,0)</f>
        <v>0</v>
      </c>
      <c r="BJ1641" s="277" t="s">
        <v>8</v>
      </c>
      <c r="BK1641" s="308">
        <f>ROUND(I1641*H1641,0)</f>
        <v>0</v>
      </c>
      <c r="BL1641" s="277" t="s">
        <v>143</v>
      </c>
      <c r="BM1641" s="134" t="s">
        <v>5278</v>
      </c>
    </row>
    <row r="1642" spans="2:65" s="10" customFormat="1">
      <c r="B1642" s="136"/>
      <c r="D1642" s="137" t="s">
        <v>131</v>
      </c>
      <c r="E1642" s="138" t="s">
        <v>1</v>
      </c>
      <c r="F1642" s="139" t="s">
        <v>3533</v>
      </c>
      <c r="H1642" s="140">
        <v>4.32</v>
      </c>
      <c r="I1642" s="141"/>
      <c r="L1642" s="136"/>
      <c r="M1642" s="142"/>
      <c r="T1642" s="144"/>
      <c r="AT1642" s="138" t="s">
        <v>131</v>
      </c>
      <c r="AU1642" s="138" t="s">
        <v>78</v>
      </c>
      <c r="AV1642" s="10" t="s">
        <v>78</v>
      </c>
      <c r="AW1642" s="10" t="s">
        <v>28</v>
      </c>
      <c r="AX1642" s="10" t="s">
        <v>72</v>
      </c>
      <c r="AY1642" s="138" t="s">
        <v>130</v>
      </c>
    </row>
    <row r="1643" spans="2:65" s="10" customFormat="1">
      <c r="B1643" s="136"/>
      <c r="D1643" s="137" t="s">
        <v>131</v>
      </c>
      <c r="E1643" s="138" t="s">
        <v>1</v>
      </c>
      <c r="F1643" s="139" t="s">
        <v>3532</v>
      </c>
      <c r="H1643" s="140">
        <v>47.19</v>
      </c>
      <c r="I1643" s="141"/>
      <c r="L1643" s="136"/>
      <c r="M1643" s="142"/>
      <c r="T1643" s="144"/>
      <c r="AT1643" s="138" t="s">
        <v>131</v>
      </c>
      <c r="AU1643" s="138" t="s">
        <v>78</v>
      </c>
      <c r="AV1643" s="10" t="s">
        <v>78</v>
      </c>
      <c r="AW1643" s="10" t="s">
        <v>28</v>
      </c>
      <c r="AX1643" s="10" t="s">
        <v>72</v>
      </c>
      <c r="AY1643" s="138" t="s">
        <v>130</v>
      </c>
    </row>
    <row r="1644" spans="2:65" s="10" customFormat="1">
      <c r="B1644" s="136"/>
      <c r="D1644" s="137" t="s">
        <v>131</v>
      </c>
      <c r="E1644" s="138" t="s">
        <v>1</v>
      </c>
      <c r="F1644" s="139" t="s">
        <v>3531</v>
      </c>
      <c r="H1644" s="140">
        <v>26.547000000000001</v>
      </c>
      <c r="I1644" s="141"/>
      <c r="L1644" s="136"/>
      <c r="M1644" s="142"/>
      <c r="T1644" s="144"/>
      <c r="AT1644" s="138" t="s">
        <v>131</v>
      </c>
      <c r="AU1644" s="138" t="s">
        <v>78</v>
      </c>
      <c r="AV1644" s="10" t="s">
        <v>78</v>
      </c>
      <c r="AW1644" s="10" t="s">
        <v>28</v>
      </c>
      <c r="AX1644" s="10" t="s">
        <v>72</v>
      </c>
      <c r="AY1644" s="138" t="s">
        <v>130</v>
      </c>
    </row>
    <row r="1645" spans="2:65" s="10" customFormat="1">
      <c r="B1645" s="136"/>
      <c r="D1645" s="137" t="s">
        <v>131</v>
      </c>
      <c r="E1645" s="138" t="s">
        <v>1</v>
      </c>
      <c r="F1645" s="139" t="s">
        <v>3530</v>
      </c>
      <c r="H1645" s="140">
        <v>7.14</v>
      </c>
      <c r="I1645" s="141"/>
      <c r="L1645" s="136"/>
      <c r="M1645" s="142"/>
      <c r="T1645" s="144"/>
      <c r="AT1645" s="138" t="s">
        <v>131</v>
      </c>
      <c r="AU1645" s="138" t="s">
        <v>78</v>
      </c>
      <c r="AV1645" s="10" t="s">
        <v>78</v>
      </c>
      <c r="AW1645" s="10" t="s">
        <v>28</v>
      </c>
      <c r="AX1645" s="10" t="s">
        <v>72</v>
      </c>
      <c r="AY1645" s="138" t="s">
        <v>130</v>
      </c>
    </row>
    <row r="1646" spans="2:65" s="10" customFormat="1">
      <c r="B1646" s="136"/>
      <c r="D1646" s="137" t="s">
        <v>131</v>
      </c>
      <c r="E1646" s="138" t="s">
        <v>1</v>
      </c>
      <c r="F1646" s="139" t="s">
        <v>3529</v>
      </c>
      <c r="H1646" s="140">
        <v>8.1</v>
      </c>
      <c r="I1646" s="141"/>
      <c r="L1646" s="136"/>
      <c r="M1646" s="142"/>
      <c r="T1646" s="144"/>
      <c r="AT1646" s="138" t="s">
        <v>131</v>
      </c>
      <c r="AU1646" s="138" t="s">
        <v>78</v>
      </c>
      <c r="AV1646" s="10" t="s">
        <v>78</v>
      </c>
      <c r="AW1646" s="10" t="s">
        <v>28</v>
      </c>
      <c r="AX1646" s="10" t="s">
        <v>72</v>
      </c>
      <c r="AY1646" s="138" t="s">
        <v>130</v>
      </c>
    </row>
    <row r="1647" spans="2:65" s="10" customFormat="1">
      <c r="B1647" s="136"/>
      <c r="D1647" s="137" t="s">
        <v>131</v>
      </c>
      <c r="E1647" s="138" t="s">
        <v>1</v>
      </c>
      <c r="F1647" s="139" t="s">
        <v>3528</v>
      </c>
      <c r="H1647" s="140">
        <v>5.5049999999999999</v>
      </c>
      <c r="I1647" s="141"/>
      <c r="L1647" s="136"/>
      <c r="M1647" s="142"/>
      <c r="T1647" s="144"/>
      <c r="AT1647" s="138" t="s">
        <v>131</v>
      </c>
      <c r="AU1647" s="138" t="s">
        <v>78</v>
      </c>
      <c r="AV1647" s="10" t="s">
        <v>78</v>
      </c>
      <c r="AW1647" s="10" t="s">
        <v>28</v>
      </c>
      <c r="AX1647" s="10" t="s">
        <v>72</v>
      </c>
      <c r="AY1647" s="138" t="s">
        <v>130</v>
      </c>
    </row>
    <row r="1648" spans="2:65" s="813" customFormat="1">
      <c r="B1648" s="817"/>
      <c r="D1648" s="137" t="s">
        <v>131</v>
      </c>
      <c r="E1648" s="814" t="s">
        <v>3527</v>
      </c>
      <c r="F1648" s="820" t="s">
        <v>2951</v>
      </c>
      <c r="H1648" s="819">
        <v>98.802000000000007</v>
      </c>
      <c r="I1648" s="818"/>
      <c r="L1648" s="817"/>
      <c r="M1648" s="816"/>
      <c r="T1648" s="815"/>
      <c r="AT1648" s="814" t="s">
        <v>131</v>
      </c>
      <c r="AU1648" s="814" t="s">
        <v>78</v>
      </c>
      <c r="AV1648" s="813" t="s">
        <v>132</v>
      </c>
      <c r="AW1648" s="813" t="s">
        <v>28</v>
      </c>
      <c r="AX1648" s="813" t="s">
        <v>8</v>
      </c>
      <c r="AY1648" s="814" t="s">
        <v>130</v>
      </c>
    </row>
    <row r="1649" spans="2:65" s="686" customFormat="1" ht="33" customHeight="1">
      <c r="B1649" s="301"/>
      <c r="C1649" s="551" t="s">
        <v>2476</v>
      </c>
      <c r="D1649" s="551" t="s">
        <v>1008</v>
      </c>
      <c r="E1649" s="801" t="s">
        <v>3503</v>
      </c>
      <c r="F1649" s="552" t="s">
        <v>3502</v>
      </c>
      <c r="G1649" s="800" t="s">
        <v>270</v>
      </c>
      <c r="H1649" s="799">
        <v>71.975999999999999</v>
      </c>
      <c r="I1649" s="553"/>
      <c r="J1649" s="798">
        <f>ROUND(I1649*H1649,0)</f>
        <v>0</v>
      </c>
      <c r="K1649" s="552" t="s">
        <v>4082</v>
      </c>
      <c r="L1649" s="34"/>
      <c r="M1649" s="554" t="s">
        <v>1</v>
      </c>
      <c r="N1649" s="555" t="s">
        <v>37</v>
      </c>
      <c r="P1649" s="307">
        <f>O1649*H1649</f>
        <v>0</v>
      </c>
      <c r="Q1649" s="307">
        <v>1.3550400000000001E-2</v>
      </c>
      <c r="R1649" s="307">
        <f>Q1649*H1649</f>
        <v>0.97530359040000003</v>
      </c>
      <c r="S1649" s="307">
        <v>0</v>
      </c>
      <c r="T1649" s="133">
        <f>S1649*H1649</f>
        <v>0</v>
      </c>
      <c r="AR1649" s="134" t="s">
        <v>143</v>
      </c>
      <c r="AT1649" s="134" t="s">
        <v>1008</v>
      </c>
      <c r="AU1649" s="134" t="s">
        <v>78</v>
      </c>
      <c r="AY1649" s="277" t="s">
        <v>130</v>
      </c>
      <c r="BE1649" s="308">
        <f>IF(N1649="základní",J1649,0)</f>
        <v>0</v>
      </c>
      <c r="BF1649" s="308">
        <f>IF(N1649="snížená",J1649,0)</f>
        <v>0</v>
      </c>
      <c r="BG1649" s="308">
        <f>IF(N1649="zákl. přenesená",J1649,0)</f>
        <v>0</v>
      </c>
      <c r="BH1649" s="308">
        <f>IF(N1649="sníž. přenesená",J1649,0)</f>
        <v>0</v>
      </c>
      <c r="BI1649" s="308">
        <f>IF(N1649="nulová",J1649,0)</f>
        <v>0</v>
      </c>
      <c r="BJ1649" s="277" t="s">
        <v>8</v>
      </c>
      <c r="BK1649" s="308">
        <f>ROUND(I1649*H1649,0)</f>
        <v>0</v>
      </c>
      <c r="BL1649" s="277" t="s">
        <v>143</v>
      </c>
      <c r="BM1649" s="134" t="s">
        <v>5277</v>
      </c>
    </row>
    <row r="1650" spans="2:65" s="10" customFormat="1">
      <c r="B1650" s="136"/>
      <c r="D1650" s="137" t="s">
        <v>131</v>
      </c>
      <c r="E1650" s="138" t="s">
        <v>1</v>
      </c>
      <c r="F1650" s="139" t="s">
        <v>3523</v>
      </c>
      <c r="H1650" s="140">
        <v>4.6760000000000002</v>
      </c>
      <c r="I1650" s="141"/>
      <c r="L1650" s="136"/>
      <c r="M1650" s="142"/>
      <c r="T1650" s="144"/>
      <c r="AT1650" s="138" t="s">
        <v>131</v>
      </c>
      <c r="AU1650" s="138" t="s">
        <v>78</v>
      </c>
      <c r="AV1650" s="10" t="s">
        <v>78</v>
      </c>
      <c r="AW1650" s="10" t="s">
        <v>28</v>
      </c>
      <c r="AX1650" s="10" t="s">
        <v>72</v>
      </c>
      <c r="AY1650" s="138" t="s">
        <v>130</v>
      </c>
    </row>
    <row r="1651" spans="2:65" s="10" customFormat="1">
      <c r="B1651" s="136"/>
      <c r="D1651" s="137" t="s">
        <v>131</v>
      </c>
      <c r="E1651" s="138" t="s">
        <v>1</v>
      </c>
      <c r="F1651" s="139" t="s">
        <v>3522</v>
      </c>
      <c r="H1651" s="140">
        <v>1</v>
      </c>
      <c r="I1651" s="141"/>
      <c r="L1651" s="136"/>
      <c r="M1651" s="142"/>
      <c r="T1651" s="144"/>
      <c r="AT1651" s="138" t="s">
        <v>131</v>
      </c>
      <c r="AU1651" s="138" t="s">
        <v>78</v>
      </c>
      <c r="AV1651" s="10" t="s">
        <v>78</v>
      </c>
      <c r="AW1651" s="10" t="s">
        <v>28</v>
      </c>
      <c r="AX1651" s="10" t="s">
        <v>72</v>
      </c>
      <c r="AY1651" s="138" t="s">
        <v>130</v>
      </c>
    </row>
    <row r="1652" spans="2:65" s="10" customFormat="1">
      <c r="B1652" s="136"/>
      <c r="D1652" s="137" t="s">
        <v>131</v>
      </c>
      <c r="E1652" s="138" t="s">
        <v>1</v>
      </c>
      <c r="F1652" s="139" t="s">
        <v>3521</v>
      </c>
      <c r="H1652" s="140">
        <v>5.5</v>
      </c>
      <c r="I1652" s="141"/>
      <c r="L1652" s="136"/>
      <c r="M1652" s="142"/>
      <c r="T1652" s="144"/>
      <c r="AT1652" s="138" t="s">
        <v>131</v>
      </c>
      <c r="AU1652" s="138" t="s">
        <v>78</v>
      </c>
      <c r="AV1652" s="10" t="s">
        <v>78</v>
      </c>
      <c r="AW1652" s="10" t="s">
        <v>28</v>
      </c>
      <c r="AX1652" s="10" t="s">
        <v>72</v>
      </c>
      <c r="AY1652" s="138" t="s">
        <v>130</v>
      </c>
    </row>
    <row r="1653" spans="2:65" s="10" customFormat="1">
      <c r="B1653" s="136"/>
      <c r="D1653" s="137" t="s">
        <v>131</v>
      </c>
      <c r="E1653" s="138" t="s">
        <v>1</v>
      </c>
      <c r="F1653" s="139" t="s">
        <v>3520</v>
      </c>
      <c r="H1653" s="140">
        <v>4.75</v>
      </c>
      <c r="I1653" s="141"/>
      <c r="L1653" s="136"/>
      <c r="M1653" s="142"/>
      <c r="T1653" s="144"/>
      <c r="AT1653" s="138" t="s">
        <v>131</v>
      </c>
      <c r="AU1653" s="138" t="s">
        <v>78</v>
      </c>
      <c r="AV1653" s="10" t="s">
        <v>78</v>
      </c>
      <c r="AW1653" s="10" t="s">
        <v>28</v>
      </c>
      <c r="AX1653" s="10" t="s">
        <v>72</v>
      </c>
      <c r="AY1653" s="138" t="s">
        <v>130</v>
      </c>
    </row>
    <row r="1654" spans="2:65" s="10" customFormat="1">
      <c r="B1654" s="136"/>
      <c r="D1654" s="137" t="s">
        <v>131</v>
      </c>
      <c r="E1654" s="138" t="s">
        <v>1</v>
      </c>
      <c r="F1654" s="139" t="s">
        <v>3519</v>
      </c>
      <c r="H1654" s="140">
        <v>6.5</v>
      </c>
      <c r="I1654" s="141"/>
      <c r="L1654" s="136"/>
      <c r="M1654" s="142"/>
      <c r="T1654" s="144"/>
      <c r="AT1654" s="138" t="s">
        <v>131</v>
      </c>
      <c r="AU1654" s="138" t="s">
        <v>78</v>
      </c>
      <c r="AV1654" s="10" t="s">
        <v>78</v>
      </c>
      <c r="AW1654" s="10" t="s">
        <v>28</v>
      </c>
      <c r="AX1654" s="10" t="s">
        <v>72</v>
      </c>
      <c r="AY1654" s="138" t="s">
        <v>130</v>
      </c>
    </row>
    <row r="1655" spans="2:65" s="10" customFormat="1">
      <c r="B1655" s="136"/>
      <c r="D1655" s="137" t="s">
        <v>131</v>
      </c>
      <c r="E1655" s="138" t="s">
        <v>1</v>
      </c>
      <c r="F1655" s="139" t="s">
        <v>3518</v>
      </c>
      <c r="H1655" s="140">
        <v>1.625</v>
      </c>
      <c r="I1655" s="141"/>
      <c r="L1655" s="136"/>
      <c r="M1655" s="142"/>
      <c r="T1655" s="144"/>
      <c r="AT1655" s="138" t="s">
        <v>131</v>
      </c>
      <c r="AU1655" s="138" t="s">
        <v>78</v>
      </c>
      <c r="AV1655" s="10" t="s">
        <v>78</v>
      </c>
      <c r="AW1655" s="10" t="s">
        <v>28</v>
      </c>
      <c r="AX1655" s="10" t="s">
        <v>72</v>
      </c>
      <c r="AY1655" s="138" t="s">
        <v>130</v>
      </c>
    </row>
    <row r="1656" spans="2:65" s="10" customFormat="1">
      <c r="B1656" s="136"/>
      <c r="D1656" s="137" t="s">
        <v>131</v>
      </c>
      <c r="E1656" s="138" t="s">
        <v>1</v>
      </c>
      <c r="F1656" s="139" t="s">
        <v>3517</v>
      </c>
      <c r="H1656" s="140">
        <v>2.375</v>
      </c>
      <c r="I1656" s="141"/>
      <c r="L1656" s="136"/>
      <c r="M1656" s="142"/>
      <c r="T1656" s="144"/>
      <c r="AT1656" s="138" t="s">
        <v>131</v>
      </c>
      <c r="AU1656" s="138" t="s">
        <v>78</v>
      </c>
      <c r="AV1656" s="10" t="s">
        <v>78</v>
      </c>
      <c r="AW1656" s="10" t="s">
        <v>28</v>
      </c>
      <c r="AX1656" s="10" t="s">
        <v>72</v>
      </c>
      <c r="AY1656" s="138" t="s">
        <v>130</v>
      </c>
    </row>
    <row r="1657" spans="2:65" s="10" customFormat="1">
      <c r="B1657" s="136"/>
      <c r="D1657" s="137" t="s">
        <v>131</v>
      </c>
      <c r="E1657" s="138" t="s">
        <v>1</v>
      </c>
      <c r="F1657" s="139" t="s">
        <v>3516</v>
      </c>
      <c r="H1657" s="140">
        <v>7.25</v>
      </c>
      <c r="I1657" s="141"/>
      <c r="L1657" s="136"/>
      <c r="M1657" s="142"/>
      <c r="T1657" s="144"/>
      <c r="AT1657" s="138" t="s">
        <v>131</v>
      </c>
      <c r="AU1657" s="138" t="s">
        <v>78</v>
      </c>
      <c r="AV1657" s="10" t="s">
        <v>78</v>
      </c>
      <c r="AW1657" s="10" t="s">
        <v>28</v>
      </c>
      <c r="AX1657" s="10" t="s">
        <v>72</v>
      </c>
      <c r="AY1657" s="138" t="s">
        <v>130</v>
      </c>
    </row>
    <row r="1658" spans="2:65" s="10" customFormat="1">
      <c r="B1658" s="136"/>
      <c r="D1658" s="137" t="s">
        <v>131</v>
      </c>
      <c r="E1658" s="138" t="s">
        <v>1</v>
      </c>
      <c r="F1658" s="139" t="s">
        <v>3515</v>
      </c>
      <c r="H1658" s="140">
        <v>7.25</v>
      </c>
      <c r="I1658" s="141"/>
      <c r="L1658" s="136"/>
      <c r="M1658" s="142"/>
      <c r="T1658" s="144"/>
      <c r="AT1658" s="138" t="s">
        <v>131</v>
      </c>
      <c r="AU1658" s="138" t="s">
        <v>78</v>
      </c>
      <c r="AV1658" s="10" t="s">
        <v>78</v>
      </c>
      <c r="AW1658" s="10" t="s">
        <v>28</v>
      </c>
      <c r="AX1658" s="10" t="s">
        <v>72</v>
      </c>
      <c r="AY1658" s="138" t="s">
        <v>130</v>
      </c>
    </row>
    <row r="1659" spans="2:65" s="10" customFormat="1">
      <c r="B1659" s="136"/>
      <c r="D1659" s="137" t="s">
        <v>131</v>
      </c>
      <c r="E1659" s="138" t="s">
        <v>1</v>
      </c>
      <c r="F1659" s="139" t="s">
        <v>3514</v>
      </c>
      <c r="H1659" s="140">
        <v>2</v>
      </c>
      <c r="I1659" s="141"/>
      <c r="L1659" s="136"/>
      <c r="M1659" s="142"/>
      <c r="T1659" s="144"/>
      <c r="AT1659" s="138" t="s">
        <v>131</v>
      </c>
      <c r="AU1659" s="138" t="s">
        <v>78</v>
      </c>
      <c r="AV1659" s="10" t="s">
        <v>78</v>
      </c>
      <c r="AW1659" s="10" t="s">
        <v>28</v>
      </c>
      <c r="AX1659" s="10" t="s">
        <v>72</v>
      </c>
      <c r="AY1659" s="138" t="s">
        <v>130</v>
      </c>
    </row>
    <row r="1660" spans="2:65" s="10" customFormat="1">
      <c r="B1660" s="136"/>
      <c r="D1660" s="137" t="s">
        <v>131</v>
      </c>
      <c r="E1660" s="138" t="s">
        <v>1</v>
      </c>
      <c r="F1660" s="139" t="s">
        <v>3513</v>
      </c>
      <c r="H1660" s="140">
        <v>1.625</v>
      </c>
      <c r="I1660" s="141"/>
      <c r="L1660" s="136"/>
      <c r="M1660" s="142"/>
      <c r="T1660" s="144"/>
      <c r="AT1660" s="138" t="s">
        <v>131</v>
      </c>
      <c r="AU1660" s="138" t="s">
        <v>78</v>
      </c>
      <c r="AV1660" s="10" t="s">
        <v>78</v>
      </c>
      <c r="AW1660" s="10" t="s">
        <v>28</v>
      </c>
      <c r="AX1660" s="10" t="s">
        <v>72</v>
      </c>
      <c r="AY1660" s="138" t="s">
        <v>130</v>
      </c>
    </row>
    <row r="1661" spans="2:65" s="10" customFormat="1">
      <c r="B1661" s="136"/>
      <c r="D1661" s="137" t="s">
        <v>131</v>
      </c>
      <c r="E1661" s="138" t="s">
        <v>1</v>
      </c>
      <c r="F1661" s="139" t="s">
        <v>3512</v>
      </c>
      <c r="H1661" s="140">
        <v>2.75</v>
      </c>
      <c r="I1661" s="141"/>
      <c r="L1661" s="136"/>
      <c r="M1661" s="142"/>
      <c r="T1661" s="144"/>
      <c r="AT1661" s="138" t="s">
        <v>131</v>
      </c>
      <c r="AU1661" s="138" t="s">
        <v>78</v>
      </c>
      <c r="AV1661" s="10" t="s">
        <v>78</v>
      </c>
      <c r="AW1661" s="10" t="s">
        <v>28</v>
      </c>
      <c r="AX1661" s="10" t="s">
        <v>72</v>
      </c>
      <c r="AY1661" s="138" t="s">
        <v>130</v>
      </c>
    </row>
    <row r="1662" spans="2:65" s="10" customFormat="1">
      <c r="B1662" s="136"/>
      <c r="D1662" s="137" t="s">
        <v>131</v>
      </c>
      <c r="E1662" s="138" t="s">
        <v>1</v>
      </c>
      <c r="F1662" s="139" t="s">
        <v>3511</v>
      </c>
      <c r="H1662" s="140">
        <v>2.75</v>
      </c>
      <c r="I1662" s="141"/>
      <c r="L1662" s="136"/>
      <c r="M1662" s="142"/>
      <c r="T1662" s="144"/>
      <c r="AT1662" s="138" t="s">
        <v>131</v>
      </c>
      <c r="AU1662" s="138" t="s">
        <v>78</v>
      </c>
      <c r="AV1662" s="10" t="s">
        <v>78</v>
      </c>
      <c r="AW1662" s="10" t="s">
        <v>28</v>
      </c>
      <c r="AX1662" s="10" t="s">
        <v>72</v>
      </c>
      <c r="AY1662" s="138" t="s">
        <v>130</v>
      </c>
    </row>
    <row r="1663" spans="2:65" s="10" customFormat="1">
      <c r="B1663" s="136"/>
      <c r="D1663" s="137" t="s">
        <v>131</v>
      </c>
      <c r="E1663" s="138" t="s">
        <v>1</v>
      </c>
      <c r="F1663" s="139" t="s">
        <v>3510</v>
      </c>
      <c r="H1663" s="140">
        <v>1.65</v>
      </c>
      <c r="I1663" s="141"/>
      <c r="L1663" s="136"/>
      <c r="M1663" s="142"/>
      <c r="T1663" s="144"/>
      <c r="AT1663" s="138" t="s">
        <v>131</v>
      </c>
      <c r="AU1663" s="138" t="s">
        <v>78</v>
      </c>
      <c r="AV1663" s="10" t="s">
        <v>78</v>
      </c>
      <c r="AW1663" s="10" t="s">
        <v>28</v>
      </c>
      <c r="AX1663" s="10" t="s">
        <v>72</v>
      </c>
      <c r="AY1663" s="138" t="s">
        <v>130</v>
      </c>
    </row>
    <row r="1664" spans="2:65" s="10" customFormat="1">
      <c r="B1664" s="136"/>
      <c r="D1664" s="137" t="s">
        <v>131</v>
      </c>
      <c r="E1664" s="138" t="s">
        <v>1</v>
      </c>
      <c r="F1664" s="139" t="s">
        <v>3509</v>
      </c>
      <c r="H1664" s="140">
        <v>7.875</v>
      </c>
      <c r="I1664" s="141"/>
      <c r="L1664" s="136"/>
      <c r="M1664" s="142"/>
      <c r="T1664" s="144"/>
      <c r="AT1664" s="138" t="s">
        <v>131</v>
      </c>
      <c r="AU1664" s="138" t="s">
        <v>78</v>
      </c>
      <c r="AV1664" s="10" t="s">
        <v>78</v>
      </c>
      <c r="AW1664" s="10" t="s">
        <v>28</v>
      </c>
      <c r="AX1664" s="10" t="s">
        <v>72</v>
      </c>
      <c r="AY1664" s="138" t="s">
        <v>130</v>
      </c>
    </row>
    <row r="1665" spans="2:65" s="10" customFormat="1">
      <c r="B1665" s="136"/>
      <c r="D1665" s="137" t="s">
        <v>131</v>
      </c>
      <c r="E1665" s="138" t="s">
        <v>1</v>
      </c>
      <c r="F1665" s="139" t="s">
        <v>3508</v>
      </c>
      <c r="H1665" s="140">
        <v>3.125</v>
      </c>
      <c r="I1665" s="141"/>
      <c r="L1665" s="136"/>
      <c r="M1665" s="142"/>
      <c r="T1665" s="144"/>
      <c r="AT1665" s="138" t="s">
        <v>131</v>
      </c>
      <c r="AU1665" s="138" t="s">
        <v>78</v>
      </c>
      <c r="AV1665" s="10" t="s">
        <v>78</v>
      </c>
      <c r="AW1665" s="10" t="s">
        <v>28</v>
      </c>
      <c r="AX1665" s="10" t="s">
        <v>72</v>
      </c>
      <c r="AY1665" s="138" t="s">
        <v>130</v>
      </c>
    </row>
    <row r="1666" spans="2:65" s="10" customFormat="1">
      <c r="B1666" s="136"/>
      <c r="D1666" s="137" t="s">
        <v>131</v>
      </c>
      <c r="E1666" s="138" t="s">
        <v>1</v>
      </c>
      <c r="F1666" s="139" t="s">
        <v>3507</v>
      </c>
      <c r="H1666" s="140">
        <v>3.125</v>
      </c>
      <c r="I1666" s="141"/>
      <c r="L1666" s="136"/>
      <c r="M1666" s="142"/>
      <c r="T1666" s="144"/>
      <c r="AT1666" s="138" t="s">
        <v>131</v>
      </c>
      <c r="AU1666" s="138" t="s">
        <v>78</v>
      </c>
      <c r="AV1666" s="10" t="s">
        <v>78</v>
      </c>
      <c r="AW1666" s="10" t="s">
        <v>28</v>
      </c>
      <c r="AX1666" s="10" t="s">
        <v>72</v>
      </c>
      <c r="AY1666" s="138" t="s">
        <v>130</v>
      </c>
    </row>
    <row r="1667" spans="2:65" s="10" customFormat="1">
      <c r="B1667" s="136"/>
      <c r="D1667" s="137" t="s">
        <v>131</v>
      </c>
      <c r="E1667" s="138" t="s">
        <v>1</v>
      </c>
      <c r="F1667" s="139" t="s">
        <v>3506</v>
      </c>
      <c r="H1667" s="140">
        <v>3.125</v>
      </c>
      <c r="I1667" s="141"/>
      <c r="L1667" s="136"/>
      <c r="M1667" s="142"/>
      <c r="T1667" s="144"/>
      <c r="AT1667" s="138" t="s">
        <v>131</v>
      </c>
      <c r="AU1667" s="138" t="s">
        <v>78</v>
      </c>
      <c r="AV1667" s="10" t="s">
        <v>78</v>
      </c>
      <c r="AW1667" s="10" t="s">
        <v>28</v>
      </c>
      <c r="AX1667" s="10" t="s">
        <v>72</v>
      </c>
      <c r="AY1667" s="138" t="s">
        <v>130</v>
      </c>
    </row>
    <row r="1668" spans="2:65" s="10" customFormat="1">
      <c r="B1668" s="136"/>
      <c r="D1668" s="137" t="s">
        <v>131</v>
      </c>
      <c r="E1668" s="138" t="s">
        <v>1</v>
      </c>
      <c r="F1668" s="139" t="s">
        <v>3505</v>
      </c>
      <c r="H1668" s="140">
        <v>3.0249999999999999</v>
      </c>
      <c r="I1668" s="141"/>
      <c r="L1668" s="136"/>
      <c r="M1668" s="142"/>
      <c r="T1668" s="144"/>
      <c r="AT1668" s="138" t="s">
        <v>131</v>
      </c>
      <c r="AU1668" s="138" t="s">
        <v>78</v>
      </c>
      <c r="AV1668" s="10" t="s">
        <v>78</v>
      </c>
      <c r="AW1668" s="10" t="s">
        <v>28</v>
      </c>
      <c r="AX1668" s="10" t="s">
        <v>72</v>
      </c>
      <c r="AY1668" s="138" t="s">
        <v>130</v>
      </c>
    </row>
    <row r="1669" spans="2:65" s="813" customFormat="1">
      <c r="B1669" s="817"/>
      <c r="D1669" s="137" t="s">
        <v>131</v>
      </c>
      <c r="E1669" s="814" t="s">
        <v>3504</v>
      </c>
      <c r="F1669" s="820" t="s">
        <v>2951</v>
      </c>
      <c r="H1669" s="819">
        <v>71.975999999999999</v>
      </c>
      <c r="I1669" s="818"/>
      <c r="L1669" s="817"/>
      <c r="M1669" s="816"/>
      <c r="T1669" s="815"/>
      <c r="AT1669" s="814" t="s">
        <v>131</v>
      </c>
      <c r="AU1669" s="814" t="s">
        <v>78</v>
      </c>
      <c r="AV1669" s="813" t="s">
        <v>132</v>
      </c>
      <c r="AW1669" s="813" t="s">
        <v>28</v>
      </c>
      <c r="AX1669" s="813" t="s">
        <v>8</v>
      </c>
      <c r="AY1669" s="814" t="s">
        <v>130</v>
      </c>
    </row>
    <row r="1670" spans="2:65" s="686" customFormat="1" ht="16.5" customHeight="1">
      <c r="B1670" s="301"/>
      <c r="C1670" s="551" t="s">
        <v>2477</v>
      </c>
      <c r="D1670" s="551" t="s">
        <v>1008</v>
      </c>
      <c r="E1670" s="801" t="s">
        <v>3501</v>
      </c>
      <c r="F1670" s="552" t="s">
        <v>3500</v>
      </c>
      <c r="G1670" s="800" t="s">
        <v>270</v>
      </c>
      <c r="H1670" s="799">
        <v>170.77799999999999</v>
      </c>
      <c r="I1670" s="553"/>
      <c r="J1670" s="798">
        <f>ROUND(I1670*H1670,0)</f>
        <v>0</v>
      </c>
      <c r="K1670" s="552" t="s">
        <v>4082</v>
      </c>
      <c r="L1670" s="34"/>
      <c r="M1670" s="554" t="s">
        <v>1</v>
      </c>
      <c r="N1670" s="555" t="s">
        <v>37</v>
      </c>
      <c r="P1670" s="307">
        <f>O1670*H1670</f>
        <v>0</v>
      </c>
      <c r="Q1670" s="307">
        <v>1E-4</v>
      </c>
      <c r="R1670" s="307">
        <f>Q1670*H1670</f>
        <v>1.7077800000000001E-2</v>
      </c>
      <c r="S1670" s="307">
        <v>0</v>
      </c>
      <c r="T1670" s="133">
        <f>S1670*H1670</f>
        <v>0</v>
      </c>
      <c r="AR1670" s="134" t="s">
        <v>143</v>
      </c>
      <c r="AT1670" s="134" t="s">
        <v>1008</v>
      </c>
      <c r="AU1670" s="134" t="s">
        <v>78</v>
      </c>
      <c r="AY1670" s="277" t="s">
        <v>130</v>
      </c>
      <c r="BE1670" s="308">
        <f>IF(N1670="základní",J1670,0)</f>
        <v>0</v>
      </c>
      <c r="BF1670" s="308">
        <f>IF(N1670="snížená",J1670,0)</f>
        <v>0</v>
      </c>
      <c r="BG1670" s="308">
        <f>IF(N1670="zákl. přenesená",J1670,0)</f>
        <v>0</v>
      </c>
      <c r="BH1670" s="308">
        <f>IF(N1670="sníž. přenesená",J1670,0)</f>
        <v>0</v>
      </c>
      <c r="BI1670" s="308">
        <f>IF(N1670="nulová",J1670,0)</f>
        <v>0</v>
      </c>
      <c r="BJ1670" s="277" t="s">
        <v>8</v>
      </c>
      <c r="BK1670" s="308">
        <f>ROUND(I1670*H1670,0)</f>
        <v>0</v>
      </c>
      <c r="BL1670" s="277" t="s">
        <v>143</v>
      </c>
      <c r="BM1670" s="134" t="s">
        <v>5276</v>
      </c>
    </row>
    <row r="1671" spans="2:65" s="10" customFormat="1">
      <c r="B1671" s="136"/>
      <c r="D1671" s="137" t="s">
        <v>131</v>
      </c>
      <c r="E1671" s="138" t="s">
        <v>1</v>
      </c>
      <c r="F1671" s="139" t="s">
        <v>3527</v>
      </c>
      <c r="H1671" s="140">
        <v>98.802000000000007</v>
      </c>
      <c r="I1671" s="141"/>
      <c r="L1671" s="136"/>
      <c r="M1671" s="142"/>
      <c r="T1671" s="144"/>
      <c r="AT1671" s="138" t="s">
        <v>131</v>
      </c>
      <c r="AU1671" s="138" t="s">
        <v>78</v>
      </c>
      <c r="AV1671" s="10" t="s">
        <v>78</v>
      </c>
      <c r="AW1671" s="10" t="s">
        <v>28</v>
      </c>
      <c r="AX1671" s="10" t="s">
        <v>72</v>
      </c>
      <c r="AY1671" s="138" t="s">
        <v>130</v>
      </c>
    </row>
    <row r="1672" spans="2:65" s="10" customFormat="1">
      <c r="B1672" s="136"/>
      <c r="D1672" s="137" t="s">
        <v>131</v>
      </c>
      <c r="E1672" s="138" t="s">
        <v>1</v>
      </c>
      <c r="F1672" s="139" t="s">
        <v>3504</v>
      </c>
      <c r="H1672" s="140">
        <v>71.975999999999999</v>
      </c>
      <c r="I1672" s="141"/>
      <c r="L1672" s="136"/>
      <c r="M1672" s="142"/>
      <c r="T1672" s="144"/>
      <c r="AT1672" s="138" t="s">
        <v>131</v>
      </c>
      <c r="AU1672" s="138" t="s">
        <v>78</v>
      </c>
      <c r="AV1672" s="10" t="s">
        <v>78</v>
      </c>
      <c r="AW1672" s="10" t="s">
        <v>28</v>
      </c>
      <c r="AX1672" s="10" t="s">
        <v>72</v>
      </c>
      <c r="AY1672" s="138" t="s">
        <v>130</v>
      </c>
    </row>
    <row r="1673" spans="2:65" s="813" customFormat="1">
      <c r="B1673" s="817"/>
      <c r="D1673" s="137" t="s">
        <v>131</v>
      </c>
      <c r="E1673" s="814" t="s">
        <v>1</v>
      </c>
      <c r="F1673" s="820" t="s">
        <v>2951</v>
      </c>
      <c r="H1673" s="819">
        <v>170.77799999999999</v>
      </c>
      <c r="I1673" s="818"/>
      <c r="L1673" s="817"/>
      <c r="M1673" s="816"/>
      <c r="T1673" s="815"/>
      <c r="AT1673" s="814" t="s">
        <v>131</v>
      </c>
      <c r="AU1673" s="814" t="s">
        <v>78</v>
      </c>
      <c r="AV1673" s="813" t="s">
        <v>132</v>
      </c>
      <c r="AW1673" s="813" t="s">
        <v>28</v>
      </c>
      <c r="AX1673" s="813" t="s">
        <v>8</v>
      </c>
      <c r="AY1673" s="814" t="s">
        <v>130</v>
      </c>
    </row>
    <row r="1674" spans="2:65" s="686" customFormat="1" ht="24.25" customHeight="1">
      <c r="B1674" s="301"/>
      <c r="C1674" s="551" t="s">
        <v>2478</v>
      </c>
      <c r="D1674" s="551" t="s">
        <v>1008</v>
      </c>
      <c r="E1674" s="801" t="s">
        <v>3939</v>
      </c>
      <c r="F1674" s="552" t="s">
        <v>3938</v>
      </c>
      <c r="G1674" s="800" t="s">
        <v>270</v>
      </c>
      <c r="H1674" s="799">
        <v>190.38499999999999</v>
      </c>
      <c r="I1674" s="553"/>
      <c r="J1674" s="798">
        <f>ROUND(I1674*H1674,0)</f>
        <v>0</v>
      </c>
      <c r="K1674" s="552" t="s">
        <v>4082</v>
      </c>
      <c r="L1674" s="34"/>
      <c r="M1674" s="554" t="s">
        <v>1</v>
      </c>
      <c r="N1674" s="555" t="s">
        <v>37</v>
      </c>
      <c r="P1674" s="307">
        <f>O1674*H1674</f>
        <v>0</v>
      </c>
      <c r="Q1674" s="307">
        <v>1.22014909E-2</v>
      </c>
      <c r="R1674" s="307">
        <f>Q1674*H1674</f>
        <v>2.3229808449965001</v>
      </c>
      <c r="S1674" s="307">
        <v>0</v>
      </c>
      <c r="T1674" s="133">
        <f>S1674*H1674</f>
        <v>0</v>
      </c>
      <c r="AR1674" s="134" t="s">
        <v>143</v>
      </c>
      <c r="AT1674" s="134" t="s">
        <v>1008</v>
      </c>
      <c r="AU1674" s="134" t="s">
        <v>78</v>
      </c>
      <c r="AY1674" s="277" t="s">
        <v>130</v>
      </c>
      <c r="BE1674" s="308">
        <f>IF(N1674="základní",J1674,0)</f>
        <v>0</v>
      </c>
      <c r="BF1674" s="308">
        <f>IF(N1674="snížená",J1674,0)</f>
        <v>0</v>
      </c>
      <c r="BG1674" s="308">
        <f>IF(N1674="zákl. přenesená",J1674,0)</f>
        <v>0</v>
      </c>
      <c r="BH1674" s="308">
        <f>IF(N1674="sníž. přenesená",J1674,0)</f>
        <v>0</v>
      </c>
      <c r="BI1674" s="308">
        <f>IF(N1674="nulová",J1674,0)</f>
        <v>0</v>
      </c>
      <c r="BJ1674" s="277" t="s">
        <v>8</v>
      </c>
      <c r="BK1674" s="308">
        <f>ROUND(I1674*H1674,0)</f>
        <v>0</v>
      </c>
      <c r="BL1674" s="277" t="s">
        <v>143</v>
      </c>
      <c r="BM1674" s="134" t="s">
        <v>5275</v>
      </c>
    </row>
    <row r="1675" spans="2:65" s="10" customFormat="1">
      <c r="B1675" s="136"/>
      <c r="D1675" s="137" t="s">
        <v>131</v>
      </c>
      <c r="E1675" s="138" t="s">
        <v>1</v>
      </c>
      <c r="F1675" s="139" t="s">
        <v>3948</v>
      </c>
      <c r="H1675" s="140">
        <v>45.23</v>
      </c>
      <c r="I1675" s="141"/>
      <c r="L1675" s="136"/>
      <c r="M1675" s="142"/>
      <c r="T1675" s="144"/>
      <c r="AT1675" s="138" t="s">
        <v>131</v>
      </c>
      <c r="AU1675" s="138" t="s">
        <v>78</v>
      </c>
      <c r="AV1675" s="10" t="s">
        <v>78</v>
      </c>
      <c r="AW1675" s="10" t="s">
        <v>28</v>
      </c>
      <c r="AX1675" s="10" t="s">
        <v>72</v>
      </c>
      <c r="AY1675" s="138" t="s">
        <v>130</v>
      </c>
    </row>
    <row r="1676" spans="2:65" s="10" customFormat="1" ht="20.6">
      <c r="B1676" s="136"/>
      <c r="D1676" s="137" t="s">
        <v>131</v>
      </c>
      <c r="E1676" s="138" t="s">
        <v>1</v>
      </c>
      <c r="F1676" s="139" t="s">
        <v>3947</v>
      </c>
      <c r="H1676" s="140">
        <v>54.37</v>
      </c>
      <c r="I1676" s="141"/>
      <c r="L1676" s="136"/>
      <c r="M1676" s="142"/>
      <c r="T1676" s="144"/>
      <c r="AT1676" s="138" t="s">
        <v>131</v>
      </c>
      <c r="AU1676" s="138" t="s">
        <v>78</v>
      </c>
      <c r="AV1676" s="10" t="s">
        <v>78</v>
      </c>
      <c r="AW1676" s="10" t="s">
        <v>28</v>
      </c>
      <c r="AX1676" s="10" t="s">
        <v>72</v>
      </c>
      <c r="AY1676" s="138" t="s">
        <v>130</v>
      </c>
    </row>
    <row r="1677" spans="2:65" s="10" customFormat="1">
      <c r="B1677" s="136"/>
      <c r="D1677" s="137" t="s">
        <v>131</v>
      </c>
      <c r="E1677" s="138" t="s">
        <v>1</v>
      </c>
      <c r="F1677" s="139" t="s">
        <v>3946</v>
      </c>
      <c r="H1677" s="140">
        <v>10</v>
      </c>
      <c r="I1677" s="141"/>
      <c r="L1677" s="136"/>
      <c r="M1677" s="142"/>
      <c r="T1677" s="144"/>
      <c r="AT1677" s="138" t="s">
        <v>131</v>
      </c>
      <c r="AU1677" s="138" t="s">
        <v>78</v>
      </c>
      <c r="AV1677" s="10" t="s">
        <v>78</v>
      </c>
      <c r="AW1677" s="10" t="s">
        <v>28</v>
      </c>
      <c r="AX1677" s="10" t="s">
        <v>72</v>
      </c>
      <c r="AY1677" s="138" t="s">
        <v>130</v>
      </c>
    </row>
    <row r="1678" spans="2:65" s="10" customFormat="1">
      <c r="B1678" s="136"/>
      <c r="D1678" s="137" t="s">
        <v>131</v>
      </c>
      <c r="E1678" s="138" t="s">
        <v>1</v>
      </c>
      <c r="F1678" s="139" t="s">
        <v>3945</v>
      </c>
      <c r="H1678" s="140">
        <v>18.07</v>
      </c>
      <c r="I1678" s="141"/>
      <c r="L1678" s="136"/>
      <c r="M1678" s="142"/>
      <c r="T1678" s="144"/>
      <c r="AT1678" s="138" t="s">
        <v>131</v>
      </c>
      <c r="AU1678" s="138" t="s">
        <v>78</v>
      </c>
      <c r="AV1678" s="10" t="s">
        <v>78</v>
      </c>
      <c r="AW1678" s="10" t="s">
        <v>28</v>
      </c>
      <c r="AX1678" s="10" t="s">
        <v>72</v>
      </c>
      <c r="AY1678" s="138" t="s">
        <v>130</v>
      </c>
    </row>
    <row r="1679" spans="2:65" s="10" customFormat="1">
      <c r="B1679" s="136"/>
      <c r="D1679" s="137" t="s">
        <v>131</v>
      </c>
      <c r="E1679" s="138" t="s">
        <v>1</v>
      </c>
      <c r="F1679" s="139" t="s">
        <v>3944</v>
      </c>
      <c r="H1679" s="140">
        <v>23.271999999999998</v>
      </c>
      <c r="I1679" s="141"/>
      <c r="L1679" s="136"/>
      <c r="M1679" s="142"/>
      <c r="T1679" s="144"/>
      <c r="AT1679" s="138" t="s">
        <v>131</v>
      </c>
      <c r="AU1679" s="138" t="s">
        <v>78</v>
      </c>
      <c r="AV1679" s="10" t="s">
        <v>78</v>
      </c>
      <c r="AW1679" s="10" t="s">
        <v>28</v>
      </c>
      <c r="AX1679" s="10" t="s">
        <v>72</v>
      </c>
      <c r="AY1679" s="138" t="s">
        <v>130</v>
      </c>
    </row>
    <row r="1680" spans="2:65" s="10" customFormat="1">
      <c r="B1680" s="136"/>
      <c r="D1680" s="137" t="s">
        <v>131</v>
      </c>
      <c r="E1680" s="138" t="s">
        <v>1</v>
      </c>
      <c r="F1680" s="139" t="s">
        <v>3943</v>
      </c>
      <c r="H1680" s="140">
        <v>27.968</v>
      </c>
      <c r="I1680" s="141"/>
      <c r="L1680" s="136"/>
      <c r="M1680" s="142"/>
      <c r="T1680" s="144"/>
      <c r="AT1680" s="138" t="s">
        <v>131</v>
      </c>
      <c r="AU1680" s="138" t="s">
        <v>78</v>
      </c>
      <c r="AV1680" s="10" t="s">
        <v>78</v>
      </c>
      <c r="AW1680" s="10" t="s">
        <v>28</v>
      </c>
      <c r="AX1680" s="10" t="s">
        <v>72</v>
      </c>
      <c r="AY1680" s="138" t="s">
        <v>130</v>
      </c>
    </row>
    <row r="1681" spans="2:65" s="10" customFormat="1">
      <c r="B1681" s="136"/>
      <c r="D1681" s="137" t="s">
        <v>131</v>
      </c>
      <c r="E1681" s="138" t="s">
        <v>1</v>
      </c>
      <c r="F1681" s="139" t="s">
        <v>3942</v>
      </c>
      <c r="H1681" s="140">
        <v>11.475</v>
      </c>
      <c r="I1681" s="141"/>
      <c r="L1681" s="136"/>
      <c r="M1681" s="142"/>
      <c r="T1681" s="144"/>
      <c r="AT1681" s="138" t="s">
        <v>131</v>
      </c>
      <c r="AU1681" s="138" t="s">
        <v>78</v>
      </c>
      <c r="AV1681" s="10" t="s">
        <v>78</v>
      </c>
      <c r="AW1681" s="10" t="s">
        <v>28</v>
      </c>
      <c r="AX1681" s="10" t="s">
        <v>72</v>
      </c>
      <c r="AY1681" s="138" t="s">
        <v>130</v>
      </c>
    </row>
    <row r="1682" spans="2:65" s="813" customFormat="1">
      <c r="B1682" s="817"/>
      <c r="D1682" s="137" t="s">
        <v>131</v>
      </c>
      <c r="E1682" s="814" t="s">
        <v>3941</v>
      </c>
      <c r="F1682" s="820" t="s">
        <v>3940</v>
      </c>
      <c r="H1682" s="819">
        <v>190.38499999999999</v>
      </c>
      <c r="I1682" s="818"/>
      <c r="L1682" s="817"/>
      <c r="M1682" s="816"/>
      <c r="T1682" s="815"/>
      <c r="AT1682" s="814" t="s">
        <v>131</v>
      </c>
      <c r="AU1682" s="814" t="s">
        <v>78</v>
      </c>
      <c r="AV1682" s="813" t="s">
        <v>132</v>
      </c>
      <c r="AW1682" s="813" t="s">
        <v>28</v>
      </c>
      <c r="AX1682" s="813" t="s">
        <v>8</v>
      </c>
      <c r="AY1682" s="814" t="s">
        <v>130</v>
      </c>
    </row>
    <row r="1683" spans="2:65" s="686" customFormat="1" ht="24.25" customHeight="1">
      <c r="B1683" s="301"/>
      <c r="C1683" s="551" t="s">
        <v>2479</v>
      </c>
      <c r="D1683" s="551" t="s">
        <v>1008</v>
      </c>
      <c r="E1683" s="801" t="s">
        <v>3933</v>
      </c>
      <c r="F1683" s="552" t="s">
        <v>3932</v>
      </c>
      <c r="G1683" s="800" t="s">
        <v>270</v>
      </c>
      <c r="H1683" s="799">
        <v>2.19</v>
      </c>
      <c r="I1683" s="553"/>
      <c r="J1683" s="798">
        <f>ROUND(I1683*H1683,0)</f>
        <v>0</v>
      </c>
      <c r="K1683" s="552" t="s">
        <v>4082</v>
      </c>
      <c r="L1683" s="34"/>
      <c r="M1683" s="554" t="s">
        <v>1</v>
      </c>
      <c r="N1683" s="555" t="s">
        <v>37</v>
      </c>
      <c r="P1683" s="307">
        <f>O1683*H1683</f>
        <v>0</v>
      </c>
      <c r="Q1683" s="307">
        <v>1.2588719999999999E-2</v>
      </c>
      <c r="R1683" s="307">
        <f>Q1683*H1683</f>
        <v>2.7569296799999997E-2</v>
      </c>
      <c r="S1683" s="307">
        <v>0</v>
      </c>
      <c r="T1683" s="133">
        <f>S1683*H1683</f>
        <v>0</v>
      </c>
      <c r="AR1683" s="134" t="s">
        <v>143</v>
      </c>
      <c r="AT1683" s="134" t="s">
        <v>1008</v>
      </c>
      <c r="AU1683" s="134" t="s">
        <v>78</v>
      </c>
      <c r="AY1683" s="277" t="s">
        <v>130</v>
      </c>
      <c r="BE1683" s="308">
        <f>IF(N1683="základní",J1683,0)</f>
        <v>0</v>
      </c>
      <c r="BF1683" s="308">
        <f>IF(N1683="snížená",J1683,0)</f>
        <v>0</v>
      </c>
      <c r="BG1683" s="308">
        <f>IF(N1683="zákl. přenesená",J1683,0)</f>
        <v>0</v>
      </c>
      <c r="BH1683" s="308">
        <f>IF(N1683="sníž. přenesená",J1683,0)</f>
        <v>0</v>
      </c>
      <c r="BI1683" s="308">
        <f>IF(N1683="nulová",J1683,0)</f>
        <v>0</v>
      </c>
      <c r="BJ1683" s="277" t="s">
        <v>8</v>
      </c>
      <c r="BK1683" s="308">
        <f>ROUND(I1683*H1683,0)</f>
        <v>0</v>
      </c>
      <c r="BL1683" s="277" t="s">
        <v>143</v>
      </c>
      <c r="BM1683" s="134" t="s">
        <v>5274</v>
      </c>
    </row>
    <row r="1684" spans="2:65" s="10" customFormat="1">
      <c r="B1684" s="136"/>
      <c r="D1684" s="137" t="s">
        <v>131</v>
      </c>
      <c r="E1684" s="138" t="s">
        <v>1</v>
      </c>
      <c r="F1684" s="139" t="s">
        <v>3936</v>
      </c>
      <c r="H1684" s="140">
        <v>2.19</v>
      </c>
      <c r="I1684" s="141"/>
      <c r="L1684" s="136"/>
      <c r="M1684" s="142"/>
      <c r="T1684" s="144"/>
      <c r="AT1684" s="138" t="s">
        <v>131</v>
      </c>
      <c r="AU1684" s="138" t="s">
        <v>78</v>
      </c>
      <c r="AV1684" s="10" t="s">
        <v>78</v>
      </c>
      <c r="AW1684" s="10" t="s">
        <v>28</v>
      </c>
      <c r="AX1684" s="10" t="s">
        <v>72</v>
      </c>
      <c r="AY1684" s="138" t="s">
        <v>130</v>
      </c>
    </row>
    <row r="1685" spans="2:65" s="813" customFormat="1">
      <c r="B1685" s="817"/>
      <c r="D1685" s="137" t="s">
        <v>131</v>
      </c>
      <c r="E1685" s="814" t="s">
        <v>3935</v>
      </c>
      <c r="F1685" s="820" t="s">
        <v>3934</v>
      </c>
      <c r="H1685" s="819">
        <v>2.19</v>
      </c>
      <c r="I1685" s="818"/>
      <c r="L1685" s="817"/>
      <c r="M1685" s="816"/>
      <c r="T1685" s="815"/>
      <c r="AT1685" s="814" t="s">
        <v>131</v>
      </c>
      <c r="AU1685" s="814" t="s">
        <v>78</v>
      </c>
      <c r="AV1685" s="813" t="s">
        <v>132</v>
      </c>
      <c r="AW1685" s="813" t="s">
        <v>28</v>
      </c>
      <c r="AX1685" s="813" t="s">
        <v>8</v>
      </c>
      <c r="AY1685" s="814" t="s">
        <v>130</v>
      </c>
    </row>
    <row r="1686" spans="2:65" s="686" customFormat="1" ht="16.5" customHeight="1">
      <c r="B1686" s="301"/>
      <c r="C1686" s="551" t="s">
        <v>2480</v>
      </c>
      <c r="D1686" s="551" t="s">
        <v>1008</v>
      </c>
      <c r="E1686" s="801" t="s">
        <v>3924</v>
      </c>
      <c r="F1686" s="552" t="s">
        <v>3923</v>
      </c>
      <c r="G1686" s="800" t="s">
        <v>270</v>
      </c>
      <c r="H1686" s="799">
        <v>208.35499999999999</v>
      </c>
      <c r="I1686" s="553"/>
      <c r="J1686" s="798">
        <f>ROUND(I1686*H1686,0)</f>
        <v>0</v>
      </c>
      <c r="K1686" s="552" t="s">
        <v>4082</v>
      </c>
      <c r="L1686" s="34"/>
      <c r="M1686" s="554" t="s">
        <v>1</v>
      </c>
      <c r="N1686" s="555" t="s">
        <v>37</v>
      </c>
      <c r="P1686" s="307">
        <f>O1686*H1686</f>
        <v>0</v>
      </c>
      <c r="Q1686" s="307">
        <v>1E-4</v>
      </c>
      <c r="R1686" s="307">
        <f>Q1686*H1686</f>
        <v>2.08355E-2</v>
      </c>
      <c r="S1686" s="307">
        <v>0</v>
      </c>
      <c r="T1686" s="133">
        <f>S1686*H1686</f>
        <v>0</v>
      </c>
      <c r="AR1686" s="134" t="s">
        <v>143</v>
      </c>
      <c r="AT1686" s="134" t="s">
        <v>1008</v>
      </c>
      <c r="AU1686" s="134" t="s">
        <v>78</v>
      </c>
      <c r="AY1686" s="277" t="s">
        <v>130</v>
      </c>
      <c r="BE1686" s="308">
        <f>IF(N1686="základní",J1686,0)</f>
        <v>0</v>
      </c>
      <c r="BF1686" s="308">
        <f>IF(N1686="snížená",J1686,0)</f>
        <v>0</v>
      </c>
      <c r="BG1686" s="308">
        <f>IF(N1686="zákl. přenesená",J1686,0)</f>
        <v>0</v>
      </c>
      <c r="BH1686" s="308">
        <f>IF(N1686="sníž. přenesená",J1686,0)</f>
        <v>0</v>
      </c>
      <c r="BI1686" s="308">
        <f>IF(N1686="nulová",J1686,0)</f>
        <v>0</v>
      </c>
      <c r="BJ1686" s="277" t="s">
        <v>8</v>
      </c>
      <c r="BK1686" s="308">
        <f>ROUND(I1686*H1686,0)</f>
        <v>0</v>
      </c>
      <c r="BL1686" s="277" t="s">
        <v>143</v>
      </c>
      <c r="BM1686" s="134" t="s">
        <v>5273</v>
      </c>
    </row>
    <row r="1687" spans="2:65" s="10" customFormat="1">
      <c r="B1687" s="136"/>
      <c r="D1687" s="137" t="s">
        <v>131</v>
      </c>
      <c r="E1687" s="138" t="s">
        <v>1</v>
      </c>
      <c r="F1687" s="139" t="s">
        <v>3941</v>
      </c>
      <c r="H1687" s="140">
        <v>190.38499999999999</v>
      </c>
      <c r="I1687" s="141"/>
      <c r="L1687" s="136"/>
      <c r="M1687" s="142"/>
      <c r="T1687" s="144"/>
      <c r="AT1687" s="138" t="s">
        <v>131</v>
      </c>
      <c r="AU1687" s="138" t="s">
        <v>78</v>
      </c>
      <c r="AV1687" s="10" t="s">
        <v>78</v>
      </c>
      <c r="AW1687" s="10" t="s">
        <v>28</v>
      </c>
      <c r="AX1687" s="10" t="s">
        <v>72</v>
      </c>
      <c r="AY1687" s="138" t="s">
        <v>130</v>
      </c>
    </row>
    <row r="1688" spans="2:65" s="10" customFormat="1">
      <c r="B1688" s="136"/>
      <c r="D1688" s="137" t="s">
        <v>131</v>
      </c>
      <c r="E1688" s="138" t="s">
        <v>1</v>
      </c>
      <c r="F1688" s="139" t="s">
        <v>3935</v>
      </c>
      <c r="H1688" s="140">
        <v>2.19</v>
      </c>
      <c r="I1688" s="141"/>
      <c r="L1688" s="136"/>
      <c r="M1688" s="142"/>
      <c r="T1688" s="144"/>
      <c r="AT1688" s="138" t="s">
        <v>131</v>
      </c>
      <c r="AU1688" s="138" t="s">
        <v>78</v>
      </c>
      <c r="AV1688" s="10" t="s">
        <v>78</v>
      </c>
      <c r="AW1688" s="10" t="s">
        <v>28</v>
      </c>
      <c r="AX1688" s="10" t="s">
        <v>72</v>
      </c>
      <c r="AY1688" s="138" t="s">
        <v>130</v>
      </c>
    </row>
    <row r="1689" spans="2:65" s="10" customFormat="1">
      <c r="B1689" s="136"/>
      <c r="D1689" s="137" t="s">
        <v>131</v>
      </c>
      <c r="E1689" s="138" t="s">
        <v>1</v>
      </c>
      <c r="F1689" s="139" t="s">
        <v>3928</v>
      </c>
      <c r="H1689" s="140">
        <v>15.78</v>
      </c>
      <c r="I1689" s="141"/>
      <c r="L1689" s="136"/>
      <c r="M1689" s="142"/>
      <c r="T1689" s="144"/>
      <c r="AT1689" s="138" t="s">
        <v>131</v>
      </c>
      <c r="AU1689" s="138" t="s">
        <v>78</v>
      </c>
      <c r="AV1689" s="10" t="s">
        <v>78</v>
      </c>
      <c r="AW1689" s="10" t="s">
        <v>28</v>
      </c>
      <c r="AX1689" s="10" t="s">
        <v>72</v>
      </c>
      <c r="AY1689" s="138" t="s">
        <v>130</v>
      </c>
    </row>
    <row r="1690" spans="2:65" s="813" customFormat="1">
      <c r="B1690" s="817"/>
      <c r="D1690" s="137" t="s">
        <v>131</v>
      </c>
      <c r="E1690" s="814" t="s">
        <v>1</v>
      </c>
      <c r="F1690" s="820" t="s">
        <v>2951</v>
      </c>
      <c r="H1690" s="819">
        <v>208.35499999999999</v>
      </c>
      <c r="I1690" s="818"/>
      <c r="L1690" s="817"/>
      <c r="M1690" s="816"/>
      <c r="T1690" s="815"/>
      <c r="AT1690" s="814" t="s">
        <v>131</v>
      </c>
      <c r="AU1690" s="814" t="s">
        <v>78</v>
      </c>
      <c r="AV1690" s="813" t="s">
        <v>132</v>
      </c>
      <c r="AW1690" s="813" t="s">
        <v>28</v>
      </c>
      <c r="AX1690" s="813" t="s">
        <v>8</v>
      </c>
      <c r="AY1690" s="814" t="s">
        <v>130</v>
      </c>
    </row>
    <row r="1691" spans="2:65" s="686" customFormat="1" ht="37.950000000000003" customHeight="1">
      <c r="B1691" s="301"/>
      <c r="C1691" s="551" t="s">
        <v>2481</v>
      </c>
      <c r="D1691" s="551" t="s">
        <v>1008</v>
      </c>
      <c r="E1691" s="801" t="s">
        <v>3926</v>
      </c>
      <c r="F1691" s="552" t="s">
        <v>3925</v>
      </c>
      <c r="G1691" s="800" t="s">
        <v>270</v>
      </c>
      <c r="H1691" s="799">
        <v>15.78</v>
      </c>
      <c r="I1691" s="553"/>
      <c r="J1691" s="798">
        <f>ROUND(I1691*H1691,0)</f>
        <v>0</v>
      </c>
      <c r="K1691" s="552" t="s">
        <v>4082</v>
      </c>
      <c r="L1691" s="34"/>
      <c r="M1691" s="554" t="s">
        <v>1</v>
      </c>
      <c r="N1691" s="555" t="s">
        <v>37</v>
      </c>
      <c r="P1691" s="307">
        <f>O1691*H1691</f>
        <v>0</v>
      </c>
      <c r="Q1691" s="307">
        <v>3.5211159999999998E-2</v>
      </c>
      <c r="R1691" s="307">
        <f>Q1691*H1691</f>
        <v>0.55563210479999992</v>
      </c>
      <c r="S1691" s="307">
        <v>0</v>
      </c>
      <c r="T1691" s="133">
        <f>S1691*H1691</f>
        <v>0</v>
      </c>
      <c r="AR1691" s="134" t="s">
        <v>143</v>
      </c>
      <c r="AT1691" s="134" t="s">
        <v>1008</v>
      </c>
      <c r="AU1691" s="134" t="s">
        <v>78</v>
      </c>
      <c r="AY1691" s="277" t="s">
        <v>130</v>
      </c>
      <c r="BE1691" s="308">
        <f>IF(N1691="základní",J1691,0)</f>
        <v>0</v>
      </c>
      <c r="BF1691" s="308">
        <f>IF(N1691="snížená",J1691,0)</f>
        <v>0</v>
      </c>
      <c r="BG1691" s="308">
        <f>IF(N1691="zákl. přenesená",J1691,0)</f>
        <v>0</v>
      </c>
      <c r="BH1691" s="308">
        <f>IF(N1691="sníž. přenesená",J1691,0)</f>
        <v>0</v>
      </c>
      <c r="BI1691" s="308">
        <f>IF(N1691="nulová",J1691,0)</f>
        <v>0</v>
      </c>
      <c r="BJ1691" s="277" t="s">
        <v>8</v>
      </c>
      <c r="BK1691" s="308">
        <f>ROUND(I1691*H1691,0)</f>
        <v>0</v>
      </c>
      <c r="BL1691" s="277" t="s">
        <v>143</v>
      </c>
      <c r="BM1691" s="134" t="s">
        <v>5272</v>
      </c>
    </row>
    <row r="1692" spans="2:65" s="10" customFormat="1">
      <c r="B1692" s="136"/>
      <c r="D1692" s="137" t="s">
        <v>131</v>
      </c>
      <c r="E1692" s="138" t="s">
        <v>1</v>
      </c>
      <c r="F1692" s="139" t="s">
        <v>3930</v>
      </c>
      <c r="H1692" s="140">
        <v>1.98</v>
      </c>
      <c r="I1692" s="141"/>
      <c r="L1692" s="136"/>
      <c r="M1692" s="142"/>
      <c r="T1692" s="144"/>
      <c r="AT1692" s="138" t="s">
        <v>131</v>
      </c>
      <c r="AU1692" s="138" t="s">
        <v>78</v>
      </c>
      <c r="AV1692" s="10" t="s">
        <v>78</v>
      </c>
      <c r="AW1692" s="10" t="s">
        <v>28</v>
      </c>
      <c r="AX1692" s="10" t="s">
        <v>72</v>
      </c>
      <c r="AY1692" s="138" t="s">
        <v>130</v>
      </c>
    </row>
    <row r="1693" spans="2:65" s="10" customFormat="1">
      <c r="B1693" s="136"/>
      <c r="D1693" s="137" t="s">
        <v>131</v>
      </c>
      <c r="E1693" s="138" t="s">
        <v>1</v>
      </c>
      <c r="F1693" s="139" t="s">
        <v>3929</v>
      </c>
      <c r="H1693" s="140">
        <v>13.8</v>
      </c>
      <c r="I1693" s="141"/>
      <c r="L1693" s="136"/>
      <c r="M1693" s="142"/>
      <c r="T1693" s="144"/>
      <c r="AT1693" s="138" t="s">
        <v>131</v>
      </c>
      <c r="AU1693" s="138" t="s">
        <v>78</v>
      </c>
      <c r="AV1693" s="10" t="s">
        <v>78</v>
      </c>
      <c r="AW1693" s="10" t="s">
        <v>28</v>
      </c>
      <c r="AX1693" s="10" t="s">
        <v>72</v>
      </c>
      <c r="AY1693" s="138" t="s">
        <v>130</v>
      </c>
    </row>
    <row r="1694" spans="2:65" s="813" customFormat="1">
      <c r="B1694" s="817"/>
      <c r="D1694" s="137" t="s">
        <v>131</v>
      </c>
      <c r="E1694" s="814" t="s">
        <v>3928</v>
      </c>
      <c r="F1694" s="820" t="s">
        <v>3927</v>
      </c>
      <c r="H1694" s="819">
        <v>15.78</v>
      </c>
      <c r="I1694" s="818"/>
      <c r="L1694" s="817"/>
      <c r="M1694" s="816"/>
      <c r="T1694" s="815"/>
      <c r="AT1694" s="814" t="s">
        <v>131</v>
      </c>
      <c r="AU1694" s="814" t="s">
        <v>78</v>
      </c>
      <c r="AV1694" s="813" t="s">
        <v>132</v>
      </c>
      <c r="AW1694" s="813" t="s">
        <v>28</v>
      </c>
      <c r="AX1694" s="813" t="s">
        <v>8</v>
      </c>
      <c r="AY1694" s="814" t="s">
        <v>130</v>
      </c>
    </row>
    <row r="1695" spans="2:65" s="686" customFormat="1" ht="33" customHeight="1">
      <c r="B1695" s="301"/>
      <c r="C1695" s="551" t="s">
        <v>2482</v>
      </c>
      <c r="D1695" s="551" t="s">
        <v>1008</v>
      </c>
      <c r="E1695" s="801" t="s">
        <v>5271</v>
      </c>
      <c r="F1695" s="552" t="s">
        <v>5270</v>
      </c>
      <c r="G1695" s="800" t="s">
        <v>3305</v>
      </c>
      <c r="H1695" s="799">
        <v>8</v>
      </c>
      <c r="I1695" s="553"/>
      <c r="J1695" s="798">
        <f>ROUND(I1695*H1695,0)</f>
        <v>0</v>
      </c>
      <c r="K1695" s="552" t="s">
        <v>4082</v>
      </c>
      <c r="L1695" s="34"/>
      <c r="M1695" s="554" t="s">
        <v>1</v>
      </c>
      <c r="N1695" s="555" t="s">
        <v>37</v>
      </c>
      <c r="P1695" s="307">
        <f>O1695*H1695</f>
        <v>0</v>
      </c>
      <c r="Q1695" s="307">
        <v>2.5999999999999998E-5</v>
      </c>
      <c r="R1695" s="307">
        <f>Q1695*H1695</f>
        <v>2.0799999999999999E-4</v>
      </c>
      <c r="S1695" s="307">
        <v>0</v>
      </c>
      <c r="T1695" s="133">
        <f>S1695*H1695</f>
        <v>0</v>
      </c>
      <c r="AR1695" s="134" t="s">
        <v>143</v>
      </c>
      <c r="AT1695" s="134" t="s">
        <v>1008</v>
      </c>
      <c r="AU1695" s="134" t="s">
        <v>78</v>
      </c>
      <c r="AY1695" s="277" t="s">
        <v>130</v>
      </c>
      <c r="BE1695" s="308">
        <f>IF(N1695="základní",J1695,0)</f>
        <v>0</v>
      </c>
      <c r="BF1695" s="308">
        <f>IF(N1695="snížená",J1695,0)</f>
        <v>0</v>
      </c>
      <c r="BG1695" s="308">
        <f>IF(N1695="zákl. přenesená",J1695,0)</f>
        <v>0</v>
      </c>
      <c r="BH1695" s="308">
        <f>IF(N1695="sníž. přenesená",J1695,0)</f>
        <v>0</v>
      </c>
      <c r="BI1695" s="308">
        <f>IF(N1695="nulová",J1695,0)</f>
        <v>0</v>
      </c>
      <c r="BJ1695" s="277" t="s">
        <v>8</v>
      </c>
      <c r="BK1695" s="308">
        <f>ROUND(I1695*H1695,0)</f>
        <v>0</v>
      </c>
      <c r="BL1695" s="277" t="s">
        <v>143</v>
      </c>
      <c r="BM1695" s="134" t="s">
        <v>5269</v>
      </c>
    </row>
    <row r="1696" spans="2:65" s="10" customFormat="1">
      <c r="B1696" s="136"/>
      <c r="D1696" s="137" t="s">
        <v>131</v>
      </c>
      <c r="E1696" s="138" t="s">
        <v>1</v>
      </c>
      <c r="F1696" s="139" t="s">
        <v>5268</v>
      </c>
      <c r="H1696" s="140">
        <v>2</v>
      </c>
      <c r="I1696" s="141"/>
      <c r="L1696" s="136"/>
      <c r="M1696" s="142"/>
      <c r="T1696" s="144"/>
      <c r="AT1696" s="138" t="s">
        <v>131</v>
      </c>
      <c r="AU1696" s="138" t="s">
        <v>78</v>
      </c>
      <c r="AV1696" s="10" t="s">
        <v>78</v>
      </c>
      <c r="AW1696" s="10" t="s">
        <v>28</v>
      </c>
      <c r="AX1696" s="10" t="s">
        <v>72</v>
      </c>
      <c r="AY1696" s="138" t="s">
        <v>130</v>
      </c>
    </row>
    <row r="1697" spans="2:65" s="10" customFormat="1">
      <c r="B1697" s="136"/>
      <c r="D1697" s="137" t="s">
        <v>131</v>
      </c>
      <c r="E1697" s="138" t="s">
        <v>1</v>
      </c>
      <c r="F1697" s="139" t="s">
        <v>5267</v>
      </c>
      <c r="H1697" s="140">
        <v>2</v>
      </c>
      <c r="I1697" s="141"/>
      <c r="L1697" s="136"/>
      <c r="M1697" s="142"/>
      <c r="T1697" s="144"/>
      <c r="AT1697" s="138" t="s">
        <v>131</v>
      </c>
      <c r="AU1697" s="138" t="s">
        <v>78</v>
      </c>
      <c r="AV1697" s="10" t="s">
        <v>78</v>
      </c>
      <c r="AW1697" s="10" t="s">
        <v>28</v>
      </c>
      <c r="AX1697" s="10" t="s">
        <v>72</v>
      </c>
      <c r="AY1697" s="138" t="s">
        <v>130</v>
      </c>
    </row>
    <row r="1698" spans="2:65" s="10" customFormat="1">
      <c r="B1698" s="136"/>
      <c r="D1698" s="137" t="s">
        <v>131</v>
      </c>
      <c r="E1698" s="138" t="s">
        <v>1</v>
      </c>
      <c r="F1698" s="139" t="s">
        <v>5266</v>
      </c>
      <c r="H1698" s="140">
        <v>4</v>
      </c>
      <c r="I1698" s="141"/>
      <c r="L1698" s="136"/>
      <c r="M1698" s="142"/>
      <c r="T1698" s="144"/>
      <c r="AT1698" s="138" t="s">
        <v>131</v>
      </c>
      <c r="AU1698" s="138" t="s">
        <v>78</v>
      </c>
      <c r="AV1698" s="10" t="s">
        <v>78</v>
      </c>
      <c r="AW1698" s="10" t="s">
        <v>28</v>
      </c>
      <c r="AX1698" s="10" t="s">
        <v>72</v>
      </c>
      <c r="AY1698" s="138" t="s">
        <v>130</v>
      </c>
    </row>
    <row r="1699" spans="2:65" s="813" customFormat="1">
      <c r="B1699" s="817"/>
      <c r="D1699" s="137" t="s">
        <v>131</v>
      </c>
      <c r="E1699" s="814" t="s">
        <v>1</v>
      </c>
      <c r="F1699" s="820" t="s">
        <v>2951</v>
      </c>
      <c r="H1699" s="819">
        <v>8</v>
      </c>
      <c r="I1699" s="818"/>
      <c r="L1699" s="817"/>
      <c r="M1699" s="816"/>
      <c r="T1699" s="815"/>
      <c r="AT1699" s="814" t="s">
        <v>131</v>
      </c>
      <c r="AU1699" s="814" t="s">
        <v>78</v>
      </c>
      <c r="AV1699" s="813" t="s">
        <v>132</v>
      </c>
      <c r="AW1699" s="813" t="s">
        <v>28</v>
      </c>
      <c r="AX1699" s="813" t="s">
        <v>8</v>
      </c>
      <c r="AY1699" s="814" t="s">
        <v>130</v>
      </c>
    </row>
    <row r="1700" spans="2:65" s="686" customFormat="1" ht="24.25" customHeight="1">
      <c r="B1700" s="301"/>
      <c r="C1700" s="145" t="s">
        <v>2483</v>
      </c>
      <c r="D1700" s="145" t="s">
        <v>164</v>
      </c>
      <c r="E1700" s="146" t="s">
        <v>5265</v>
      </c>
      <c r="F1700" s="147" t="s">
        <v>5264</v>
      </c>
      <c r="G1700" s="148" t="s">
        <v>3305</v>
      </c>
      <c r="H1700" s="149">
        <v>8</v>
      </c>
      <c r="I1700" s="150"/>
      <c r="J1700" s="151">
        <f>ROUND(I1700*H1700,0)</f>
        <v>0</v>
      </c>
      <c r="K1700" s="147" t="s">
        <v>4082</v>
      </c>
      <c r="L1700" s="152"/>
      <c r="M1700" s="153" t="s">
        <v>1</v>
      </c>
      <c r="N1700" s="306" t="s">
        <v>37</v>
      </c>
      <c r="P1700" s="307">
        <f>O1700*H1700</f>
        <v>0</v>
      </c>
      <c r="Q1700" s="307">
        <v>8.9999999999999998E-4</v>
      </c>
      <c r="R1700" s="307">
        <f>Q1700*H1700</f>
        <v>7.1999999999999998E-3</v>
      </c>
      <c r="S1700" s="307">
        <v>0</v>
      </c>
      <c r="T1700" s="133">
        <f>S1700*H1700</f>
        <v>0</v>
      </c>
      <c r="AR1700" s="134" t="s">
        <v>154</v>
      </c>
      <c r="AT1700" s="134" t="s">
        <v>164</v>
      </c>
      <c r="AU1700" s="134" t="s">
        <v>78</v>
      </c>
      <c r="AY1700" s="277" t="s">
        <v>130</v>
      </c>
      <c r="BE1700" s="308">
        <f>IF(N1700="základní",J1700,0)</f>
        <v>0</v>
      </c>
      <c r="BF1700" s="308">
        <f>IF(N1700="snížená",J1700,0)</f>
        <v>0</v>
      </c>
      <c r="BG1700" s="308">
        <f>IF(N1700="zákl. přenesená",J1700,0)</f>
        <v>0</v>
      </c>
      <c r="BH1700" s="308">
        <f>IF(N1700="sníž. přenesená",J1700,0)</f>
        <v>0</v>
      </c>
      <c r="BI1700" s="308">
        <f>IF(N1700="nulová",J1700,0)</f>
        <v>0</v>
      </c>
      <c r="BJ1700" s="277" t="s">
        <v>8</v>
      </c>
      <c r="BK1700" s="308">
        <f>ROUND(I1700*H1700,0)</f>
        <v>0</v>
      </c>
      <c r="BL1700" s="277" t="s">
        <v>143</v>
      </c>
      <c r="BM1700" s="134" t="s">
        <v>5263</v>
      </c>
    </row>
    <row r="1701" spans="2:65" s="686" customFormat="1" ht="33" customHeight="1">
      <c r="B1701" s="301"/>
      <c r="C1701" s="551" t="s">
        <v>2484</v>
      </c>
      <c r="D1701" s="551" t="s">
        <v>1008</v>
      </c>
      <c r="E1701" s="801" t="s">
        <v>5262</v>
      </c>
      <c r="F1701" s="552" t="s">
        <v>5261</v>
      </c>
      <c r="G1701" s="800" t="s">
        <v>3305</v>
      </c>
      <c r="H1701" s="799">
        <v>3</v>
      </c>
      <c r="I1701" s="553"/>
      <c r="J1701" s="798">
        <f>ROUND(I1701*H1701,0)</f>
        <v>0</v>
      </c>
      <c r="K1701" s="552" t="s">
        <v>4082</v>
      </c>
      <c r="L1701" s="34"/>
      <c r="M1701" s="554" t="s">
        <v>1</v>
      </c>
      <c r="N1701" s="555" t="s">
        <v>37</v>
      </c>
      <c r="P1701" s="307">
        <f>O1701*H1701</f>
        <v>0</v>
      </c>
      <c r="Q1701" s="307">
        <v>2.5999999999999998E-5</v>
      </c>
      <c r="R1701" s="307">
        <f>Q1701*H1701</f>
        <v>7.7999999999999999E-5</v>
      </c>
      <c r="S1701" s="307">
        <v>0</v>
      </c>
      <c r="T1701" s="133">
        <f>S1701*H1701</f>
        <v>0</v>
      </c>
      <c r="AR1701" s="134" t="s">
        <v>143</v>
      </c>
      <c r="AT1701" s="134" t="s">
        <v>1008</v>
      </c>
      <c r="AU1701" s="134" t="s">
        <v>78</v>
      </c>
      <c r="AY1701" s="277" t="s">
        <v>130</v>
      </c>
      <c r="BE1701" s="308">
        <f>IF(N1701="základní",J1701,0)</f>
        <v>0</v>
      </c>
      <c r="BF1701" s="308">
        <f>IF(N1701="snížená",J1701,0)</f>
        <v>0</v>
      </c>
      <c r="BG1701" s="308">
        <f>IF(N1701="zákl. přenesená",J1701,0)</f>
        <v>0</v>
      </c>
      <c r="BH1701" s="308">
        <f>IF(N1701="sníž. přenesená",J1701,0)</f>
        <v>0</v>
      </c>
      <c r="BI1701" s="308">
        <f>IF(N1701="nulová",J1701,0)</f>
        <v>0</v>
      </c>
      <c r="BJ1701" s="277" t="s">
        <v>8</v>
      </c>
      <c r="BK1701" s="308">
        <f>ROUND(I1701*H1701,0)</f>
        <v>0</v>
      </c>
      <c r="BL1701" s="277" t="s">
        <v>143</v>
      </c>
      <c r="BM1701" s="134" t="s">
        <v>5260</v>
      </c>
    </row>
    <row r="1702" spans="2:65" s="10" customFormat="1">
      <c r="B1702" s="136"/>
      <c r="D1702" s="137" t="s">
        <v>131</v>
      </c>
      <c r="E1702" s="138" t="s">
        <v>1</v>
      </c>
      <c r="F1702" s="139" t="s">
        <v>5259</v>
      </c>
      <c r="H1702" s="140">
        <v>1</v>
      </c>
      <c r="I1702" s="141"/>
      <c r="L1702" s="136"/>
      <c r="M1702" s="142"/>
      <c r="T1702" s="144"/>
      <c r="AT1702" s="138" t="s">
        <v>131</v>
      </c>
      <c r="AU1702" s="138" t="s">
        <v>78</v>
      </c>
      <c r="AV1702" s="10" t="s">
        <v>78</v>
      </c>
      <c r="AW1702" s="10" t="s">
        <v>28</v>
      </c>
      <c r="AX1702" s="10" t="s">
        <v>72</v>
      </c>
      <c r="AY1702" s="138" t="s">
        <v>130</v>
      </c>
    </row>
    <row r="1703" spans="2:65" s="10" customFormat="1">
      <c r="B1703" s="136"/>
      <c r="D1703" s="137" t="s">
        <v>131</v>
      </c>
      <c r="E1703" s="138" t="s">
        <v>1</v>
      </c>
      <c r="F1703" s="139" t="s">
        <v>5258</v>
      </c>
      <c r="H1703" s="140">
        <v>1</v>
      </c>
      <c r="I1703" s="141"/>
      <c r="L1703" s="136"/>
      <c r="M1703" s="142"/>
      <c r="T1703" s="144"/>
      <c r="AT1703" s="138" t="s">
        <v>131</v>
      </c>
      <c r="AU1703" s="138" t="s">
        <v>78</v>
      </c>
      <c r="AV1703" s="10" t="s">
        <v>78</v>
      </c>
      <c r="AW1703" s="10" t="s">
        <v>28</v>
      </c>
      <c r="AX1703" s="10" t="s">
        <v>72</v>
      </c>
      <c r="AY1703" s="138" t="s">
        <v>130</v>
      </c>
    </row>
    <row r="1704" spans="2:65" s="10" customFormat="1">
      <c r="B1704" s="136"/>
      <c r="D1704" s="137" t="s">
        <v>131</v>
      </c>
      <c r="E1704" s="138" t="s">
        <v>1</v>
      </c>
      <c r="F1704" s="139" t="s">
        <v>5257</v>
      </c>
      <c r="H1704" s="140">
        <v>1</v>
      </c>
      <c r="I1704" s="141"/>
      <c r="L1704" s="136"/>
      <c r="M1704" s="142"/>
      <c r="T1704" s="144"/>
      <c r="AT1704" s="138" t="s">
        <v>131</v>
      </c>
      <c r="AU1704" s="138" t="s">
        <v>78</v>
      </c>
      <c r="AV1704" s="10" t="s">
        <v>78</v>
      </c>
      <c r="AW1704" s="10" t="s">
        <v>28</v>
      </c>
      <c r="AX1704" s="10" t="s">
        <v>72</v>
      </c>
      <c r="AY1704" s="138" t="s">
        <v>130</v>
      </c>
    </row>
    <row r="1705" spans="2:65" s="813" customFormat="1">
      <c r="B1705" s="817"/>
      <c r="D1705" s="137" t="s">
        <v>131</v>
      </c>
      <c r="E1705" s="814" t="s">
        <v>1</v>
      </c>
      <c r="F1705" s="820" t="s">
        <v>2951</v>
      </c>
      <c r="H1705" s="819">
        <v>3</v>
      </c>
      <c r="I1705" s="818"/>
      <c r="L1705" s="817"/>
      <c r="M1705" s="816"/>
      <c r="T1705" s="815"/>
      <c r="AT1705" s="814" t="s">
        <v>131</v>
      </c>
      <c r="AU1705" s="814" t="s">
        <v>78</v>
      </c>
      <c r="AV1705" s="813" t="s">
        <v>132</v>
      </c>
      <c r="AW1705" s="813" t="s">
        <v>28</v>
      </c>
      <c r="AX1705" s="813" t="s">
        <v>8</v>
      </c>
      <c r="AY1705" s="814" t="s">
        <v>130</v>
      </c>
    </row>
    <row r="1706" spans="2:65" s="686" customFormat="1" ht="24.25" customHeight="1">
      <c r="B1706" s="301"/>
      <c r="C1706" s="145" t="s">
        <v>2485</v>
      </c>
      <c r="D1706" s="145" t="s">
        <v>164</v>
      </c>
      <c r="E1706" s="146" t="s">
        <v>5256</v>
      </c>
      <c r="F1706" s="147" t="s">
        <v>5255</v>
      </c>
      <c r="G1706" s="148" t="s">
        <v>3305</v>
      </c>
      <c r="H1706" s="149">
        <v>3</v>
      </c>
      <c r="I1706" s="150"/>
      <c r="J1706" s="151">
        <f>ROUND(I1706*H1706,0)</f>
        <v>0</v>
      </c>
      <c r="K1706" s="147" t="s">
        <v>4082</v>
      </c>
      <c r="L1706" s="152"/>
      <c r="M1706" s="153" t="s">
        <v>1</v>
      </c>
      <c r="N1706" s="306" t="s">
        <v>37</v>
      </c>
      <c r="P1706" s="307">
        <f>O1706*H1706</f>
        <v>0</v>
      </c>
      <c r="Q1706" s="307">
        <v>1.4E-3</v>
      </c>
      <c r="R1706" s="307">
        <f>Q1706*H1706</f>
        <v>4.1999999999999997E-3</v>
      </c>
      <c r="S1706" s="307">
        <v>0</v>
      </c>
      <c r="T1706" s="133">
        <f>S1706*H1706</f>
        <v>0</v>
      </c>
      <c r="AR1706" s="134" t="s">
        <v>154</v>
      </c>
      <c r="AT1706" s="134" t="s">
        <v>164</v>
      </c>
      <c r="AU1706" s="134" t="s">
        <v>78</v>
      </c>
      <c r="AY1706" s="277" t="s">
        <v>130</v>
      </c>
      <c r="BE1706" s="308">
        <f>IF(N1706="základní",J1706,0)</f>
        <v>0</v>
      </c>
      <c r="BF1706" s="308">
        <f>IF(N1706="snížená",J1706,0)</f>
        <v>0</v>
      </c>
      <c r="BG1706" s="308">
        <f>IF(N1706="zákl. přenesená",J1706,0)</f>
        <v>0</v>
      </c>
      <c r="BH1706" s="308">
        <f>IF(N1706="sníž. přenesená",J1706,0)</f>
        <v>0</v>
      </c>
      <c r="BI1706" s="308">
        <f>IF(N1706="nulová",J1706,0)</f>
        <v>0</v>
      </c>
      <c r="BJ1706" s="277" t="s">
        <v>8</v>
      </c>
      <c r="BK1706" s="308">
        <f>ROUND(I1706*H1706,0)</f>
        <v>0</v>
      </c>
      <c r="BL1706" s="277" t="s">
        <v>143</v>
      </c>
      <c r="BM1706" s="134" t="s">
        <v>5254</v>
      </c>
    </row>
    <row r="1707" spans="2:65" s="686" customFormat="1" ht="33" customHeight="1">
      <c r="B1707" s="301"/>
      <c r="C1707" s="551" t="s">
        <v>2486</v>
      </c>
      <c r="D1707" s="551" t="s">
        <v>1008</v>
      </c>
      <c r="E1707" s="801" t="s">
        <v>5253</v>
      </c>
      <c r="F1707" s="552" t="s">
        <v>5252</v>
      </c>
      <c r="G1707" s="800" t="s">
        <v>3305</v>
      </c>
      <c r="H1707" s="799">
        <v>2</v>
      </c>
      <c r="I1707" s="553"/>
      <c r="J1707" s="798">
        <f>ROUND(I1707*H1707,0)</f>
        <v>0</v>
      </c>
      <c r="K1707" s="552" t="s">
        <v>4082</v>
      </c>
      <c r="L1707" s="34"/>
      <c r="M1707" s="554" t="s">
        <v>1</v>
      </c>
      <c r="N1707" s="555" t="s">
        <v>37</v>
      </c>
      <c r="P1707" s="307">
        <f>O1707*H1707</f>
        <v>0</v>
      </c>
      <c r="Q1707" s="307">
        <v>3.1999999999999999E-5</v>
      </c>
      <c r="R1707" s="307">
        <f>Q1707*H1707</f>
        <v>6.3999999999999997E-5</v>
      </c>
      <c r="S1707" s="307">
        <v>0</v>
      </c>
      <c r="T1707" s="133">
        <f>S1707*H1707</f>
        <v>0</v>
      </c>
      <c r="AR1707" s="134" t="s">
        <v>143</v>
      </c>
      <c r="AT1707" s="134" t="s">
        <v>1008</v>
      </c>
      <c r="AU1707" s="134" t="s">
        <v>78</v>
      </c>
      <c r="AY1707" s="277" t="s">
        <v>130</v>
      </c>
      <c r="BE1707" s="308">
        <f>IF(N1707="základní",J1707,0)</f>
        <v>0</v>
      </c>
      <c r="BF1707" s="308">
        <f>IF(N1707="snížená",J1707,0)</f>
        <v>0</v>
      </c>
      <c r="BG1707" s="308">
        <f>IF(N1707="zákl. přenesená",J1707,0)</f>
        <v>0</v>
      </c>
      <c r="BH1707" s="308">
        <f>IF(N1707="sníž. přenesená",J1707,0)</f>
        <v>0</v>
      </c>
      <c r="BI1707" s="308">
        <f>IF(N1707="nulová",J1707,0)</f>
        <v>0</v>
      </c>
      <c r="BJ1707" s="277" t="s">
        <v>8</v>
      </c>
      <c r="BK1707" s="308">
        <f>ROUND(I1707*H1707,0)</f>
        <v>0</v>
      </c>
      <c r="BL1707" s="277" t="s">
        <v>143</v>
      </c>
      <c r="BM1707" s="134" t="s">
        <v>5251</v>
      </c>
    </row>
    <row r="1708" spans="2:65" s="10" customFormat="1">
      <c r="B1708" s="136"/>
      <c r="D1708" s="137" t="s">
        <v>131</v>
      </c>
      <c r="E1708" s="138" t="s">
        <v>1</v>
      </c>
      <c r="F1708" s="139" t="s">
        <v>5250</v>
      </c>
      <c r="H1708" s="140">
        <v>2</v>
      </c>
      <c r="I1708" s="141"/>
      <c r="L1708" s="136"/>
      <c r="M1708" s="142"/>
      <c r="T1708" s="144"/>
      <c r="AT1708" s="138" t="s">
        <v>131</v>
      </c>
      <c r="AU1708" s="138" t="s">
        <v>78</v>
      </c>
      <c r="AV1708" s="10" t="s">
        <v>78</v>
      </c>
      <c r="AW1708" s="10" t="s">
        <v>28</v>
      </c>
      <c r="AX1708" s="10" t="s">
        <v>72</v>
      </c>
      <c r="AY1708" s="138" t="s">
        <v>130</v>
      </c>
    </row>
    <row r="1709" spans="2:65" s="813" customFormat="1">
      <c r="B1709" s="817"/>
      <c r="D1709" s="137" t="s">
        <v>131</v>
      </c>
      <c r="E1709" s="814" t="s">
        <v>1</v>
      </c>
      <c r="F1709" s="820" t="s">
        <v>2951</v>
      </c>
      <c r="H1709" s="819">
        <v>2</v>
      </c>
      <c r="I1709" s="818"/>
      <c r="L1709" s="817"/>
      <c r="M1709" s="816"/>
      <c r="T1709" s="815"/>
      <c r="AT1709" s="814" t="s">
        <v>131</v>
      </c>
      <c r="AU1709" s="814" t="s">
        <v>78</v>
      </c>
      <c r="AV1709" s="813" t="s">
        <v>132</v>
      </c>
      <c r="AW1709" s="813" t="s">
        <v>28</v>
      </c>
      <c r="AX1709" s="813" t="s">
        <v>8</v>
      </c>
      <c r="AY1709" s="814" t="s">
        <v>130</v>
      </c>
    </row>
    <row r="1710" spans="2:65" s="686" customFormat="1" ht="24.25" customHeight="1">
      <c r="B1710" s="301"/>
      <c r="C1710" s="145" t="s">
        <v>2487</v>
      </c>
      <c r="D1710" s="145" t="s">
        <v>164</v>
      </c>
      <c r="E1710" s="146" t="s">
        <v>5249</v>
      </c>
      <c r="F1710" s="147" t="s">
        <v>5248</v>
      </c>
      <c r="G1710" s="148" t="s">
        <v>3305</v>
      </c>
      <c r="H1710" s="149">
        <v>2</v>
      </c>
      <c r="I1710" s="150"/>
      <c r="J1710" s="151">
        <f>ROUND(I1710*H1710,0)</f>
        <v>0</v>
      </c>
      <c r="K1710" s="147" t="s">
        <v>4082</v>
      </c>
      <c r="L1710" s="152"/>
      <c r="M1710" s="153" t="s">
        <v>1</v>
      </c>
      <c r="N1710" s="306" t="s">
        <v>37</v>
      </c>
      <c r="P1710" s="307">
        <f>O1710*H1710</f>
        <v>0</v>
      </c>
      <c r="Q1710" s="307">
        <v>2.2000000000000001E-3</v>
      </c>
      <c r="R1710" s="307">
        <f>Q1710*H1710</f>
        <v>4.4000000000000003E-3</v>
      </c>
      <c r="S1710" s="307">
        <v>0</v>
      </c>
      <c r="T1710" s="133">
        <f>S1710*H1710</f>
        <v>0</v>
      </c>
      <c r="AR1710" s="134" t="s">
        <v>154</v>
      </c>
      <c r="AT1710" s="134" t="s">
        <v>164</v>
      </c>
      <c r="AU1710" s="134" t="s">
        <v>78</v>
      </c>
      <c r="AY1710" s="277" t="s">
        <v>130</v>
      </c>
      <c r="BE1710" s="308">
        <f>IF(N1710="základní",J1710,0)</f>
        <v>0</v>
      </c>
      <c r="BF1710" s="308">
        <f>IF(N1710="snížená",J1710,0)</f>
        <v>0</v>
      </c>
      <c r="BG1710" s="308">
        <f>IF(N1710="zákl. přenesená",J1710,0)</f>
        <v>0</v>
      </c>
      <c r="BH1710" s="308">
        <f>IF(N1710="sníž. přenesená",J1710,0)</f>
        <v>0</v>
      </c>
      <c r="BI1710" s="308">
        <f>IF(N1710="nulová",J1710,0)</f>
        <v>0</v>
      </c>
      <c r="BJ1710" s="277" t="s">
        <v>8</v>
      </c>
      <c r="BK1710" s="308">
        <f>ROUND(I1710*H1710,0)</f>
        <v>0</v>
      </c>
      <c r="BL1710" s="277" t="s">
        <v>143</v>
      </c>
      <c r="BM1710" s="134" t="s">
        <v>5247</v>
      </c>
    </row>
    <row r="1711" spans="2:65" s="686" customFormat="1" ht="33" customHeight="1">
      <c r="B1711" s="301"/>
      <c r="C1711" s="551" t="s">
        <v>2488</v>
      </c>
      <c r="D1711" s="551" t="s">
        <v>1008</v>
      </c>
      <c r="E1711" s="801" t="s">
        <v>5246</v>
      </c>
      <c r="F1711" s="552" t="s">
        <v>5245</v>
      </c>
      <c r="G1711" s="800" t="s">
        <v>270</v>
      </c>
      <c r="H1711" s="799">
        <v>561.70000000000005</v>
      </c>
      <c r="I1711" s="553"/>
      <c r="J1711" s="798">
        <f>ROUND(I1711*H1711,0)</f>
        <v>0</v>
      </c>
      <c r="K1711" s="552" t="s">
        <v>1</v>
      </c>
      <c r="L1711" s="34"/>
      <c r="M1711" s="554" t="s">
        <v>1</v>
      </c>
      <c r="N1711" s="555" t="s">
        <v>37</v>
      </c>
      <c r="P1711" s="307">
        <f>O1711*H1711</f>
        <v>0</v>
      </c>
      <c r="Q1711" s="307">
        <v>2.53964455E-2</v>
      </c>
      <c r="R1711" s="307">
        <f>Q1711*H1711</f>
        <v>14.265183437350002</v>
      </c>
      <c r="S1711" s="307">
        <v>0</v>
      </c>
      <c r="T1711" s="133">
        <f>S1711*H1711</f>
        <v>0</v>
      </c>
      <c r="AR1711" s="134" t="s">
        <v>143</v>
      </c>
      <c r="AT1711" s="134" t="s">
        <v>1008</v>
      </c>
      <c r="AU1711" s="134" t="s">
        <v>78</v>
      </c>
      <c r="AY1711" s="277" t="s">
        <v>130</v>
      </c>
      <c r="BE1711" s="308">
        <f>IF(N1711="základní",J1711,0)</f>
        <v>0</v>
      </c>
      <c r="BF1711" s="308">
        <f>IF(N1711="snížená",J1711,0)</f>
        <v>0</v>
      </c>
      <c r="BG1711" s="308">
        <f>IF(N1711="zákl. přenesená",J1711,0)</f>
        <v>0</v>
      </c>
      <c r="BH1711" s="308">
        <f>IF(N1711="sníž. přenesená",J1711,0)</f>
        <v>0</v>
      </c>
      <c r="BI1711" s="308">
        <f>IF(N1711="nulová",J1711,0)</f>
        <v>0</v>
      </c>
      <c r="BJ1711" s="277" t="s">
        <v>8</v>
      </c>
      <c r="BK1711" s="308">
        <f>ROUND(I1711*H1711,0)</f>
        <v>0</v>
      </c>
      <c r="BL1711" s="277" t="s">
        <v>143</v>
      </c>
      <c r="BM1711" s="134" t="s">
        <v>5244</v>
      </c>
    </row>
    <row r="1712" spans="2:65" s="10" customFormat="1" ht="20.6">
      <c r="B1712" s="136"/>
      <c r="D1712" s="137" t="s">
        <v>131</v>
      </c>
      <c r="E1712" s="138" t="s">
        <v>1</v>
      </c>
      <c r="F1712" s="139" t="s">
        <v>5243</v>
      </c>
      <c r="H1712" s="140">
        <v>54.606000000000002</v>
      </c>
      <c r="I1712" s="141"/>
      <c r="L1712" s="136"/>
      <c r="M1712" s="142"/>
      <c r="T1712" s="144"/>
      <c r="AT1712" s="138" t="s">
        <v>131</v>
      </c>
      <c r="AU1712" s="138" t="s">
        <v>78</v>
      </c>
      <c r="AV1712" s="10" t="s">
        <v>78</v>
      </c>
      <c r="AW1712" s="10" t="s">
        <v>28</v>
      </c>
      <c r="AX1712" s="10" t="s">
        <v>72</v>
      </c>
      <c r="AY1712" s="138" t="s">
        <v>130</v>
      </c>
    </row>
    <row r="1713" spans="2:65" s="10" customFormat="1">
      <c r="B1713" s="136"/>
      <c r="D1713" s="137" t="s">
        <v>131</v>
      </c>
      <c r="E1713" s="138" t="s">
        <v>1</v>
      </c>
      <c r="F1713" s="139" t="s">
        <v>5242</v>
      </c>
      <c r="H1713" s="140">
        <v>73.745000000000005</v>
      </c>
      <c r="I1713" s="141"/>
      <c r="L1713" s="136"/>
      <c r="M1713" s="142"/>
      <c r="T1713" s="144"/>
      <c r="AT1713" s="138" t="s">
        <v>131</v>
      </c>
      <c r="AU1713" s="138" t="s">
        <v>78</v>
      </c>
      <c r="AV1713" s="10" t="s">
        <v>78</v>
      </c>
      <c r="AW1713" s="10" t="s">
        <v>28</v>
      </c>
      <c r="AX1713" s="10" t="s">
        <v>72</v>
      </c>
      <c r="AY1713" s="138" t="s">
        <v>130</v>
      </c>
    </row>
    <row r="1714" spans="2:65" s="10" customFormat="1">
      <c r="B1714" s="136"/>
      <c r="D1714" s="137" t="s">
        <v>131</v>
      </c>
      <c r="E1714" s="138" t="s">
        <v>1</v>
      </c>
      <c r="F1714" s="139" t="s">
        <v>5241</v>
      </c>
      <c r="H1714" s="140">
        <v>45.465000000000003</v>
      </c>
      <c r="I1714" s="141"/>
      <c r="L1714" s="136"/>
      <c r="M1714" s="142"/>
      <c r="T1714" s="144"/>
      <c r="AT1714" s="138" t="s">
        <v>131</v>
      </c>
      <c r="AU1714" s="138" t="s">
        <v>78</v>
      </c>
      <c r="AV1714" s="10" t="s">
        <v>78</v>
      </c>
      <c r="AW1714" s="10" t="s">
        <v>28</v>
      </c>
      <c r="AX1714" s="10" t="s">
        <v>72</v>
      </c>
      <c r="AY1714" s="138" t="s">
        <v>130</v>
      </c>
    </row>
    <row r="1715" spans="2:65" s="10" customFormat="1">
      <c r="B1715" s="136"/>
      <c r="D1715" s="137" t="s">
        <v>131</v>
      </c>
      <c r="E1715" s="138" t="s">
        <v>1</v>
      </c>
      <c r="F1715" s="139" t="s">
        <v>5240</v>
      </c>
      <c r="H1715" s="140">
        <v>157.303</v>
      </c>
      <c r="I1715" s="141"/>
      <c r="L1715" s="136"/>
      <c r="M1715" s="142"/>
      <c r="T1715" s="144"/>
      <c r="AT1715" s="138" t="s">
        <v>131</v>
      </c>
      <c r="AU1715" s="138" t="s">
        <v>78</v>
      </c>
      <c r="AV1715" s="10" t="s">
        <v>78</v>
      </c>
      <c r="AW1715" s="10" t="s">
        <v>28</v>
      </c>
      <c r="AX1715" s="10" t="s">
        <v>72</v>
      </c>
      <c r="AY1715" s="138" t="s">
        <v>130</v>
      </c>
    </row>
    <row r="1716" spans="2:65" s="10" customFormat="1">
      <c r="B1716" s="136"/>
      <c r="D1716" s="137" t="s">
        <v>131</v>
      </c>
      <c r="E1716" s="138" t="s">
        <v>1</v>
      </c>
      <c r="F1716" s="139" t="s">
        <v>5239</v>
      </c>
      <c r="H1716" s="140">
        <v>42.167000000000002</v>
      </c>
      <c r="I1716" s="141"/>
      <c r="L1716" s="136"/>
      <c r="M1716" s="142"/>
      <c r="T1716" s="144"/>
      <c r="AT1716" s="138" t="s">
        <v>131</v>
      </c>
      <c r="AU1716" s="138" t="s">
        <v>78</v>
      </c>
      <c r="AV1716" s="10" t="s">
        <v>78</v>
      </c>
      <c r="AW1716" s="10" t="s">
        <v>28</v>
      </c>
      <c r="AX1716" s="10" t="s">
        <v>72</v>
      </c>
      <c r="AY1716" s="138" t="s">
        <v>130</v>
      </c>
    </row>
    <row r="1717" spans="2:65" s="10" customFormat="1">
      <c r="B1717" s="136"/>
      <c r="D1717" s="137" t="s">
        <v>131</v>
      </c>
      <c r="E1717" s="138" t="s">
        <v>1</v>
      </c>
      <c r="F1717" s="139" t="s">
        <v>5238</v>
      </c>
      <c r="H1717" s="140">
        <v>19.733000000000001</v>
      </c>
      <c r="I1717" s="141"/>
      <c r="L1717" s="136"/>
      <c r="M1717" s="142"/>
      <c r="T1717" s="144"/>
      <c r="AT1717" s="138" t="s">
        <v>131</v>
      </c>
      <c r="AU1717" s="138" t="s">
        <v>78</v>
      </c>
      <c r="AV1717" s="10" t="s">
        <v>78</v>
      </c>
      <c r="AW1717" s="10" t="s">
        <v>28</v>
      </c>
      <c r="AX1717" s="10" t="s">
        <v>72</v>
      </c>
      <c r="AY1717" s="138" t="s">
        <v>130</v>
      </c>
    </row>
    <row r="1718" spans="2:65" s="10" customFormat="1">
      <c r="B1718" s="136"/>
      <c r="D1718" s="137" t="s">
        <v>131</v>
      </c>
      <c r="E1718" s="138" t="s">
        <v>1</v>
      </c>
      <c r="F1718" s="139" t="s">
        <v>5237</v>
      </c>
      <c r="H1718" s="140">
        <v>62.329000000000001</v>
      </c>
      <c r="I1718" s="141"/>
      <c r="L1718" s="136"/>
      <c r="M1718" s="142"/>
      <c r="T1718" s="144"/>
      <c r="AT1718" s="138" t="s">
        <v>131</v>
      </c>
      <c r="AU1718" s="138" t="s">
        <v>78</v>
      </c>
      <c r="AV1718" s="10" t="s">
        <v>78</v>
      </c>
      <c r="AW1718" s="10" t="s">
        <v>28</v>
      </c>
      <c r="AX1718" s="10" t="s">
        <v>72</v>
      </c>
      <c r="AY1718" s="138" t="s">
        <v>130</v>
      </c>
    </row>
    <row r="1719" spans="2:65" s="10" customFormat="1">
      <c r="B1719" s="136"/>
      <c r="D1719" s="137" t="s">
        <v>131</v>
      </c>
      <c r="E1719" s="138" t="s">
        <v>1</v>
      </c>
      <c r="F1719" s="139" t="s">
        <v>5236</v>
      </c>
      <c r="H1719" s="140">
        <v>13.164999999999999</v>
      </c>
      <c r="I1719" s="141"/>
      <c r="L1719" s="136"/>
      <c r="M1719" s="142"/>
      <c r="T1719" s="144"/>
      <c r="AT1719" s="138" t="s">
        <v>131</v>
      </c>
      <c r="AU1719" s="138" t="s">
        <v>78</v>
      </c>
      <c r="AV1719" s="10" t="s">
        <v>78</v>
      </c>
      <c r="AW1719" s="10" t="s">
        <v>28</v>
      </c>
      <c r="AX1719" s="10" t="s">
        <v>72</v>
      </c>
      <c r="AY1719" s="138" t="s">
        <v>130</v>
      </c>
    </row>
    <row r="1720" spans="2:65" s="10" customFormat="1">
      <c r="B1720" s="136"/>
      <c r="D1720" s="137" t="s">
        <v>131</v>
      </c>
      <c r="E1720" s="138" t="s">
        <v>1</v>
      </c>
      <c r="F1720" s="139" t="s">
        <v>5235</v>
      </c>
      <c r="H1720" s="140">
        <v>16.02</v>
      </c>
      <c r="I1720" s="141"/>
      <c r="L1720" s="136"/>
      <c r="M1720" s="142"/>
      <c r="T1720" s="144"/>
      <c r="AT1720" s="138" t="s">
        <v>131</v>
      </c>
      <c r="AU1720" s="138" t="s">
        <v>78</v>
      </c>
      <c r="AV1720" s="10" t="s">
        <v>78</v>
      </c>
      <c r="AW1720" s="10" t="s">
        <v>28</v>
      </c>
      <c r="AX1720" s="10" t="s">
        <v>72</v>
      </c>
      <c r="AY1720" s="138" t="s">
        <v>130</v>
      </c>
    </row>
    <row r="1721" spans="2:65" s="10" customFormat="1">
      <c r="B1721" s="136"/>
      <c r="D1721" s="137" t="s">
        <v>131</v>
      </c>
      <c r="E1721" s="138" t="s">
        <v>1</v>
      </c>
      <c r="F1721" s="139" t="s">
        <v>5234</v>
      </c>
      <c r="H1721" s="140">
        <v>45.811</v>
      </c>
      <c r="I1721" s="141"/>
      <c r="L1721" s="136"/>
      <c r="M1721" s="142"/>
      <c r="T1721" s="144"/>
      <c r="AT1721" s="138" t="s">
        <v>131</v>
      </c>
      <c r="AU1721" s="138" t="s">
        <v>78</v>
      </c>
      <c r="AV1721" s="10" t="s">
        <v>78</v>
      </c>
      <c r="AW1721" s="10" t="s">
        <v>28</v>
      </c>
      <c r="AX1721" s="10" t="s">
        <v>72</v>
      </c>
      <c r="AY1721" s="138" t="s">
        <v>130</v>
      </c>
    </row>
    <row r="1722" spans="2:65" s="10" customFormat="1">
      <c r="B1722" s="136"/>
      <c r="D1722" s="137" t="s">
        <v>131</v>
      </c>
      <c r="E1722" s="138" t="s">
        <v>1</v>
      </c>
      <c r="F1722" s="139" t="s">
        <v>5233</v>
      </c>
      <c r="H1722" s="140">
        <v>16.079999999999998</v>
      </c>
      <c r="I1722" s="141"/>
      <c r="L1722" s="136"/>
      <c r="M1722" s="142"/>
      <c r="T1722" s="144"/>
      <c r="AT1722" s="138" t="s">
        <v>131</v>
      </c>
      <c r="AU1722" s="138" t="s">
        <v>78</v>
      </c>
      <c r="AV1722" s="10" t="s">
        <v>78</v>
      </c>
      <c r="AW1722" s="10" t="s">
        <v>28</v>
      </c>
      <c r="AX1722" s="10" t="s">
        <v>72</v>
      </c>
      <c r="AY1722" s="138" t="s">
        <v>130</v>
      </c>
    </row>
    <row r="1723" spans="2:65" s="10" customFormat="1">
      <c r="B1723" s="136"/>
      <c r="D1723" s="137" t="s">
        <v>131</v>
      </c>
      <c r="E1723" s="138" t="s">
        <v>1</v>
      </c>
      <c r="F1723" s="139" t="s">
        <v>5232</v>
      </c>
      <c r="H1723" s="140">
        <v>7.6379999999999999</v>
      </c>
      <c r="I1723" s="141"/>
      <c r="L1723" s="136"/>
      <c r="M1723" s="142"/>
      <c r="T1723" s="144"/>
      <c r="AT1723" s="138" t="s">
        <v>131</v>
      </c>
      <c r="AU1723" s="138" t="s">
        <v>78</v>
      </c>
      <c r="AV1723" s="10" t="s">
        <v>78</v>
      </c>
      <c r="AW1723" s="10" t="s">
        <v>28</v>
      </c>
      <c r="AX1723" s="10" t="s">
        <v>72</v>
      </c>
      <c r="AY1723" s="138" t="s">
        <v>130</v>
      </c>
    </row>
    <row r="1724" spans="2:65" s="10" customFormat="1">
      <c r="B1724" s="136"/>
      <c r="D1724" s="137" t="s">
        <v>131</v>
      </c>
      <c r="E1724" s="138" t="s">
        <v>1</v>
      </c>
      <c r="F1724" s="139" t="s">
        <v>5231</v>
      </c>
      <c r="H1724" s="140">
        <v>7.6379999999999999</v>
      </c>
      <c r="I1724" s="141"/>
      <c r="L1724" s="136"/>
      <c r="M1724" s="142"/>
      <c r="T1724" s="144"/>
      <c r="AT1724" s="138" t="s">
        <v>131</v>
      </c>
      <c r="AU1724" s="138" t="s">
        <v>78</v>
      </c>
      <c r="AV1724" s="10" t="s">
        <v>78</v>
      </c>
      <c r="AW1724" s="10" t="s">
        <v>28</v>
      </c>
      <c r="AX1724" s="10" t="s">
        <v>72</v>
      </c>
      <c r="AY1724" s="138" t="s">
        <v>130</v>
      </c>
    </row>
    <row r="1725" spans="2:65" s="813" customFormat="1">
      <c r="B1725" s="817"/>
      <c r="D1725" s="137" t="s">
        <v>131</v>
      </c>
      <c r="E1725" s="814" t="s">
        <v>1</v>
      </c>
      <c r="F1725" s="820" t="s">
        <v>2951</v>
      </c>
      <c r="H1725" s="819">
        <v>561.70000000000016</v>
      </c>
      <c r="I1725" s="818"/>
      <c r="L1725" s="817"/>
      <c r="M1725" s="816"/>
      <c r="T1725" s="815"/>
      <c r="AT1725" s="814" t="s">
        <v>131</v>
      </c>
      <c r="AU1725" s="814" t="s">
        <v>78</v>
      </c>
      <c r="AV1725" s="813" t="s">
        <v>132</v>
      </c>
      <c r="AW1725" s="813" t="s">
        <v>28</v>
      </c>
      <c r="AX1725" s="813" t="s">
        <v>8</v>
      </c>
      <c r="AY1725" s="814" t="s">
        <v>130</v>
      </c>
    </row>
    <row r="1726" spans="2:65" s="686" customFormat="1" ht="21.75" customHeight="1">
      <c r="B1726" s="301"/>
      <c r="C1726" s="145" t="s">
        <v>2489</v>
      </c>
      <c r="D1726" s="145" t="s">
        <v>164</v>
      </c>
      <c r="E1726" s="146" t="s">
        <v>5230</v>
      </c>
      <c r="F1726" s="147" t="s">
        <v>5229</v>
      </c>
      <c r="G1726" s="148" t="s">
        <v>270</v>
      </c>
      <c r="H1726" s="149">
        <v>22.35</v>
      </c>
      <c r="I1726" s="150"/>
      <c r="J1726" s="151">
        <f>ROUND(I1726*H1726,0)</f>
        <v>0</v>
      </c>
      <c r="K1726" s="147" t="s">
        <v>4082</v>
      </c>
      <c r="L1726" s="152"/>
      <c r="M1726" s="153" t="s">
        <v>1</v>
      </c>
      <c r="N1726" s="306" t="s">
        <v>37</v>
      </c>
      <c r="P1726" s="307">
        <f>O1726*H1726</f>
        <v>0</v>
      </c>
      <c r="Q1726" s="307">
        <v>5.1999999999999998E-3</v>
      </c>
      <c r="R1726" s="307">
        <f>Q1726*H1726</f>
        <v>0.11622</v>
      </c>
      <c r="S1726" s="307">
        <v>0</v>
      </c>
      <c r="T1726" s="133">
        <f>S1726*H1726</f>
        <v>0</v>
      </c>
      <c r="AR1726" s="134" t="s">
        <v>154</v>
      </c>
      <c r="AT1726" s="134" t="s">
        <v>164</v>
      </c>
      <c r="AU1726" s="134" t="s">
        <v>78</v>
      </c>
      <c r="AY1726" s="277" t="s">
        <v>130</v>
      </c>
      <c r="BE1726" s="308">
        <f>IF(N1726="základní",J1726,0)</f>
        <v>0</v>
      </c>
      <c r="BF1726" s="308">
        <f>IF(N1726="snížená",J1726,0)</f>
        <v>0</v>
      </c>
      <c r="BG1726" s="308">
        <f>IF(N1726="zákl. přenesená",J1726,0)</f>
        <v>0</v>
      </c>
      <c r="BH1726" s="308">
        <f>IF(N1726="sníž. přenesená",J1726,0)</f>
        <v>0</v>
      </c>
      <c r="BI1726" s="308">
        <f>IF(N1726="nulová",J1726,0)</f>
        <v>0</v>
      </c>
      <c r="BJ1726" s="277" t="s">
        <v>8</v>
      </c>
      <c r="BK1726" s="308">
        <f>ROUND(I1726*H1726,0)</f>
        <v>0</v>
      </c>
      <c r="BL1726" s="277" t="s">
        <v>143</v>
      </c>
      <c r="BM1726" s="134" t="s">
        <v>5228</v>
      </c>
    </row>
    <row r="1727" spans="2:65" s="10" customFormat="1">
      <c r="B1727" s="136"/>
      <c r="D1727" s="137" t="s">
        <v>131</v>
      </c>
      <c r="E1727" s="138" t="s">
        <v>1</v>
      </c>
      <c r="F1727" s="139" t="s">
        <v>5227</v>
      </c>
      <c r="H1727" s="140">
        <v>22.35</v>
      </c>
      <c r="I1727" s="141"/>
      <c r="L1727" s="136"/>
      <c r="M1727" s="142"/>
      <c r="T1727" s="144"/>
      <c r="AT1727" s="138" t="s">
        <v>131</v>
      </c>
      <c r="AU1727" s="138" t="s">
        <v>78</v>
      </c>
      <c r="AV1727" s="10" t="s">
        <v>78</v>
      </c>
      <c r="AW1727" s="10" t="s">
        <v>28</v>
      </c>
      <c r="AX1727" s="10" t="s">
        <v>72</v>
      </c>
      <c r="AY1727" s="138" t="s">
        <v>130</v>
      </c>
    </row>
    <row r="1728" spans="2:65" s="813" customFormat="1">
      <c r="B1728" s="817"/>
      <c r="D1728" s="137" t="s">
        <v>131</v>
      </c>
      <c r="E1728" s="814" t="s">
        <v>1</v>
      </c>
      <c r="F1728" s="820" t="s">
        <v>5226</v>
      </c>
      <c r="H1728" s="819">
        <v>22.35</v>
      </c>
      <c r="I1728" s="818"/>
      <c r="L1728" s="817"/>
      <c r="M1728" s="816"/>
      <c r="T1728" s="815"/>
      <c r="AT1728" s="814" t="s">
        <v>131</v>
      </c>
      <c r="AU1728" s="814" t="s">
        <v>78</v>
      </c>
      <c r="AV1728" s="813" t="s">
        <v>132</v>
      </c>
      <c r="AW1728" s="813" t="s">
        <v>28</v>
      </c>
      <c r="AX1728" s="813" t="s">
        <v>8</v>
      </c>
      <c r="AY1728" s="814" t="s">
        <v>130</v>
      </c>
    </row>
    <row r="1729" spans="2:65" s="686" customFormat="1" ht="24.25" customHeight="1">
      <c r="B1729" s="301"/>
      <c r="C1729" s="551" t="s">
        <v>2490</v>
      </c>
      <c r="D1729" s="551" t="s">
        <v>1008</v>
      </c>
      <c r="E1729" s="801" t="s">
        <v>5225</v>
      </c>
      <c r="F1729" s="552" t="s">
        <v>5224</v>
      </c>
      <c r="G1729" s="800" t="s">
        <v>270</v>
      </c>
      <c r="H1729" s="799">
        <v>33.158999999999999</v>
      </c>
      <c r="I1729" s="553"/>
      <c r="J1729" s="798">
        <f>ROUND(I1729*H1729,0)</f>
        <v>0</v>
      </c>
      <c r="K1729" s="552" t="s">
        <v>1</v>
      </c>
      <c r="L1729" s="34"/>
      <c r="M1729" s="554" t="s">
        <v>1</v>
      </c>
      <c r="N1729" s="555" t="s">
        <v>37</v>
      </c>
      <c r="P1729" s="307">
        <f>O1729*H1729</f>
        <v>0</v>
      </c>
      <c r="Q1729" s="307">
        <v>1.7836445499999999E-2</v>
      </c>
      <c r="R1729" s="307">
        <f>Q1729*H1729</f>
        <v>0.59143869633449997</v>
      </c>
      <c r="S1729" s="307">
        <v>0</v>
      </c>
      <c r="T1729" s="133">
        <f>S1729*H1729</f>
        <v>0</v>
      </c>
      <c r="AR1729" s="134" t="s">
        <v>143</v>
      </c>
      <c r="AT1729" s="134" t="s">
        <v>1008</v>
      </c>
      <c r="AU1729" s="134" t="s">
        <v>78</v>
      </c>
      <c r="AY1729" s="277" t="s">
        <v>130</v>
      </c>
      <c r="BE1729" s="308">
        <f>IF(N1729="základní",J1729,0)</f>
        <v>0</v>
      </c>
      <c r="BF1729" s="308">
        <f>IF(N1729="snížená",J1729,0)</f>
        <v>0</v>
      </c>
      <c r="BG1729" s="308">
        <f>IF(N1729="zákl. přenesená",J1729,0)</f>
        <v>0</v>
      </c>
      <c r="BH1729" s="308">
        <f>IF(N1729="sníž. přenesená",J1729,0)</f>
        <v>0</v>
      </c>
      <c r="BI1729" s="308">
        <f>IF(N1729="nulová",J1729,0)</f>
        <v>0</v>
      </c>
      <c r="BJ1729" s="277" t="s">
        <v>8</v>
      </c>
      <c r="BK1729" s="308">
        <f>ROUND(I1729*H1729,0)</f>
        <v>0</v>
      </c>
      <c r="BL1729" s="277" t="s">
        <v>143</v>
      </c>
      <c r="BM1729" s="134" t="s">
        <v>5223</v>
      </c>
    </row>
    <row r="1730" spans="2:65" s="10" customFormat="1">
      <c r="B1730" s="136"/>
      <c r="D1730" s="137" t="s">
        <v>131</v>
      </c>
      <c r="E1730" s="138" t="s">
        <v>1</v>
      </c>
      <c r="F1730" s="139" t="s">
        <v>5222</v>
      </c>
      <c r="H1730" s="140">
        <v>33.158999999999999</v>
      </c>
      <c r="I1730" s="141"/>
      <c r="L1730" s="136"/>
      <c r="M1730" s="142"/>
      <c r="T1730" s="144"/>
      <c r="AT1730" s="138" t="s">
        <v>131</v>
      </c>
      <c r="AU1730" s="138" t="s">
        <v>78</v>
      </c>
      <c r="AV1730" s="10" t="s">
        <v>78</v>
      </c>
      <c r="AW1730" s="10" t="s">
        <v>28</v>
      </c>
      <c r="AX1730" s="10" t="s">
        <v>72</v>
      </c>
      <c r="AY1730" s="138" t="s">
        <v>130</v>
      </c>
    </row>
    <row r="1731" spans="2:65" s="813" customFormat="1">
      <c r="B1731" s="817"/>
      <c r="D1731" s="137" t="s">
        <v>131</v>
      </c>
      <c r="E1731" s="814" t="s">
        <v>1</v>
      </c>
      <c r="F1731" s="820" t="s">
        <v>2951</v>
      </c>
      <c r="H1731" s="819">
        <v>33.158999999999999</v>
      </c>
      <c r="I1731" s="818"/>
      <c r="L1731" s="817"/>
      <c r="M1731" s="816"/>
      <c r="T1731" s="815"/>
      <c r="AT1731" s="814" t="s">
        <v>131</v>
      </c>
      <c r="AU1731" s="814" t="s">
        <v>78</v>
      </c>
      <c r="AV1731" s="813" t="s">
        <v>132</v>
      </c>
      <c r="AW1731" s="813" t="s">
        <v>28</v>
      </c>
      <c r="AX1731" s="813" t="s">
        <v>8</v>
      </c>
      <c r="AY1731" s="814" t="s">
        <v>130</v>
      </c>
    </row>
    <row r="1732" spans="2:65" s="686" customFormat="1" ht="24.25" customHeight="1">
      <c r="B1732" s="301"/>
      <c r="C1732" s="551" t="s">
        <v>2491</v>
      </c>
      <c r="D1732" s="551" t="s">
        <v>1008</v>
      </c>
      <c r="E1732" s="801" t="s">
        <v>5221</v>
      </c>
      <c r="F1732" s="552" t="s">
        <v>5220</v>
      </c>
      <c r="G1732" s="800" t="s">
        <v>270</v>
      </c>
      <c r="H1732" s="799">
        <v>49.62</v>
      </c>
      <c r="I1732" s="553"/>
      <c r="J1732" s="798">
        <f>ROUND(I1732*H1732,0)</f>
        <v>0</v>
      </c>
      <c r="K1732" s="552" t="s">
        <v>4082</v>
      </c>
      <c r="L1732" s="34"/>
      <c r="M1732" s="554" t="s">
        <v>1</v>
      </c>
      <c r="N1732" s="555" t="s">
        <v>37</v>
      </c>
      <c r="P1732" s="307">
        <f>O1732*H1732</f>
        <v>0</v>
      </c>
      <c r="Q1732" s="307">
        <v>4.7245500000000003E-2</v>
      </c>
      <c r="R1732" s="307">
        <f>Q1732*H1732</f>
        <v>2.34432171</v>
      </c>
      <c r="S1732" s="307">
        <v>0</v>
      </c>
      <c r="T1732" s="133">
        <f>S1732*H1732</f>
        <v>0</v>
      </c>
      <c r="AR1732" s="134" t="s">
        <v>143</v>
      </c>
      <c r="AT1732" s="134" t="s">
        <v>1008</v>
      </c>
      <c r="AU1732" s="134" t="s">
        <v>78</v>
      </c>
      <c r="AY1732" s="277" t="s">
        <v>130</v>
      </c>
      <c r="BE1732" s="308">
        <f>IF(N1732="základní",J1732,0)</f>
        <v>0</v>
      </c>
      <c r="BF1732" s="308">
        <f>IF(N1732="snížená",J1732,0)</f>
        <v>0</v>
      </c>
      <c r="BG1732" s="308">
        <f>IF(N1732="zákl. přenesená",J1732,0)</f>
        <v>0</v>
      </c>
      <c r="BH1732" s="308">
        <f>IF(N1732="sníž. přenesená",J1732,0)</f>
        <v>0</v>
      </c>
      <c r="BI1732" s="308">
        <f>IF(N1732="nulová",J1732,0)</f>
        <v>0</v>
      </c>
      <c r="BJ1732" s="277" t="s">
        <v>8</v>
      </c>
      <c r="BK1732" s="308">
        <f>ROUND(I1732*H1732,0)</f>
        <v>0</v>
      </c>
      <c r="BL1732" s="277" t="s">
        <v>143</v>
      </c>
      <c r="BM1732" s="134" t="s">
        <v>5219</v>
      </c>
    </row>
    <row r="1733" spans="2:65" s="10" customFormat="1">
      <c r="B1733" s="136"/>
      <c r="D1733" s="137" t="s">
        <v>131</v>
      </c>
      <c r="E1733" s="138" t="s">
        <v>1</v>
      </c>
      <c r="F1733" s="139" t="s">
        <v>5218</v>
      </c>
      <c r="H1733" s="140">
        <v>13.6</v>
      </c>
      <c r="I1733" s="141"/>
      <c r="L1733" s="136"/>
      <c r="M1733" s="142"/>
      <c r="T1733" s="144"/>
      <c r="AT1733" s="138" t="s">
        <v>131</v>
      </c>
      <c r="AU1733" s="138" t="s">
        <v>78</v>
      </c>
      <c r="AV1733" s="10" t="s">
        <v>78</v>
      </c>
      <c r="AW1733" s="10" t="s">
        <v>28</v>
      </c>
      <c r="AX1733" s="10" t="s">
        <v>72</v>
      </c>
      <c r="AY1733" s="138" t="s">
        <v>130</v>
      </c>
    </row>
    <row r="1734" spans="2:65" s="10" customFormat="1">
      <c r="B1734" s="136"/>
      <c r="D1734" s="137" t="s">
        <v>131</v>
      </c>
      <c r="E1734" s="138" t="s">
        <v>1</v>
      </c>
      <c r="F1734" s="139" t="s">
        <v>5217</v>
      </c>
      <c r="H1734" s="140">
        <v>19.2</v>
      </c>
      <c r="I1734" s="141"/>
      <c r="L1734" s="136"/>
      <c r="M1734" s="142"/>
      <c r="T1734" s="144"/>
      <c r="AT1734" s="138" t="s">
        <v>131</v>
      </c>
      <c r="AU1734" s="138" t="s">
        <v>78</v>
      </c>
      <c r="AV1734" s="10" t="s">
        <v>78</v>
      </c>
      <c r="AW1734" s="10" t="s">
        <v>28</v>
      </c>
      <c r="AX1734" s="10" t="s">
        <v>72</v>
      </c>
      <c r="AY1734" s="138" t="s">
        <v>130</v>
      </c>
    </row>
    <row r="1735" spans="2:65" s="10" customFormat="1">
      <c r="B1735" s="136"/>
      <c r="D1735" s="137" t="s">
        <v>131</v>
      </c>
      <c r="E1735" s="138" t="s">
        <v>1</v>
      </c>
      <c r="F1735" s="139" t="s">
        <v>5216</v>
      </c>
      <c r="H1735" s="140">
        <v>13.72</v>
      </c>
      <c r="I1735" s="141"/>
      <c r="L1735" s="136"/>
      <c r="M1735" s="142"/>
      <c r="T1735" s="144"/>
      <c r="AT1735" s="138" t="s">
        <v>131</v>
      </c>
      <c r="AU1735" s="138" t="s">
        <v>78</v>
      </c>
      <c r="AV1735" s="10" t="s">
        <v>78</v>
      </c>
      <c r="AW1735" s="10" t="s">
        <v>28</v>
      </c>
      <c r="AX1735" s="10" t="s">
        <v>72</v>
      </c>
      <c r="AY1735" s="138" t="s">
        <v>130</v>
      </c>
    </row>
    <row r="1736" spans="2:65" s="10" customFormat="1">
      <c r="B1736" s="136"/>
      <c r="D1736" s="137" t="s">
        <v>131</v>
      </c>
      <c r="E1736" s="138" t="s">
        <v>1</v>
      </c>
      <c r="F1736" s="139" t="s">
        <v>5215</v>
      </c>
      <c r="H1736" s="140">
        <v>3.1</v>
      </c>
      <c r="I1736" s="141"/>
      <c r="L1736" s="136"/>
      <c r="M1736" s="142"/>
      <c r="T1736" s="144"/>
      <c r="AT1736" s="138" t="s">
        <v>131</v>
      </c>
      <c r="AU1736" s="138" t="s">
        <v>78</v>
      </c>
      <c r="AV1736" s="10" t="s">
        <v>78</v>
      </c>
      <c r="AW1736" s="10" t="s">
        <v>28</v>
      </c>
      <c r="AX1736" s="10" t="s">
        <v>72</v>
      </c>
      <c r="AY1736" s="138" t="s">
        <v>130</v>
      </c>
    </row>
    <row r="1737" spans="2:65" s="813" customFormat="1">
      <c r="B1737" s="817"/>
      <c r="D1737" s="137" t="s">
        <v>131</v>
      </c>
      <c r="E1737" s="814" t="s">
        <v>1</v>
      </c>
      <c r="F1737" s="820" t="s">
        <v>2951</v>
      </c>
      <c r="H1737" s="819">
        <v>49.62</v>
      </c>
      <c r="I1737" s="818"/>
      <c r="L1737" s="817"/>
      <c r="M1737" s="816"/>
      <c r="T1737" s="815"/>
      <c r="AT1737" s="814" t="s">
        <v>131</v>
      </c>
      <c r="AU1737" s="814" t="s">
        <v>78</v>
      </c>
      <c r="AV1737" s="813" t="s">
        <v>132</v>
      </c>
      <c r="AW1737" s="813" t="s">
        <v>28</v>
      </c>
      <c r="AX1737" s="813" t="s">
        <v>8</v>
      </c>
      <c r="AY1737" s="814" t="s">
        <v>130</v>
      </c>
    </row>
    <row r="1738" spans="2:65" s="686" customFormat="1" ht="24.25" customHeight="1">
      <c r="B1738" s="301"/>
      <c r="C1738" s="551" t="s">
        <v>2492</v>
      </c>
      <c r="D1738" s="551" t="s">
        <v>1008</v>
      </c>
      <c r="E1738" s="801" t="s">
        <v>5214</v>
      </c>
      <c r="F1738" s="552" t="s">
        <v>5213</v>
      </c>
      <c r="G1738" s="800" t="s">
        <v>3305</v>
      </c>
      <c r="H1738" s="799">
        <v>15</v>
      </c>
      <c r="I1738" s="553"/>
      <c r="J1738" s="798">
        <f>ROUND(I1738*H1738,0)</f>
        <v>0</v>
      </c>
      <c r="K1738" s="552" t="s">
        <v>4082</v>
      </c>
      <c r="L1738" s="34"/>
      <c r="M1738" s="554" t="s">
        <v>1</v>
      </c>
      <c r="N1738" s="555" t="s">
        <v>37</v>
      </c>
      <c r="P1738" s="307">
        <f>O1738*H1738</f>
        <v>0</v>
      </c>
      <c r="Q1738" s="307">
        <v>4.3964799999999998E-2</v>
      </c>
      <c r="R1738" s="307">
        <f>Q1738*H1738</f>
        <v>0.65947199999999995</v>
      </c>
      <c r="S1738" s="307">
        <v>0</v>
      </c>
      <c r="T1738" s="133">
        <f>S1738*H1738</f>
        <v>0</v>
      </c>
      <c r="AR1738" s="134" t="s">
        <v>143</v>
      </c>
      <c r="AT1738" s="134" t="s">
        <v>1008</v>
      </c>
      <c r="AU1738" s="134" t="s">
        <v>78</v>
      </c>
      <c r="AY1738" s="277" t="s">
        <v>130</v>
      </c>
      <c r="BE1738" s="308">
        <f>IF(N1738="základní",J1738,0)</f>
        <v>0</v>
      </c>
      <c r="BF1738" s="308">
        <f>IF(N1738="snížená",J1738,0)</f>
        <v>0</v>
      </c>
      <c r="BG1738" s="308">
        <f>IF(N1738="zákl. přenesená",J1738,0)</f>
        <v>0</v>
      </c>
      <c r="BH1738" s="308">
        <f>IF(N1738="sníž. přenesená",J1738,0)</f>
        <v>0</v>
      </c>
      <c r="BI1738" s="308">
        <f>IF(N1738="nulová",J1738,0)</f>
        <v>0</v>
      </c>
      <c r="BJ1738" s="277" t="s">
        <v>8</v>
      </c>
      <c r="BK1738" s="308">
        <f>ROUND(I1738*H1738,0)</f>
        <v>0</v>
      </c>
      <c r="BL1738" s="277" t="s">
        <v>143</v>
      </c>
      <c r="BM1738" s="134" t="s">
        <v>5212</v>
      </c>
    </row>
    <row r="1739" spans="2:65" s="10" customFormat="1">
      <c r="B1739" s="136"/>
      <c r="D1739" s="137" t="s">
        <v>131</v>
      </c>
      <c r="E1739" s="138" t="s">
        <v>1</v>
      </c>
      <c r="F1739" s="139" t="s">
        <v>5211</v>
      </c>
      <c r="H1739" s="140">
        <v>4</v>
      </c>
      <c r="I1739" s="141"/>
      <c r="L1739" s="136"/>
      <c r="M1739" s="142"/>
      <c r="T1739" s="144"/>
      <c r="AT1739" s="138" t="s">
        <v>131</v>
      </c>
      <c r="AU1739" s="138" t="s">
        <v>78</v>
      </c>
      <c r="AV1739" s="10" t="s">
        <v>78</v>
      </c>
      <c r="AW1739" s="10" t="s">
        <v>28</v>
      </c>
      <c r="AX1739" s="10" t="s">
        <v>72</v>
      </c>
      <c r="AY1739" s="138" t="s">
        <v>130</v>
      </c>
    </row>
    <row r="1740" spans="2:65" s="10" customFormat="1">
      <c r="B1740" s="136"/>
      <c r="D1740" s="137" t="s">
        <v>131</v>
      </c>
      <c r="E1740" s="138" t="s">
        <v>1</v>
      </c>
      <c r="F1740" s="139" t="s">
        <v>5210</v>
      </c>
      <c r="H1740" s="140">
        <v>6</v>
      </c>
      <c r="I1740" s="141"/>
      <c r="L1740" s="136"/>
      <c r="M1740" s="142"/>
      <c r="T1740" s="144"/>
      <c r="AT1740" s="138" t="s">
        <v>131</v>
      </c>
      <c r="AU1740" s="138" t="s">
        <v>78</v>
      </c>
      <c r="AV1740" s="10" t="s">
        <v>78</v>
      </c>
      <c r="AW1740" s="10" t="s">
        <v>28</v>
      </c>
      <c r="AX1740" s="10" t="s">
        <v>72</v>
      </c>
      <c r="AY1740" s="138" t="s">
        <v>130</v>
      </c>
    </row>
    <row r="1741" spans="2:65" s="10" customFormat="1">
      <c r="B1741" s="136"/>
      <c r="D1741" s="137" t="s">
        <v>131</v>
      </c>
      <c r="E1741" s="138" t="s">
        <v>1</v>
      </c>
      <c r="F1741" s="139" t="s">
        <v>5209</v>
      </c>
      <c r="H1741" s="140">
        <v>4</v>
      </c>
      <c r="I1741" s="141"/>
      <c r="L1741" s="136"/>
      <c r="M1741" s="142"/>
      <c r="T1741" s="144"/>
      <c r="AT1741" s="138" t="s">
        <v>131</v>
      </c>
      <c r="AU1741" s="138" t="s">
        <v>78</v>
      </c>
      <c r="AV1741" s="10" t="s">
        <v>78</v>
      </c>
      <c r="AW1741" s="10" t="s">
        <v>28</v>
      </c>
      <c r="AX1741" s="10" t="s">
        <v>72</v>
      </c>
      <c r="AY1741" s="138" t="s">
        <v>130</v>
      </c>
    </row>
    <row r="1742" spans="2:65" s="10" customFormat="1">
      <c r="B1742" s="136"/>
      <c r="D1742" s="137" t="s">
        <v>131</v>
      </c>
      <c r="E1742" s="138" t="s">
        <v>1</v>
      </c>
      <c r="F1742" s="139" t="s">
        <v>5208</v>
      </c>
      <c r="H1742" s="140">
        <v>1</v>
      </c>
      <c r="I1742" s="141"/>
      <c r="L1742" s="136"/>
      <c r="M1742" s="142"/>
      <c r="T1742" s="144"/>
      <c r="AT1742" s="138" t="s">
        <v>131</v>
      </c>
      <c r="AU1742" s="138" t="s">
        <v>78</v>
      </c>
      <c r="AV1742" s="10" t="s">
        <v>78</v>
      </c>
      <c r="AW1742" s="10" t="s">
        <v>28</v>
      </c>
      <c r="AX1742" s="10" t="s">
        <v>72</v>
      </c>
      <c r="AY1742" s="138" t="s">
        <v>130</v>
      </c>
    </row>
    <row r="1743" spans="2:65" s="813" customFormat="1">
      <c r="B1743" s="817"/>
      <c r="D1743" s="137" t="s">
        <v>131</v>
      </c>
      <c r="E1743" s="814" t="s">
        <v>1</v>
      </c>
      <c r="F1743" s="820" t="s">
        <v>2951</v>
      </c>
      <c r="H1743" s="819">
        <v>15</v>
      </c>
      <c r="I1743" s="818"/>
      <c r="L1743" s="817"/>
      <c r="M1743" s="816"/>
      <c r="T1743" s="815"/>
      <c r="AT1743" s="814" t="s">
        <v>131</v>
      </c>
      <c r="AU1743" s="814" t="s">
        <v>78</v>
      </c>
      <c r="AV1743" s="813" t="s">
        <v>132</v>
      </c>
      <c r="AW1743" s="813" t="s">
        <v>28</v>
      </c>
      <c r="AX1743" s="813" t="s">
        <v>8</v>
      </c>
      <c r="AY1743" s="814" t="s">
        <v>130</v>
      </c>
    </row>
    <row r="1744" spans="2:65" s="686" customFormat="1" ht="24.25" customHeight="1">
      <c r="B1744" s="301"/>
      <c r="C1744" s="551" t="s">
        <v>2493</v>
      </c>
      <c r="D1744" s="551" t="s">
        <v>1008</v>
      </c>
      <c r="E1744" s="801" t="s">
        <v>5207</v>
      </c>
      <c r="F1744" s="552" t="s">
        <v>5206</v>
      </c>
      <c r="G1744" s="800" t="s">
        <v>270</v>
      </c>
      <c r="H1744" s="799">
        <v>1.95</v>
      </c>
      <c r="I1744" s="553"/>
      <c r="J1744" s="798">
        <f>ROUND(I1744*H1744,0)</f>
        <v>0</v>
      </c>
      <c r="K1744" s="552" t="s">
        <v>4082</v>
      </c>
      <c r="L1744" s="34"/>
      <c r="M1744" s="554" t="s">
        <v>1</v>
      </c>
      <c r="N1744" s="555" t="s">
        <v>37</v>
      </c>
      <c r="P1744" s="307">
        <f>O1744*H1744</f>
        <v>0</v>
      </c>
      <c r="Q1744" s="307">
        <v>2.7890999999999999E-2</v>
      </c>
      <c r="R1744" s="307">
        <f>Q1744*H1744</f>
        <v>5.4387449999999997E-2</v>
      </c>
      <c r="S1744" s="307">
        <v>0</v>
      </c>
      <c r="T1744" s="133">
        <f>S1744*H1744</f>
        <v>0</v>
      </c>
      <c r="AR1744" s="134" t="s">
        <v>143</v>
      </c>
      <c r="AT1744" s="134" t="s">
        <v>1008</v>
      </c>
      <c r="AU1744" s="134" t="s">
        <v>78</v>
      </c>
      <c r="AY1744" s="277" t="s">
        <v>130</v>
      </c>
      <c r="BE1744" s="308">
        <f>IF(N1744="základní",J1744,0)</f>
        <v>0</v>
      </c>
      <c r="BF1744" s="308">
        <f>IF(N1744="snížená",J1744,0)</f>
        <v>0</v>
      </c>
      <c r="BG1744" s="308">
        <f>IF(N1744="zákl. přenesená",J1744,0)</f>
        <v>0</v>
      </c>
      <c r="BH1744" s="308">
        <f>IF(N1744="sníž. přenesená",J1744,0)</f>
        <v>0</v>
      </c>
      <c r="BI1744" s="308">
        <f>IF(N1744="nulová",J1744,0)</f>
        <v>0</v>
      </c>
      <c r="BJ1744" s="277" t="s">
        <v>8</v>
      </c>
      <c r="BK1744" s="308">
        <f>ROUND(I1744*H1744,0)</f>
        <v>0</v>
      </c>
      <c r="BL1744" s="277" t="s">
        <v>143</v>
      </c>
      <c r="BM1744" s="134" t="s">
        <v>5205</v>
      </c>
    </row>
    <row r="1745" spans="2:65" s="10" customFormat="1">
      <c r="B1745" s="136"/>
      <c r="D1745" s="137" t="s">
        <v>131</v>
      </c>
      <c r="E1745" s="138" t="s">
        <v>1</v>
      </c>
      <c r="F1745" s="139" t="s">
        <v>5204</v>
      </c>
      <c r="H1745" s="140">
        <v>1.95</v>
      </c>
      <c r="I1745" s="141"/>
      <c r="L1745" s="136"/>
      <c r="M1745" s="142"/>
      <c r="T1745" s="144"/>
      <c r="AT1745" s="138" t="s">
        <v>131</v>
      </c>
      <c r="AU1745" s="138" t="s">
        <v>78</v>
      </c>
      <c r="AV1745" s="10" t="s">
        <v>78</v>
      </c>
      <c r="AW1745" s="10" t="s">
        <v>28</v>
      </c>
      <c r="AX1745" s="10" t="s">
        <v>8</v>
      </c>
      <c r="AY1745" s="138" t="s">
        <v>130</v>
      </c>
    </row>
    <row r="1746" spans="2:65" s="686" customFormat="1" ht="33" customHeight="1">
      <c r="B1746" s="301"/>
      <c r="C1746" s="551" t="s">
        <v>2494</v>
      </c>
      <c r="D1746" s="551" t="s">
        <v>1008</v>
      </c>
      <c r="E1746" s="801" t="s">
        <v>3960</v>
      </c>
      <c r="F1746" s="552" t="s">
        <v>3959</v>
      </c>
      <c r="G1746" s="800" t="s">
        <v>270</v>
      </c>
      <c r="H1746" s="799">
        <v>313.142</v>
      </c>
      <c r="I1746" s="553"/>
      <c r="J1746" s="798">
        <f>ROUND(I1746*H1746,0)</f>
        <v>0</v>
      </c>
      <c r="K1746" s="552" t="s">
        <v>4082</v>
      </c>
      <c r="L1746" s="34"/>
      <c r="M1746" s="554" t="s">
        <v>1</v>
      </c>
      <c r="N1746" s="555" t="s">
        <v>37</v>
      </c>
      <c r="P1746" s="307">
        <f>O1746*H1746</f>
        <v>0</v>
      </c>
      <c r="Q1746" s="307">
        <v>1.17E-3</v>
      </c>
      <c r="R1746" s="307">
        <f>Q1746*H1746</f>
        <v>0.36637614000000002</v>
      </c>
      <c r="S1746" s="307">
        <v>0</v>
      </c>
      <c r="T1746" s="133">
        <f>S1746*H1746</f>
        <v>0</v>
      </c>
      <c r="AR1746" s="134" t="s">
        <v>143</v>
      </c>
      <c r="AT1746" s="134" t="s">
        <v>1008</v>
      </c>
      <c r="AU1746" s="134" t="s">
        <v>78</v>
      </c>
      <c r="AY1746" s="277" t="s">
        <v>130</v>
      </c>
      <c r="BE1746" s="308">
        <f>IF(N1746="základní",J1746,0)</f>
        <v>0</v>
      </c>
      <c r="BF1746" s="308">
        <f>IF(N1746="snížená",J1746,0)</f>
        <v>0</v>
      </c>
      <c r="BG1746" s="308">
        <f>IF(N1746="zákl. přenesená",J1746,0)</f>
        <v>0</v>
      </c>
      <c r="BH1746" s="308">
        <f>IF(N1746="sníž. přenesená",J1746,0)</f>
        <v>0</v>
      </c>
      <c r="BI1746" s="308">
        <f>IF(N1746="nulová",J1746,0)</f>
        <v>0</v>
      </c>
      <c r="BJ1746" s="277" t="s">
        <v>8</v>
      </c>
      <c r="BK1746" s="308">
        <f>ROUND(I1746*H1746,0)</f>
        <v>0</v>
      </c>
      <c r="BL1746" s="277" t="s">
        <v>143</v>
      </c>
      <c r="BM1746" s="134" t="s">
        <v>5203</v>
      </c>
    </row>
    <row r="1747" spans="2:65" s="10" customFormat="1">
      <c r="B1747" s="136"/>
      <c r="D1747" s="137" t="s">
        <v>131</v>
      </c>
      <c r="E1747" s="138" t="s">
        <v>1</v>
      </c>
      <c r="F1747" s="139" t="s">
        <v>3969</v>
      </c>
      <c r="H1747" s="140">
        <v>18.670000000000002</v>
      </c>
      <c r="I1747" s="141"/>
      <c r="L1747" s="136"/>
      <c r="M1747" s="142"/>
      <c r="T1747" s="144"/>
      <c r="AT1747" s="138" t="s">
        <v>131</v>
      </c>
      <c r="AU1747" s="138" t="s">
        <v>78</v>
      </c>
      <c r="AV1747" s="10" t="s">
        <v>78</v>
      </c>
      <c r="AW1747" s="10" t="s">
        <v>28</v>
      </c>
      <c r="AX1747" s="10" t="s">
        <v>72</v>
      </c>
      <c r="AY1747" s="138" t="s">
        <v>130</v>
      </c>
    </row>
    <row r="1748" spans="2:65" s="10" customFormat="1">
      <c r="B1748" s="136"/>
      <c r="D1748" s="137" t="s">
        <v>131</v>
      </c>
      <c r="E1748" s="138" t="s">
        <v>1</v>
      </c>
      <c r="F1748" s="139" t="s">
        <v>3968</v>
      </c>
      <c r="H1748" s="140">
        <v>8.64</v>
      </c>
      <c r="I1748" s="141"/>
      <c r="L1748" s="136"/>
      <c r="M1748" s="142"/>
      <c r="T1748" s="144"/>
      <c r="AT1748" s="138" t="s">
        <v>131</v>
      </c>
      <c r="AU1748" s="138" t="s">
        <v>78</v>
      </c>
      <c r="AV1748" s="10" t="s">
        <v>78</v>
      </c>
      <c r="AW1748" s="10" t="s">
        <v>28</v>
      </c>
      <c r="AX1748" s="10" t="s">
        <v>72</v>
      </c>
      <c r="AY1748" s="138" t="s">
        <v>130</v>
      </c>
    </row>
    <row r="1749" spans="2:65" s="813" customFormat="1">
      <c r="B1749" s="817"/>
      <c r="D1749" s="137" t="s">
        <v>131</v>
      </c>
      <c r="E1749" s="814" t="s">
        <v>3967</v>
      </c>
      <c r="F1749" s="820" t="s">
        <v>3966</v>
      </c>
      <c r="H1749" s="819">
        <v>27.31</v>
      </c>
      <c r="I1749" s="818"/>
      <c r="L1749" s="817"/>
      <c r="M1749" s="816"/>
      <c r="T1749" s="815"/>
      <c r="AT1749" s="814" t="s">
        <v>131</v>
      </c>
      <c r="AU1749" s="814" t="s">
        <v>78</v>
      </c>
      <c r="AV1749" s="813" t="s">
        <v>132</v>
      </c>
      <c r="AW1749" s="813" t="s">
        <v>28</v>
      </c>
      <c r="AX1749" s="813" t="s">
        <v>72</v>
      </c>
      <c r="AY1749" s="814" t="s">
        <v>130</v>
      </c>
    </row>
    <row r="1750" spans="2:65" s="10" customFormat="1" ht="20.6">
      <c r="B1750" s="136"/>
      <c r="D1750" s="137" t="s">
        <v>131</v>
      </c>
      <c r="E1750" s="138" t="s">
        <v>1</v>
      </c>
      <c r="F1750" s="139" t="s">
        <v>3964</v>
      </c>
      <c r="H1750" s="140">
        <v>142.65</v>
      </c>
      <c r="I1750" s="141"/>
      <c r="L1750" s="136"/>
      <c r="M1750" s="142"/>
      <c r="T1750" s="144"/>
      <c r="AT1750" s="138" t="s">
        <v>131</v>
      </c>
      <c r="AU1750" s="138" t="s">
        <v>78</v>
      </c>
      <c r="AV1750" s="10" t="s">
        <v>78</v>
      </c>
      <c r="AW1750" s="10" t="s">
        <v>28</v>
      </c>
      <c r="AX1750" s="10" t="s">
        <v>72</v>
      </c>
      <c r="AY1750" s="138" t="s">
        <v>130</v>
      </c>
    </row>
    <row r="1751" spans="2:65" s="10" customFormat="1" ht="20.6">
      <c r="B1751" s="136"/>
      <c r="D1751" s="137" t="s">
        <v>131</v>
      </c>
      <c r="E1751" s="138" t="s">
        <v>1</v>
      </c>
      <c r="F1751" s="139" t="s">
        <v>3963</v>
      </c>
      <c r="H1751" s="140">
        <v>143.18199999999999</v>
      </c>
      <c r="I1751" s="141"/>
      <c r="L1751" s="136"/>
      <c r="M1751" s="142"/>
      <c r="T1751" s="144"/>
      <c r="AT1751" s="138" t="s">
        <v>131</v>
      </c>
      <c r="AU1751" s="138" t="s">
        <v>78</v>
      </c>
      <c r="AV1751" s="10" t="s">
        <v>78</v>
      </c>
      <c r="AW1751" s="10" t="s">
        <v>28</v>
      </c>
      <c r="AX1751" s="10" t="s">
        <v>72</v>
      </c>
      <c r="AY1751" s="138" t="s">
        <v>130</v>
      </c>
    </row>
    <row r="1752" spans="2:65" s="813" customFormat="1">
      <c r="B1752" s="817"/>
      <c r="D1752" s="137" t="s">
        <v>131</v>
      </c>
      <c r="E1752" s="814" t="s">
        <v>3962</v>
      </c>
      <c r="F1752" s="820" t="s">
        <v>3961</v>
      </c>
      <c r="H1752" s="819">
        <v>285.83199999999999</v>
      </c>
      <c r="I1752" s="818"/>
      <c r="L1752" s="817"/>
      <c r="M1752" s="816"/>
      <c r="T1752" s="815"/>
      <c r="AT1752" s="814" t="s">
        <v>131</v>
      </c>
      <c r="AU1752" s="814" t="s">
        <v>78</v>
      </c>
      <c r="AV1752" s="813" t="s">
        <v>132</v>
      </c>
      <c r="AW1752" s="813" t="s">
        <v>28</v>
      </c>
      <c r="AX1752" s="813" t="s">
        <v>72</v>
      </c>
      <c r="AY1752" s="814" t="s">
        <v>130</v>
      </c>
    </row>
    <row r="1753" spans="2:65" s="821" customFormat="1">
      <c r="B1753" s="825"/>
      <c r="D1753" s="137" t="s">
        <v>131</v>
      </c>
      <c r="E1753" s="822" t="s">
        <v>1</v>
      </c>
      <c r="F1753" s="828" t="s">
        <v>3195</v>
      </c>
      <c r="H1753" s="827">
        <v>313.142</v>
      </c>
      <c r="I1753" s="826"/>
      <c r="L1753" s="825"/>
      <c r="M1753" s="824"/>
      <c r="T1753" s="823"/>
      <c r="AT1753" s="822" t="s">
        <v>131</v>
      </c>
      <c r="AU1753" s="822" t="s">
        <v>78</v>
      </c>
      <c r="AV1753" s="821" t="s">
        <v>103</v>
      </c>
      <c r="AW1753" s="821" t="s">
        <v>28</v>
      </c>
      <c r="AX1753" s="821" t="s">
        <v>8</v>
      </c>
      <c r="AY1753" s="822" t="s">
        <v>130</v>
      </c>
    </row>
    <row r="1754" spans="2:65" s="686" customFormat="1" ht="24.25" customHeight="1">
      <c r="B1754" s="301"/>
      <c r="C1754" s="145" t="s">
        <v>2495</v>
      </c>
      <c r="D1754" s="145" t="s">
        <v>164</v>
      </c>
      <c r="E1754" s="146" t="s">
        <v>3951</v>
      </c>
      <c r="F1754" s="147" t="s">
        <v>3950</v>
      </c>
      <c r="G1754" s="148" t="s">
        <v>270</v>
      </c>
      <c r="H1754" s="149">
        <v>328.8</v>
      </c>
      <c r="I1754" s="150"/>
      <c r="J1754" s="151">
        <f>ROUND(I1754*H1754,0)</f>
        <v>0</v>
      </c>
      <c r="K1754" s="147" t="s">
        <v>4082</v>
      </c>
      <c r="L1754" s="152"/>
      <c r="M1754" s="153" t="s">
        <v>1</v>
      </c>
      <c r="N1754" s="306" t="s">
        <v>37</v>
      </c>
      <c r="P1754" s="307">
        <f>O1754*H1754</f>
        <v>0</v>
      </c>
      <c r="Q1754" s="307">
        <v>1.65E-3</v>
      </c>
      <c r="R1754" s="307">
        <f>Q1754*H1754</f>
        <v>0.54252</v>
      </c>
      <c r="S1754" s="307">
        <v>0</v>
      </c>
      <c r="T1754" s="133">
        <f>S1754*H1754</f>
        <v>0</v>
      </c>
      <c r="AR1754" s="134" t="s">
        <v>154</v>
      </c>
      <c r="AT1754" s="134" t="s">
        <v>164</v>
      </c>
      <c r="AU1754" s="134" t="s">
        <v>78</v>
      </c>
      <c r="AY1754" s="277" t="s">
        <v>130</v>
      </c>
      <c r="BE1754" s="308">
        <f>IF(N1754="základní",J1754,0)</f>
        <v>0</v>
      </c>
      <c r="BF1754" s="308">
        <f>IF(N1754="snížená",J1754,0)</f>
        <v>0</v>
      </c>
      <c r="BG1754" s="308">
        <f>IF(N1754="zákl. přenesená",J1754,0)</f>
        <v>0</v>
      </c>
      <c r="BH1754" s="308">
        <f>IF(N1754="sníž. přenesená",J1754,0)</f>
        <v>0</v>
      </c>
      <c r="BI1754" s="308">
        <f>IF(N1754="nulová",J1754,0)</f>
        <v>0</v>
      </c>
      <c r="BJ1754" s="277" t="s">
        <v>8</v>
      </c>
      <c r="BK1754" s="308">
        <f>ROUND(I1754*H1754,0)</f>
        <v>0</v>
      </c>
      <c r="BL1754" s="277" t="s">
        <v>143</v>
      </c>
      <c r="BM1754" s="134" t="s">
        <v>5202</v>
      </c>
    </row>
    <row r="1755" spans="2:65" s="10" customFormat="1">
      <c r="B1755" s="136"/>
      <c r="D1755" s="137" t="s">
        <v>131</v>
      </c>
      <c r="E1755" s="138" t="s">
        <v>1</v>
      </c>
      <c r="F1755" s="139" t="s">
        <v>5201</v>
      </c>
      <c r="H1755" s="140">
        <v>28.675999999999998</v>
      </c>
      <c r="I1755" s="141"/>
      <c r="L1755" s="136"/>
      <c r="M1755" s="142"/>
      <c r="T1755" s="144"/>
      <c r="AT1755" s="138" t="s">
        <v>131</v>
      </c>
      <c r="AU1755" s="138" t="s">
        <v>78</v>
      </c>
      <c r="AV1755" s="10" t="s">
        <v>78</v>
      </c>
      <c r="AW1755" s="10" t="s">
        <v>28</v>
      </c>
      <c r="AX1755" s="10" t="s">
        <v>72</v>
      </c>
      <c r="AY1755" s="138" t="s">
        <v>130</v>
      </c>
    </row>
    <row r="1756" spans="2:65" s="10" customFormat="1">
      <c r="B1756" s="136"/>
      <c r="D1756" s="137" t="s">
        <v>131</v>
      </c>
      <c r="E1756" s="138" t="s">
        <v>1</v>
      </c>
      <c r="F1756" s="139" t="s">
        <v>5200</v>
      </c>
      <c r="H1756" s="140">
        <v>300.12400000000002</v>
      </c>
      <c r="I1756" s="141"/>
      <c r="L1756" s="136"/>
      <c r="M1756" s="142"/>
      <c r="T1756" s="144"/>
      <c r="AT1756" s="138" t="s">
        <v>131</v>
      </c>
      <c r="AU1756" s="138" t="s">
        <v>78</v>
      </c>
      <c r="AV1756" s="10" t="s">
        <v>78</v>
      </c>
      <c r="AW1756" s="10" t="s">
        <v>28</v>
      </c>
      <c r="AX1756" s="10" t="s">
        <v>72</v>
      </c>
      <c r="AY1756" s="138" t="s">
        <v>130</v>
      </c>
    </row>
    <row r="1757" spans="2:65" s="813" customFormat="1">
      <c r="B1757" s="817"/>
      <c r="D1757" s="137" t="s">
        <v>131</v>
      </c>
      <c r="E1757" s="814" t="s">
        <v>1</v>
      </c>
      <c r="F1757" s="820" t="s">
        <v>2951</v>
      </c>
      <c r="H1757" s="819">
        <v>328.8</v>
      </c>
      <c r="I1757" s="818"/>
      <c r="L1757" s="817"/>
      <c r="M1757" s="816"/>
      <c r="T1757" s="815"/>
      <c r="AT1757" s="814" t="s">
        <v>131</v>
      </c>
      <c r="AU1757" s="814" t="s">
        <v>78</v>
      </c>
      <c r="AV1757" s="813" t="s">
        <v>132</v>
      </c>
      <c r="AW1757" s="813" t="s">
        <v>28</v>
      </c>
      <c r="AX1757" s="813" t="s">
        <v>8</v>
      </c>
      <c r="AY1757" s="814" t="s">
        <v>130</v>
      </c>
    </row>
    <row r="1758" spans="2:65" s="686" customFormat="1" ht="37.950000000000003" customHeight="1">
      <c r="B1758" s="301"/>
      <c r="C1758" s="551" t="s">
        <v>2496</v>
      </c>
      <c r="D1758" s="551" t="s">
        <v>1008</v>
      </c>
      <c r="E1758" s="801" t="s">
        <v>3953</v>
      </c>
      <c r="F1758" s="552" t="s">
        <v>3952</v>
      </c>
      <c r="G1758" s="800" t="s">
        <v>270</v>
      </c>
      <c r="H1758" s="799">
        <v>256.54199999999997</v>
      </c>
      <c r="I1758" s="553"/>
      <c r="J1758" s="798">
        <f>ROUND(I1758*H1758,0)</f>
        <v>0</v>
      </c>
      <c r="K1758" s="552" t="s">
        <v>4082</v>
      </c>
      <c r="L1758" s="34"/>
      <c r="M1758" s="554" t="s">
        <v>1</v>
      </c>
      <c r="N1758" s="555" t="s">
        <v>37</v>
      </c>
      <c r="P1758" s="307">
        <f>O1758*H1758</f>
        <v>0</v>
      </c>
      <c r="Q1758" s="307">
        <v>9.4499999999999998E-4</v>
      </c>
      <c r="R1758" s="307">
        <f>Q1758*H1758</f>
        <v>0.24243218999999996</v>
      </c>
      <c r="S1758" s="307">
        <v>0</v>
      </c>
      <c r="T1758" s="133">
        <f>S1758*H1758</f>
        <v>0</v>
      </c>
      <c r="AR1758" s="134" t="s">
        <v>143</v>
      </c>
      <c r="AT1758" s="134" t="s">
        <v>1008</v>
      </c>
      <c r="AU1758" s="134" t="s">
        <v>78</v>
      </c>
      <c r="AY1758" s="277" t="s">
        <v>130</v>
      </c>
      <c r="BE1758" s="308">
        <f>IF(N1758="základní",J1758,0)</f>
        <v>0</v>
      </c>
      <c r="BF1758" s="308">
        <f>IF(N1758="snížená",J1758,0)</f>
        <v>0</v>
      </c>
      <c r="BG1758" s="308">
        <f>IF(N1758="zákl. přenesená",J1758,0)</f>
        <v>0</v>
      </c>
      <c r="BH1758" s="308">
        <f>IF(N1758="sníž. přenesená",J1758,0)</f>
        <v>0</v>
      </c>
      <c r="BI1758" s="308">
        <f>IF(N1758="nulová",J1758,0)</f>
        <v>0</v>
      </c>
      <c r="BJ1758" s="277" t="s">
        <v>8</v>
      </c>
      <c r="BK1758" s="308">
        <f>ROUND(I1758*H1758,0)</f>
        <v>0</v>
      </c>
      <c r="BL1758" s="277" t="s">
        <v>143</v>
      </c>
      <c r="BM1758" s="134" t="s">
        <v>5199</v>
      </c>
    </row>
    <row r="1759" spans="2:65" s="10" customFormat="1">
      <c r="B1759" s="136"/>
      <c r="D1759" s="137" t="s">
        <v>131</v>
      </c>
      <c r="E1759" s="138" t="s">
        <v>1</v>
      </c>
      <c r="F1759" s="139" t="s">
        <v>3976</v>
      </c>
      <c r="H1759" s="140">
        <v>67.42</v>
      </c>
      <c r="I1759" s="141"/>
      <c r="L1759" s="136"/>
      <c r="M1759" s="142"/>
      <c r="T1759" s="144"/>
      <c r="AT1759" s="138" t="s">
        <v>131</v>
      </c>
      <c r="AU1759" s="138" t="s">
        <v>78</v>
      </c>
      <c r="AV1759" s="10" t="s">
        <v>78</v>
      </c>
      <c r="AW1759" s="10" t="s">
        <v>28</v>
      </c>
      <c r="AX1759" s="10" t="s">
        <v>72</v>
      </c>
      <c r="AY1759" s="138" t="s">
        <v>130</v>
      </c>
    </row>
    <row r="1760" spans="2:65" s="10" customFormat="1">
      <c r="B1760" s="136"/>
      <c r="D1760" s="137" t="s">
        <v>131</v>
      </c>
      <c r="E1760" s="138" t="s">
        <v>1</v>
      </c>
      <c r="F1760" s="139" t="s">
        <v>3975</v>
      </c>
      <c r="H1760" s="140">
        <v>15.36</v>
      </c>
      <c r="I1760" s="141"/>
      <c r="L1760" s="136"/>
      <c r="M1760" s="142"/>
      <c r="T1760" s="144"/>
      <c r="AT1760" s="138" t="s">
        <v>131</v>
      </c>
      <c r="AU1760" s="138" t="s">
        <v>78</v>
      </c>
      <c r="AV1760" s="10" t="s">
        <v>78</v>
      </c>
      <c r="AW1760" s="10" t="s">
        <v>28</v>
      </c>
      <c r="AX1760" s="10" t="s">
        <v>72</v>
      </c>
      <c r="AY1760" s="138" t="s">
        <v>130</v>
      </c>
    </row>
    <row r="1761" spans="2:65" s="10" customFormat="1">
      <c r="B1761" s="136"/>
      <c r="D1761" s="137" t="s">
        <v>131</v>
      </c>
      <c r="E1761" s="138" t="s">
        <v>1</v>
      </c>
      <c r="F1761" s="139" t="s">
        <v>3974</v>
      </c>
      <c r="H1761" s="140">
        <v>15.45</v>
      </c>
      <c r="I1761" s="141"/>
      <c r="L1761" s="136"/>
      <c r="M1761" s="142"/>
      <c r="T1761" s="144"/>
      <c r="AT1761" s="138" t="s">
        <v>131</v>
      </c>
      <c r="AU1761" s="138" t="s">
        <v>78</v>
      </c>
      <c r="AV1761" s="10" t="s">
        <v>78</v>
      </c>
      <c r="AW1761" s="10" t="s">
        <v>28</v>
      </c>
      <c r="AX1761" s="10" t="s">
        <v>72</v>
      </c>
      <c r="AY1761" s="138" t="s">
        <v>130</v>
      </c>
    </row>
    <row r="1762" spans="2:65" s="10" customFormat="1">
      <c r="B1762" s="136"/>
      <c r="D1762" s="137" t="s">
        <v>131</v>
      </c>
      <c r="E1762" s="138" t="s">
        <v>1</v>
      </c>
      <c r="F1762" s="139" t="s">
        <v>3973</v>
      </c>
      <c r="H1762" s="140">
        <v>20.88</v>
      </c>
      <c r="I1762" s="141"/>
      <c r="L1762" s="136"/>
      <c r="M1762" s="142"/>
      <c r="T1762" s="144"/>
      <c r="AT1762" s="138" t="s">
        <v>131</v>
      </c>
      <c r="AU1762" s="138" t="s">
        <v>78</v>
      </c>
      <c r="AV1762" s="10" t="s">
        <v>78</v>
      </c>
      <c r="AW1762" s="10" t="s">
        <v>28</v>
      </c>
      <c r="AX1762" s="10" t="s">
        <v>72</v>
      </c>
      <c r="AY1762" s="138" t="s">
        <v>130</v>
      </c>
    </row>
    <row r="1763" spans="2:65" s="813" customFormat="1">
      <c r="B1763" s="817"/>
      <c r="D1763" s="137" t="s">
        <v>131</v>
      </c>
      <c r="E1763" s="814" t="s">
        <v>3972</v>
      </c>
      <c r="F1763" s="820" t="s">
        <v>3971</v>
      </c>
      <c r="H1763" s="819">
        <v>119.11</v>
      </c>
      <c r="I1763" s="818"/>
      <c r="L1763" s="817"/>
      <c r="M1763" s="816"/>
      <c r="T1763" s="815"/>
      <c r="AT1763" s="814" t="s">
        <v>131</v>
      </c>
      <c r="AU1763" s="814" t="s">
        <v>78</v>
      </c>
      <c r="AV1763" s="813" t="s">
        <v>132</v>
      </c>
      <c r="AW1763" s="813" t="s">
        <v>28</v>
      </c>
      <c r="AX1763" s="813" t="s">
        <v>72</v>
      </c>
      <c r="AY1763" s="814" t="s">
        <v>130</v>
      </c>
    </row>
    <row r="1764" spans="2:65" s="10" customFormat="1">
      <c r="B1764" s="136"/>
      <c r="D1764" s="137" t="s">
        <v>131</v>
      </c>
      <c r="E1764" s="138" t="s">
        <v>1</v>
      </c>
      <c r="F1764" s="139" t="s">
        <v>3957</v>
      </c>
      <c r="H1764" s="140">
        <v>13.97</v>
      </c>
      <c r="I1764" s="141"/>
      <c r="L1764" s="136"/>
      <c r="M1764" s="142"/>
      <c r="T1764" s="144"/>
      <c r="AT1764" s="138" t="s">
        <v>131</v>
      </c>
      <c r="AU1764" s="138" t="s">
        <v>78</v>
      </c>
      <c r="AV1764" s="10" t="s">
        <v>78</v>
      </c>
      <c r="AW1764" s="10" t="s">
        <v>28</v>
      </c>
      <c r="AX1764" s="10" t="s">
        <v>72</v>
      </c>
      <c r="AY1764" s="138" t="s">
        <v>130</v>
      </c>
    </row>
    <row r="1765" spans="2:65" s="10" customFormat="1">
      <c r="B1765" s="136"/>
      <c r="D1765" s="137" t="s">
        <v>131</v>
      </c>
      <c r="E1765" s="138" t="s">
        <v>1</v>
      </c>
      <c r="F1765" s="139" t="s">
        <v>3956</v>
      </c>
      <c r="H1765" s="140">
        <v>123.462</v>
      </c>
      <c r="I1765" s="141"/>
      <c r="L1765" s="136"/>
      <c r="M1765" s="142"/>
      <c r="T1765" s="144"/>
      <c r="AT1765" s="138" t="s">
        <v>131</v>
      </c>
      <c r="AU1765" s="138" t="s">
        <v>78</v>
      </c>
      <c r="AV1765" s="10" t="s">
        <v>78</v>
      </c>
      <c r="AW1765" s="10" t="s">
        <v>28</v>
      </c>
      <c r="AX1765" s="10" t="s">
        <v>72</v>
      </c>
      <c r="AY1765" s="138" t="s">
        <v>130</v>
      </c>
    </row>
    <row r="1766" spans="2:65" s="813" customFormat="1">
      <c r="B1766" s="817"/>
      <c r="D1766" s="137" t="s">
        <v>131</v>
      </c>
      <c r="E1766" s="814" t="s">
        <v>3955</v>
      </c>
      <c r="F1766" s="820" t="s">
        <v>3954</v>
      </c>
      <c r="H1766" s="819">
        <v>137.43199999999999</v>
      </c>
      <c r="I1766" s="818"/>
      <c r="L1766" s="817"/>
      <c r="M1766" s="816"/>
      <c r="T1766" s="815"/>
      <c r="AT1766" s="814" t="s">
        <v>131</v>
      </c>
      <c r="AU1766" s="814" t="s">
        <v>78</v>
      </c>
      <c r="AV1766" s="813" t="s">
        <v>132</v>
      </c>
      <c r="AW1766" s="813" t="s">
        <v>28</v>
      </c>
      <c r="AX1766" s="813" t="s">
        <v>72</v>
      </c>
      <c r="AY1766" s="814" t="s">
        <v>130</v>
      </c>
    </row>
    <row r="1767" spans="2:65" s="821" customFormat="1">
      <c r="B1767" s="825"/>
      <c r="D1767" s="137" t="s">
        <v>131</v>
      </c>
      <c r="E1767" s="822" t="s">
        <v>1</v>
      </c>
      <c r="F1767" s="828" t="s">
        <v>3195</v>
      </c>
      <c r="H1767" s="827">
        <v>256.54199999999997</v>
      </c>
      <c r="I1767" s="826"/>
      <c r="L1767" s="825"/>
      <c r="M1767" s="824"/>
      <c r="T1767" s="823"/>
      <c r="AT1767" s="822" t="s">
        <v>131</v>
      </c>
      <c r="AU1767" s="822" t="s">
        <v>78</v>
      </c>
      <c r="AV1767" s="821" t="s">
        <v>103</v>
      </c>
      <c r="AW1767" s="821" t="s">
        <v>28</v>
      </c>
      <c r="AX1767" s="821" t="s">
        <v>8</v>
      </c>
      <c r="AY1767" s="822" t="s">
        <v>130</v>
      </c>
    </row>
    <row r="1768" spans="2:65" s="686" customFormat="1" ht="24.25" customHeight="1">
      <c r="B1768" s="301"/>
      <c r="C1768" s="145" t="s">
        <v>2497</v>
      </c>
      <c r="D1768" s="145" t="s">
        <v>164</v>
      </c>
      <c r="E1768" s="146" t="s">
        <v>3951</v>
      </c>
      <c r="F1768" s="147" t="s">
        <v>3950</v>
      </c>
      <c r="G1768" s="148" t="s">
        <v>270</v>
      </c>
      <c r="H1768" s="149">
        <v>269.37</v>
      </c>
      <c r="I1768" s="150"/>
      <c r="J1768" s="151">
        <f>ROUND(I1768*H1768,0)</f>
        <v>0</v>
      </c>
      <c r="K1768" s="147" t="s">
        <v>4082</v>
      </c>
      <c r="L1768" s="152"/>
      <c r="M1768" s="153" t="s">
        <v>1</v>
      </c>
      <c r="N1768" s="306" t="s">
        <v>37</v>
      </c>
      <c r="P1768" s="307">
        <f>O1768*H1768</f>
        <v>0</v>
      </c>
      <c r="Q1768" s="307">
        <v>1.65E-3</v>
      </c>
      <c r="R1768" s="307">
        <f>Q1768*H1768</f>
        <v>0.44446049999999998</v>
      </c>
      <c r="S1768" s="307">
        <v>0</v>
      </c>
      <c r="T1768" s="133">
        <f>S1768*H1768</f>
        <v>0</v>
      </c>
      <c r="AR1768" s="134" t="s">
        <v>154</v>
      </c>
      <c r="AT1768" s="134" t="s">
        <v>164</v>
      </c>
      <c r="AU1768" s="134" t="s">
        <v>78</v>
      </c>
      <c r="AY1768" s="277" t="s">
        <v>130</v>
      </c>
      <c r="BE1768" s="308">
        <f>IF(N1768="základní",J1768,0)</f>
        <v>0</v>
      </c>
      <c r="BF1768" s="308">
        <f>IF(N1768="snížená",J1768,0)</f>
        <v>0</v>
      </c>
      <c r="BG1768" s="308">
        <f>IF(N1768="zákl. přenesená",J1768,0)</f>
        <v>0</v>
      </c>
      <c r="BH1768" s="308">
        <f>IF(N1768="sníž. přenesená",J1768,0)</f>
        <v>0</v>
      </c>
      <c r="BI1768" s="308">
        <f>IF(N1768="nulová",J1768,0)</f>
        <v>0</v>
      </c>
      <c r="BJ1768" s="277" t="s">
        <v>8</v>
      </c>
      <c r="BK1768" s="308">
        <f>ROUND(I1768*H1768,0)</f>
        <v>0</v>
      </c>
      <c r="BL1768" s="277" t="s">
        <v>143</v>
      </c>
      <c r="BM1768" s="134" t="s">
        <v>5198</v>
      </c>
    </row>
    <row r="1769" spans="2:65" s="10" customFormat="1">
      <c r="B1769" s="136"/>
      <c r="D1769" s="137" t="s">
        <v>131</v>
      </c>
      <c r="E1769" s="138" t="s">
        <v>1</v>
      </c>
      <c r="F1769" s="139" t="s">
        <v>5197</v>
      </c>
      <c r="H1769" s="140">
        <v>125.066</v>
      </c>
      <c r="I1769" s="141"/>
      <c r="L1769" s="136"/>
      <c r="M1769" s="142"/>
      <c r="T1769" s="144"/>
      <c r="AT1769" s="138" t="s">
        <v>131</v>
      </c>
      <c r="AU1769" s="138" t="s">
        <v>78</v>
      </c>
      <c r="AV1769" s="10" t="s">
        <v>78</v>
      </c>
      <c r="AW1769" s="10" t="s">
        <v>28</v>
      </c>
      <c r="AX1769" s="10" t="s">
        <v>72</v>
      </c>
      <c r="AY1769" s="138" t="s">
        <v>130</v>
      </c>
    </row>
    <row r="1770" spans="2:65" s="10" customFormat="1">
      <c r="B1770" s="136"/>
      <c r="D1770" s="137" t="s">
        <v>131</v>
      </c>
      <c r="E1770" s="138" t="s">
        <v>1</v>
      </c>
      <c r="F1770" s="139" t="s">
        <v>5196</v>
      </c>
      <c r="H1770" s="140">
        <v>144.304</v>
      </c>
      <c r="I1770" s="141"/>
      <c r="L1770" s="136"/>
      <c r="M1770" s="142"/>
      <c r="T1770" s="144"/>
      <c r="AT1770" s="138" t="s">
        <v>131</v>
      </c>
      <c r="AU1770" s="138" t="s">
        <v>78</v>
      </c>
      <c r="AV1770" s="10" t="s">
        <v>78</v>
      </c>
      <c r="AW1770" s="10" t="s">
        <v>28</v>
      </c>
      <c r="AX1770" s="10" t="s">
        <v>72</v>
      </c>
      <c r="AY1770" s="138" t="s">
        <v>130</v>
      </c>
    </row>
    <row r="1771" spans="2:65" s="813" customFormat="1">
      <c r="B1771" s="817"/>
      <c r="D1771" s="137" t="s">
        <v>131</v>
      </c>
      <c r="E1771" s="814" t="s">
        <v>1</v>
      </c>
      <c r="F1771" s="820" t="s">
        <v>2951</v>
      </c>
      <c r="H1771" s="819">
        <v>269.37</v>
      </c>
      <c r="I1771" s="818"/>
      <c r="L1771" s="817"/>
      <c r="M1771" s="816"/>
      <c r="T1771" s="815"/>
      <c r="AT1771" s="814" t="s">
        <v>131</v>
      </c>
      <c r="AU1771" s="814" t="s">
        <v>78</v>
      </c>
      <c r="AV1771" s="813" t="s">
        <v>132</v>
      </c>
      <c r="AW1771" s="813" t="s">
        <v>28</v>
      </c>
      <c r="AX1771" s="813" t="s">
        <v>8</v>
      </c>
      <c r="AY1771" s="814" t="s">
        <v>130</v>
      </c>
    </row>
    <row r="1772" spans="2:65" s="686" customFormat="1" ht="33" customHeight="1">
      <c r="B1772" s="301"/>
      <c r="C1772" s="551" t="s">
        <v>2498</v>
      </c>
      <c r="D1772" s="551" t="s">
        <v>1008</v>
      </c>
      <c r="E1772" s="801" t="s">
        <v>5195</v>
      </c>
      <c r="F1772" s="552" t="s">
        <v>5194</v>
      </c>
      <c r="G1772" s="800" t="s">
        <v>158</v>
      </c>
      <c r="H1772" s="799">
        <v>124.72</v>
      </c>
      <c r="I1772" s="553"/>
      <c r="J1772" s="798">
        <f>ROUND(I1772*H1772,0)</f>
        <v>0</v>
      </c>
      <c r="K1772" s="552" t="s">
        <v>4082</v>
      </c>
      <c r="L1772" s="34"/>
      <c r="M1772" s="554" t="s">
        <v>1</v>
      </c>
      <c r="N1772" s="555" t="s">
        <v>37</v>
      </c>
      <c r="P1772" s="307">
        <f>O1772*H1772</f>
        <v>0</v>
      </c>
      <c r="Q1772" s="307">
        <v>0</v>
      </c>
      <c r="R1772" s="307">
        <f>Q1772*H1772</f>
        <v>0</v>
      </c>
      <c r="S1772" s="307">
        <v>0</v>
      </c>
      <c r="T1772" s="133">
        <f>S1772*H1772</f>
        <v>0</v>
      </c>
      <c r="AR1772" s="134" t="s">
        <v>143</v>
      </c>
      <c r="AT1772" s="134" t="s">
        <v>1008</v>
      </c>
      <c r="AU1772" s="134" t="s">
        <v>78</v>
      </c>
      <c r="AY1772" s="277" t="s">
        <v>130</v>
      </c>
      <c r="BE1772" s="308">
        <f>IF(N1772="základní",J1772,0)</f>
        <v>0</v>
      </c>
      <c r="BF1772" s="308">
        <f>IF(N1772="snížená",J1772,0)</f>
        <v>0</v>
      </c>
      <c r="BG1772" s="308">
        <f>IF(N1772="zákl. přenesená",J1772,0)</f>
        <v>0</v>
      </c>
      <c r="BH1772" s="308">
        <f>IF(N1772="sníž. přenesená",J1772,0)</f>
        <v>0</v>
      </c>
      <c r="BI1772" s="308">
        <f>IF(N1772="nulová",J1772,0)</f>
        <v>0</v>
      </c>
      <c r="BJ1772" s="277" t="s">
        <v>8</v>
      </c>
      <c r="BK1772" s="308">
        <f>ROUND(I1772*H1772,0)</f>
        <v>0</v>
      </c>
      <c r="BL1772" s="277" t="s">
        <v>143</v>
      </c>
      <c r="BM1772" s="134" t="s">
        <v>5193</v>
      </c>
    </row>
    <row r="1773" spans="2:65" s="10" customFormat="1">
      <c r="B1773" s="136"/>
      <c r="D1773" s="137" t="s">
        <v>131</v>
      </c>
      <c r="E1773" s="138" t="s">
        <v>1</v>
      </c>
      <c r="F1773" s="139" t="s">
        <v>5192</v>
      </c>
      <c r="H1773" s="140">
        <v>124.72</v>
      </c>
      <c r="I1773" s="141"/>
      <c r="L1773" s="136"/>
      <c r="M1773" s="142"/>
      <c r="T1773" s="144"/>
      <c r="AT1773" s="138" t="s">
        <v>131</v>
      </c>
      <c r="AU1773" s="138" t="s">
        <v>78</v>
      </c>
      <c r="AV1773" s="10" t="s">
        <v>78</v>
      </c>
      <c r="AW1773" s="10" t="s">
        <v>28</v>
      </c>
      <c r="AX1773" s="10" t="s">
        <v>8</v>
      </c>
      <c r="AY1773" s="138" t="s">
        <v>130</v>
      </c>
    </row>
    <row r="1774" spans="2:65" s="686" customFormat="1" ht="16.5" customHeight="1">
      <c r="B1774" s="301"/>
      <c r="C1774" s="145" t="s">
        <v>2499</v>
      </c>
      <c r="D1774" s="145" t="s">
        <v>164</v>
      </c>
      <c r="E1774" s="146" t="s">
        <v>5191</v>
      </c>
      <c r="F1774" s="147" t="s">
        <v>5190</v>
      </c>
      <c r="G1774" s="148" t="s">
        <v>212</v>
      </c>
      <c r="H1774" s="149">
        <v>33.673999999999999</v>
      </c>
      <c r="I1774" s="150"/>
      <c r="J1774" s="151">
        <f>ROUND(I1774*H1774,0)</f>
        <v>0</v>
      </c>
      <c r="K1774" s="147" t="s">
        <v>1</v>
      </c>
      <c r="L1774" s="152"/>
      <c r="M1774" s="153" t="s">
        <v>1</v>
      </c>
      <c r="N1774" s="306" t="s">
        <v>37</v>
      </c>
      <c r="P1774" s="307">
        <f>O1774*H1774</f>
        <v>0</v>
      </c>
      <c r="Q1774" s="307">
        <v>0.44</v>
      </c>
      <c r="R1774" s="307">
        <f>Q1774*H1774</f>
        <v>14.816559999999999</v>
      </c>
      <c r="S1774" s="307">
        <v>0</v>
      </c>
      <c r="T1774" s="133">
        <f>S1774*H1774</f>
        <v>0</v>
      </c>
      <c r="AR1774" s="134" t="s">
        <v>154</v>
      </c>
      <c r="AT1774" s="134" t="s">
        <v>164</v>
      </c>
      <c r="AU1774" s="134" t="s">
        <v>78</v>
      </c>
      <c r="AY1774" s="277" t="s">
        <v>130</v>
      </c>
      <c r="BE1774" s="308">
        <f>IF(N1774="základní",J1774,0)</f>
        <v>0</v>
      </c>
      <c r="BF1774" s="308">
        <f>IF(N1774="snížená",J1774,0)</f>
        <v>0</v>
      </c>
      <c r="BG1774" s="308">
        <f>IF(N1774="zákl. přenesená",J1774,0)</f>
        <v>0</v>
      </c>
      <c r="BH1774" s="308">
        <f>IF(N1774="sníž. přenesená",J1774,0)</f>
        <v>0</v>
      </c>
      <c r="BI1774" s="308">
        <f>IF(N1774="nulová",J1774,0)</f>
        <v>0</v>
      </c>
      <c r="BJ1774" s="277" t="s">
        <v>8</v>
      </c>
      <c r="BK1774" s="308">
        <f>ROUND(I1774*H1774,0)</f>
        <v>0</v>
      </c>
      <c r="BL1774" s="277" t="s">
        <v>143</v>
      </c>
      <c r="BM1774" s="134" t="s">
        <v>5189</v>
      </c>
    </row>
    <row r="1775" spans="2:65" s="10" customFormat="1">
      <c r="B1775" s="136"/>
      <c r="D1775" s="137" t="s">
        <v>131</v>
      </c>
      <c r="E1775" s="138" t="s">
        <v>1</v>
      </c>
      <c r="F1775" s="139" t="s">
        <v>5188</v>
      </c>
      <c r="H1775" s="140">
        <v>33.673999999999999</v>
      </c>
      <c r="I1775" s="141"/>
      <c r="L1775" s="136"/>
      <c r="M1775" s="142"/>
      <c r="T1775" s="144"/>
      <c r="AT1775" s="138" t="s">
        <v>131</v>
      </c>
      <c r="AU1775" s="138" t="s">
        <v>78</v>
      </c>
      <c r="AV1775" s="10" t="s">
        <v>78</v>
      </c>
      <c r="AW1775" s="10" t="s">
        <v>28</v>
      </c>
      <c r="AX1775" s="10" t="s">
        <v>8</v>
      </c>
      <c r="AY1775" s="138" t="s">
        <v>130</v>
      </c>
    </row>
    <row r="1776" spans="2:65" s="686" customFormat="1" ht="24.25" customHeight="1">
      <c r="B1776" s="301"/>
      <c r="C1776" s="551" t="s">
        <v>2500</v>
      </c>
      <c r="D1776" s="551" t="s">
        <v>1008</v>
      </c>
      <c r="E1776" s="801" t="s">
        <v>5187</v>
      </c>
      <c r="F1776" s="552" t="s">
        <v>5186</v>
      </c>
      <c r="G1776" s="800" t="s">
        <v>138</v>
      </c>
      <c r="H1776" s="799">
        <v>39.814999999999998</v>
      </c>
      <c r="I1776" s="553"/>
      <c r="J1776" s="798">
        <f>ROUND(I1776*H1776,0)</f>
        <v>0</v>
      </c>
      <c r="K1776" s="552" t="s">
        <v>4082</v>
      </c>
      <c r="L1776" s="34"/>
      <c r="M1776" s="554" t="s">
        <v>1</v>
      </c>
      <c r="N1776" s="555" t="s">
        <v>37</v>
      </c>
      <c r="P1776" s="307">
        <f>O1776*H1776</f>
        <v>0</v>
      </c>
      <c r="Q1776" s="307">
        <v>0</v>
      </c>
      <c r="R1776" s="307">
        <f>Q1776*H1776</f>
        <v>0</v>
      </c>
      <c r="S1776" s="307">
        <v>0</v>
      </c>
      <c r="T1776" s="133">
        <f>S1776*H1776</f>
        <v>0</v>
      </c>
      <c r="AR1776" s="134" t="s">
        <v>143</v>
      </c>
      <c r="AT1776" s="134" t="s">
        <v>1008</v>
      </c>
      <c r="AU1776" s="134" t="s">
        <v>78</v>
      </c>
      <c r="AY1776" s="277" t="s">
        <v>130</v>
      </c>
      <c r="BE1776" s="308">
        <f>IF(N1776="základní",J1776,0)</f>
        <v>0</v>
      </c>
      <c r="BF1776" s="308">
        <f>IF(N1776="snížená",J1776,0)</f>
        <v>0</v>
      </c>
      <c r="BG1776" s="308">
        <f>IF(N1776="zákl. přenesená",J1776,0)</f>
        <v>0</v>
      </c>
      <c r="BH1776" s="308">
        <f>IF(N1776="sníž. přenesená",J1776,0)</f>
        <v>0</v>
      </c>
      <c r="BI1776" s="308">
        <f>IF(N1776="nulová",J1776,0)</f>
        <v>0</v>
      </c>
      <c r="BJ1776" s="277" t="s">
        <v>8</v>
      </c>
      <c r="BK1776" s="308">
        <f>ROUND(I1776*H1776,0)</f>
        <v>0</v>
      </c>
      <c r="BL1776" s="277" t="s">
        <v>143</v>
      </c>
      <c r="BM1776" s="134" t="s">
        <v>5185</v>
      </c>
    </row>
    <row r="1777" spans="2:65" s="292" customFormat="1" ht="22.95" customHeight="1">
      <c r="B1777" s="293"/>
      <c r="D1777" s="120" t="s">
        <v>71</v>
      </c>
      <c r="E1777" s="129" t="s">
        <v>5184</v>
      </c>
      <c r="F1777" s="129" t="s">
        <v>5183</v>
      </c>
      <c r="I1777" s="294"/>
      <c r="J1777" s="300">
        <f>BK1777</f>
        <v>0</v>
      </c>
      <c r="L1777" s="293"/>
      <c r="M1777" s="296"/>
      <c r="P1777" s="297">
        <f>SUM(P1778:P1816)</f>
        <v>0</v>
      </c>
      <c r="R1777" s="297">
        <f>SUM(R1778:R1816)</f>
        <v>0.84729503660000005</v>
      </c>
      <c r="T1777" s="298">
        <f>SUM(T1778:T1816)</f>
        <v>0</v>
      </c>
      <c r="AR1777" s="120" t="s">
        <v>78</v>
      </c>
      <c r="AT1777" s="127" t="s">
        <v>71</v>
      </c>
      <c r="AU1777" s="127" t="s">
        <v>8</v>
      </c>
      <c r="AY1777" s="120" t="s">
        <v>130</v>
      </c>
      <c r="BK1777" s="128">
        <f>SUM(BK1778:BK1816)</f>
        <v>0</v>
      </c>
    </row>
    <row r="1778" spans="2:65" s="686" customFormat="1" ht="24.25" customHeight="1">
      <c r="B1778" s="301"/>
      <c r="C1778" s="551" t="s">
        <v>2501</v>
      </c>
      <c r="D1778" s="551" t="s">
        <v>1008</v>
      </c>
      <c r="E1778" s="801" t="s">
        <v>5182</v>
      </c>
      <c r="F1778" s="552" t="s">
        <v>5181</v>
      </c>
      <c r="G1778" s="800" t="s">
        <v>270</v>
      </c>
      <c r="H1778" s="799">
        <v>0.8</v>
      </c>
      <c r="I1778" s="553"/>
      <c r="J1778" s="798">
        <f>ROUND(I1778*H1778,0)</f>
        <v>0</v>
      </c>
      <c r="K1778" s="552" t="s">
        <v>4082</v>
      </c>
      <c r="L1778" s="34"/>
      <c r="M1778" s="554" t="s">
        <v>1</v>
      </c>
      <c r="N1778" s="555" t="s">
        <v>37</v>
      </c>
      <c r="P1778" s="307">
        <f>O1778*H1778</f>
        <v>0</v>
      </c>
      <c r="Q1778" s="307">
        <v>6.5994000000000001E-3</v>
      </c>
      <c r="R1778" s="307">
        <f>Q1778*H1778</f>
        <v>5.2795200000000002E-3</v>
      </c>
      <c r="S1778" s="307">
        <v>0</v>
      </c>
      <c r="T1778" s="133">
        <f>S1778*H1778</f>
        <v>0</v>
      </c>
      <c r="AR1778" s="134" t="s">
        <v>143</v>
      </c>
      <c r="AT1778" s="134" t="s">
        <v>1008</v>
      </c>
      <c r="AU1778" s="134" t="s">
        <v>78</v>
      </c>
      <c r="AY1778" s="277" t="s">
        <v>130</v>
      </c>
      <c r="BE1778" s="308">
        <f>IF(N1778="základní",J1778,0)</f>
        <v>0</v>
      </c>
      <c r="BF1778" s="308">
        <f>IF(N1778="snížená",J1778,0)</f>
        <v>0</v>
      </c>
      <c r="BG1778" s="308">
        <f>IF(N1778="zákl. přenesená",J1778,0)</f>
        <v>0</v>
      </c>
      <c r="BH1778" s="308">
        <f>IF(N1778="sníž. přenesená",J1778,0)</f>
        <v>0</v>
      </c>
      <c r="BI1778" s="308">
        <f>IF(N1778="nulová",J1778,0)</f>
        <v>0</v>
      </c>
      <c r="BJ1778" s="277" t="s">
        <v>8</v>
      </c>
      <c r="BK1778" s="308">
        <f>ROUND(I1778*H1778,0)</f>
        <v>0</v>
      </c>
      <c r="BL1778" s="277" t="s">
        <v>143</v>
      </c>
      <c r="BM1778" s="134" t="s">
        <v>5180</v>
      </c>
    </row>
    <row r="1779" spans="2:65" s="10" customFormat="1">
      <c r="B1779" s="136"/>
      <c r="D1779" s="137" t="s">
        <v>131</v>
      </c>
      <c r="E1779" s="138" t="s">
        <v>1</v>
      </c>
      <c r="F1779" s="139" t="s">
        <v>5179</v>
      </c>
      <c r="H1779" s="140">
        <v>0.8</v>
      </c>
      <c r="I1779" s="141"/>
      <c r="L1779" s="136"/>
      <c r="M1779" s="142"/>
      <c r="T1779" s="144"/>
      <c r="AT1779" s="138" t="s">
        <v>131</v>
      </c>
      <c r="AU1779" s="138" t="s">
        <v>78</v>
      </c>
      <c r="AV1779" s="10" t="s">
        <v>78</v>
      </c>
      <c r="AW1779" s="10" t="s">
        <v>28</v>
      </c>
      <c r="AX1779" s="10" t="s">
        <v>8</v>
      </c>
      <c r="AY1779" s="138" t="s">
        <v>130</v>
      </c>
    </row>
    <row r="1780" spans="2:65" s="686" customFormat="1" ht="24.25" customHeight="1">
      <c r="B1780" s="301"/>
      <c r="C1780" s="551" t="s">
        <v>2502</v>
      </c>
      <c r="D1780" s="551" t="s">
        <v>1008</v>
      </c>
      <c r="E1780" s="801" t="s">
        <v>5178</v>
      </c>
      <c r="F1780" s="552" t="s">
        <v>5177</v>
      </c>
      <c r="G1780" s="800" t="s">
        <v>158</v>
      </c>
      <c r="H1780" s="799">
        <v>30</v>
      </c>
      <c r="I1780" s="553"/>
      <c r="J1780" s="798">
        <f>ROUND(I1780*H1780,0)</f>
        <v>0</v>
      </c>
      <c r="K1780" s="552" t="s">
        <v>4082</v>
      </c>
      <c r="L1780" s="34"/>
      <c r="M1780" s="554" t="s">
        <v>1</v>
      </c>
      <c r="N1780" s="555" t="s">
        <v>37</v>
      </c>
      <c r="P1780" s="307">
        <f>O1780*H1780</f>
        <v>0</v>
      </c>
      <c r="Q1780" s="307">
        <v>2.1768500000000001E-3</v>
      </c>
      <c r="R1780" s="307">
        <f>Q1780*H1780</f>
        <v>6.5305500000000002E-2</v>
      </c>
      <c r="S1780" s="307">
        <v>0</v>
      </c>
      <c r="T1780" s="133">
        <f>S1780*H1780</f>
        <v>0</v>
      </c>
      <c r="AR1780" s="134" t="s">
        <v>143</v>
      </c>
      <c r="AT1780" s="134" t="s">
        <v>1008</v>
      </c>
      <c r="AU1780" s="134" t="s">
        <v>78</v>
      </c>
      <c r="AY1780" s="277" t="s">
        <v>130</v>
      </c>
      <c r="BE1780" s="308">
        <f>IF(N1780="základní",J1780,0)</f>
        <v>0</v>
      </c>
      <c r="BF1780" s="308">
        <f>IF(N1780="snížená",J1780,0)</f>
        <v>0</v>
      </c>
      <c r="BG1780" s="308">
        <f>IF(N1780="zákl. přenesená",J1780,0)</f>
        <v>0</v>
      </c>
      <c r="BH1780" s="308">
        <f>IF(N1780="sníž. přenesená",J1780,0)</f>
        <v>0</v>
      </c>
      <c r="BI1780" s="308">
        <f>IF(N1780="nulová",J1780,0)</f>
        <v>0</v>
      </c>
      <c r="BJ1780" s="277" t="s">
        <v>8</v>
      </c>
      <c r="BK1780" s="308">
        <f>ROUND(I1780*H1780,0)</f>
        <v>0</v>
      </c>
      <c r="BL1780" s="277" t="s">
        <v>143</v>
      </c>
      <c r="BM1780" s="134" t="s">
        <v>5176</v>
      </c>
    </row>
    <row r="1781" spans="2:65" s="10" customFormat="1">
      <c r="B1781" s="136"/>
      <c r="D1781" s="137" t="s">
        <v>131</v>
      </c>
      <c r="E1781" s="138" t="s">
        <v>1</v>
      </c>
      <c r="F1781" s="139" t="s">
        <v>5175</v>
      </c>
      <c r="H1781" s="140">
        <v>30</v>
      </c>
      <c r="I1781" s="141"/>
      <c r="L1781" s="136"/>
      <c r="M1781" s="142"/>
      <c r="T1781" s="144"/>
      <c r="AT1781" s="138" t="s">
        <v>131</v>
      </c>
      <c r="AU1781" s="138" t="s">
        <v>78</v>
      </c>
      <c r="AV1781" s="10" t="s">
        <v>78</v>
      </c>
      <c r="AW1781" s="10" t="s">
        <v>28</v>
      </c>
      <c r="AX1781" s="10" t="s">
        <v>8</v>
      </c>
      <c r="AY1781" s="138" t="s">
        <v>130</v>
      </c>
    </row>
    <row r="1782" spans="2:65" s="686" customFormat="1" ht="24.25" customHeight="1">
      <c r="B1782" s="301"/>
      <c r="C1782" s="551" t="s">
        <v>2503</v>
      </c>
      <c r="D1782" s="551" t="s">
        <v>1008</v>
      </c>
      <c r="E1782" s="801" t="s">
        <v>5174</v>
      </c>
      <c r="F1782" s="552" t="s">
        <v>5173</v>
      </c>
      <c r="G1782" s="800" t="s">
        <v>158</v>
      </c>
      <c r="H1782" s="799">
        <v>30</v>
      </c>
      <c r="I1782" s="553"/>
      <c r="J1782" s="798">
        <f>ROUND(I1782*H1782,0)</f>
        <v>0</v>
      </c>
      <c r="K1782" s="552" t="s">
        <v>4082</v>
      </c>
      <c r="L1782" s="34"/>
      <c r="M1782" s="554" t="s">
        <v>1</v>
      </c>
      <c r="N1782" s="555" t="s">
        <v>37</v>
      </c>
      <c r="P1782" s="307">
        <f>O1782*H1782</f>
        <v>0</v>
      </c>
      <c r="Q1782" s="307">
        <v>1.2975E-3</v>
      </c>
      <c r="R1782" s="307">
        <f>Q1782*H1782</f>
        <v>3.8925000000000001E-2</v>
      </c>
      <c r="S1782" s="307">
        <v>0</v>
      </c>
      <c r="T1782" s="133">
        <f>S1782*H1782</f>
        <v>0</v>
      </c>
      <c r="AR1782" s="134" t="s">
        <v>143</v>
      </c>
      <c r="AT1782" s="134" t="s">
        <v>1008</v>
      </c>
      <c r="AU1782" s="134" t="s">
        <v>78</v>
      </c>
      <c r="AY1782" s="277" t="s">
        <v>130</v>
      </c>
      <c r="BE1782" s="308">
        <f>IF(N1782="základní",J1782,0)</f>
        <v>0</v>
      </c>
      <c r="BF1782" s="308">
        <f>IF(N1782="snížená",J1782,0)</f>
        <v>0</v>
      </c>
      <c r="BG1782" s="308">
        <f>IF(N1782="zákl. přenesená",J1782,0)</f>
        <v>0</v>
      </c>
      <c r="BH1782" s="308">
        <f>IF(N1782="sníž. přenesená",J1782,0)</f>
        <v>0</v>
      </c>
      <c r="BI1782" s="308">
        <f>IF(N1782="nulová",J1782,0)</f>
        <v>0</v>
      </c>
      <c r="BJ1782" s="277" t="s">
        <v>8</v>
      </c>
      <c r="BK1782" s="308">
        <f>ROUND(I1782*H1782,0)</f>
        <v>0</v>
      </c>
      <c r="BL1782" s="277" t="s">
        <v>143</v>
      </c>
      <c r="BM1782" s="134" t="s">
        <v>5172</v>
      </c>
    </row>
    <row r="1783" spans="2:65" s="10" customFormat="1">
      <c r="B1783" s="136"/>
      <c r="D1783" s="137" t="s">
        <v>131</v>
      </c>
      <c r="E1783" s="138" t="s">
        <v>1</v>
      </c>
      <c r="F1783" s="139" t="s">
        <v>5171</v>
      </c>
      <c r="H1783" s="140">
        <v>30</v>
      </c>
      <c r="I1783" s="141"/>
      <c r="L1783" s="136"/>
      <c r="M1783" s="142"/>
      <c r="T1783" s="144"/>
      <c r="AT1783" s="138" t="s">
        <v>131</v>
      </c>
      <c r="AU1783" s="138" t="s">
        <v>78</v>
      </c>
      <c r="AV1783" s="10" t="s">
        <v>78</v>
      </c>
      <c r="AW1783" s="10" t="s">
        <v>28</v>
      </c>
      <c r="AX1783" s="10" t="s">
        <v>8</v>
      </c>
      <c r="AY1783" s="138" t="s">
        <v>130</v>
      </c>
    </row>
    <row r="1784" spans="2:65" s="686" customFormat="1" ht="33" customHeight="1">
      <c r="B1784" s="301"/>
      <c r="C1784" s="551" t="s">
        <v>2504</v>
      </c>
      <c r="D1784" s="551" t="s">
        <v>1008</v>
      </c>
      <c r="E1784" s="801" t="s">
        <v>5170</v>
      </c>
      <c r="F1784" s="552" t="s">
        <v>5169</v>
      </c>
      <c r="G1784" s="800" t="s">
        <v>158</v>
      </c>
      <c r="H1784" s="799">
        <v>1.6</v>
      </c>
      <c r="I1784" s="553"/>
      <c r="J1784" s="798">
        <f>ROUND(I1784*H1784,0)</f>
        <v>0</v>
      </c>
      <c r="K1784" s="552" t="s">
        <v>4082</v>
      </c>
      <c r="L1784" s="34"/>
      <c r="M1784" s="554" t="s">
        <v>1</v>
      </c>
      <c r="N1784" s="555" t="s">
        <v>37</v>
      </c>
      <c r="P1784" s="307">
        <f>O1784*H1784</f>
        <v>0</v>
      </c>
      <c r="Q1784" s="307">
        <v>4.4251999999999998E-3</v>
      </c>
      <c r="R1784" s="307">
        <f>Q1784*H1784</f>
        <v>7.0803200000000002E-3</v>
      </c>
      <c r="S1784" s="307">
        <v>0</v>
      </c>
      <c r="T1784" s="133">
        <f>S1784*H1784</f>
        <v>0</v>
      </c>
      <c r="AR1784" s="134" t="s">
        <v>143</v>
      </c>
      <c r="AT1784" s="134" t="s">
        <v>1008</v>
      </c>
      <c r="AU1784" s="134" t="s">
        <v>78</v>
      </c>
      <c r="AY1784" s="277" t="s">
        <v>130</v>
      </c>
      <c r="BE1784" s="308">
        <f>IF(N1784="základní",J1784,0)</f>
        <v>0</v>
      </c>
      <c r="BF1784" s="308">
        <f>IF(N1784="snížená",J1784,0)</f>
        <v>0</v>
      </c>
      <c r="BG1784" s="308">
        <f>IF(N1784="zákl. přenesená",J1784,0)</f>
        <v>0</v>
      </c>
      <c r="BH1784" s="308">
        <f>IF(N1784="sníž. přenesená",J1784,0)</f>
        <v>0</v>
      </c>
      <c r="BI1784" s="308">
        <f>IF(N1784="nulová",J1784,0)</f>
        <v>0</v>
      </c>
      <c r="BJ1784" s="277" t="s">
        <v>8</v>
      </c>
      <c r="BK1784" s="308">
        <f>ROUND(I1784*H1784,0)</f>
        <v>0</v>
      </c>
      <c r="BL1784" s="277" t="s">
        <v>143</v>
      </c>
      <c r="BM1784" s="134" t="s">
        <v>5168</v>
      </c>
    </row>
    <row r="1785" spans="2:65" s="10" customFormat="1">
      <c r="B1785" s="136"/>
      <c r="D1785" s="137" t="s">
        <v>131</v>
      </c>
      <c r="E1785" s="138" t="s">
        <v>1</v>
      </c>
      <c r="F1785" s="139" t="s">
        <v>5167</v>
      </c>
      <c r="H1785" s="140">
        <v>1.6</v>
      </c>
      <c r="I1785" s="141"/>
      <c r="L1785" s="136"/>
      <c r="M1785" s="142"/>
      <c r="T1785" s="144"/>
      <c r="AT1785" s="138" t="s">
        <v>131</v>
      </c>
      <c r="AU1785" s="138" t="s">
        <v>78</v>
      </c>
      <c r="AV1785" s="10" t="s">
        <v>78</v>
      </c>
      <c r="AW1785" s="10" t="s">
        <v>28</v>
      </c>
      <c r="AX1785" s="10" t="s">
        <v>8</v>
      </c>
      <c r="AY1785" s="138" t="s">
        <v>130</v>
      </c>
    </row>
    <row r="1786" spans="2:65" s="686" customFormat="1" ht="24.25" customHeight="1">
      <c r="B1786" s="301"/>
      <c r="C1786" s="551" t="s">
        <v>2505</v>
      </c>
      <c r="D1786" s="551" t="s">
        <v>1008</v>
      </c>
      <c r="E1786" s="801" t="s">
        <v>5166</v>
      </c>
      <c r="F1786" s="552" t="s">
        <v>5165</v>
      </c>
      <c r="G1786" s="800" t="s">
        <v>158</v>
      </c>
      <c r="H1786" s="799">
        <v>12.6</v>
      </c>
      <c r="I1786" s="553"/>
      <c r="J1786" s="798">
        <f>ROUND(I1786*H1786,0)</f>
        <v>0</v>
      </c>
      <c r="K1786" s="552" t="s">
        <v>4082</v>
      </c>
      <c r="L1786" s="34"/>
      <c r="M1786" s="554" t="s">
        <v>1</v>
      </c>
      <c r="N1786" s="555" t="s">
        <v>37</v>
      </c>
      <c r="P1786" s="307">
        <f>O1786*H1786</f>
        <v>0</v>
      </c>
      <c r="Q1786" s="307">
        <v>2.160216E-3</v>
      </c>
      <c r="R1786" s="307">
        <f>Q1786*H1786</f>
        <v>2.7218721599999999E-2</v>
      </c>
      <c r="S1786" s="307">
        <v>0</v>
      </c>
      <c r="T1786" s="133">
        <f>S1786*H1786</f>
        <v>0</v>
      </c>
      <c r="AR1786" s="134" t="s">
        <v>143</v>
      </c>
      <c r="AT1786" s="134" t="s">
        <v>1008</v>
      </c>
      <c r="AU1786" s="134" t="s">
        <v>78</v>
      </c>
      <c r="AY1786" s="277" t="s">
        <v>130</v>
      </c>
      <c r="BE1786" s="308">
        <f>IF(N1786="základní",J1786,0)</f>
        <v>0</v>
      </c>
      <c r="BF1786" s="308">
        <f>IF(N1786="snížená",J1786,0)</f>
        <v>0</v>
      </c>
      <c r="BG1786" s="308">
        <f>IF(N1786="zákl. přenesená",J1786,0)</f>
        <v>0</v>
      </c>
      <c r="BH1786" s="308">
        <f>IF(N1786="sníž. přenesená",J1786,0)</f>
        <v>0</v>
      </c>
      <c r="BI1786" s="308">
        <f>IF(N1786="nulová",J1786,0)</f>
        <v>0</v>
      </c>
      <c r="BJ1786" s="277" t="s">
        <v>8</v>
      </c>
      <c r="BK1786" s="308">
        <f>ROUND(I1786*H1786,0)</f>
        <v>0</v>
      </c>
      <c r="BL1786" s="277" t="s">
        <v>143</v>
      </c>
      <c r="BM1786" s="134" t="s">
        <v>5164</v>
      </c>
    </row>
    <row r="1787" spans="2:65" s="10" customFormat="1">
      <c r="B1787" s="136"/>
      <c r="D1787" s="137" t="s">
        <v>131</v>
      </c>
      <c r="E1787" s="138" t="s">
        <v>1</v>
      </c>
      <c r="F1787" s="139" t="s">
        <v>5163</v>
      </c>
      <c r="H1787" s="140">
        <v>12.6</v>
      </c>
      <c r="I1787" s="141"/>
      <c r="L1787" s="136"/>
      <c r="M1787" s="142"/>
      <c r="T1787" s="144"/>
      <c r="AT1787" s="138" t="s">
        <v>131</v>
      </c>
      <c r="AU1787" s="138" t="s">
        <v>78</v>
      </c>
      <c r="AV1787" s="10" t="s">
        <v>78</v>
      </c>
      <c r="AW1787" s="10" t="s">
        <v>28</v>
      </c>
      <c r="AX1787" s="10" t="s">
        <v>8</v>
      </c>
      <c r="AY1787" s="138" t="s">
        <v>130</v>
      </c>
    </row>
    <row r="1788" spans="2:65" s="686" customFormat="1" ht="24.25" customHeight="1">
      <c r="B1788" s="301"/>
      <c r="C1788" s="551" t="s">
        <v>2506</v>
      </c>
      <c r="D1788" s="551" t="s">
        <v>1008</v>
      </c>
      <c r="E1788" s="801" t="s">
        <v>5162</v>
      </c>
      <c r="F1788" s="552" t="s">
        <v>5161</v>
      </c>
      <c r="G1788" s="800" t="s">
        <v>158</v>
      </c>
      <c r="H1788" s="799">
        <v>67.5</v>
      </c>
      <c r="I1788" s="553"/>
      <c r="J1788" s="798">
        <f>ROUND(I1788*H1788,0)</f>
        <v>0</v>
      </c>
      <c r="K1788" s="552" t="s">
        <v>4082</v>
      </c>
      <c r="L1788" s="34"/>
      <c r="M1788" s="554" t="s">
        <v>1</v>
      </c>
      <c r="N1788" s="555" t="s">
        <v>37</v>
      </c>
      <c r="P1788" s="307">
        <f>O1788*H1788</f>
        <v>0</v>
      </c>
      <c r="Q1788" s="307">
        <v>3.5814660000000002E-3</v>
      </c>
      <c r="R1788" s="307">
        <f>Q1788*H1788</f>
        <v>0.24174895500000002</v>
      </c>
      <c r="S1788" s="307">
        <v>0</v>
      </c>
      <c r="T1788" s="133">
        <f>S1788*H1788</f>
        <v>0</v>
      </c>
      <c r="AR1788" s="134" t="s">
        <v>143</v>
      </c>
      <c r="AT1788" s="134" t="s">
        <v>1008</v>
      </c>
      <c r="AU1788" s="134" t="s">
        <v>78</v>
      </c>
      <c r="AY1788" s="277" t="s">
        <v>130</v>
      </c>
      <c r="BE1788" s="308">
        <f>IF(N1788="základní",J1788,0)</f>
        <v>0</v>
      </c>
      <c r="BF1788" s="308">
        <f>IF(N1788="snížená",J1788,0)</f>
        <v>0</v>
      </c>
      <c r="BG1788" s="308">
        <f>IF(N1788="zákl. přenesená",J1788,0)</f>
        <v>0</v>
      </c>
      <c r="BH1788" s="308">
        <f>IF(N1788="sníž. přenesená",J1788,0)</f>
        <v>0</v>
      </c>
      <c r="BI1788" s="308">
        <f>IF(N1788="nulová",J1788,0)</f>
        <v>0</v>
      </c>
      <c r="BJ1788" s="277" t="s">
        <v>8</v>
      </c>
      <c r="BK1788" s="308">
        <f>ROUND(I1788*H1788,0)</f>
        <v>0</v>
      </c>
      <c r="BL1788" s="277" t="s">
        <v>143</v>
      </c>
      <c r="BM1788" s="134" t="s">
        <v>5160</v>
      </c>
    </row>
    <row r="1789" spans="2:65" s="10" customFormat="1">
      <c r="B1789" s="136"/>
      <c r="D1789" s="137" t="s">
        <v>131</v>
      </c>
      <c r="E1789" s="138" t="s">
        <v>1</v>
      </c>
      <c r="F1789" s="139" t="s">
        <v>5159</v>
      </c>
      <c r="H1789" s="140">
        <v>67.5</v>
      </c>
      <c r="I1789" s="141"/>
      <c r="L1789" s="136"/>
      <c r="M1789" s="142"/>
      <c r="T1789" s="144"/>
      <c r="AT1789" s="138" t="s">
        <v>131</v>
      </c>
      <c r="AU1789" s="138" t="s">
        <v>78</v>
      </c>
      <c r="AV1789" s="10" t="s">
        <v>78</v>
      </c>
      <c r="AW1789" s="10" t="s">
        <v>28</v>
      </c>
      <c r="AX1789" s="10" t="s">
        <v>8</v>
      </c>
      <c r="AY1789" s="138" t="s">
        <v>130</v>
      </c>
    </row>
    <row r="1790" spans="2:65" s="686" customFormat="1" ht="24.25" customHeight="1">
      <c r="B1790" s="301"/>
      <c r="C1790" s="551" t="s">
        <v>2507</v>
      </c>
      <c r="D1790" s="551" t="s">
        <v>1008</v>
      </c>
      <c r="E1790" s="801" t="s">
        <v>5158</v>
      </c>
      <c r="F1790" s="552" t="s">
        <v>5157</v>
      </c>
      <c r="G1790" s="800" t="s">
        <v>158</v>
      </c>
      <c r="H1790" s="799">
        <v>112.05</v>
      </c>
      <c r="I1790" s="553"/>
      <c r="J1790" s="798">
        <f>ROUND(I1790*H1790,0)</f>
        <v>0</v>
      </c>
      <c r="K1790" s="552" t="s">
        <v>4082</v>
      </c>
      <c r="L1790" s="34"/>
      <c r="M1790" s="554" t="s">
        <v>1</v>
      </c>
      <c r="N1790" s="555" t="s">
        <v>37</v>
      </c>
      <c r="P1790" s="307">
        <f>O1790*H1790</f>
        <v>0</v>
      </c>
      <c r="Q1790" s="307">
        <v>3.0800000000000001E-4</v>
      </c>
      <c r="R1790" s="307">
        <f>Q1790*H1790</f>
        <v>3.4511399999999998E-2</v>
      </c>
      <c r="S1790" s="307">
        <v>0</v>
      </c>
      <c r="T1790" s="133">
        <f>S1790*H1790</f>
        <v>0</v>
      </c>
      <c r="AR1790" s="134" t="s">
        <v>143</v>
      </c>
      <c r="AT1790" s="134" t="s">
        <v>1008</v>
      </c>
      <c r="AU1790" s="134" t="s">
        <v>78</v>
      </c>
      <c r="AY1790" s="277" t="s">
        <v>130</v>
      </c>
      <c r="BE1790" s="308">
        <f>IF(N1790="základní",J1790,0)</f>
        <v>0</v>
      </c>
      <c r="BF1790" s="308">
        <f>IF(N1790="snížená",J1790,0)</f>
        <v>0</v>
      </c>
      <c r="BG1790" s="308">
        <f>IF(N1790="zákl. přenesená",J1790,0)</f>
        <v>0</v>
      </c>
      <c r="BH1790" s="308">
        <f>IF(N1790="sníž. přenesená",J1790,0)</f>
        <v>0</v>
      </c>
      <c r="BI1790" s="308">
        <f>IF(N1790="nulová",J1790,0)</f>
        <v>0</v>
      </c>
      <c r="BJ1790" s="277" t="s">
        <v>8</v>
      </c>
      <c r="BK1790" s="308">
        <f>ROUND(I1790*H1790,0)</f>
        <v>0</v>
      </c>
      <c r="BL1790" s="277" t="s">
        <v>143</v>
      </c>
      <c r="BM1790" s="134" t="s">
        <v>5156</v>
      </c>
    </row>
    <row r="1791" spans="2:65" s="10" customFormat="1">
      <c r="B1791" s="136"/>
      <c r="D1791" s="137" t="s">
        <v>131</v>
      </c>
      <c r="E1791" s="138" t="s">
        <v>1</v>
      </c>
      <c r="F1791" s="139" t="s">
        <v>5155</v>
      </c>
      <c r="H1791" s="140">
        <v>82.05</v>
      </c>
      <c r="I1791" s="141"/>
      <c r="L1791" s="136"/>
      <c r="M1791" s="142"/>
      <c r="T1791" s="144"/>
      <c r="AT1791" s="138" t="s">
        <v>131</v>
      </c>
      <c r="AU1791" s="138" t="s">
        <v>78</v>
      </c>
      <c r="AV1791" s="10" t="s">
        <v>78</v>
      </c>
      <c r="AW1791" s="10" t="s">
        <v>28</v>
      </c>
      <c r="AX1791" s="10" t="s">
        <v>72</v>
      </c>
      <c r="AY1791" s="138" t="s">
        <v>130</v>
      </c>
    </row>
    <row r="1792" spans="2:65" s="10" customFormat="1">
      <c r="B1792" s="136"/>
      <c r="D1792" s="137" t="s">
        <v>131</v>
      </c>
      <c r="E1792" s="138" t="s">
        <v>1</v>
      </c>
      <c r="F1792" s="139" t="s">
        <v>5154</v>
      </c>
      <c r="H1792" s="140">
        <v>30</v>
      </c>
      <c r="I1792" s="141"/>
      <c r="L1792" s="136"/>
      <c r="M1792" s="142"/>
      <c r="T1792" s="144"/>
      <c r="AT1792" s="138" t="s">
        <v>131</v>
      </c>
      <c r="AU1792" s="138" t="s">
        <v>78</v>
      </c>
      <c r="AV1792" s="10" t="s">
        <v>78</v>
      </c>
      <c r="AW1792" s="10" t="s">
        <v>28</v>
      </c>
      <c r="AX1792" s="10" t="s">
        <v>72</v>
      </c>
      <c r="AY1792" s="138" t="s">
        <v>130</v>
      </c>
    </row>
    <row r="1793" spans="2:65" s="813" customFormat="1">
      <c r="B1793" s="817"/>
      <c r="D1793" s="137" t="s">
        <v>131</v>
      </c>
      <c r="E1793" s="814" t="s">
        <v>1</v>
      </c>
      <c r="F1793" s="820" t="s">
        <v>2951</v>
      </c>
      <c r="H1793" s="819">
        <v>112.05</v>
      </c>
      <c r="I1793" s="818"/>
      <c r="L1793" s="817"/>
      <c r="M1793" s="816"/>
      <c r="T1793" s="815"/>
      <c r="AT1793" s="814" t="s">
        <v>131</v>
      </c>
      <c r="AU1793" s="814" t="s">
        <v>78</v>
      </c>
      <c r="AV1793" s="813" t="s">
        <v>132</v>
      </c>
      <c r="AW1793" s="813" t="s">
        <v>28</v>
      </c>
      <c r="AX1793" s="813" t="s">
        <v>8</v>
      </c>
      <c r="AY1793" s="814" t="s">
        <v>130</v>
      </c>
    </row>
    <row r="1794" spans="2:65" s="686" customFormat="1" ht="33" customHeight="1">
      <c r="B1794" s="301"/>
      <c r="C1794" s="551" t="s">
        <v>2508</v>
      </c>
      <c r="D1794" s="551" t="s">
        <v>1008</v>
      </c>
      <c r="E1794" s="801" t="s">
        <v>5153</v>
      </c>
      <c r="F1794" s="552" t="s">
        <v>5152</v>
      </c>
      <c r="G1794" s="800" t="s">
        <v>158</v>
      </c>
      <c r="H1794" s="799">
        <v>13.8</v>
      </c>
      <c r="I1794" s="553"/>
      <c r="J1794" s="798">
        <f>ROUND(I1794*H1794,0)</f>
        <v>0</v>
      </c>
      <c r="K1794" s="552" t="s">
        <v>4082</v>
      </c>
      <c r="L1794" s="34"/>
      <c r="M1794" s="554" t="s">
        <v>1</v>
      </c>
      <c r="N1794" s="555" t="s">
        <v>37</v>
      </c>
      <c r="P1794" s="307">
        <f>O1794*H1794</f>
        <v>0</v>
      </c>
      <c r="Q1794" s="307">
        <v>2.8039499999999999E-3</v>
      </c>
      <c r="R1794" s="307">
        <f>Q1794*H1794</f>
        <v>3.8694510000000001E-2</v>
      </c>
      <c r="S1794" s="307">
        <v>0</v>
      </c>
      <c r="T1794" s="133">
        <f>S1794*H1794</f>
        <v>0</v>
      </c>
      <c r="AR1794" s="134" t="s">
        <v>143</v>
      </c>
      <c r="AT1794" s="134" t="s">
        <v>1008</v>
      </c>
      <c r="AU1794" s="134" t="s">
        <v>78</v>
      </c>
      <c r="AY1794" s="277" t="s">
        <v>130</v>
      </c>
      <c r="BE1794" s="308">
        <f>IF(N1794="základní",J1794,0)</f>
        <v>0</v>
      </c>
      <c r="BF1794" s="308">
        <f>IF(N1794="snížená",J1794,0)</f>
        <v>0</v>
      </c>
      <c r="BG1794" s="308">
        <f>IF(N1794="zákl. přenesená",J1794,0)</f>
        <v>0</v>
      </c>
      <c r="BH1794" s="308">
        <f>IF(N1794="sníž. přenesená",J1794,0)</f>
        <v>0</v>
      </c>
      <c r="BI1794" s="308">
        <f>IF(N1794="nulová",J1794,0)</f>
        <v>0</v>
      </c>
      <c r="BJ1794" s="277" t="s">
        <v>8</v>
      </c>
      <c r="BK1794" s="308">
        <f>ROUND(I1794*H1794,0)</f>
        <v>0</v>
      </c>
      <c r="BL1794" s="277" t="s">
        <v>143</v>
      </c>
      <c r="BM1794" s="134" t="s">
        <v>5151</v>
      </c>
    </row>
    <row r="1795" spans="2:65" s="10" customFormat="1">
      <c r="B1795" s="136"/>
      <c r="D1795" s="137" t="s">
        <v>131</v>
      </c>
      <c r="E1795" s="138" t="s">
        <v>1</v>
      </c>
      <c r="F1795" s="139" t="s">
        <v>5150</v>
      </c>
      <c r="H1795" s="140">
        <v>13.8</v>
      </c>
      <c r="I1795" s="141"/>
      <c r="L1795" s="136"/>
      <c r="M1795" s="142"/>
      <c r="T1795" s="144"/>
      <c r="AT1795" s="138" t="s">
        <v>131</v>
      </c>
      <c r="AU1795" s="138" t="s">
        <v>78</v>
      </c>
      <c r="AV1795" s="10" t="s">
        <v>78</v>
      </c>
      <c r="AW1795" s="10" t="s">
        <v>28</v>
      </c>
      <c r="AX1795" s="10" t="s">
        <v>8</v>
      </c>
      <c r="AY1795" s="138" t="s">
        <v>130</v>
      </c>
    </row>
    <row r="1796" spans="2:65" s="686" customFormat="1" ht="24.25" customHeight="1">
      <c r="B1796" s="301"/>
      <c r="C1796" s="551" t="s">
        <v>2509</v>
      </c>
      <c r="D1796" s="551" t="s">
        <v>1008</v>
      </c>
      <c r="E1796" s="801" t="s">
        <v>5149</v>
      </c>
      <c r="F1796" s="552" t="s">
        <v>5148</v>
      </c>
      <c r="G1796" s="800" t="s">
        <v>158</v>
      </c>
      <c r="H1796" s="799">
        <v>1.1000000000000001</v>
      </c>
      <c r="I1796" s="553"/>
      <c r="J1796" s="798">
        <f>ROUND(I1796*H1796,0)</f>
        <v>0</v>
      </c>
      <c r="K1796" s="552" t="s">
        <v>4082</v>
      </c>
      <c r="L1796" s="34"/>
      <c r="M1796" s="554" t="s">
        <v>1</v>
      </c>
      <c r="N1796" s="555" t="s">
        <v>37</v>
      </c>
      <c r="P1796" s="307">
        <f>O1796*H1796</f>
        <v>0</v>
      </c>
      <c r="Q1796" s="307">
        <v>2.2775E-3</v>
      </c>
      <c r="R1796" s="307">
        <f>Q1796*H1796</f>
        <v>2.5052500000000001E-3</v>
      </c>
      <c r="S1796" s="307">
        <v>0</v>
      </c>
      <c r="T1796" s="133">
        <f>S1796*H1796</f>
        <v>0</v>
      </c>
      <c r="AR1796" s="134" t="s">
        <v>143</v>
      </c>
      <c r="AT1796" s="134" t="s">
        <v>1008</v>
      </c>
      <c r="AU1796" s="134" t="s">
        <v>78</v>
      </c>
      <c r="AY1796" s="277" t="s">
        <v>130</v>
      </c>
      <c r="BE1796" s="308">
        <f>IF(N1796="základní",J1796,0)</f>
        <v>0</v>
      </c>
      <c r="BF1796" s="308">
        <f>IF(N1796="snížená",J1796,0)</f>
        <v>0</v>
      </c>
      <c r="BG1796" s="308">
        <f>IF(N1796="zákl. přenesená",J1796,0)</f>
        <v>0</v>
      </c>
      <c r="BH1796" s="308">
        <f>IF(N1796="sníž. přenesená",J1796,0)</f>
        <v>0</v>
      </c>
      <c r="BI1796" s="308">
        <f>IF(N1796="nulová",J1796,0)</f>
        <v>0</v>
      </c>
      <c r="BJ1796" s="277" t="s">
        <v>8</v>
      </c>
      <c r="BK1796" s="308">
        <f>ROUND(I1796*H1796,0)</f>
        <v>0</v>
      </c>
      <c r="BL1796" s="277" t="s">
        <v>143</v>
      </c>
      <c r="BM1796" s="134" t="s">
        <v>5147</v>
      </c>
    </row>
    <row r="1797" spans="2:65" s="10" customFormat="1">
      <c r="B1797" s="136"/>
      <c r="D1797" s="137" t="s">
        <v>131</v>
      </c>
      <c r="E1797" s="138" t="s">
        <v>1</v>
      </c>
      <c r="F1797" s="139" t="s">
        <v>5146</v>
      </c>
      <c r="H1797" s="140">
        <v>1.1000000000000001</v>
      </c>
      <c r="I1797" s="141"/>
      <c r="L1797" s="136"/>
      <c r="M1797" s="142"/>
      <c r="T1797" s="144"/>
      <c r="AT1797" s="138" t="s">
        <v>131</v>
      </c>
      <c r="AU1797" s="138" t="s">
        <v>78</v>
      </c>
      <c r="AV1797" s="10" t="s">
        <v>78</v>
      </c>
      <c r="AW1797" s="10" t="s">
        <v>28</v>
      </c>
      <c r="AX1797" s="10" t="s">
        <v>8</v>
      </c>
      <c r="AY1797" s="138" t="s">
        <v>130</v>
      </c>
    </row>
    <row r="1798" spans="2:65" s="686" customFormat="1" ht="24.25" customHeight="1">
      <c r="B1798" s="301"/>
      <c r="C1798" s="551" t="s">
        <v>2510</v>
      </c>
      <c r="D1798" s="551" t="s">
        <v>1008</v>
      </c>
      <c r="E1798" s="801" t="s">
        <v>5145</v>
      </c>
      <c r="F1798" s="552" t="s">
        <v>5144</v>
      </c>
      <c r="G1798" s="800" t="s">
        <v>158</v>
      </c>
      <c r="H1798" s="799">
        <v>3.2</v>
      </c>
      <c r="I1798" s="553"/>
      <c r="J1798" s="798">
        <f>ROUND(I1798*H1798,0)</f>
        <v>0</v>
      </c>
      <c r="K1798" s="552" t="s">
        <v>4082</v>
      </c>
      <c r="L1798" s="34"/>
      <c r="M1798" s="554" t="s">
        <v>1</v>
      </c>
      <c r="N1798" s="555" t="s">
        <v>37</v>
      </c>
      <c r="P1798" s="307">
        <f>O1798*H1798</f>
        <v>0</v>
      </c>
      <c r="Q1798" s="307">
        <v>1.6243E-3</v>
      </c>
      <c r="R1798" s="307">
        <f>Q1798*H1798</f>
        <v>5.1977600000000001E-3</v>
      </c>
      <c r="S1798" s="307">
        <v>0</v>
      </c>
      <c r="T1798" s="133">
        <f>S1798*H1798</f>
        <v>0</v>
      </c>
      <c r="AR1798" s="134" t="s">
        <v>143</v>
      </c>
      <c r="AT1798" s="134" t="s">
        <v>1008</v>
      </c>
      <c r="AU1798" s="134" t="s">
        <v>78</v>
      </c>
      <c r="AY1798" s="277" t="s">
        <v>130</v>
      </c>
      <c r="BE1798" s="308">
        <f>IF(N1798="základní",J1798,0)</f>
        <v>0</v>
      </c>
      <c r="BF1798" s="308">
        <f>IF(N1798="snížená",J1798,0)</f>
        <v>0</v>
      </c>
      <c r="BG1798" s="308">
        <f>IF(N1798="zákl. přenesená",J1798,0)</f>
        <v>0</v>
      </c>
      <c r="BH1798" s="308">
        <f>IF(N1798="sníž. přenesená",J1798,0)</f>
        <v>0</v>
      </c>
      <c r="BI1798" s="308">
        <f>IF(N1798="nulová",J1798,0)</f>
        <v>0</v>
      </c>
      <c r="BJ1798" s="277" t="s">
        <v>8</v>
      </c>
      <c r="BK1798" s="308">
        <f>ROUND(I1798*H1798,0)</f>
        <v>0</v>
      </c>
      <c r="BL1798" s="277" t="s">
        <v>143</v>
      </c>
      <c r="BM1798" s="134" t="s">
        <v>5143</v>
      </c>
    </row>
    <row r="1799" spans="2:65" s="10" customFormat="1">
      <c r="B1799" s="136"/>
      <c r="D1799" s="137" t="s">
        <v>131</v>
      </c>
      <c r="E1799" s="138" t="s">
        <v>1</v>
      </c>
      <c r="F1799" s="139" t="s">
        <v>5142</v>
      </c>
      <c r="H1799" s="140">
        <v>3.2</v>
      </c>
      <c r="I1799" s="141"/>
      <c r="L1799" s="136"/>
      <c r="M1799" s="142"/>
      <c r="T1799" s="144"/>
      <c r="AT1799" s="138" t="s">
        <v>131</v>
      </c>
      <c r="AU1799" s="138" t="s">
        <v>78</v>
      </c>
      <c r="AV1799" s="10" t="s">
        <v>78</v>
      </c>
      <c r="AW1799" s="10" t="s">
        <v>28</v>
      </c>
      <c r="AX1799" s="10" t="s">
        <v>8</v>
      </c>
      <c r="AY1799" s="138" t="s">
        <v>130</v>
      </c>
    </row>
    <row r="1800" spans="2:65" s="686" customFormat="1" ht="24.25" customHeight="1">
      <c r="B1800" s="301"/>
      <c r="C1800" s="551" t="s">
        <v>2511</v>
      </c>
      <c r="D1800" s="551" t="s">
        <v>1008</v>
      </c>
      <c r="E1800" s="801" t="s">
        <v>5141</v>
      </c>
      <c r="F1800" s="552" t="s">
        <v>5140</v>
      </c>
      <c r="G1800" s="800" t="s">
        <v>158</v>
      </c>
      <c r="H1800" s="799">
        <v>134</v>
      </c>
      <c r="I1800" s="553"/>
      <c r="J1800" s="798">
        <f>ROUND(I1800*H1800,0)</f>
        <v>0</v>
      </c>
      <c r="K1800" s="552" t="s">
        <v>1</v>
      </c>
      <c r="L1800" s="34"/>
      <c r="M1800" s="554" t="s">
        <v>1</v>
      </c>
      <c r="N1800" s="555" t="s">
        <v>37</v>
      </c>
      <c r="P1800" s="307">
        <f>O1800*H1800</f>
        <v>0</v>
      </c>
      <c r="Q1800" s="307">
        <v>1.6243E-3</v>
      </c>
      <c r="R1800" s="307">
        <f>Q1800*H1800</f>
        <v>0.21765619999999999</v>
      </c>
      <c r="S1800" s="307">
        <v>0</v>
      </c>
      <c r="T1800" s="133">
        <f>S1800*H1800</f>
        <v>0</v>
      </c>
      <c r="AR1800" s="134" t="s">
        <v>143</v>
      </c>
      <c r="AT1800" s="134" t="s">
        <v>1008</v>
      </c>
      <c r="AU1800" s="134" t="s">
        <v>78</v>
      </c>
      <c r="AY1800" s="277" t="s">
        <v>130</v>
      </c>
      <c r="BE1800" s="308">
        <f>IF(N1800="základní",J1800,0)</f>
        <v>0</v>
      </c>
      <c r="BF1800" s="308">
        <f>IF(N1800="snížená",J1800,0)</f>
        <v>0</v>
      </c>
      <c r="BG1800" s="308">
        <f>IF(N1800="zákl. přenesená",J1800,0)</f>
        <v>0</v>
      </c>
      <c r="BH1800" s="308">
        <f>IF(N1800="sníž. přenesená",J1800,0)</f>
        <v>0</v>
      </c>
      <c r="BI1800" s="308">
        <f>IF(N1800="nulová",J1800,0)</f>
        <v>0</v>
      </c>
      <c r="BJ1800" s="277" t="s">
        <v>8</v>
      </c>
      <c r="BK1800" s="308">
        <f>ROUND(I1800*H1800,0)</f>
        <v>0</v>
      </c>
      <c r="BL1800" s="277" t="s">
        <v>143</v>
      </c>
      <c r="BM1800" s="134" t="s">
        <v>5139</v>
      </c>
    </row>
    <row r="1801" spans="2:65" s="10" customFormat="1">
      <c r="B1801" s="136"/>
      <c r="D1801" s="137" t="s">
        <v>131</v>
      </c>
      <c r="E1801" s="138" t="s">
        <v>1</v>
      </c>
      <c r="F1801" s="139" t="s">
        <v>5138</v>
      </c>
      <c r="H1801" s="140">
        <v>134</v>
      </c>
      <c r="I1801" s="141"/>
      <c r="L1801" s="136"/>
      <c r="M1801" s="142"/>
      <c r="T1801" s="144"/>
      <c r="AT1801" s="138" t="s">
        <v>131</v>
      </c>
      <c r="AU1801" s="138" t="s">
        <v>78</v>
      </c>
      <c r="AV1801" s="10" t="s">
        <v>78</v>
      </c>
      <c r="AW1801" s="10" t="s">
        <v>28</v>
      </c>
      <c r="AX1801" s="10" t="s">
        <v>8</v>
      </c>
      <c r="AY1801" s="138" t="s">
        <v>130</v>
      </c>
    </row>
    <row r="1802" spans="2:65" s="686" customFormat="1" ht="24.25" customHeight="1">
      <c r="B1802" s="301"/>
      <c r="C1802" s="551" t="s">
        <v>2512</v>
      </c>
      <c r="D1802" s="551" t="s">
        <v>1008</v>
      </c>
      <c r="E1802" s="801" t="s">
        <v>5137</v>
      </c>
      <c r="F1802" s="552" t="s">
        <v>5136</v>
      </c>
      <c r="G1802" s="800" t="s">
        <v>3305</v>
      </c>
      <c r="H1802" s="799">
        <v>1</v>
      </c>
      <c r="I1802" s="553"/>
      <c r="J1802" s="798">
        <f>ROUND(I1802*H1802,0)</f>
        <v>0</v>
      </c>
      <c r="K1802" s="552" t="s">
        <v>4082</v>
      </c>
      <c r="L1802" s="34"/>
      <c r="M1802" s="554" t="s">
        <v>1</v>
      </c>
      <c r="N1802" s="555" t="s">
        <v>37</v>
      </c>
      <c r="P1802" s="307">
        <f>O1802*H1802</f>
        <v>0</v>
      </c>
      <c r="Q1802" s="307">
        <v>3.1199999999999999E-4</v>
      </c>
      <c r="R1802" s="307">
        <f>Q1802*H1802</f>
        <v>3.1199999999999999E-4</v>
      </c>
      <c r="S1802" s="307">
        <v>0</v>
      </c>
      <c r="T1802" s="133">
        <f>S1802*H1802</f>
        <v>0</v>
      </c>
      <c r="AR1802" s="134" t="s">
        <v>143</v>
      </c>
      <c r="AT1802" s="134" t="s">
        <v>1008</v>
      </c>
      <c r="AU1802" s="134" t="s">
        <v>78</v>
      </c>
      <c r="AY1802" s="277" t="s">
        <v>130</v>
      </c>
      <c r="BE1802" s="308">
        <f>IF(N1802="základní",J1802,0)</f>
        <v>0</v>
      </c>
      <c r="BF1802" s="308">
        <f>IF(N1802="snížená",J1802,0)</f>
        <v>0</v>
      </c>
      <c r="BG1802" s="308">
        <f>IF(N1802="zákl. přenesená",J1802,0)</f>
        <v>0</v>
      </c>
      <c r="BH1802" s="308">
        <f>IF(N1802="sníž. přenesená",J1802,0)</f>
        <v>0</v>
      </c>
      <c r="BI1802" s="308">
        <f>IF(N1802="nulová",J1802,0)</f>
        <v>0</v>
      </c>
      <c r="BJ1802" s="277" t="s">
        <v>8</v>
      </c>
      <c r="BK1802" s="308">
        <f>ROUND(I1802*H1802,0)</f>
        <v>0</v>
      </c>
      <c r="BL1802" s="277" t="s">
        <v>143</v>
      </c>
      <c r="BM1802" s="134" t="s">
        <v>5135</v>
      </c>
    </row>
    <row r="1803" spans="2:65" s="10" customFormat="1">
      <c r="B1803" s="136"/>
      <c r="D1803" s="137" t="s">
        <v>131</v>
      </c>
      <c r="E1803" s="138" t="s">
        <v>1</v>
      </c>
      <c r="F1803" s="139" t="s">
        <v>8</v>
      </c>
      <c r="H1803" s="140">
        <v>1</v>
      </c>
      <c r="I1803" s="141"/>
      <c r="L1803" s="136"/>
      <c r="M1803" s="142"/>
      <c r="T1803" s="144"/>
      <c r="AT1803" s="138" t="s">
        <v>131</v>
      </c>
      <c r="AU1803" s="138" t="s">
        <v>78</v>
      </c>
      <c r="AV1803" s="10" t="s">
        <v>78</v>
      </c>
      <c r="AW1803" s="10" t="s">
        <v>28</v>
      </c>
      <c r="AX1803" s="10" t="s">
        <v>8</v>
      </c>
      <c r="AY1803" s="138" t="s">
        <v>130</v>
      </c>
    </row>
    <row r="1804" spans="2:65" s="686" customFormat="1" ht="24.25" customHeight="1">
      <c r="B1804" s="301"/>
      <c r="C1804" s="551" t="s">
        <v>2513</v>
      </c>
      <c r="D1804" s="551" t="s">
        <v>1008</v>
      </c>
      <c r="E1804" s="801" t="s">
        <v>5134</v>
      </c>
      <c r="F1804" s="552" t="s">
        <v>5133</v>
      </c>
      <c r="G1804" s="800" t="s">
        <v>3305</v>
      </c>
      <c r="H1804" s="799">
        <v>1</v>
      </c>
      <c r="I1804" s="553"/>
      <c r="J1804" s="798">
        <f>ROUND(I1804*H1804,0)</f>
        <v>0</v>
      </c>
      <c r="K1804" s="552" t="s">
        <v>4082</v>
      </c>
      <c r="L1804" s="34"/>
      <c r="M1804" s="554" t="s">
        <v>1</v>
      </c>
      <c r="N1804" s="555" t="s">
        <v>37</v>
      </c>
      <c r="P1804" s="307">
        <f>O1804*H1804</f>
        <v>0</v>
      </c>
      <c r="Q1804" s="307">
        <v>2.52E-4</v>
      </c>
      <c r="R1804" s="307">
        <f>Q1804*H1804</f>
        <v>2.52E-4</v>
      </c>
      <c r="S1804" s="307">
        <v>0</v>
      </c>
      <c r="T1804" s="133">
        <f>S1804*H1804</f>
        <v>0</v>
      </c>
      <c r="AR1804" s="134" t="s">
        <v>143</v>
      </c>
      <c r="AT1804" s="134" t="s">
        <v>1008</v>
      </c>
      <c r="AU1804" s="134" t="s">
        <v>78</v>
      </c>
      <c r="AY1804" s="277" t="s">
        <v>130</v>
      </c>
      <c r="BE1804" s="308">
        <f>IF(N1804="základní",J1804,0)</f>
        <v>0</v>
      </c>
      <c r="BF1804" s="308">
        <f>IF(N1804="snížená",J1804,0)</f>
        <v>0</v>
      </c>
      <c r="BG1804" s="308">
        <f>IF(N1804="zákl. přenesená",J1804,0)</f>
        <v>0</v>
      </c>
      <c r="BH1804" s="308">
        <f>IF(N1804="sníž. přenesená",J1804,0)</f>
        <v>0</v>
      </c>
      <c r="BI1804" s="308">
        <f>IF(N1804="nulová",J1804,0)</f>
        <v>0</v>
      </c>
      <c r="BJ1804" s="277" t="s">
        <v>8</v>
      </c>
      <c r="BK1804" s="308">
        <f>ROUND(I1804*H1804,0)</f>
        <v>0</v>
      </c>
      <c r="BL1804" s="277" t="s">
        <v>143</v>
      </c>
      <c r="BM1804" s="134" t="s">
        <v>5132</v>
      </c>
    </row>
    <row r="1805" spans="2:65" s="10" customFormat="1">
      <c r="B1805" s="136"/>
      <c r="D1805" s="137" t="s">
        <v>131</v>
      </c>
      <c r="E1805" s="138" t="s">
        <v>1</v>
      </c>
      <c r="F1805" s="139" t="s">
        <v>8</v>
      </c>
      <c r="H1805" s="140">
        <v>1</v>
      </c>
      <c r="I1805" s="141"/>
      <c r="L1805" s="136"/>
      <c r="M1805" s="142"/>
      <c r="T1805" s="144"/>
      <c r="AT1805" s="138" t="s">
        <v>131</v>
      </c>
      <c r="AU1805" s="138" t="s">
        <v>78</v>
      </c>
      <c r="AV1805" s="10" t="s">
        <v>78</v>
      </c>
      <c r="AW1805" s="10" t="s">
        <v>28</v>
      </c>
      <c r="AX1805" s="10" t="s">
        <v>8</v>
      </c>
      <c r="AY1805" s="138" t="s">
        <v>130</v>
      </c>
    </row>
    <row r="1806" spans="2:65" s="686" customFormat="1" ht="24.25" customHeight="1">
      <c r="B1806" s="301"/>
      <c r="C1806" s="551" t="s">
        <v>2514</v>
      </c>
      <c r="D1806" s="551" t="s">
        <v>1008</v>
      </c>
      <c r="E1806" s="801" t="s">
        <v>5131</v>
      </c>
      <c r="F1806" s="552" t="s">
        <v>5130</v>
      </c>
      <c r="G1806" s="800" t="s">
        <v>3305</v>
      </c>
      <c r="H1806" s="799">
        <v>10</v>
      </c>
      <c r="I1806" s="553"/>
      <c r="J1806" s="798">
        <f>ROUND(I1806*H1806,0)</f>
        <v>0</v>
      </c>
      <c r="K1806" s="552" t="s">
        <v>1</v>
      </c>
      <c r="L1806" s="34"/>
      <c r="M1806" s="554" t="s">
        <v>1</v>
      </c>
      <c r="N1806" s="555" t="s">
        <v>37</v>
      </c>
      <c r="P1806" s="307">
        <f>O1806*H1806</f>
        <v>0</v>
      </c>
      <c r="Q1806" s="307">
        <v>2.52E-4</v>
      </c>
      <c r="R1806" s="307">
        <f>Q1806*H1806</f>
        <v>2.5200000000000001E-3</v>
      </c>
      <c r="S1806" s="307">
        <v>0</v>
      </c>
      <c r="T1806" s="133">
        <f>S1806*H1806</f>
        <v>0</v>
      </c>
      <c r="AR1806" s="134" t="s">
        <v>143</v>
      </c>
      <c r="AT1806" s="134" t="s">
        <v>1008</v>
      </c>
      <c r="AU1806" s="134" t="s">
        <v>78</v>
      </c>
      <c r="AY1806" s="277" t="s">
        <v>130</v>
      </c>
      <c r="BE1806" s="308">
        <f>IF(N1806="základní",J1806,0)</f>
        <v>0</v>
      </c>
      <c r="BF1806" s="308">
        <f>IF(N1806="snížená",J1806,0)</f>
        <v>0</v>
      </c>
      <c r="BG1806" s="308">
        <f>IF(N1806="zákl. přenesená",J1806,0)</f>
        <v>0</v>
      </c>
      <c r="BH1806" s="308">
        <f>IF(N1806="sníž. přenesená",J1806,0)</f>
        <v>0</v>
      </c>
      <c r="BI1806" s="308">
        <f>IF(N1806="nulová",J1806,0)</f>
        <v>0</v>
      </c>
      <c r="BJ1806" s="277" t="s">
        <v>8</v>
      </c>
      <c r="BK1806" s="308">
        <f>ROUND(I1806*H1806,0)</f>
        <v>0</v>
      </c>
      <c r="BL1806" s="277" t="s">
        <v>143</v>
      </c>
      <c r="BM1806" s="134" t="s">
        <v>5129</v>
      </c>
    </row>
    <row r="1807" spans="2:65" s="10" customFormat="1">
      <c r="B1807" s="136"/>
      <c r="D1807" s="137" t="s">
        <v>131</v>
      </c>
      <c r="E1807" s="138" t="s">
        <v>1</v>
      </c>
      <c r="F1807" s="139" t="s">
        <v>137</v>
      </c>
      <c r="H1807" s="140">
        <v>10</v>
      </c>
      <c r="I1807" s="141"/>
      <c r="L1807" s="136"/>
      <c r="M1807" s="142"/>
      <c r="T1807" s="144"/>
      <c r="AT1807" s="138" t="s">
        <v>131</v>
      </c>
      <c r="AU1807" s="138" t="s">
        <v>78</v>
      </c>
      <c r="AV1807" s="10" t="s">
        <v>78</v>
      </c>
      <c r="AW1807" s="10" t="s">
        <v>28</v>
      </c>
      <c r="AX1807" s="10" t="s">
        <v>8</v>
      </c>
      <c r="AY1807" s="138" t="s">
        <v>130</v>
      </c>
    </row>
    <row r="1808" spans="2:65" s="686" customFormat="1" ht="24.25" customHeight="1">
      <c r="B1808" s="301"/>
      <c r="C1808" s="551" t="s">
        <v>2515</v>
      </c>
      <c r="D1808" s="551" t="s">
        <v>1008</v>
      </c>
      <c r="E1808" s="801" t="s">
        <v>5128</v>
      </c>
      <c r="F1808" s="552" t="s">
        <v>5127</v>
      </c>
      <c r="G1808" s="800" t="s">
        <v>158</v>
      </c>
      <c r="H1808" s="799">
        <v>0.6</v>
      </c>
      <c r="I1808" s="553"/>
      <c r="J1808" s="798">
        <f>ROUND(I1808*H1808,0)</f>
        <v>0</v>
      </c>
      <c r="K1808" s="552" t="s">
        <v>4082</v>
      </c>
      <c r="L1808" s="34"/>
      <c r="M1808" s="554" t="s">
        <v>1</v>
      </c>
      <c r="N1808" s="555" t="s">
        <v>37</v>
      </c>
      <c r="P1808" s="307">
        <f>O1808*H1808</f>
        <v>0</v>
      </c>
      <c r="Q1808" s="307">
        <v>1.9081E-3</v>
      </c>
      <c r="R1808" s="307">
        <f>Q1808*H1808</f>
        <v>1.1448599999999999E-3</v>
      </c>
      <c r="S1808" s="307">
        <v>0</v>
      </c>
      <c r="T1808" s="133">
        <f>S1808*H1808</f>
        <v>0</v>
      </c>
      <c r="AR1808" s="134" t="s">
        <v>143</v>
      </c>
      <c r="AT1808" s="134" t="s">
        <v>1008</v>
      </c>
      <c r="AU1808" s="134" t="s">
        <v>78</v>
      </c>
      <c r="AY1808" s="277" t="s">
        <v>130</v>
      </c>
      <c r="BE1808" s="308">
        <f>IF(N1808="základní",J1808,0)</f>
        <v>0</v>
      </c>
      <c r="BF1808" s="308">
        <f>IF(N1808="snížená",J1808,0)</f>
        <v>0</v>
      </c>
      <c r="BG1808" s="308">
        <f>IF(N1808="zákl. přenesená",J1808,0)</f>
        <v>0</v>
      </c>
      <c r="BH1808" s="308">
        <f>IF(N1808="sníž. přenesená",J1808,0)</f>
        <v>0</v>
      </c>
      <c r="BI1808" s="308">
        <f>IF(N1808="nulová",J1808,0)</f>
        <v>0</v>
      </c>
      <c r="BJ1808" s="277" t="s">
        <v>8</v>
      </c>
      <c r="BK1808" s="308">
        <f>ROUND(I1808*H1808,0)</f>
        <v>0</v>
      </c>
      <c r="BL1808" s="277" t="s">
        <v>143</v>
      </c>
      <c r="BM1808" s="134" t="s">
        <v>5126</v>
      </c>
    </row>
    <row r="1809" spans="2:65" s="10" customFormat="1">
      <c r="B1809" s="136"/>
      <c r="D1809" s="137" t="s">
        <v>131</v>
      </c>
      <c r="E1809" s="138" t="s">
        <v>1</v>
      </c>
      <c r="F1809" s="139" t="s">
        <v>5125</v>
      </c>
      <c r="H1809" s="140">
        <v>0.6</v>
      </c>
      <c r="I1809" s="141"/>
      <c r="L1809" s="136"/>
      <c r="M1809" s="142"/>
      <c r="T1809" s="144"/>
      <c r="AT1809" s="138" t="s">
        <v>131</v>
      </c>
      <c r="AU1809" s="138" t="s">
        <v>78</v>
      </c>
      <c r="AV1809" s="10" t="s">
        <v>78</v>
      </c>
      <c r="AW1809" s="10" t="s">
        <v>28</v>
      </c>
      <c r="AX1809" s="10" t="s">
        <v>8</v>
      </c>
      <c r="AY1809" s="138" t="s">
        <v>130</v>
      </c>
    </row>
    <row r="1810" spans="2:65" s="686" customFormat="1" ht="24.25" customHeight="1">
      <c r="B1810" s="301"/>
      <c r="C1810" s="551" t="s">
        <v>2516</v>
      </c>
      <c r="D1810" s="551" t="s">
        <v>1008</v>
      </c>
      <c r="E1810" s="801" t="s">
        <v>5124</v>
      </c>
      <c r="F1810" s="552" t="s">
        <v>5123</v>
      </c>
      <c r="G1810" s="800" t="s">
        <v>158</v>
      </c>
      <c r="H1810" s="799">
        <v>4.2</v>
      </c>
      <c r="I1810" s="553"/>
      <c r="J1810" s="798">
        <f>ROUND(I1810*H1810,0)</f>
        <v>0</v>
      </c>
      <c r="K1810" s="552" t="s">
        <v>4082</v>
      </c>
      <c r="L1810" s="34"/>
      <c r="M1810" s="554" t="s">
        <v>1</v>
      </c>
      <c r="N1810" s="555" t="s">
        <v>37</v>
      </c>
      <c r="P1810" s="307">
        <f>O1810*H1810</f>
        <v>0</v>
      </c>
      <c r="Q1810" s="307">
        <v>2.1656000000000002E-3</v>
      </c>
      <c r="R1810" s="307">
        <f>Q1810*H1810</f>
        <v>9.095520000000001E-3</v>
      </c>
      <c r="S1810" s="307">
        <v>0</v>
      </c>
      <c r="T1810" s="133">
        <f>S1810*H1810</f>
        <v>0</v>
      </c>
      <c r="AR1810" s="134" t="s">
        <v>143</v>
      </c>
      <c r="AT1810" s="134" t="s">
        <v>1008</v>
      </c>
      <c r="AU1810" s="134" t="s">
        <v>78</v>
      </c>
      <c r="AY1810" s="277" t="s">
        <v>130</v>
      </c>
      <c r="BE1810" s="308">
        <f>IF(N1810="základní",J1810,0)</f>
        <v>0</v>
      </c>
      <c r="BF1810" s="308">
        <f>IF(N1810="snížená",J1810,0)</f>
        <v>0</v>
      </c>
      <c r="BG1810" s="308">
        <f>IF(N1810="zákl. přenesená",J1810,0)</f>
        <v>0</v>
      </c>
      <c r="BH1810" s="308">
        <f>IF(N1810="sníž. přenesená",J1810,0)</f>
        <v>0</v>
      </c>
      <c r="BI1810" s="308">
        <f>IF(N1810="nulová",J1810,0)</f>
        <v>0</v>
      </c>
      <c r="BJ1810" s="277" t="s">
        <v>8</v>
      </c>
      <c r="BK1810" s="308">
        <f>ROUND(I1810*H1810,0)</f>
        <v>0</v>
      </c>
      <c r="BL1810" s="277" t="s">
        <v>143</v>
      </c>
      <c r="BM1810" s="134" t="s">
        <v>5122</v>
      </c>
    </row>
    <row r="1811" spans="2:65" s="10" customFormat="1">
      <c r="B1811" s="136"/>
      <c r="D1811" s="137" t="s">
        <v>131</v>
      </c>
      <c r="E1811" s="138" t="s">
        <v>1</v>
      </c>
      <c r="F1811" s="139" t="s">
        <v>5121</v>
      </c>
      <c r="H1811" s="140">
        <v>3.4</v>
      </c>
      <c r="I1811" s="141"/>
      <c r="L1811" s="136"/>
      <c r="M1811" s="142"/>
      <c r="T1811" s="144"/>
      <c r="AT1811" s="138" t="s">
        <v>131</v>
      </c>
      <c r="AU1811" s="138" t="s">
        <v>78</v>
      </c>
      <c r="AV1811" s="10" t="s">
        <v>78</v>
      </c>
      <c r="AW1811" s="10" t="s">
        <v>28</v>
      </c>
      <c r="AX1811" s="10" t="s">
        <v>72</v>
      </c>
      <c r="AY1811" s="138" t="s">
        <v>130</v>
      </c>
    </row>
    <row r="1812" spans="2:65" s="10" customFormat="1">
      <c r="B1812" s="136"/>
      <c r="D1812" s="137" t="s">
        <v>131</v>
      </c>
      <c r="E1812" s="138" t="s">
        <v>1</v>
      </c>
      <c r="F1812" s="139" t="s">
        <v>5120</v>
      </c>
      <c r="H1812" s="140">
        <v>0.8</v>
      </c>
      <c r="I1812" s="141"/>
      <c r="L1812" s="136"/>
      <c r="M1812" s="142"/>
      <c r="T1812" s="144"/>
      <c r="AT1812" s="138" t="s">
        <v>131</v>
      </c>
      <c r="AU1812" s="138" t="s">
        <v>78</v>
      </c>
      <c r="AV1812" s="10" t="s">
        <v>78</v>
      </c>
      <c r="AW1812" s="10" t="s">
        <v>28</v>
      </c>
      <c r="AX1812" s="10" t="s">
        <v>72</v>
      </c>
      <c r="AY1812" s="138" t="s">
        <v>130</v>
      </c>
    </row>
    <row r="1813" spans="2:65" s="813" customFormat="1">
      <c r="B1813" s="817"/>
      <c r="D1813" s="137" t="s">
        <v>131</v>
      </c>
      <c r="E1813" s="814" t="s">
        <v>1</v>
      </c>
      <c r="F1813" s="820" t="s">
        <v>2951</v>
      </c>
      <c r="H1813" s="819">
        <v>4.2</v>
      </c>
      <c r="I1813" s="818"/>
      <c r="L1813" s="817"/>
      <c r="M1813" s="816"/>
      <c r="T1813" s="815"/>
      <c r="AT1813" s="814" t="s">
        <v>131</v>
      </c>
      <c r="AU1813" s="814" t="s">
        <v>78</v>
      </c>
      <c r="AV1813" s="813" t="s">
        <v>132</v>
      </c>
      <c r="AW1813" s="813" t="s">
        <v>28</v>
      </c>
      <c r="AX1813" s="813" t="s">
        <v>8</v>
      </c>
      <c r="AY1813" s="814" t="s">
        <v>130</v>
      </c>
    </row>
    <row r="1814" spans="2:65" s="686" customFormat="1" ht="24.25" customHeight="1">
      <c r="B1814" s="301"/>
      <c r="C1814" s="551" t="s">
        <v>2517</v>
      </c>
      <c r="D1814" s="551" t="s">
        <v>1008</v>
      </c>
      <c r="E1814" s="801" t="s">
        <v>5119</v>
      </c>
      <c r="F1814" s="552" t="s">
        <v>5118</v>
      </c>
      <c r="G1814" s="800" t="s">
        <v>158</v>
      </c>
      <c r="H1814" s="799">
        <v>71.2</v>
      </c>
      <c r="I1814" s="553"/>
      <c r="J1814" s="798">
        <f>ROUND(I1814*H1814,0)</f>
        <v>0</v>
      </c>
      <c r="K1814" s="552" t="s">
        <v>1</v>
      </c>
      <c r="L1814" s="34"/>
      <c r="M1814" s="554" t="s">
        <v>1</v>
      </c>
      <c r="N1814" s="555" t="s">
        <v>37</v>
      </c>
      <c r="P1814" s="307">
        <f>O1814*H1814</f>
        <v>0</v>
      </c>
      <c r="Q1814" s="307">
        <v>2.1045999999999999E-3</v>
      </c>
      <c r="R1814" s="307">
        <f>Q1814*H1814</f>
        <v>0.14984751999999998</v>
      </c>
      <c r="S1814" s="307">
        <v>0</v>
      </c>
      <c r="T1814" s="133">
        <f>S1814*H1814</f>
        <v>0</v>
      </c>
      <c r="AR1814" s="134" t="s">
        <v>143</v>
      </c>
      <c r="AT1814" s="134" t="s">
        <v>1008</v>
      </c>
      <c r="AU1814" s="134" t="s">
        <v>78</v>
      </c>
      <c r="AY1814" s="277" t="s">
        <v>130</v>
      </c>
      <c r="BE1814" s="308">
        <f>IF(N1814="základní",J1814,0)</f>
        <v>0</v>
      </c>
      <c r="BF1814" s="308">
        <f>IF(N1814="snížená",J1814,0)</f>
        <v>0</v>
      </c>
      <c r="BG1814" s="308">
        <f>IF(N1814="zákl. přenesená",J1814,0)</f>
        <v>0</v>
      </c>
      <c r="BH1814" s="308">
        <f>IF(N1814="sníž. přenesená",J1814,0)</f>
        <v>0</v>
      </c>
      <c r="BI1814" s="308">
        <f>IF(N1814="nulová",J1814,0)</f>
        <v>0</v>
      </c>
      <c r="BJ1814" s="277" t="s">
        <v>8</v>
      </c>
      <c r="BK1814" s="308">
        <f>ROUND(I1814*H1814,0)</f>
        <v>0</v>
      </c>
      <c r="BL1814" s="277" t="s">
        <v>143</v>
      </c>
      <c r="BM1814" s="134" t="s">
        <v>5117</v>
      </c>
    </row>
    <row r="1815" spans="2:65" s="10" customFormat="1">
      <c r="B1815" s="136"/>
      <c r="D1815" s="137" t="s">
        <v>131</v>
      </c>
      <c r="E1815" s="138" t="s">
        <v>1</v>
      </c>
      <c r="F1815" s="139" t="s">
        <v>5116</v>
      </c>
      <c r="H1815" s="140">
        <v>71.2</v>
      </c>
      <c r="I1815" s="141"/>
      <c r="L1815" s="136"/>
      <c r="M1815" s="142"/>
      <c r="T1815" s="144"/>
      <c r="AT1815" s="138" t="s">
        <v>131</v>
      </c>
      <c r="AU1815" s="138" t="s">
        <v>78</v>
      </c>
      <c r="AV1815" s="10" t="s">
        <v>78</v>
      </c>
      <c r="AW1815" s="10" t="s">
        <v>28</v>
      </c>
      <c r="AX1815" s="10" t="s">
        <v>8</v>
      </c>
      <c r="AY1815" s="138" t="s">
        <v>130</v>
      </c>
    </row>
    <row r="1816" spans="2:65" s="686" customFormat="1" ht="24.25" customHeight="1">
      <c r="B1816" s="301"/>
      <c r="C1816" s="551" t="s">
        <v>2518</v>
      </c>
      <c r="D1816" s="551" t="s">
        <v>1008</v>
      </c>
      <c r="E1816" s="801" t="s">
        <v>5115</v>
      </c>
      <c r="F1816" s="552" t="s">
        <v>5114</v>
      </c>
      <c r="G1816" s="800" t="s">
        <v>138</v>
      </c>
      <c r="H1816" s="799">
        <v>0.84699999999999998</v>
      </c>
      <c r="I1816" s="553"/>
      <c r="J1816" s="798">
        <f>ROUND(I1816*H1816,0)</f>
        <v>0</v>
      </c>
      <c r="K1816" s="552" t="s">
        <v>4082</v>
      </c>
      <c r="L1816" s="34"/>
      <c r="M1816" s="554" t="s">
        <v>1</v>
      </c>
      <c r="N1816" s="555" t="s">
        <v>37</v>
      </c>
      <c r="P1816" s="307">
        <f>O1816*H1816</f>
        <v>0</v>
      </c>
      <c r="Q1816" s="307">
        <v>0</v>
      </c>
      <c r="R1816" s="307">
        <f>Q1816*H1816</f>
        <v>0</v>
      </c>
      <c r="S1816" s="307">
        <v>0</v>
      </c>
      <c r="T1816" s="133">
        <f>S1816*H1816</f>
        <v>0</v>
      </c>
      <c r="AR1816" s="134" t="s">
        <v>143</v>
      </c>
      <c r="AT1816" s="134" t="s">
        <v>1008</v>
      </c>
      <c r="AU1816" s="134" t="s">
        <v>78</v>
      </c>
      <c r="AY1816" s="277" t="s">
        <v>130</v>
      </c>
      <c r="BE1816" s="308">
        <f>IF(N1816="základní",J1816,0)</f>
        <v>0</v>
      </c>
      <c r="BF1816" s="308">
        <f>IF(N1816="snížená",J1816,0)</f>
        <v>0</v>
      </c>
      <c r="BG1816" s="308">
        <f>IF(N1816="zákl. přenesená",J1816,0)</f>
        <v>0</v>
      </c>
      <c r="BH1816" s="308">
        <f>IF(N1816="sníž. přenesená",J1816,0)</f>
        <v>0</v>
      </c>
      <c r="BI1816" s="308">
        <f>IF(N1816="nulová",J1816,0)</f>
        <v>0</v>
      </c>
      <c r="BJ1816" s="277" t="s">
        <v>8</v>
      </c>
      <c r="BK1816" s="308">
        <f>ROUND(I1816*H1816,0)</f>
        <v>0</v>
      </c>
      <c r="BL1816" s="277" t="s">
        <v>143</v>
      </c>
      <c r="BM1816" s="134" t="s">
        <v>5113</v>
      </c>
    </row>
    <row r="1817" spans="2:65" s="292" customFormat="1" ht="22.95" customHeight="1">
      <c r="B1817" s="293"/>
      <c r="D1817" s="120" t="s">
        <v>71</v>
      </c>
      <c r="E1817" s="129" t="s">
        <v>5112</v>
      </c>
      <c r="F1817" s="129" t="s">
        <v>5111</v>
      </c>
      <c r="I1817" s="294"/>
      <c r="J1817" s="300">
        <f>BK1817</f>
        <v>0</v>
      </c>
      <c r="L1817" s="293"/>
      <c r="M1817" s="296"/>
      <c r="P1817" s="297">
        <f>SUM(P1818:P2020)</f>
        <v>0</v>
      </c>
      <c r="R1817" s="297">
        <f>SUM(R1818:R2020)</f>
        <v>3.6963177681000006</v>
      </c>
      <c r="T1817" s="298">
        <f>SUM(T1818:T2020)</f>
        <v>0.26527500000000004</v>
      </c>
      <c r="AR1817" s="120" t="s">
        <v>78</v>
      </c>
      <c r="AT1817" s="127" t="s">
        <v>71</v>
      </c>
      <c r="AU1817" s="127" t="s">
        <v>8</v>
      </c>
      <c r="AY1817" s="120" t="s">
        <v>130</v>
      </c>
      <c r="BK1817" s="128">
        <f>SUM(BK1818:BK2020)</f>
        <v>0</v>
      </c>
    </row>
    <row r="1818" spans="2:65" s="686" customFormat="1" ht="24.25" customHeight="1">
      <c r="B1818" s="301"/>
      <c r="C1818" s="551" t="s">
        <v>2519</v>
      </c>
      <c r="D1818" s="551" t="s">
        <v>1008</v>
      </c>
      <c r="E1818" s="801" t="s">
        <v>5110</v>
      </c>
      <c r="F1818" s="552" t="s">
        <v>5109</v>
      </c>
      <c r="G1818" s="800" t="s">
        <v>158</v>
      </c>
      <c r="H1818" s="799">
        <v>13.5</v>
      </c>
      <c r="I1818" s="553"/>
      <c r="J1818" s="798">
        <f>ROUND(I1818*H1818,0)</f>
        <v>0</v>
      </c>
      <c r="K1818" s="552" t="s">
        <v>4082</v>
      </c>
      <c r="L1818" s="34"/>
      <c r="M1818" s="554" t="s">
        <v>1</v>
      </c>
      <c r="N1818" s="555" t="s">
        <v>37</v>
      </c>
      <c r="P1818" s="307">
        <f>O1818*H1818</f>
        <v>0</v>
      </c>
      <c r="Q1818" s="307">
        <v>0</v>
      </c>
      <c r="R1818" s="307">
        <f>Q1818*H1818</f>
        <v>0</v>
      </c>
      <c r="S1818" s="307">
        <v>0</v>
      </c>
      <c r="T1818" s="133">
        <f>S1818*H1818</f>
        <v>0</v>
      </c>
      <c r="AR1818" s="134" t="s">
        <v>143</v>
      </c>
      <c r="AT1818" s="134" t="s">
        <v>1008</v>
      </c>
      <c r="AU1818" s="134" t="s">
        <v>78</v>
      </c>
      <c r="AY1818" s="277" t="s">
        <v>130</v>
      </c>
      <c r="BE1818" s="308">
        <f>IF(N1818="základní",J1818,0)</f>
        <v>0</v>
      </c>
      <c r="BF1818" s="308">
        <f>IF(N1818="snížená",J1818,0)</f>
        <v>0</v>
      </c>
      <c r="BG1818" s="308">
        <f>IF(N1818="zákl. přenesená",J1818,0)</f>
        <v>0</v>
      </c>
      <c r="BH1818" s="308">
        <f>IF(N1818="sníž. přenesená",J1818,0)</f>
        <v>0</v>
      </c>
      <c r="BI1818" s="308">
        <f>IF(N1818="nulová",J1818,0)</f>
        <v>0</v>
      </c>
      <c r="BJ1818" s="277" t="s">
        <v>8</v>
      </c>
      <c r="BK1818" s="308">
        <f>ROUND(I1818*H1818,0)</f>
        <v>0</v>
      </c>
      <c r="BL1818" s="277" t="s">
        <v>143</v>
      </c>
      <c r="BM1818" s="134" t="s">
        <v>5108</v>
      </c>
    </row>
    <row r="1819" spans="2:65" s="10" customFormat="1">
      <c r="B1819" s="136"/>
      <c r="D1819" s="137" t="s">
        <v>131</v>
      </c>
      <c r="E1819" s="138" t="s">
        <v>1</v>
      </c>
      <c r="F1819" s="139" t="s">
        <v>5104</v>
      </c>
      <c r="H1819" s="140">
        <v>13.5</v>
      </c>
      <c r="I1819" s="141"/>
      <c r="L1819" s="136"/>
      <c r="M1819" s="142"/>
      <c r="T1819" s="144"/>
      <c r="AT1819" s="138" t="s">
        <v>131</v>
      </c>
      <c r="AU1819" s="138" t="s">
        <v>78</v>
      </c>
      <c r="AV1819" s="10" t="s">
        <v>78</v>
      </c>
      <c r="AW1819" s="10" t="s">
        <v>28</v>
      </c>
      <c r="AX1819" s="10" t="s">
        <v>8</v>
      </c>
      <c r="AY1819" s="138" t="s">
        <v>130</v>
      </c>
    </row>
    <row r="1820" spans="2:65" s="686" customFormat="1" ht="16.5" customHeight="1">
      <c r="B1820" s="301"/>
      <c r="C1820" s="551" t="s">
        <v>89</v>
      </c>
      <c r="D1820" s="551" t="s">
        <v>1008</v>
      </c>
      <c r="E1820" s="801" t="s">
        <v>5107</v>
      </c>
      <c r="F1820" s="552" t="s">
        <v>5106</v>
      </c>
      <c r="G1820" s="800" t="s">
        <v>158</v>
      </c>
      <c r="H1820" s="799">
        <v>13.5</v>
      </c>
      <c r="I1820" s="553"/>
      <c r="J1820" s="798">
        <f>ROUND(I1820*H1820,0)</f>
        <v>0</v>
      </c>
      <c r="K1820" s="552" t="s">
        <v>4082</v>
      </c>
      <c r="L1820" s="34"/>
      <c r="M1820" s="554" t="s">
        <v>1</v>
      </c>
      <c r="N1820" s="555" t="s">
        <v>37</v>
      </c>
      <c r="P1820" s="307">
        <f>O1820*H1820</f>
        <v>0</v>
      </c>
      <c r="Q1820" s="307">
        <v>0</v>
      </c>
      <c r="R1820" s="307">
        <f>Q1820*H1820</f>
        <v>0</v>
      </c>
      <c r="S1820" s="307">
        <v>1.9650000000000001E-2</v>
      </c>
      <c r="T1820" s="133">
        <f>S1820*H1820</f>
        <v>0.26527500000000004</v>
      </c>
      <c r="AR1820" s="134" t="s">
        <v>143</v>
      </c>
      <c r="AT1820" s="134" t="s">
        <v>1008</v>
      </c>
      <c r="AU1820" s="134" t="s">
        <v>78</v>
      </c>
      <c r="AY1820" s="277" t="s">
        <v>130</v>
      </c>
      <c r="BE1820" s="308">
        <f>IF(N1820="základní",J1820,0)</f>
        <v>0</v>
      </c>
      <c r="BF1820" s="308">
        <f>IF(N1820="snížená",J1820,0)</f>
        <v>0</v>
      </c>
      <c r="BG1820" s="308">
        <f>IF(N1820="zákl. přenesená",J1820,0)</f>
        <v>0</v>
      </c>
      <c r="BH1820" s="308">
        <f>IF(N1820="sníž. přenesená",J1820,0)</f>
        <v>0</v>
      </c>
      <c r="BI1820" s="308">
        <f>IF(N1820="nulová",J1820,0)</f>
        <v>0</v>
      </c>
      <c r="BJ1820" s="277" t="s">
        <v>8</v>
      </c>
      <c r="BK1820" s="308">
        <f>ROUND(I1820*H1820,0)</f>
        <v>0</v>
      </c>
      <c r="BL1820" s="277" t="s">
        <v>143</v>
      </c>
      <c r="BM1820" s="134" t="s">
        <v>5105</v>
      </c>
    </row>
    <row r="1821" spans="2:65" s="10" customFormat="1">
      <c r="B1821" s="136"/>
      <c r="D1821" s="137" t="s">
        <v>131</v>
      </c>
      <c r="E1821" s="138" t="s">
        <v>1</v>
      </c>
      <c r="F1821" s="139" t="s">
        <v>5104</v>
      </c>
      <c r="H1821" s="140">
        <v>13.5</v>
      </c>
      <c r="I1821" s="141"/>
      <c r="L1821" s="136"/>
      <c r="M1821" s="142"/>
      <c r="T1821" s="144"/>
      <c r="AT1821" s="138" t="s">
        <v>131</v>
      </c>
      <c r="AU1821" s="138" t="s">
        <v>78</v>
      </c>
      <c r="AV1821" s="10" t="s">
        <v>78</v>
      </c>
      <c r="AW1821" s="10" t="s">
        <v>28</v>
      </c>
      <c r="AX1821" s="10" t="s">
        <v>8</v>
      </c>
      <c r="AY1821" s="138" t="s">
        <v>130</v>
      </c>
    </row>
    <row r="1822" spans="2:65" s="686" customFormat="1" ht="24.25" customHeight="1">
      <c r="B1822" s="301"/>
      <c r="C1822" s="551" t="s">
        <v>2520</v>
      </c>
      <c r="D1822" s="551" t="s">
        <v>1008</v>
      </c>
      <c r="E1822" s="801" t="s">
        <v>5103</v>
      </c>
      <c r="F1822" s="552" t="s">
        <v>5102</v>
      </c>
      <c r="G1822" s="800" t="s">
        <v>270</v>
      </c>
      <c r="H1822" s="799">
        <v>27.2</v>
      </c>
      <c r="I1822" s="553"/>
      <c r="J1822" s="798">
        <f>ROUND(I1822*H1822,0)</f>
        <v>0</v>
      </c>
      <c r="K1822" s="552" t="s">
        <v>4082</v>
      </c>
      <c r="L1822" s="34"/>
      <c r="M1822" s="554" t="s">
        <v>1</v>
      </c>
      <c r="N1822" s="555" t="s">
        <v>37</v>
      </c>
      <c r="P1822" s="307">
        <f>O1822*H1822</f>
        <v>0</v>
      </c>
      <c r="Q1822" s="307">
        <v>0</v>
      </c>
      <c r="R1822" s="307">
        <f>Q1822*H1822</f>
        <v>0</v>
      </c>
      <c r="S1822" s="307">
        <v>0</v>
      </c>
      <c r="T1822" s="133">
        <f>S1822*H1822</f>
        <v>0</v>
      </c>
      <c r="AR1822" s="134" t="s">
        <v>143</v>
      </c>
      <c r="AT1822" s="134" t="s">
        <v>1008</v>
      </c>
      <c r="AU1822" s="134" t="s">
        <v>78</v>
      </c>
      <c r="AY1822" s="277" t="s">
        <v>130</v>
      </c>
      <c r="BE1822" s="308">
        <f>IF(N1822="základní",J1822,0)</f>
        <v>0</v>
      </c>
      <c r="BF1822" s="308">
        <f>IF(N1822="snížená",J1822,0)</f>
        <v>0</v>
      </c>
      <c r="BG1822" s="308">
        <f>IF(N1822="zákl. přenesená",J1822,0)</f>
        <v>0</v>
      </c>
      <c r="BH1822" s="308">
        <f>IF(N1822="sníž. přenesená",J1822,0)</f>
        <v>0</v>
      </c>
      <c r="BI1822" s="308">
        <f>IF(N1822="nulová",J1822,0)</f>
        <v>0</v>
      </c>
      <c r="BJ1822" s="277" t="s">
        <v>8</v>
      </c>
      <c r="BK1822" s="308">
        <f>ROUND(I1822*H1822,0)</f>
        <v>0</v>
      </c>
      <c r="BL1822" s="277" t="s">
        <v>143</v>
      </c>
      <c r="BM1822" s="134" t="s">
        <v>5101</v>
      </c>
    </row>
    <row r="1823" spans="2:65" s="10" customFormat="1">
      <c r="B1823" s="136"/>
      <c r="D1823" s="137" t="s">
        <v>131</v>
      </c>
      <c r="E1823" s="138" t="s">
        <v>1</v>
      </c>
      <c r="F1823" s="139" t="s">
        <v>5100</v>
      </c>
      <c r="H1823" s="140">
        <v>27.2</v>
      </c>
      <c r="I1823" s="141"/>
      <c r="L1823" s="136"/>
      <c r="M1823" s="142"/>
      <c r="T1823" s="144"/>
      <c r="AT1823" s="138" t="s">
        <v>131</v>
      </c>
      <c r="AU1823" s="138" t="s">
        <v>78</v>
      </c>
      <c r="AV1823" s="10" t="s">
        <v>78</v>
      </c>
      <c r="AW1823" s="10" t="s">
        <v>28</v>
      </c>
      <c r="AX1823" s="10" t="s">
        <v>72</v>
      </c>
      <c r="AY1823" s="138" t="s">
        <v>130</v>
      </c>
    </row>
    <row r="1824" spans="2:65" s="813" customFormat="1">
      <c r="B1824" s="817"/>
      <c r="D1824" s="137" t="s">
        <v>131</v>
      </c>
      <c r="E1824" s="814" t="s">
        <v>1</v>
      </c>
      <c r="F1824" s="820" t="s">
        <v>5087</v>
      </c>
      <c r="H1824" s="819">
        <v>27.2</v>
      </c>
      <c r="I1824" s="818"/>
      <c r="L1824" s="817"/>
      <c r="M1824" s="816"/>
      <c r="T1824" s="815"/>
      <c r="AT1824" s="814" t="s">
        <v>131</v>
      </c>
      <c r="AU1824" s="814" t="s">
        <v>78</v>
      </c>
      <c r="AV1824" s="813" t="s">
        <v>132</v>
      </c>
      <c r="AW1824" s="813" t="s">
        <v>28</v>
      </c>
      <c r="AX1824" s="813" t="s">
        <v>8</v>
      </c>
      <c r="AY1824" s="814" t="s">
        <v>130</v>
      </c>
    </row>
    <row r="1825" spans="2:65" s="686" customFormat="1" ht="24.25" customHeight="1">
      <c r="B1825" s="301"/>
      <c r="C1825" s="145" t="s">
        <v>2521</v>
      </c>
      <c r="D1825" s="145" t="s">
        <v>164</v>
      </c>
      <c r="E1825" s="146" t="s">
        <v>5099</v>
      </c>
      <c r="F1825" s="147" t="s">
        <v>5098</v>
      </c>
      <c r="G1825" s="148" t="s">
        <v>270</v>
      </c>
      <c r="H1825" s="149">
        <v>29.92</v>
      </c>
      <c r="I1825" s="150"/>
      <c r="J1825" s="151">
        <f>ROUND(I1825*H1825,0)</f>
        <v>0</v>
      </c>
      <c r="K1825" s="147" t="s">
        <v>4082</v>
      </c>
      <c r="L1825" s="152"/>
      <c r="M1825" s="153" t="s">
        <v>1</v>
      </c>
      <c r="N1825" s="306" t="s">
        <v>37</v>
      </c>
      <c r="P1825" s="307">
        <f>O1825*H1825</f>
        <v>0</v>
      </c>
      <c r="Q1825" s="307">
        <v>1.7440000000000001E-2</v>
      </c>
      <c r="R1825" s="307">
        <f>Q1825*H1825</f>
        <v>0.52180480000000007</v>
      </c>
      <c r="S1825" s="307">
        <v>0</v>
      </c>
      <c r="T1825" s="133">
        <f>S1825*H1825</f>
        <v>0</v>
      </c>
      <c r="AR1825" s="134" t="s">
        <v>154</v>
      </c>
      <c r="AT1825" s="134" t="s">
        <v>164</v>
      </c>
      <c r="AU1825" s="134" t="s">
        <v>78</v>
      </c>
      <c r="AY1825" s="277" t="s">
        <v>130</v>
      </c>
      <c r="BE1825" s="308">
        <f>IF(N1825="základní",J1825,0)</f>
        <v>0</v>
      </c>
      <c r="BF1825" s="308">
        <f>IF(N1825="snížená",J1825,0)</f>
        <v>0</v>
      </c>
      <c r="BG1825" s="308">
        <f>IF(N1825="zákl. přenesená",J1825,0)</f>
        <v>0</v>
      </c>
      <c r="BH1825" s="308">
        <f>IF(N1825="sníž. přenesená",J1825,0)</f>
        <v>0</v>
      </c>
      <c r="BI1825" s="308">
        <f>IF(N1825="nulová",J1825,0)</f>
        <v>0</v>
      </c>
      <c r="BJ1825" s="277" t="s">
        <v>8</v>
      </c>
      <c r="BK1825" s="308">
        <f>ROUND(I1825*H1825,0)</f>
        <v>0</v>
      </c>
      <c r="BL1825" s="277" t="s">
        <v>143</v>
      </c>
      <c r="BM1825" s="134" t="s">
        <v>5097</v>
      </c>
    </row>
    <row r="1826" spans="2:65" s="10" customFormat="1">
      <c r="B1826" s="136"/>
      <c r="D1826" s="137" t="s">
        <v>131</v>
      </c>
      <c r="E1826" s="138" t="s">
        <v>1</v>
      </c>
      <c r="F1826" s="139" t="s">
        <v>5096</v>
      </c>
      <c r="H1826" s="140">
        <v>29.92</v>
      </c>
      <c r="I1826" s="141"/>
      <c r="L1826" s="136"/>
      <c r="M1826" s="142"/>
      <c r="T1826" s="144"/>
      <c r="AT1826" s="138" t="s">
        <v>131</v>
      </c>
      <c r="AU1826" s="138" t="s">
        <v>78</v>
      </c>
      <c r="AV1826" s="10" t="s">
        <v>78</v>
      </c>
      <c r="AW1826" s="10" t="s">
        <v>28</v>
      </c>
      <c r="AX1826" s="10" t="s">
        <v>72</v>
      </c>
      <c r="AY1826" s="138" t="s">
        <v>130</v>
      </c>
    </row>
    <row r="1827" spans="2:65" s="813" customFormat="1">
      <c r="B1827" s="817"/>
      <c r="D1827" s="137" t="s">
        <v>131</v>
      </c>
      <c r="E1827" s="814" t="s">
        <v>1</v>
      </c>
      <c r="F1827" s="820" t="s">
        <v>5087</v>
      </c>
      <c r="H1827" s="819">
        <v>29.92</v>
      </c>
      <c r="I1827" s="818"/>
      <c r="L1827" s="817"/>
      <c r="M1827" s="816"/>
      <c r="T1827" s="815"/>
      <c r="AT1827" s="814" t="s">
        <v>131</v>
      </c>
      <c r="AU1827" s="814" t="s">
        <v>78</v>
      </c>
      <c r="AV1827" s="813" t="s">
        <v>132</v>
      </c>
      <c r="AW1827" s="813" t="s">
        <v>28</v>
      </c>
      <c r="AX1827" s="813" t="s">
        <v>8</v>
      </c>
      <c r="AY1827" s="814" t="s">
        <v>130</v>
      </c>
    </row>
    <row r="1828" spans="2:65" s="686" customFormat="1" ht="16.5" customHeight="1">
      <c r="B1828" s="301"/>
      <c r="C1828" s="551" t="s">
        <v>2522</v>
      </c>
      <c r="D1828" s="551" t="s">
        <v>1008</v>
      </c>
      <c r="E1828" s="801" t="s">
        <v>5095</v>
      </c>
      <c r="F1828" s="552" t="s">
        <v>5094</v>
      </c>
      <c r="G1828" s="800" t="s">
        <v>158</v>
      </c>
      <c r="H1828" s="799">
        <v>54.4</v>
      </c>
      <c r="I1828" s="553"/>
      <c r="J1828" s="798">
        <f>ROUND(I1828*H1828,0)</f>
        <v>0</v>
      </c>
      <c r="K1828" s="552" t="s">
        <v>4082</v>
      </c>
      <c r="L1828" s="34"/>
      <c r="M1828" s="554" t="s">
        <v>1</v>
      </c>
      <c r="N1828" s="555" t="s">
        <v>37</v>
      </c>
      <c r="P1828" s="307">
        <f>O1828*H1828</f>
        <v>0</v>
      </c>
      <c r="Q1828" s="307">
        <v>0</v>
      </c>
      <c r="R1828" s="307">
        <f>Q1828*H1828</f>
        <v>0</v>
      </c>
      <c r="S1828" s="307">
        <v>0</v>
      </c>
      <c r="T1828" s="133">
        <f>S1828*H1828</f>
        <v>0</v>
      </c>
      <c r="AR1828" s="134" t="s">
        <v>143</v>
      </c>
      <c r="AT1828" s="134" t="s">
        <v>1008</v>
      </c>
      <c r="AU1828" s="134" t="s">
        <v>78</v>
      </c>
      <c r="AY1828" s="277" t="s">
        <v>130</v>
      </c>
      <c r="BE1828" s="308">
        <f>IF(N1828="základní",J1828,0)</f>
        <v>0</v>
      </c>
      <c r="BF1828" s="308">
        <f>IF(N1828="snížená",J1828,0)</f>
        <v>0</v>
      </c>
      <c r="BG1828" s="308">
        <f>IF(N1828="zákl. přenesená",J1828,0)</f>
        <v>0</v>
      </c>
      <c r="BH1828" s="308">
        <f>IF(N1828="sníž. přenesená",J1828,0)</f>
        <v>0</v>
      </c>
      <c r="BI1828" s="308">
        <f>IF(N1828="nulová",J1828,0)</f>
        <v>0</v>
      </c>
      <c r="BJ1828" s="277" t="s">
        <v>8</v>
      </c>
      <c r="BK1828" s="308">
        <f>ROUND(I1828*H1828,0)</f>
        <v>0</v>
      </c>
      <c r="BL1828" s="277" t="s">
        <v>143</v>
      </c>
      <c r="BM1828" s="134" t="s">
        <v>5093</v>
      </c>
    </row>
    <row r="1829" spans="2:65" s="10" customFormat="1">
      <c r="B1829" s="136"/>
      <c r="D1829" s="137" t="s">
        <v>131</v>
      </c>
      <c r="E1829" s="138" t="s">
        <v>1</v>
      </c>
      <c r="F1829" s="139" t="s">
        <v>5092</v>
      </c>
      <c r="H1829" s="140">
        <v>54.4</v>
      </c>
      <c r="I1829" s="141"/>
      <c r="L1829" s="136"/>
      <c r="M1829" s="142"/>
      <c r="T1829" s="144"/>
      <c r="AT1829" s="138" t="s">
        <v>131</v>
      </c>
      <c r="AU1829" s="138" t="s">
        <v>78</v>
      </c>
      <c r="AV1829" s="10" t="s">
        <v>78</v>
      </c>
      <c r="AW1829" s="10" t="s">
        <v>28</v>
      </c>
      <c r="AX1829" s="10" t="s">
        <v>72</v>
      </c>
      <c r="AY1829" s="138" t="s">
        <v>130</v>
      </c>
    </row>
    <row r="1830" spans="2:65" s="813" customFormat="1">
      <c r="B1830" s="817"/>
      <c r="D1830" s="137" t="s">
        <v>131</v>
      </c>
      <c r="E1830" s="814" t="s">
        <v>1</v>
      </c>
      <c r="F1830" s="820" t="s">
        <v>5087</v>
      </c>
      <c r="H1830" s="819">
        <v>54.4</v>
      </c>
      <c r="I1830" s="818"/>
      <c r="L1830" s="817"/>
      <c r="M1830" s="816"/>
      <c r="T1830" s="815"/>
      <c r="AT1830" s="814" t="s">
        <v>131</v>
      </c>
      <c r="AU1830" s="814" t="s">
        <v>78</v>
      </c>
      <c r="AV1830" s="813" t="s">
        <v>132</v>
      </c>
      <c r="AW1830" s="813" t="s">
        <v>28</v>
      </c>
      <c r="AX1830" s="813" t="s">
        <v>8</v>
      </c>
      <c r="AY1830" s="814" t="s">
        <v>130</v>
      </c>
    </row>
    <row r="1831" spans="2:65" s="686" customFormat="1" ht="16.5" customHeight="1">
      <c r="B1831" s="301"/>
      <c r="C1831" s="145" t="s">
        <v>2523</v>
      </c>
      <c r="D1831" s="145" t="s">
        <v>164</v>
      </c>
      <c r="E1831" s="146" t="s">
        <v>5091</v>
      </c>
      <c r="F1831" s="147" t="s">
        <v>5090</v>
      </c>
      <c r="G1831" s="148" t="s">
        <v>212</v>
      </c>
      <c r="H1831" s="149">
        <v>0.14399999999999999</v>
      </c>
      <c r="I1831" s="150"/>
      <c r="J1831" s="151">
        <f>ROUND(I1831*H1831,0)</f>
        <v>0</v>
      </c>
      <c r="K1831" s="147" t="s">
        <v>4082</v>
      </c>
      <c r="L1831" s="152"/>
      <c r="M1831" s="153" t="s">
        <v>1</v>
      </c>
      <c r="N1831" s="306" t="s">
        <v>37</v>
      </c>
      <c r="P1831" s="307">
        <f>O1831*H1831</f>
        <v>0</v>
      </c>
      <c r="Q1831" s="307">
        <v>0.55000000000000004</v>
      </c>
      <c r="R1831" s="307">
        <f>Q1831*H1831</f>
        <v>7.9200000000000007E-2</v>
      </c>
      <c r="S1831" s="307">
        <v>0</v>
      </c>
      <c r="T1831" s="133">
        <f>S1831*H1831</f>
        <v>0</v>
      </c>
      <c r="AR1831" s="134" t="s">
        <v>154</v>
      </c>
      <c r="AT1831" s="134" t="s">
        <v>164</v>
      </c>
      <c r="AU1831" s="134" t="s">
        <v>78</v>
      </c>
      <c r="AY1831" s="277" t="s">
        <v>130</v>
      </c>
      <c r="BE1831" s="308">
        <f>IF(N1831="základní",J1831,0)</f>
        <v>0</v>
      </c>
      <c r="BF1831" s="308">
        <f>IF(N1831="snížená",J1831,0)</f>
        <v>0</v>
      </c>
      <c r="BG1831" s="308">
        <f>IF(N1831="zákl. přenesená",J1831,0)</f>
        <v>0</v>
      </c>
      <c r="BH1831" s="308">
        <f>IF(N1831="sníž. přenesená",J1831,0)</f>
        <v>0</v>
      </c>
      <c r="BI1831" s="308">
        <f>IF(N1831="nulová",J1831,0)</f>
        <v>0</v>
      </c>
      <c r="BJ1831" s="277" t="s">
        <v>8</v>
      </c>
      <c r="BK1831" s="308">
        <f>ROUND(I1831*H1831,0)</f>
        <v>0</v>
      </c>
      <c r="BL1831" s="277" t="s">
        <v>143</v>
      </c>
      <c r="BM1831" s="134" t="s">
        <v>5089</v>
      </c>
    </row>
    <row r="1832" spans="2:65" s="10" customFormat="1">
      <c r="B1832" s="136"/>
      <c r="D1832" s="137" t="s">
        <v>131</v>
      </c>
      <c r="E1832" s="138" t="s">
        <v>1</v>
      </c>
      <c r="F1832" s="139" t="s">
        <v>5088</v>
      </c>
      <c r="H1832" s="140">
        <v>0.14399999999999999</v>
      </c>
      <c r="I1832" s="141"/>
      <c r="L1832" s="136"/>
      <c r="M1832" s="142"/>
      <c r="T1832" s="144"/>
      <c r="AT1832" s="138" t="s">
        <v>131</v>
      </c>
      <c r="AU1832" s="138" t="s">
        <v>78</v>
      </c>
      <c r="AV1832" s="10" t="s">
        <v>78</v>
      </c>
      <c r="AW1832" s="10" t="s">
        <v>28</v>
      </c>
      <c r="AX1832" s="10" t="s">
        <v>72</v>
      </c>
      <c r="AY1832" s="138" t="s">
        <v>130</v>
      </c>
    </row>
    <row r="1833" spans="2:65" s="813" customFormat="1">
      <c r="B1833" s="817"/>
      <c r="D1833" s="137" t="s">
        <v>131</v>
      </c>
      <c r="E1833" s="814" t="s">
        <v>1</v>
      </c>
      <c r="F1833" s="820" t="s">
        <v>5087</v>
      </c>
      <c r="H1833" s="819">
        <v>0.14399999999999999</v>
      </c>
      <c r="I1833" s="818"/>
      <c r="L1833" s="817"/>
      <c r="M1833" s="816"/>
      <c r="T1833" s="815"/>
      <c r="AT1833" s="814" t="s">
        <v>131</v>
      </c>
      <c r="AU1833" s="814" t="s">
        <v>78</v>
      </c>
      <c r="AV1833" s="813" t="s">
        <v>132</v>
      </c>
      <c r="AW1833" s="813" t="s">
        <v>28</v>
      </c>
      <c r="AX1833" s="813" t="s">
        <v>8</v>
      </c>
      <c r="AY1833" s="814" t="s">
        <v>130</v>
      </c>
    </row>
    <row r="1834" spans="2:65" s="686" customFormat="1" ht="24.25" customHeight="1">
      <c r="B1834" s="301"/>
      <c r="C1834" s="551" t="s">
        <v>2524</v>
      </c>
      <c r="D1834" s="551" t="s">
        <v>1008</v>
      </c>
      <c r="E1834" s="801" t="s">
        <v>5086</v>
      </c>
      <c r="F1834" s="552" t="s">
        <v>5085</v>
      </c>
      <c r="G1834" s="800" t="s">
        <v>270</v>
      </c>
      <c r="H1834" s="799">
        <v>27</v>
      </c>
      <c r="I1834" s="553"/>
      <c r="J1834" s="798">
        <f>ROUND(I1834*H1834,0)</f>
        <v>0</v>
      </c>
      <c r="K1834" s="552" t="s">
        <v>4082</v>
      </c>
      <c r="L1834" s="34"/>
      <c r="M1834" s="554" t="s">
        <v>1</v>
      </c>
      <c r="N1834" s="555" t="s">
        <v>37</v>
      </c>
      <c r="P1834" s="307">
        <f>O1834*H1834</f>
        <v>0</v>
      </c>
      <c r="Q1834" s="307">
        <v>2.6848749999999999E-4</v>
      </c>
      <c r="R1834" s="307">
        <f>Q1834*H1834</f>
        <v>7.2491624999999997E-3</v>
      </c>
      <c r="S1834" s="307">
        <v>0</v>
      </c>
      <c r="T1834" s="133">
        <f>S1834*H1834</f>
        <v>0</v>
      </c>
      <c r="AR1834" s="134" t="s">
        <v>143</v>
      </c>
      <c r="AT1834" s="134" t="s">
        <v>1008</v>
      </c>
      <c r="AU1834" s="134" t="s">
        <v>78</v>
      </c>
      <c r="AY1834" s="277" t="s">
        <v>130</v>
      </c>
      <c r="BE1834" s="308">
        <f>IF(N1834="základní",J1834,0)</f>
        <v>0</v>
      </c>
      <c r="BF1834" s="308">
        <f>IF(N1834="snížená",J1834,0)</f>
        <v>0</v>
      </c>
      <c r="BG1834" s="308">
        <f>IF(N1834="zákl. přenesená",J1834,0)</f>
        <v>0</v>
      </c>
      <c r="BH1834" s="308">
        <f>IF(N1834="sníž. přenesená",J1834,0)</f>
        <v>0</v>
      </c>
      <c r="BI1834" s="308">
        <f>IF(N1834="nulová",J1834,0)</f>
        <v>0</v>
      </c>
      <c r="BJ1834" s="277" t="s">
        <v>8</v>
      </c>
      <c r="BK1834" s="308">
        <f>ROUND(I1834*H1834,0)</f>
        <v>0</v>
      </c>
      <c r="BL1834" s="277" t="s">
        <v>143</v>
      </c>
      <c r="BM1834" s="134" t="s">
        <v>5084</v>
      </c>
    </row>
    <row r="1835" spans="2:65" s="10" customFormat="1">
      <c r="B1835" s="136"/>
      <c r="D1835" s="137" t="s">
        <v>131</v>
      </c>
      <c r="E1835" s="138" t="s">
        <v>1</v>
      </c>
      <c r="F1835" s="139" t="s">
        <v>5083</v>
      </c>
      <c r="H1835" s="140">
        <v>22.95</v>
      </c>
      <c r="I1835" s="141"/>
      <c r="L1835" s="136"/>
      <c r="M1835" s="142"/>
      <c r="T1835" s="144"/>
      <c r="AT1835" s="138" t="s">
        <v>131</v>
      </c>
      <c r="AU1835" s="138" t="s">
        <v>78</v>
      </c>
      <c r="AV1835" s="10" t="s">
        <v>78</v>
      </c>
      <c r="AW1835" s="10" t="s">
        <v>28</v>
      </c>
      <c r="AX1835" s="10" t="s">
        <v>72</v>
      </c>
      <c r="AY1835" s="138" t="s">
        <v>130</v>
      </c>
    </row>
    <row r="1836" spans="2:65" s="10" customFormat="1">
      <c r="B1836" s="136"/>
      <c r="D1836" s="137" t="s">
        <v>131</v>
      </c>
      <c r="E1836" s="138" t="s">
        <v>1</v>
      </c>
      <c r="F1836" s="139" t="s">
        <v>5079</v>
      </c>
      <c r="H1836" s="140">
        <v>4.05</v>
      </c>
      <c r="I1836" s="141"/>
      <c r="L1836" s="136"/>
      <c r="M1836" s="142"/>
      <c r="T1836" s="144"/>
      <c r="AT1836" s="138" t="s">
        <v>131</v>
      </c>
      <c r="AU1836" s="138" t="s">
        <v>78</v>
      </c>
      <c r="AV1836" s="10" t="s">
        <v>78</v>
      </c>
      <c r="AW1836" s="10" t="s">
        <v>28</v>
      </c>
      <c r="AX1836" s="10" t="s">
        <v>72</v>
      </c>
      <c r="AY1836" s="138" t="s">
        <v>130</v>
      </c>
    </row>
    <row r="1837" spans="2:65" s="813" customFormat="1">
      <c r="B1837" s="817"/>
      <c r="D1837" s="137" t="s">
        <v>131</v>
      </c>
      <c r="E1837" s="814" t="s">
        <v>1</v>
      </c>
      <c r="F1837" s="820" t="s">
        <v>2951</v>
      </c>
      <c r="H1837" s="819">
        <v>27</v>
      </c>
      <c r="I1837" s="818"/>
      <c r="L1837" s="817"/>
      <c r="M1837" s="816"/>
      <c r="T1837" s="815"/>
      <c r="AT1837" s="814" t="s">
        <v>131</v>
      </c>
      <c r="AU1837" s="814" t="s">
        <v>78</v>
      </c>
      <c r="AV1837" s="813" t="s">
        <v>132</v>
      </c>
      <c r="AW1837" s="813" t="s">
        <v>28</v>
      </c>
      <c r="AX1837" s="813" t="s">
        <v>8</v>
      </c>
      <c r="AY1837" s="814" t="s">
        <v>130</v>
      </c>
    </row>
    <row r="1838" spans="2:65" s="686" customFormat="1" ht="24.25" customHeight="1">
      <c r="B1838" s="301"/>
      <c r="C1838" s="145" t="s">
        <v>2525</v>
      </c>
      <c r="D1838" s="145" t="s">
        <v>164</v>
      </c>
      <c r="E1838" s="146" t="s">
        <v>5082</v>
      </c>
      <c r="F1838" s="147" t="s">
        <v>5081</v>
      </c>
      <c r="G1838" s="148" t="s">
        <v>270</v>
      </c>
      <c r="H1838" s="149">
        <v>4.05</v>
      </c>
      <c r="I1838" s="150"/>
      <c r="J1838" s="151">
        <f>ROUND(I1838*H1838,0)</f>
        <v>0</v>
      </c>
      <c r="K1838" s="147" t="s">
        <v>4082</v>
      </c>
      <c r="L1838" s="152"/>
      <c r="M1838" s="153" t="s">
        <v>1</v>
      </c>
      <c r="N1838" s="306" t="s">
        <v>37</v>
      </c>
      <c r="P1838" s="307">
        <f>O1838*H1838</f>
        <v>0</v>
      </c>
      <c r="Q1838" s="307">
        <v>3.056E-2</v>
      </c>
      <c r="R1838" s="307">
        <f>Q1838*H1838</f>
        <v>0.12376799999999999</v>
      </c>
      <c r="S1838" s="307">
        <v>0</v>
      </c>
      <c r="T1838" s="133">
        <f>S1838*H1838</f>
        <v>0</v>
      </c>
      <c r="AR1838" s="134" t="s">
        <v>154</v>
      </c>
      <c r="AT1838" s="134" t="s">
        <v>164</v>
      </c>
      <c r="AU1838" s="134" t="s">
        <v>78</v>
      </c>
      <c r="AY1838" s="277" t="s">
        <v>130</v>
      </c>
      <c r="BE1838" s="308">
        <f>IF(N1838="základní",J1838,0)</f>
        <v>0</v>
      </c>
      <c r="BF1838" s="308">
        <f>IF(N1838="snížená",J1838,0)</f>
        <v>0</v>
      </c>
      <c r="BG1838" s="308">
        <f>IF(N1838="zákl. přenesená",J1838,0)</f>
        <v>0</v>
      </c>
      <c r="BH1838" s="308">
        <f>IF(N1838="sníž. přenesená",J1838,0)</f>
        <v>0</v>
      </c>
      <c r="BI1838" s="308">
        <f>IF(N1838="nulová",J1838,0)</f>
        <v>0</v>
      </c>
      <c r="BJ1838" s="277" t="s">
        <v>8</v>
      </c>
      <c r="BK1838" s="308">
        <f>ROUND(I1838*H1838,0)</f>
        <v>0</v>
      </c>
      <c r="BL1838" s="277" t="s">
        <v>143</v>
      </c>
      <c r="BM1838" s="134" t="s">
        <v>5080</v>
      </c>
    </row>
    <row r="1839" spans="2:65" s="10" customFormat="1">
      <c r="B1839" s="136"/>
      <c r="D1839" s="137" t="s">
        <v>131</v>
      </c>
      <c r="E1839" s="138" t="s">
        <v>1</v>
      </c>
      <c r="F1839" s="139" t="s">
        <v>5079</v>
      </c>
      <c r="H1839" s="140">
        <v>4.05</v>
      </c>
      <c r="I1839" s="141"/>
      <c r="L1839" s="136"/>
      <c r="M1839" s="142"/>
      <c r="T1839" s="144"/>
      <c r="AT1839" s="138" t="s">
        <v>131</v>
      </c>
      <c r="AU1839" s="138" t="s">
        <v>78</v>
      </c>
      <c r="AV1839" s="10" t="s">
        <v>78</v>
      </c>
      <c r="AW1839" s="10" t="s">
        <v>28</v>
      </c>
      <c r="AX1839" s="10" t="s">
        <v>8</v>
      </c>
      <c r="AY1839" s="138" t="s">
        <v>130</v>
      </c>
    </row>
    <row r="1840" spans="2:65" s="686" customFormat="1" ht="24.25" customHeight="1">
      <c r="B1840" s="301"/>
      <c r="C1840" s="551" t="s">
        <v>2526</v>
      </c>
      <c r="D1840" s="551" t="s">
        <v>1008</v>
      </c>
      <c r="E1840" s="801" t="s">
        <v>5078</v>
      </c>
      <c r="F1840" s="552" t="s">
        <v>5077</v>
      </c>
      <c r="G1840" s="800" t="s">
        <v>158</v>
      </c>
      <c r="H1840" s="799">
        <v>96</v>
      </c>
      <c r="I1840" s="553"/>
      <c r="J1840" s="798">
        <f>ROUND(I1840*H1840,0)</f>
        <v>0</v>
      </c>
      <c r="K1840" s="552" t="s">
        <v>4082</v>
      </c>
      <c r="L1840" s="34"/>
      <c r="M1840" s="554" t="s">
        <v>1</v>
      </c>
      <c r="N1840" s="555" t="s">
        <v>37</v>
      </c>
      <c r="P1840" s="307">
        <f>O1840*H1840</f>
        <v>0</v>
      </c>
      <c r="Q1840" s="307">
        <v>1.6025109999999999E-4</v>
      </c>
      <c r="R1840" s="307">
        <f>Q1840*H1840</f>
        <v>1.53841056E-2</v>
      </c>
      <c r="S1840" s="307">
        <v>0</v>
      </c>
      <c r="T1840" s="133">
        <f>S1840*H1840</f>
        <v>0</v>
      </c>
      <c r="AR1840" s="134" t="s">
        <v>143</v>
      </c>
      <c r="AT1840" s="134" t="s">
        <v>1008</v>
      </c>
      <c r="AU1840" s="134" t="s">
        <v>78</v>
      </c>
      <c r="AY1840" s="277" t="s">
        <v>130</v>
      </c>
      <c r="BE1840" s="308">
        <f>IF(N1840="základní",J1840,0)</f>
        <v>0</v>
      </c>
      <c r="BF1840" s="308">
        <f>IF(N1840="snížená",J1840,0)</f>
        <v>0</v>
      </c>
      <c r="BG1840" s="308">
        <f>IF(N1840="zákl. přenesená",J1840,0)</f>
        <v>0</v>
      </c>
      <c r="BH1840" s="308">
        <f>IF(N1840="sníž. přenesená",J1840,0)</f>
        <v>0</v>
      </c>
      <c r="BI1840" s="308">
        <f>IF(N1840="nulová",J1840,0)</f>
        <v>0</v>
      </c>
      <c r="BJ1840" s="277" t="s">
        <v>8</v>
      </c>
      <c r="BK1840" s="308">
        <f>ROUND(I1840*H1840,0)</f>
        <v>0</v>
      </c>
      <c r="BL1840" s="277" t="s">
        <v>143</v>
      </c>
      <c r="BM1840" s="134" t="s">
        <v>5076</v>
      </c>
    </row>
    <row r="1841" spans="2:65" s="10" customFormat="1">
      <c r="B1841" s="136"/>
      <c r="D1841" s="137" t="s">
        <v>131</v>
      </c>
      <c r="E1841" s="138" t="s">
        <v>1</v>
      </c>
      <c r="F1841" s="139" t="s">
        <v>5075</v>
      </c>
      <c r="H1841" s="140">
        <v>81.599999999999994</v>
      </c>
      <c r="I1841" s="141"/>
      <c r="L1841" s="136"/>
      <c r="M1841" s="142"/>
      <c r="T1841" s="144"/>
      <c r="AT1841" s="138" t="s">
        <v>131</v>
      </c>
      <c r="AU1841" s="138" t="s">
        <v>78</v>
      </c>
      <c r="AV1841" s="10" t="s">
        <v>78</v>
      </c>
      <c r="AW1841" s="10" t="s">
        <v>28</v>
      </c>
      <c r="AX1841" s="10" t="s">
        <v>72</v>
      </c>
      <c r="AY1841" s="138" t="s">
        <v>130</v>
      </c>
    </row>
    <row r="1842" spans="2:65" s="10" customFormat="1">
      <c r="B1842" s="136"/>
      <c r="D1842" s="137" t="s">
        <v>131</v>
      </c>
      <c r="E1842" s="138" t="s">
        <v>1</v>
      </c>
      <c r="F1842" s="139" t="s">
        <v>5074</v>
      </c>
      <c r="H1842" s="140">
        <v>14.4</v>
      </c>
      <c r="I1842" s="141"/>
      <c r="L1842" s="136"/>
      <c r="M1842" s="142"/>
      <c r="T1842" s="144"/>
      <c r="AT1842" s="138" t="s">
        <v>131</v>
      </c>
      <c r="AU1842" s="138" t="s">
        <v>78</v>
      </c>
      <c r="AV1842" s="10" t="s">
        <v>78</v>
      </c>
      <c r="AW1842" s="10" t="s">
        <v>28</v>
      </c>
      <c r="AX1842" s="10" t="s">
        <v>72</v>
      </c>
      <c r="AY1842" s="138" t="s">
        <v>130</v>
      </c>
    </row>
    <row r="1843" spans="2:65" s="813" customFormat="1">
      <c r="B1843" s="817"/>
      <c r="D1843" s="137" t="s">
        <v>131</v>
      </c>
      <c r="E1843" s="814" t="s">
        <v>1</v>
      </c>
      <c r="F1843" s="820" t="s">
        <v>2951</v>
      </c>
      <c r="H1843" s="819">
        <v>96</v>
      </c>
      <c r="I1843" s="818"/>
      <c r="L1843" s="817"/>
      <c r="M1843" s="816"/>
      <c r="T1843" s="815"/>
      <c r="AT1843" s="814" t="s">
        <v>131</v>
      </c>
      <c r="AU1843" s="814" t="s">
        <v>78</v>
      </c>
      <c r="AV1843" s="813" t="s">
        <v>132</v>
      </c>
      <c r="AW1843" s="813" t="s">
        <v>28</v>
      </c>
      <c r="AX1843" s="813" t="s">
        <v>8</v>
      </c>
      <c r="AY1843" s="814" t="s">
        <v>130</v>
      </c>
    </row>
    <row r="1844" spans="2:65" s="686" customFormat="1" ht="24.25" customHeight="1">
      <c r="B1844" s="301"/>
      <c r="C1844" s="551" t="s">
        <v>2527</v>
      </c>
      <c r="D1844" s="551" t="s">
        <v>1008</v>
      </c>
      <c r="E1844" s="801" t="s">
        <v>5073</v>
      </c>
      <c r="F1844" s="552" t="s">
        <v>5072</v>
      </c>
      <c r="G1844" s="800" t="s">
        <v>158</v>
      </c>
      <c r="H1844" s="799">
        <v>117.04</v>
      </c>
      <c r="I1844" s="553"/>
      <c r="J1844" s="798">
        <f>ROUND(I1844*H1844,0)</f>
        <v>0</v>
      </c>
      <c r="K1844" s="552" t="s">
        <v>4082</v>
      </c>
      <c r="L1844" s="34"/>
      <c r="M1844" s="554" t="s">
        <v>1</v>
      </c>
      <c r="N1844" s="555" t="s">
        <v>37</v>
      </c>
      <c r="P1844" s="307">
        <f>O1844*H1844</f>
        <v>0</v>
      </c>
      <c r="Q1844" s="307">
        <v>3.9104999999999999E-3</v>
      </c>
      <c r="R1844" s="307">
        <f>Q1844*H1844</f>
        <v>0.45768492</v>
      </c>
      <c r="S1844" s="307">
        <v>0</v>
      </c>
      <c r="T1844" s="133">
        <f>S1844*H1844</f>
        <v>0</v>
      </c>
      <c r="AR1844" s="134" t="s">
        <v>143</v>
      </c>
      <c r="AT1844" s="134" t="s">
        <v>1008</v>
      </c>
      <c r="AU1844" s="134" t="s">
        <v>78</v>
      </c>
      <c r="AY1844" s="277" t="s">
        <v>130</v>
      </c>
      <c r="BE1844" s="308">
        <f>IF(N1844="základní",J1844,0)</f>
        <v>0</v>
      </c>
      <c r="BF1844" s="308">
        <f>IF(N1844="snížená",J1844,0)</f>
        <v>0</v>
      </c>
      <c r="BG1844" s="308">
        <f>IF(N1844="zákl. přenesená",J1844,0)</f>
        <v>0</v>
      </c>
      <c r="BH1844" s="308">
        <f>IF(N1844="sníž. přenesená",J1844,0)</f>
        <v>0</v>
      </c>
      <c r="BI1844" s="308">
        <f>IF(N1844="nulová",J1844,0)</f>
        <v>0</v>
      </c>
      <c r="BJ1844" s="277" t="s">
        <v>8</v>
      </c>
      <c r="BK1844" s="308">
        <f>ROUND(I1844*H1844,0)</f>
        <v>0</v>
      </c>
      <c r="BL1844" s="277" t="s">
        <v>143</v>
      </c>
      <c r="BM1844" s="134" t="s">
        <v>5071</v>
      </c>
    </row>
    <row r="1845" spans="2:65" s="10" customFormat="1">
      <c r="B1845" s="136"/>
      <c r="D1845" s="137" t="s">
        <v>131</v>
      </c>
      <c r="E1845" s="138" t="s">
        <v>1</v>
      </c>
      <c r="F1845" s="139" t="s">
        <v>4820</v>
      </c>
      <c r="H1845" s="140">
        <v>21.28</v>
      </c>
      <c r="I1845" s="141"/>
      <c r="L1845" s="136"/>
      <c r="M1845" s="142"/>
      <c r="T1845" s="144"/>
      <c r="AT1845" s="138" t="s">
        <v>131</v>
      </c>
      <c r="AU1845" s="138" t="s">
        <v>78</v>
      </c>
      <c r="AV1845" s="10" t="s">
        <v>78</v>
      </c>
      <c r="AW1845" s="10" t="s">
        <v>28</v>
      </c>
      <c r="AX1845" s="10" t="s">
        <v>72</v>
      </c>
      <c r="AY1845" s="138" t="s">
        <v>130</v>
      </c>
    </row>
    <row r="1846" spans="2:65" s="10" customFormat="1">
      <c r="B1846" s="136"/>
      <c r="D1846" s="137" t="s">
        <v>131</v>
      </c>
      <c r="E1846" s="138" t="s">
        <v>1</v>
      </c>
      <c r="F1846" s="139" t="s">
        <v>4819</v>
      </c>
      <c r="H1846" s="140">
        <v>63.84</v>
      </c>
      <c r="I1846" s="141"/>
      <c r="L1846" s="136"/>
      <c r="M1846" s="142"/>
      <c r="T1846" s="144"/>
      <c r="AT1846" s="138" t="s">
        <v>131</v>
      </c>
      <c r="AU1846" s="138" t="s">
        <v>78</v>
      </c>
      <c r="AV1846" s="10" t="s">
        <v>78</v>
      </c>
      <c r="AW1846" s="10" t="s">
        <v>28</v>
      </c>
      <c r="AX1846" s="10" t="s">
        <v>72</v>
      </c>
      <c r="AY1846" s="138" t="s">
        <v>130</v>
      </c>
    </row>
    <row r="1847" spans="2:65" s="10" customFormat="1">
      <c r="B1847" s="136"/>
      <c r="D1847" s="137" t="s">
        <v>131</v>
      </c>
      <c r="E1847" s="138" t="s">
        <v>1</v>
      </c>
      <c r="F1847" s="139" t="s">
        <v>4818</v>
      </c>
      <c r="H1847" s="140">
        <v>31.92</v>
      </c>
      <c r="I1847" s="141"/>
      <c r="L1847" s="136"/>
      <c r="M1847" s="142"/>
      <c r="T1847" s="144"/>
      <c r="AT1847" s="138" t="s">
        <v>131</v>
      </c>
      <c r="AU1847" s="138" t="s">
        <v>78</v>
      </c>
      <c r="AV1847" s="10" t="s">
        <v>78</v>
      </c>
      <c r="AW1847" s="10" t="s">
        <v>28</v>
      </c>
      <c r="AX1847" s="10" t="s">
        <v>72</v>
      </c>
      <c r="AY1847" s="138" t="s">
        <v>130</v>
      </c>
    </row>
    <row r="1848" spans="2:65" s="813" customFormat="1">
      <c r="B1848" s="817"/>
      <c r="D1848" s="137" t="s">
        <v>131</v>
      </c>
      <c r="E1848" s="814" t="s">
        <v>1</v>
      </c>
      <c r="F1848" s="820" t="s">
        <v>2951</v>
      </c>
      <c r="H1848" s="819">
        <v>117.04</v>
      </c>
      <c r="I1848" s="818"/>
      <c r="L1848" s="817"/>
      <c r="M1848" s="816"/>
      <c r="T1848" s="815"/>
      <c r="AT1848" s="814" t="s">
        <v>131</v>
      </c>
      <c r="AU1848" s="814" t="s">
        <v>78</v>
      </c>
      <c r="AV1848" s="813" t="s">
        <v>132</v>
      </c>
      <c r="AW1848" s="813" t="s">
        <v>28</v>
      </c>
      <c r="AX1848" s="813" t="s">
        <v>8</v>
      </c>
      <c r="AY1848" s="814" t="s">
        <v>130</v>
      </c>
    </row>
    <row r="1849" spans="2:65" s="686" customFormat="1" ht="24.25" customHeight="1">
      <c r="B1849" s="301"/>
      <c r="C1849" s="145" t="s">
        <v>2528</v>
      </c>
      <c r="D1849" s="145" t="s">
        <v>164</v>
      </c>
      <c r="E1849" s="146" t="s">
        <v>5070</v>
      </c>
      <c r="F1849" s="147" t="s">
        <v>5069</v>
      </c>
      <c r="G1849" s="148" t="s">
        <v>270</v>
      </c>
      <c r="H1849" s="149">
        <v>43.758000000000003</v>
      </c>
      <c r="I1849" s="150"/>
      <c r="J1849" s="151">
        <f>ROUND(I1849*H1849,0)</f>
        <v>0</v>
      </c>
      <c r="K1849" s="147" t="s">
        <v>1</v>
      </c>
      <c r="L1849" s="152"/>
      <c r="M1849" s="153" t="s">
        <v>1</v>
      </c>
      <c r="N1849" s="306" t="s">
        <v>37</v>
      </c>
      <c r="P1849" s="307">
        <f>O1849*H1849</f>
        <v>0</v>
      </c>
      <c r="Q1849" s="307">
        <v>2.741E-2</v>
      </c>
      <c r="R1849" s="307">
        <f>Q1849*H1849</f>
        <v>1.1994067800000001</v>
      </c>
      <c r="S1849" s="307">
        <v>0</v>
      </c>
      <c r="T1849" s="133">
        <f>S1849*H1849</f>
        <v>0</v>
      </c>
      <c r="AR1849" s="134" t="s">
        <v>154</v>
      </c>
      <c r="AT1849" s="134" t="s">
        <v>164</v>
      </c>
      <c r="AU1849" s="134" t="s">
        <v>78</v>
      </c>
      <c r="AY1849" s="277" t="s">
        <v>130</v>
      </c>
      <c r="BE1849" s="308">
        <f>IF(N1849="základní",J1849,0)</f>
        <v>0</v>
      </c>
      <c r="BF1849" s="308">
        <f>IF(N1849="snížená",J1849,0)</f>
        <v>0</v>
      </c>
      <c r="BG1849" s="308">
        <f>IF(N1849="zákl. přenesená",J1849,0)</f>
        <v>0</v>
      </c>
      <c r="BH1849" s="308">
        <f>IF(N1849="sníž. přenesená",J1849,0)</f>
        <v>0</v>
      </c>
      <c r="BI1849" s="308">
        <f>IF(N1849="nulová",J1849,0)</f>
        <v>0</v>
      </c>
      <c r="BJ1849" s="277" t="s">
        <v>8</v>
      </c>
      <c r="BK1849" s="308">
        <f>ROUND(I1849*H1849,0)</f>
        <v>0</v>
      </c>
      <c r="BL1849" s="277" t="s">
        <v>143</v>
      </c>
      <c r="BM1849" s="134" t="s">
        <v>5068</v>
      </c>
    </row>
    <row r="1850" spans="2:65" s="10" customFormat="1">
      <c r="B1850" s="136"/>
      <c r="D1850" s="137" t="s">
        <v>131</v>
      </c>
      <c r="E1850" s="138" t="s">
        <v>1</v>
      </c>
      <c r="F1850" s="139" t="s">
        <v>5067</v>
      </c>
      <c r="H1850" s="140">
        <v>7.9560000000000004</v>
      </c>
      <c r="I1850" s="141"/>
      <c r="L1850" s="136"/>
      <c r="M1850" s="142"/>
      <c r="T1850" s="144"/>
      <c r="AT1850" s="138" t="s">
        <v>131</v>
      </c>
      <c r="AU1850" s="138" t="s">
        <v>78</v>
      </c>
      <c r="AV1850" s="10" t="s">
        <v>78</v>
      </c>
      <c r="AW1850" s="10" t="s">
        <v>28</v>
      </c>
      <c r="AX1850" s="10" t="s">
        <v>72</v>
      </c>
      <c r="AY1850" s="138" t="s">
        <v>130</v>
      </c>
    </row>
    <row r="1851" spans="2:65" s="10" customFormat="1">
      <c r="B1851" s="136"/>
      <c r="D1851" s="137" t="s">
        <v>131</v>
      </c>
      <c r="E1851" s="138" t="s">
        <v>1</v>
      </c>
      <c r="F1851" s="139" t="s">
        <v>5066</v>
      </c>
      <c r="H1851" s="140">
        <v>23.867999999999999</v>
      </c>
      <c r="I1851" s="141"/>
      <c r="L1851" s="136"/>
      <c r="M1851" s="142"/>
      <c r="T1851" s="144"/>
      <c r="AT1851" s="138" t="s">
        <v>131</v>
      </c>
      <c r="AU1851" s="138" t="s">
        <v>78</v>
      </c>
      <c r="AV1851" s="10" t="s">
        <v>78</v>
      </c>
      <c r="AW1851" s="10" t="s">
        <v>28</v>
      </c>
      <c r="AX1851" s="10" t="s">
        <v>72</v>
      </c>
      <c r="AY1851" s="138" t="s">
        <v>130</v>
      </c>
    </row>
    <row r="1852" spans="2:65" s="10" customFormat="1">
      <c r="B1852" s="136"/>
      <c r="D1852" s="137" t="s">
        <v>131</v>
      </c>
      <c r="E1852" s="138" t="s">
        <v>1</v>
      </c>
      <c r="F1852" s="139" t="s">
        <v>5065</v>
      </c>
      <c r="H1852" s="140">
        <v>11.933999999999999</v>
      </c>
      <c r="I1852" s="141"/>
      <c r="L1852" s="136"/>
      <c r="M1852" s="142"/>
      <c r="T1852" s="144"/>
      <c r="AT1852" s="138" t="s">
        <v>131</v>
      </c>
      <c r="AU1852" s="138" t="s">
        <v>78</v>
      </c>
      <c r="AV1852" s="10" t="s">
        <v>78</v>
      </c>
      <c r="AW1852" s="10" t="s">
        <v>28</v>
      </c>
      <c r="AX1852" s="10" t="s">
        <v>72</v>
      </c>
      <c r="AY1852" s="138" t="s">
        <v>130</v>
      </c>
    </row>
    <row r="1853" spans="2:65" s="813" customFormat="1">
      <c r="B1853" s="817"/>
      <c r="D1853" s="137" t="s">
        <v>131</v>
      </c>
      <c r="E1853" s="814" t="s">
        <v>1</v>
      </c>
      <c r="F1853" s="820" t="s">
        <v>2951</v>
      </c>
      <c r="H1853" s="819">
        <v>43.758000000000003</v>
      </c>
      <c r="I1853" s="818"/>
      <c r="L1853" s="817"/>
      <c r="M1853" s="816"/>
      <c r="T1853" s="815"/>
      <c r="AT1853" s="814" t="s">
        <v>131</v>
      </c>
      <c r="AU1853" s="814" t="s">
        <v>78</v>
      </c>
      <c r="AV1853" s="813" t="s">
        <v>132</v>
      </c>
      <c r="AW1853" s="813" t="s">
        <v>28</v>
      </c>
      <c r="AX1853" s="813" t="s">
        <v>8</v>
      </c>
      <c r="AY1853" s="814" t="s">
        <v>130</v>
      </c>
    </row>
    <row r="1854" spans="2:65" s="686" customFormat="1" ht="24.25" customHeight="1">
      <c r="B1854" s="301"/>
      <c r="C1854" s="551" t="s">
        <v>91</v>
      </c>
      <c r="D1854" s="551" t="s">
        <v>1008</v>
      </c>
      <c r="E1854" s="801" t="s">
        <v>5064</v>
      </c>
      <c r="F1854" s="552" t="s">
        <v>5063</v>
      </c>
      <c r="G1854" s="800" t="s">
        <v>3305</v>
      </c>
      <c r="H1854" s="799">
        <v>36</v>
      </c>
      <c r="I1854" s="553"/>
      <c r="J1854" s="798">
        <f>ROUND(I1854*H1854,0)</f>
        <v>0</v>
      </c>
      <c r="K1854" s="552" t="s">
        <v>4082</v>
      </c>
      <c r="L1854" s="34"/>
      <c r="M1854" s="554" t="s">
        <v>1</v>
      </c>
      <c r="N1854" s="555" t="s">
        <v>37</v>
      </c>
      <c r="P1854" s="307">
        <f>O1854*H1854</f>
        <v>0</v>
      </c>
      <c r="Q1854" s="307">
        <v>0</v>
      </c>
      <c r="R1854" s="307">
        <f>Q1854*H1854</f>
        <v>0</v>
      </c>
      <c r="S1854" s="307">
        <v>0</v>
      </c>
      <c r="T1854" s="133">
        <f>S1854*H1854</f>
        <v>0</v>
      </c>
      <c r="AR1854" s="134" t="s">
        <v>143</v>
      </c>
      <c r="AT1854" s="134" t="s">
        <v>1008</v>
      </c>
      <c r="AU1854" s="134" t="s">
        <v>78</v>
      </c>
      <c r="AY1854" s="277" t="s">
        <v>130</v>
      </c>
      <c r="BE1854" s="308">
        <f>IF(N1854="základní",J1854,0)</f>
        <v>0</v>
      </c>
      <c r="BF1854" s="308">
        <f>IF(N1854="snížená",J1854,0)</f>
        <v>0</v>
      </c>
      <c r="BG1854" s="308">
        <f>IF(N1854="zákl. přenesená",J1854,0)</f>
        <v>0</v>
      </c>
      <c r="BH1854" s="308">
        <f>IF(N1854="sníž. přenesená",J1854,0)</f>
        <v>0</v>
      </c>
      <c r="BI1854" s="308">
        <f>IF(N1854="nulová",J1854,0)</f>
        <v>0</v>
      </c>
      <c r="BJ1854" s="277" t="s">
        <v>8</v>
      </c>
      <c r="BK1854" s="308">
        <f>ROUND(I1854*H1854,0)</f>
        <v>0</v>
      </c>
      <c r="BL1854" s="277" t="s">
        <v>143</v>
      </c>
      <c r="BM1854" s="134" t="s">
        <v>5062</v>
      </c>
    </row>
    <row r="1855" spans="2:65" s="10" customFormat="1">
      <c r="B1855" s="136"/>
      <c r="D1855" s="137" t="s">
        <v>131</v>
      </c>
      <c r="E1855" s="138" t="s">
        <v>1</v>
      </c>
      <c r="F1855" s="139" t="s">
        <v>5012</v>
      </c>
      <c r="H1855" s="140">
        <v>2</v>
      </c>
      <c r="I1855" s="141"/>
      <c r="L1855" s="136"/>
      <c r="M1855" s="142"/>
      <c r="T1855" s="144"/>
      <c r="AT1855" s="138" t="s">
        <v>131</v>
      </c>
      <c r="AU1855" s="138" t="s">
        <v>78</v>
      </c>
      <c r="AV1855" s="10" t="s">
        <v>78</v>
      </c>
      <c r="AW1855" s="10" t="s">
        <v>28</v>
      </c>
      <c r="AX1855" s="10" t="s">
        <v>72</v>
      </c>
      <c r="AY1855" s="138" t="s">
        <v>130</v>
      </c>
    </row>
    <row r="1856" spans="2:65" s="10" customFormat="1">
      <c r="B1856" s="136"/>
      <c r="D1856" s="137" t="s">
        <v>131</v>
      </c>
      <c r="E1856" s="138" t="s">
        <v>1</v>
      </c>
      <c r="F1856" s="139" t="s">
        <v>5011</v>
      </c>
      <c r="H1856" s="140">
        <v>19</v>
      </c>
      <c r="I1856" s="141"/>
      <c r="L1856" s="136"/>
      <c r="M1856" s="142"/>
      <c r="T1856" s="144"/>
      <c r="AT1856" s="138" t="s">
        <v>131</v>
      </c>
      <c r="AU1856" s="138" t="s">
        <v>78</v>
      </c>
      <c r="AV1856" s="10" t="s">
        <v>78</v>
      </c>
      <c r="AW1856" s="10" t="s">
        <v>28</v>
      </c>
      <c r="AX1856" s="10" t="s">
        <v>72</v>
      </c>
      <c r="AY1856" s="138" t="s">
        <v>130</v>
      </c>
    </row>
    <row r="1857" spans="2:65" s="10" customFormat="1">
      <c r="B1857" s="136"/>
      <c r="D1857" s="137" t="s">
        <v>131</v>
      </c>
      <c r="E1857" s="138" t="s">
        <v>1</v>
      </c>
      <c r="F1857" s="139" t="s">
        <v>5010</v>
      </c>
      <c r="H1857" s="140">
        <v>6</v>
      </c>
      <c r="I1857" s="141"/>
      <c r="L1857" s="136"/>
      <c r="M1857" s="142"/>
      <c r="T1857" s="144"/>
      <c r="AT1857" s="138" t="s">
        <v>131</v>
      </c>
      <c r="AU1857" s="138" t="s">
        <v>78</v>
      </c>
      <c r="AV1857" s="10" t="s">
        <v>78</v>
      </c>
      <c r="AW1857" s="10" t="s">
        <v>28</v>
      </c>
      <c r="AX1857" s="10" t="s">
        <v>72</v>
      </c>
      <c r="AY1857" s="138" t="s">
        <v>130</v>
      </c>
    </row>
    <row r="1858" spans="2:65" s="10" customFormat="1">
      <c r="B1858" s="136"/>
      <c r="D1858" s="137" t="s">
        <v>131</v>
      </c>
      <c r="E1858" s="138" t="s">
        <v>1</v>
      </c>
      <c r="F1858" s="139" t="s">
        <v>5009</v>
      </c>
      <c r="H1858" s="140">
        <v>2</v>
      </c>
      <c r="I1858" s="141"/>
      <c r="L1858" s="136"/>
      <c r="M1858" s="142"/>
      <c r="T1858" s="144"/>
      <c r="AT1858" s="138" t="s">
        <v>131</v>
      </c>
      <c r="AU1858" s="138" t="s">
        <v>78</v>
      </c>
      <c r="AV1858" s="10" t="s">
        <v>78</v>
      </c>
      <c r="AW1858" s="10" t="s">
        <v>28</v>
      </c>
      <c r="AX1858" s="10" t="s">
        <v>72</v>
      </c>
      <c r="AY1858" s="138" t="s">
        <v>130</v>
      </c>
    </row>
    <row r="1859" spans="2:65" s="10" customFormat="1">
      <c r="B1859" s="136"/>
      <c r="D1859" s="137" t="s">
        <v>131</v>
      </c>
      <c r="E1859" s="138" t="s">
        <v>1</v>
      </c>
      <c r="F1859" s="139" t="s">
        <v>5008</v>
      </c>
      <c r="H1859" s="140">
        <v>4</v>
      </c>
      <c r="I1859" s="141"/>
      <c r="L1859" s="136"/>
      <c r="M1859" s="142"/>
      <c r="T1859" s="144"/>
      <c r="AT1859" s="138" t="s">
        <v>131</v>
      </c>
      <c r="AU1859" s="138" t="s">
        <v>78</v>
      </c>
      <c r="AV1859" s="10" t="s">
        <v>78</v>
      </c>
      <c r="AW1859" s="10" t="s">
        <v>28</v>
      </c>
      <c r="AX1859" s="10" t="s">
        <v>72</v>
      </c>
      <c r="AY1859" s="138" t="s">
        <v>130</v>
      </c>
    </row>
    <row r="1860" spans="2:65" s="10" customFormat="1">
      <c r="B1860" s="136"/>
      <c r="D1860" s="137" t="s">
        <v>131</v>
      </c>
      <c r="E1860" s="138" t="s">
        <v>1</v>
      </c>
      <c r="F1860" s="139" t="s">
        <v>5007</v>
      </c>
      <c r="H1860" s="140">
        <v>1</v>
      </c>
      <c r="I1860" s="141"/>
      <c r="L1860" s="136"/>
      <c r="M1860" s="142"/>
      <c r="T1860" s="144"/>
      <c r="AT1860" s="138" t="s">
        <v>131</v>
      </c>
      <c r="AU1860" s="138" t="s">
        <v>78</v>
      </c>
      <c r="AV1860" s="10" t="s">
        <v>78</v>
      </c>
      <c r="AW1860" s="10" t="s">
        <v>28</v>
      </c>
      <c r="AX1860" s="10" t="s">
        <v>72</v>
      </c>
      <c r="AY1860" s="138" t="s">
        <v>130</v>
      </c>
    </row>
    <row r="1861" spans="2:65" s="10" customFormat="1">
      <c r="B1861" s="136"/>
      <c r="D1861" s="137" t="s">
        <v>131</v>
      </c>
      <c r="E1861" s="138" t="s">
        <v>1</v>
      </c>
      <c r="F1861" s="139" t="s">
        <v>5006</v>
      </c>
      <c r="H1861" s="140">
        <v>1</v>
      </c>
      <c r="I1861" s="141"/>
      <c r="L1861" s="136"/>
      <c r="M1861" s="142"/>
      <c r="T1861" s="144"/>
      <c r="AT1861" s="138" t="s">
        <v>131</v>
      </c>
      <c r="AU1861" s="138" t="s">
        <v>78</v>
      </c>
      <c r="AV1861" s="10" t="s">
        <v>78</v>
      </c>
      <c r="AW1861" s="10" t="s">
        <v>28</v>
      </c>
      <c r="AX1861" s="10" t="s">
        <v>72</v>
      </c>
      <c r="AY1861" s="138" t="s">
        <v>130</v>
      </c>
    </row>
    <row r="1862" spans="2:65" s="10" customFormat="1">
      <c r="B1862" s="136"/>
      <c r="D1862" s="137" t="s">
        <v>131</v>
      </c>
      <c r="E1862" s="138" t="s">
        <v>1</v>
      </c>
      <c r="F1862" s="139" t="s">
        <v>5005</v>
      </c>
      <c r="H1862" s="140">
        <v>1</v>
      </c>
      <c r="I1862" s="141"/>
      <c r="L1862" s="136"/>
      <c r="M1862" s="142"/>
      <c r="T1862" s="144"/>
      <c r="AT1862" s="138" t="s">
        <v>131</v>
      </c>
      <c r="AU1862" s="138" t="s">
        <v>78</v>
      </c>
      <c r="AV1862" s="10" t="s">
        <v>78</v>
      </c>
      <c r="AW1862" s="10" t="s">
        <v>28</v>
      </c>
      <c r="AX1862" s="10" t="s">
        <v>72</v>
      </c>
      <c r="AY1862" s="138" t="s">
        <v>130</v>
      </c>
    </row>
    <row r="1863" spans="2:65" s="813" customFormat="1">
      <c r="B1863" s="817"/>
      <c r="D1863" s="137" t="s">
        <v>131</v>
      </c>
      <c r="E1863" s="814" t="s">
        <v>1</v>
      </c>
      <c r="F1863" s="820" t="s">
        <v>2951</v>
      </c>
      <c r="H1863" s="819">
        <v>36</v>
      </c>
      <c r="I1863" s="818"/>
      <c r="L1863" s="817"/>
      <c r="M1863" s="816"/>
      <c r="T1863" s="815"/>
      <c r="AT1863" s="814" t="s">
        <v>131</v>
      </c>
      <c r="AU1863" s="814" t="s">
        <v>78</v>
      </c>
      <c r="AV1863" s="813" t="s">
        <v>132</v>
      </c>
      <c r="AW1863" s="813" t="s">
        <v>28</v>
      </c>
      <c r="AX1863" s="813" t="s">
        <v>8</v>
      </c>
      <c r="AY1863" s="814" t="s">
        <v>130</v>
      </c>
    </row>
    <row r="1864" spans="2:65" s="686" customFormat="1" ht="24.25" customHeight="1">
      <c r="B1864" s="301"/>
      <c r="C1864" s="145" t="s">
        <v>2529</v>
      </c>
      <c r="D1864" s="145" t="s">
        <v>164</v>
      </c>
      <c r="E1864" s="146" t="s">
        <v>5061</v>
      </c>
      <c r="F1864" s="147" t="s">
        <v>5060</v>
      </c>
      <c r="G1864" s="148" t="s">
        <v>3305</v>
      </c>
      <c r="H1864" s="149">
        <v>1</v>
      </c>
      <c r="I1864" s="150"/>
      <c r="J1864" s="151">
        <f>ROUND(I1864*H1864,0)</f>
        <v>0</v>
      </c>
      <c r="K1864" s="147" t="s">
        <v>4082</v>
      </c>
      <c r="L1864" s="152"/>
      <c r="M1864" s="153" t="s">
        <v>1</v>
      </c>
      <c r="N1864" s="306" t="s">
        <v>37</v>
      </c>
      <c r="P1864" s="307">
        <f>O1864*H1864</f>
        <v>0</v>
      </c>
      <c r="Q1864" s="307">
        <v>1.2999999999999999E-2</v>
      </c>
      <c r="R1864" s="307">
        <f>Q1864*H1864</f>
        <v>1.2999999999999999E-2</v>
      </c>
      <c r="S1864" s="307">
        <v>0</v>
      </c>
      <c r="T1864" s="133">
        <f>S1864*H1864</f>
        <v>0</v>
      </c>
      <c r="AR1864" s="134" t="s">
        <v>154</v>
      </c>
      <c r="AT1864" s="134" t="s">
        <v>164</v>
      </c>
      <c r="AU1864" s="134" t="s">
        <v>78</v>
      </c>
      <c r="AY1864" s="277" t="s">
        <v>130</v>
      </c>
      <c r="BE1864" s="308">
        <f>IF(N1864="základní",J1864,0)</f>
        <v>0</v>
      </c>
      <c r="BF1864" s="308">
        <f>IF(N1864="snížená",J1864,0)</f>
        <v>0</v>
      </c>
      <c r="BG1864" s="308">
        <f>IF(N1864="zákl. přenesená",J1864,0)</f>
        <v>0</v>
      </c>
      <c r="BH1864" s="308">
        <f>IF(N1864="sníž. přenesená",J1864,0)</f>
        <v>0</v>
      </c>
      <c r="BI1864" s="308">
        <f>IF(N1864="nulová",J1864,0)</f>
        <v>0</v>
      </c>
      <c r="BJ1864" s="277" t="s">
        <v>8</v>
      </c>
      <c r="BK1864" s="308">
        <f>ROUND(I1864*H1864,0)</f>
        <v>0</v>
      </c>
      <c r="BL1864" s="277" t="s">
        <v>143</v>
      </c>
      <c r="BM1864" s="134" t="s">
        <v>5059</v>
      </c>
    </row>
    <row r="1865" spans="2:65" s="10" customFormat="1">
      <c r="B1865" s="136"/>
      <c r="D1865" s="137" t="s">
        <v>131</v>
      </c>
      <c r="E1865" s="138" t="s">
        <v>1</v>
      </c>
      <c r="F1865" s="139" t="s">
        <v>5005</v>
      </c>
      <c r="H1865" s="140">
        <v>1</v>
      </c>
      <c r="I1865" s="141"/>
      <c r="L1865" s="136"/>
      <c r="M1865" s="142"/>
      <c r="T1865" s="144"/>
      <c r="AT1865" s="138" t="s">
        <v>131</v>
      </c>
      <c r="AU1865" s="138" t="s">
        <v>78</v>
      </c>
      <c r="AV1865" s="10" t="s">
        <v>78</v>
      </c>
      <c r="AW1865" s="10" t="s">
        <v>28</v>
      </c>
      <c r="AX1865" s="10" t="s">
        <v>8</v>
      </c>
      <c r="AY1865" s="138" t="s">
        <v>130</v>
      </c>
    </row>
    <row r="1866" spans="2:65" s="686" customFormat="1" ht="24.25" customHeight="1">
      <c r="B1866" s="301"/>
      <c r="C1866" s="145" t="s">
        <v>2530</v>
      </c>
      <c r="D1866" s="145" t="s">
        <v>164</v>
      </c>
      <c r="E1866" s="146" t="s">
        <v>5058</v>
      </c>
      <c r="F1866" s="147" t="s">
        <v>5057</v>
      </c>
      <c r="G1866" s="148" t="s">
        <v>3305</v>
      </c>
      <c r="H1866" s="149">
        <v>3</v>
      </c>
      <c r="I1866" s="150"/>
      <c r="J1866" s="151">
        <f>ROUND(I1866*H1866,0)</f>
        <v>0</v>
      </c>
      <c r="K1866" s="147" t="s">
        <v>4082</v>
      </c>
      <c r="L1866" s="152"/>
      <c r="M1866" s="153" t="s">
        <v>1</v>
      </c>
      <c r="N1866" s="306" t="s">
        <v>37</v>
      </c>
      <c r="P1866" s="307">
        <f>O1866*H1866</f>
        <v>0</v>
      </c>
      <c r="Q1866" s="307">
        <v>1.4500000000000001E-2</v>
      </c>
      <c r="R1866" s="307">
        <f>Q1866*H1866</f>
        <v>4.3500000000000004E-2</v>
      </c>
      <c r="S1866" s="307">
        <v>0</v>
      </c>
      <c r="T1866" s="133">
        <f>S1866*H1866</f>
        <v>0</v>
      </c>
      <c r="AR1866" s="134" t="s">
        <v>154</v>
      </c>
      <c r="AT1866" s="134" t="s">
        <v>164</v>
      </c>
      <c r="AU1866" s="134" t="s">
        <v>78</v>
      </c>
      <c r="AY1866" s="277" t="s">
        <v>130</v>
      </c>
      <c r="BE1866" s="308">
        <f>IF(N1866="základní",J1866,0)</f>
        <v>0</v>
      </c>
      <c r="BF1866" s="308">
        <f>IF(N1866="snížená",J1866,0)</f>
        <v>0</v>
      </c>
      <c r="BG1866" s="308">
        <f>IF(N1866="zákl. přenesená",J1866,0)</f>
        <v>0</v>
      </c>
      <c r="BH1866" s="308">
        <f>IF(N1866="sníž. přenesená",J1866,0)</f>
        <v>0</v>
      </c>
      <c r="BI1866" s="308">
        <f>IF(N1866="nulová",J1866,0)</f>
        <v>0</v>
      </c>
      <c r="BJ1866" s="277" t="s">
        <v>8</v>
      </c>
      <c r="BK1866" s="308">
        <f>ROUND(I1866*H1866,0)</f>
        <v>0</v>
      </c>
      <c r="BL1866" s="277" t="s">
        <v>143</v>
      </c>
      <c r="BM1866" s="134" t="s">
        <v>5056</v>
      </c>
    </row>
    <row r="1867" spans="2:65" s="10" customFormat="1">
      <c r="B1867" s="136"/>
      <c r="D1867" s="137" t="s">
        <v>131</v>
      </c>
      <c r="E1867" s="138" t="s">
        <v>1</v>
      </c>
      <c r="F1867" s="139" t="s">
        <v>5009</v>
      </c>
      <c r="H1867" s="140">
        <v>2</v>
      </c>
      <c r="I1867" s="141"/>
      <c r="L1867" s="136"/>
      <c r="M1867" s="142"/>
      <c r="T1867" s="144"/>
      <c r="AT1867" s="138" t="s">
        <v>131</v>
      </c>
      <c r="AU1867" s="138" t="s">
        <v>78</v>
      </c>
      <c r="AV1867" s="10" t="s">
        <v>78</v>
      </c>
      <c r="AW1867" s="10" t="s">
        <v>28</v>
      </c>
      <c r="AX1867" s="10" t="s">
        <v>72</v>
      </c>
      <c r="AY1867" s="138" t="s">
        <v>130</v>
      </c>
    </row>
    <row r="1868" spans="2:65" s="10" customFormat="1">
      <c r="B1868" s="136"/>
      <c r="D1868" s="137" t="s">
        <v>131</v>
      </c>
      <c r="E1868" s="138" t="s">
        <v>1</v>
      </c>
      <c r="F1868" s="139" t="s">
        <v>5006</v>
      </c>
      <c r="H1868" s="140">
        <v>1</v>
      </c>
      <c r="I1868" s="141"/>
      <c r="L1868" s="136"/>
      <c r="M1868" s="142"/>
      <c r="T1868" s="144"/>
      <c r="AT1868" s="138" t="s">
        <v>131</v>
      </c>
      <c r="AU1868" s="138" t="s">
        <v>78</v>
      </c>
      <c r="AV1868" s="10" t="s">
        <v>78</v>
      </c>
      <c r="AW1868" s="10" t="s">
        <v>28</v>
      </c>
      <c r="AX1868" s="10" t="s">
        <v>72</v>
      </c>
      <c r="AY1868" s="138" t="s">
        <v>130</v>
      </c>
    </row>
    <row r="1869" spans="2:65" s="813" customFormat="1">
      <c r="B1869" s="817"/>
      <c r="D1869" s="137" t="s">
        <v>131</v>
      </c>
      <c r="E1869" s="814" t="s">
        <v>1</v>
      </c>
      <c r="F1869" s="820" t="s">
        <v>2951</v>
      </c>
      <c r="H1869" s="819">
        <v>3</v>
      </c>
      <c r="I1869" s="818"/>
      <c r="L1869" s="817"/>
      <c r="M1869" s="816"/>
      <c r="T1869" s="815"/>
      <c r="AT1869" s="814" t="s">
        <v>131</v>
      </c>
      <c r="AU1869" s="814" t="s">
        <v>78</v>
      </c>
      <c r="AV1869" s="813" t="s">
        <v>132</v>
      </c>
      <c r="AW1869" s="813" t="s">
        <v>28</v>
      </c>
      <c r="AX1869" s="813" t="s">
        <v>8</v>
      </c>
      <c r="AY1869" s="814" t="s">
        <v>130</v>
      </c>
    </row>
    <row r="1870" spans="2:65" s="686" customFormat="1" ht="24.25" customHeight="1">
      <c r="B1870" s="301"/>
      <c r="C1870" s="145" t="s">
        <v>2531</v>
      </c>
      <c r="D1870" s="145" t="s">
        <v>164</v>
      </c>
      <c r="E1870" s="146" t="s">
        <v>5055</v>
      </c>
      <c r="F1870" s="147" t="s">
        <v>5054</v>
      </c>
      <c r="G1870" s="148" t="s">
        <v>3305</v>
      </c>
      <c r="H1870" s="149">
        <v>32</v>
      </c>
      <c r="I1870" s="150"/>
      <c r="J1870" s="151">
        <f>ROUND(I1870*H1870,0)</f>
        <v>0</v>
      </c>
      <c r="K1870" s="147" t="s">
        <v>4082</v>
      </c>
      <c r="L1870" s="152"/>
      <c r="M1870" s="153" t="s">
        <v>1</v>
      </c>
      <c r="N1870" s="306" t="s">
        <v>37</v>
      </c>
      <c r="P1870" s="307">
        <f>O1870*H1870</f>
        <v>0</v>
      </c>
      <c r="Q1870" s="307">
        <v>1.6E-2</v>
      </c>
      <c r="R1870" s="307">
        <f>Q1870*H1870</f>
        <v>0.51200000000000001</v>
      </c>
      <c r="S1870" s="307">
        <v>0</v>
      </c>
      <c r="T1870" s="133">
        <f>S1870*H1870</f>
        <v>0</v>
      </c>
      <c r="AR1870" s="134" t="s">
        <v>154</v>
      </c>
      <c r="AT1870" s="134" t="s">
        <v>164</v>
      </c>
      <c r="AU1870" s="134" t="s">
        <v>78</v>
      </c>
      <c r="AY1870" s="277" t="s">
        <v>130</v>
      </c>
      <c r="BE1870" s="308">
        <f>IF(N1870="základní",J1870,0)</f>
        <v>0</v>
      </c>
      <c r="BF1870" s="308">
        <f>IF(N1870="snížená",J1870,0)</f>
        <v>0</v>
      </c>
      <c r="BG1870" s="308">
        <f>IF(N1870="zákl. přenesená",J1870,0)</f>
        <v>0</v>
      </c>
      <c r="BH1870" s="308">
        <f>IF(N1870="sníž. přenesená",J1870,0)</f>
        <v>0</v>
      </c>
      <c r="BI1870" s="308">
        <f>IF(N1870="nulová",J1870,0)</f>
        <v>0</v>
      </c>
      <c r="BJ1870" s="277" t="s">
        <v>8</v>
      </c>
      <c r="BK1870" s="308">
        <f>ROUND(I1870*H1870,0)</f>
        <v>0</v>
      </c>
      <c r="BL1870" s="277" t="s">
        <v>143</v>
      </c>
      <c r="BM1870" s="134" t="s">
        <v>5053</v>
      </c>
    </row>
    <row r="1871" spans="2:65" s="10" customFormat="1">
      <c r="B1871" s="136"/>
      <c r="D1871" s="137" t="s">
        <v>131</v>
      </c>
      <c r="E1871" s="138" t="s">
        <v>1</v>
      </c>
      <c r="F1871" s="139" t="s">
        <v>5012</v>
      </c>
      <c r="H1871" s="140">
        <v>2</v>
      </c>
      <c r="I1871" s="141"/>
      <c r="L1871" s="136"/>
      <c r="M1871" s="142"/>
      <c r="T1871" s="144"/>
      <c r="AT1871" s="138" t="s">
        <v>131</v>
      </c>
      <c r="AU1871" s="138" t="s">
        <v>78</v>
      </c>
      <c r="AV1871" s="10" t="s">
        <v>78</v>
      </c>
      <c r="AW1871" s="10" t="s">
        <v>28</v>
      </c>
      <c r="AX1871" s="10" t="s">
        <v>72</v>
      </c>
      <c r="AY1871" s="138" t="s">
        <v>130</v>
      </c>
    </row>
    <row r="1872" spans="2:65" s="10" customFormat="1">
      <c r="B1872" s="136"/>
      <c r="D1872" s="137" t="s">
        <v>131</v>
      </c>
      <c r="E1872" s="138" t="s">
        <v>1</v>
      </c>
      <c r="F1872" s="139" t="s">
        <v>5011</v>
      </c>
      <c r="H1872" s="140">
        <v>19</v>
      </c>
      <c r="I1872" s="141"/>
      <c r="L1872" s="136"/>
      <c r="M1872" s="142"/>
      <c r="T1872" s="144"/>
      <c r="AT1872" s="138" t="s">
        <v>131</v>
      </c>
      <c r="AU1872" s="138" t="s">
        <v>78</v>
      </c>
      <c r="AV1872" s="10" t="s">
        <v>78</v>
      </c>
      <c r="AW1872" s="10" t="s">
        <v>28</v>
      </c>
      <c r="AX1872" s="10" t="s">
        <v>72</v>
      </c>
      <c r="AY1872" s="138" t="s">
        <v>130</v>
      </c>
    </row>
    <row r="1873" spans="2:65" s="10" customFormat="1">
      <c r="B1873" s="136"/>
      <c r="D1873" s="137" t="s">
        <v>131</v>
      </c>
      <c r="E1873" s="138" t="s">
        <v>1</v>
      </c>
      <c r="F1873" s="139" t="s">
        <v>5010</v>
      </c>
      <c r="H1873" s="140">
        <v>6</v>
      </c>
      <c r="I1873" s="141"/>
      <c r="L1873" s="136"/>
      <c r="M1873" s="142"/>
      <c r="T1873" s="144"/>
      <c r="AT1873" s="138" t="s">
        <v>131</v>
      </c>
      <c r="AU1873" s="138" t="s">
        <v>78</v>
      </c>
      <c r="AV1873" s="10" t="s">
        <v>78</v>
      </c>
      <c r="AW1873" s="10" t="s">
        <v>28</v>
      </c>
      <c r="AX1873" s="10" t="s">
        <v>72</v>
      </c>
      <c r="AY1873" s="138" t="s">
        <v>130</v>
      </c>
    </row>
    <row r="1874" spans="2:65" s="10" customFormat="1">
      <c r="B1874" s="136"/>
      <c r="D1874" s="137" t="s">
        <v>131</v>
      </c>
      <c r="E1874" s="138" t="s">
        <v>1</v>
      </c>
      <c r="F1874" s="139" t="s">
        <v>5008</v>
      </c>
      <c r="H1874" s="140">
        <v>4</v>
      </c>
      <c r="I1874" s="141"/>
      <c r="L1874" s="136"/>
      <c r="M1874" s="142"/>
      <c r="T1874" s="144"/>
      <c r="AT1874" s="138" t="s">
        <v>131</v>
      </c>
      <c r="AU1874" s="138" t="s">
        <v>78</v>
      </c>
      <c r="AV1874" s="10" t="s">
        <v>78</v>
      </c>
      <c r="AW1874" s="10" t="s">
        <v>28</v>
      </c>
      <c r="AX1874" s="10" t="s">
        <v>72</v>
      </c>
      <c r="AY1874" s="138" t="s">
        <v>130</v>
      </c>
    </row>
    <row r="1875" spans="2:65" s="10" customFormat="1">
      <c r="B1875" s="136"/>
      <c r="D1875" s="137" t="s">
        <v>131</v>
      </c>
      <c r="E1875" s="138" t="s">
        <v>1</v>
      </c>
      <c r="F1875" s="139" t="s">
        <v>5007</v>
      </c>
      <c r="H1875" s="140">
        <v>1</v>
      </c>
      <c r="I1875" s="141"/>
      <c r="L1875" s="136"/>
      <c r="M1875" s="142"/>
      <c r="T1875" s="144"/>
      <c r="AT1875" s="138" t="s">
        <v>131</v>
      </c>
      <c r="AU1875" s="138" t="s">
        <v>78</v>
      </c>
      <c r="AV1875" s="10" t="s">
        <v>78</v>
      </c>
      <c r="AW1875" s="10" t="s">
        <v>28</v>
      </c>
      <c r="AX1875" s="10" t="s">
        <v>72</v>
      </c>
      <c r="AY1875" s="138" t="s">
        <v>130</v>
      </c>
    </row>
    <row r="1876" spans="2:65" s="813" customFormat="1">
      <c r="B1876" s="817"/>
      <c r="D1876" s="137" t="s">
        <v>131</v>
      </c>
      <c r="E1876" s="814" t="s">
        <v>1</v>
      </c>
      <c r="F1876" s="820" t="s">
        <v>2951</v>
      </c>
      <c r="H1876" s="819">
        <v>32</v>
      </c>
      <c r="I1876" s="818"/>
      <c r="L1876" s="817"/>
      <c r="M1876" s="816"/>
      <c r="T1876" s="815"/>
      <c r="AT1876" s="814" t="s">
        <v>131</v>
      </c>
      <c r="AU1876" s="814" t="s">
        <v>78</v>
      </c>
      <c r="AV1876" s="813" t="s">
        <v>132</v>
      </c>
      <c r="AW1876" s="813" t="s">
        <v>28</v>
      </c>
      <c r="AX1876" s="813" t="s">
        <v>8</v>
      </c>
      <c r="AY1876" s="814" t="s">
        <v>130</v>
      </c>
    </row>
    <row r="1877" spans="2:65" s="686" customFormat="1" ht="24.25" customHeight="1">
      <c r="B1877" s="301"/>
      <c r="C1877" s="551" t="s">
        <v>2532</v>
      </c>
      <c r="D1877" s="551" t="s">
        <v>1008</v>
      </c>
      <c r="E1877" s="801" t="s">
        <v>5052</v>
      </c>
      <c r="F1877" s="552" t="s">
        <v>5051</v>
      </c>
      <c r="G1877" s="800" t="s">
        <v>3305</v>
      </c>
      <c r="H1877" s="799">
        <v>10</v>
      </c>
      <c r="I1877" s="553"/>
      <c r="J1877" s="798">
        <f>ROUND(I1877*H1877,0)</f>
        <v>0</v>
      </c>
      <c r="K1877" s="552" t="s">
        <v>4082</v>
      </c>
      <c r="L1877" s="34"/>
      <c r="M1877" s="554" t="s">
        <v>1</v>
      </c>
      <c r="N1877" s="555" t="s">
        <v>37</v>
      </c>
      <c r="P1877" s="307">
        <f>O1877*H1877</f>
        <v>0</v>
      </c>
      <c r="Q1877" s="307">
        <v>0</v>
      </c>
      <c r="R1877" s="307">
        <f>Q1877*H1877</f>
        <v>0</v>
      </c>
      <c r="S1877" s="307">
        <v>0</v>
      </c>
      <c r="T1877" s="133">
        <f>S1877*H1877</f>
        <v>0</v>
      </c>
      <c r="AR1877" s="134" t="s">
        <v>143</v>
      </c>
      <c r="AT1877" s="134" t="s">
        <v>1008</v>
      </c>
      <c r="AU1877" s="134" t="s">
        <v>78</v>
      </c>
      <c r="AY1877" s="277" t="s">
        <v>130</v>
      </c>
      <c r="BE1877" s="308">
        <f>IF(N1877="základní",J1877,0)</f>
        <v>0</v>
      </c>
      <c r="BF1877" s="308">
        <f>IF(N1877="snížená",J1877,0)</f>
        <v>0</v>
      </c>
      <c r="BG1877" s="308">
        <f>IF(N1877="zákl. přenesená",J1877,0)</f>
        <v>0</v>
      </c>
      <c r="BH1877" s="308">
        <f>IF(N1877="sníž. přenesená",J1877,0)</f>
        <v>0</v>
      </c>
      <c r="BI1877" s="308">
        <f>IF(N1877="nulová",J1877,0)</f>
        <v>0</v>
      </c>
      <c r="BJ1877" s="277" t="s">
        <v>8</v>
      </c>
      <c r="BK1877" s="308">
        <f>ROUND(I1877*H1877,0)</f>
        <v>0</v>
      </c>
      <c r="BL1877" s="277" t="s">
        <v>143</v>
      </c>
      <c r="BM1877" s="134" t="s">
        <v>5050</v>
      </c>
    </row>
    <row r="1878" spans="2:65" s="10" customFormat="1">
      <c r="B1878" s="136"/>
      <c r="D1878" s="137" t="s">
        <v>131</v>
      </c>
      <c r="E1878" s="138" t="s">
        <v>1</v>
      </c>
      <c r="F1878" s="139" t="s">
        <v>4986</v>
      </c>
      <c r="H1878" s="140">
        <v>1</v>
      </c>
      <c r="I1878" s="141"/>
      <c r="L1878" s="136"/>
      <c r="M1878" s="142"/>
      <c r="T1878" s="144"/>
      <c r="AT1878" s="138" t="s">
        <v>131</v>
      </c>
      <c r="AU1878" s="138" t="s">
        <v>78</v>
      </c>
      <c r="AV1878" s="10" t="s">
        <v>78</v>
      </c>
      <c r="AW1878" s="10" t="s">
        <v>28</v>
      </c>
      <c r="AX1878" s="10" t="s">
        <v>72</v>
      </c>
      <c r="AY1878" s="138" t="s">
        <v>130</v>
      </c>
    </row>
    <row r="1879" spans="2:65" s="10" customFormat="1">
      <c r="B1879" s="136"/>
      <c r="D1879" s="137" t="s">
        <v>131</v>
      </c>
      <c r="E1879" s="138" t="s">
        <v>1</v>
      </c>
      <c r="F1879" s="139" t="s">
        <v>5004</v>
      </c>
      <c r="H1879" s="140">
        <v>1</v>
      </c>
      <c r="I1879" s="141"/>
      <c r="L1879" s="136"/>
      <c r="M1879" s="142"/>
      <c r="T1879" s="144"/>
      <c r="AT1879" s="138" t="s">
        <v>131</v>
      </c>
      <c r="AU1879" s="138" t="s">
        <v>78</v>
      </c>
      <c r="AV1879" s="10" t="s">
        <v>78</v>
      </c>
      <c r="AW1879" s="10" t="s">
        <v>28</v>
      </c>
      <c r="AX1879" s="10" t="s">
        <v>72</v>
      </c>
      <c r="AY1879" s="138" t="s">
        <v>130</v>
      </c>
    </row>
    <row r="1880" spans="2:65" s="10" customFormat="1">
      <c r="B1880" s="136"/>
      <c r="D1880" s="137" t="s">
        <v>131</v>
      </c>
      <c r="E1880" s="138" t="s">
        <v>1</v>
      </c>
      <c r="F1880" s="139" t="s">
        <v>5003</v>
      </c>
      <c r="H1880" s="140">
        <v>1</v>
      </c>
      <c r="I1880" s="141"/>
      <c r="L1880" s="136"/>
      <c r="M1880" s="142"/>
      <c r="T1880" s="144"/>
      <c r="AT1880" s="138" t="s">
        <v>131</v>
      </c>
      <c r="AU1880" s="138" t="s">
        <v>78</v>
      </c>
      <c r="AV1880" s="10" t="s">
        <v>78</v>
      </c>
      <c r="AW1880" s="10" t="s">
        <v>28</v>
      </c>
      <c r="AX1880" s="10" t="s">
        <v>72</v>
      </c>
      <c r="AY1880" s="138" t="s">
        <v>130</v>
      </c>
    </row>
    <row r="1881" spans="2:65" s="10" customFormat="1">
      <c r="B1881" s="136"/>
      <c r="D1881" s="137" t="s">
        <v>131</v>
      </c>
      <c r="E1881" s="138" t="s">
        <v>1</v>
      </c>
      <c r="F1881" s="139" t="s">
        <v>5002</v>
      </c>
      <c r="H1881" s="140">
        <v>2</v>
      </c>
      <c r="I1881" s="141"/>
      <c r="L1881" s="136"/>
      <c r="M1881" s="142"/>
      <c r="T1881" s="144"/>
      <c r="AT1881" s="138" t="s">
        <v>131</v>
      </c>
      <c r="AU1881" s="138" t="s">
        <v>78</v>
      </c>
      <c r="AV1881" s="10" t="s">
        <v>78</v>
      </c>
      <c r="AW1881" s="10" t="s">
        <v>28</v>
      </c>
      <c r="AX1881" s="10" t="s">
        <v>72</v>
      </c>
      <c r="AY1881" s="138" t="s">
        <v>130</v>
      </c>
    </row>
    <row r="1882" spans="2:65" s="10" customFormat="1">
      <c r="B1882" s="136"/>
      <c r="D1882" s="137" t="s">
        <v>131</v>
      </c>
      <c r="E1882" s="138" t="s">
        <v>1</v>
      </c>
      <c r="F1882" s="139" t="s">
        <v>5001</v>
      </c>
      <c r="H1882" s="140">
        <v>2</v>
      </c>
      <c r="I1882" s="141"/>
      <c r="L1882" s="136"/>
      <c r="M1882" s="142"/>
      <c r="T1882" s="144"/>
      <c r="AT1882" s="138" t="s">
        <v>131</v>
      </c>
      <c r="AU1882" s="138" t="s">
        <v>78</v>
      </c>
      <c r="AV1882" s="10" t="s">
        <v>78</v>
      </c>
      <c r="AW1882" s="10" t="s">
        <v>28</v>
      </c>
      <c r="AX1882" s="10" t="s">
        <v>72</v>
      </c>
      <c r="AY1882" s="138" t="s">
        <v>130</v>
      </c>
    </row>
    <row r="1883" spans="2:65" s="10" customFormat="1">
      <c r="B1883" s="136"/>
      <c r="D1883" s="137" t="s">
        <v>131</v>
      </c>
      <c r="E1883" s="138" t="s">
        <v>1</v>
      </c>
      <c r="F1883" s="139" t="s">
        <v>5000</v>
      </c>
      <c r="H1883" s="140">
        <v>3</v>
      </c>
      <c r="I1883" s="141"/>
      <c r="L1883" s="136"/>
      <c r="M1883" s="142"/>
      <c r="T1883" s="144"/>
      <c r="AT1883" s="138" t="s">
        <v>131</v>
      </c>
      <c r="AU1883" s="138" t="s">
        <v>78</v>
      </c>
      <c r="AV1883" s="10" t="s">
        <v>78</v>
      </c>
      <c r="AW1883" s="10" t="s">
        <v>28</v>
      </c>
      <c r="AX1883" s="10" t="s">
        <v>72</v>
      </c>
      <c r="AY1883" s="138" t="s">
        <v>130</v>
      </c>
    </row>
    <row r="1884" spans="2:65" s="813" customFormat="1">
      <c r="B1884" s="817"/>
      <c r="D1884" s="137" t="s">
        <v>131</v>
      </c>
      <c r="E1884" s="814" t="s">
        <v>1</v>
      </c>
      <c r="F1884" s="820" t="s">
        <v>2951</v>
      </c>
      <c r="H1884" s="819">
        <v>10</v>
      </c>
      <c r="I1884" s="818"/>
      <c r="L1884" s="817"/>
      <c r="M1884" s="816"/>
      <c r="T1884" s="815"/>
      <c r="AT1884" s="814" t="s">
        <v>131</v>
      </c>
      <c r="AU1884" s="814" t="s">
        <v>78</v>
      </c>
      <c r="AV1884" s="813" t="s">
        <v>132</v>
      </c>
      <c r="AW1884" s="813" t="s">
        <v>28</v>
      </c>
      <c r="AX1884" s="813" t="s">
        <v>8</v>
      </c>
      <c r="AY1884" s="814" t="s">
        <v>130</v>
      </c>
    </row>
    <row r="1885" spans="2:65" s="686" customFormat="1" ht="24.25" customHeight="1">
      <c r="B1885" s="301"/>
      <c r="C1885" s="145" t="s">
        <v>2533</v>
      </c>
      <c r="D1885" s="145" t="s">
        <v>164</v>
      </c>
      <c r="E1885" s="146" t="s">
        <v>5049</v>
      </c>
      <c r="F1885" s="147" t="s">
        <v>5048</v>
      </c>
      <c r="G1885" s="148" t="s">
        <v>3305</v>
      </c>
      <c r="H1885" s="149">
        <v>8</v>
      </c>
      <c r="I1885" s="150"/>
      <c r="J1885" s="151">
        <f>ROUND(I1885*H1885,0)</f>
        <v>0</v>
      </c>
      <c r="K1885" s="147" t="s">
        <v>4082</v>
      </c>
      <c r="L1885" s="152"/>
      <c r="M1885" s="153" t="s">
        <v>1</v>
      </c>
      <c r="N1885" s="306" t="s">
        <v>37</v>
      </c>
      <c r="P1885" s="307">
        <f>O1885*H1885</f>
        <v>0</v>
      </c>
      <c r="Q1885" s="307">
        <v>2.0500000000000001E-2</v>
      </c>
      <c r="R1885" s="307">
        <f>Q1885*H1885</f>
        <v>0.16400000000000001</v>
      </c>
      <c r="S1885" s="307">
        <v>0</v>
      </c>
      <c r="T1885" s="133">
        <f>S1885*H1885</f>
        <v>0</v>
      </c>
      <c r="AR1885" s="134" t="s">
        <v>154</v>
      </c>
      <c r="AT1885" s="134" t="s">
        <v>164</v>
      </c>
      <c r="AU1885" s="134" t="s">
        <v>78</v>
      </c>
      <c r="AY1885" s="277" t="s">
        <v>130</v>
      </c>
      <c r="BE1885" s="308">
        <f>IF(N1885="základní",J1885,0)</f>
        <v>0</v>
      </c>
      <c r="BF1885" s="308">
        <f>IF(N1885="snížená",J1885,0)</f>
        <v>0</v>
      </c>
      <c r="BG1885" s="308">
        <f>IF(N1885="zákl. přenesená",J1885,0)</f>
        <v>0</v>
      </c>
      <c r="BH1885" s="308">
        <f>IF(N1885="sníž. přenesená",J1885,0)</f>
        <v>0</v>
      </c>
      <c r="BI1885" s="308">
        <f>IF(N1885="nulová",J1885,0)</f>
        <v>0</v>
      </c>
      <c r="BJ1885" s="277" t="s">
        <v>8</v>
      </c>
      <c r="BK1885" s="308">
        <f>ROUND(I1885*H1885,0)</f>
        <v>0</v>
      </c>
      <c r="BL1885" s="277" t="s">
        <v>143</v>
      </c>
      <c r="BM1885" s="134" t="s">
        <v>5047</v>
      </c>
    </row>
    <row r="1886" spans="2:65" s="10" customFormat="1">
      <c r="B1886" s="136"/>
      <c r="D1886" s="137" t="s">
        <v>131</v>
      </c>
      <c r="E1886" s="138" t="s">
        <v>1</v>
      </c>
      <c r="F1886" s="139" t="s">
        <v>5003</v>
      </c>
      <c r="H1886" s="140">
        <v>1</v>
      </c>
      <c r="I1886" s="141"/>
      <c r="L1886" s="136"/>
      <c r="M1886" s="142"/>
      <c r="T1886" s="144"/>
      <c r="AT1886" s="138" t="s">
        <v>131</v>
      </c>
      <c r="AU1886" s="138" t="s">
        <v>78</v>
      </c>
      <c r="AV1886" s="10" t="s">
        <v>78</v>
      </c>
      <c r="AW1886" s="10" t="s">
        <v>28</v>
      </c>
      <c r="AX1886" s="10" t="s">
        <v>72</v>
      </c>
      <c r="AY1886" s="138" t="s">
        <v>130</v>
      </c>
    </row>
    <row r="1887" spans="2:65" s="10" customFormat="1">
      <c r="B1887" s="136"/>
      <c r="D1887" s="137" t="s">
        <v>131</v>
      </c>
      <c r="E1887" s="138" t="s">
        <v>1</v>
      </c>
      <c r="F1887" s="139" t="s">
        <v>5002</v>
      </c>
      <c r="H1887" s="140">
        <v>2</v>
      </c>
      <c r="I1887" s="141"/>
      <c r="L1887" s="136"/>
      <c r="M1887" s="142"/>
      <c r="T1887" s="144"/>
      <c r="AT1887" s="138" t="s">
        <v>131</v>
      </c>
      <c r="AU1887" s="138" t="s">
        <v>78</v>
      </c>
      <c r="AV1887" s="10" t="s">
        <v>78</v>
      </c>
      <c r="AW1887" s="10" t="s">
        <v>28</v>
      </c>
      <c r="AX1887" s="10" t="s">
        <v>72</v>
      </c>
      <c r="AY1887" s="138" t="s">
        <v>130</v>
      </c>
    </row>
    <row r="1888" spans="2:65" s="10" customFormat="1">
      <c r="B1888" s="136"/>
      <c r="D1888" s="137" t="s">
        <v>131</v>
      </c>
      <c r="E1888" s="138" t="s">
        <v>1</v>
      </c>
      <c r="F1888" s="139" t="s">
        <v>5001</v>
      </c>
      <c r="H1888" s="140">
        <v>2</v>
      </c>
      <c r="I1888" s="141"/>
      <c r="L1888" s="136"/>
      <c r="M1888" s="142"/>
      <c r="T1888" s="144"/>
      <c r="AT1888" s="138" t="s">
        <v>131</v>
      </c>
      <c r="AU1888" s="138" t="s">
        <v>78</v>
      </c>
      <c r="AV1888" s="10" t="s">
        <v>78</v>
      </c>
      <c r="AW1888" s="10" t="s">
        <v>28</v>
      </c>
      <c r="AX1888" s="10" t="s">
        <v>72</v>
      </c>
      <c r="AY1888" s="138" t="s">
        <v>130</v>
      </c>
    </row>
    <row r="1889" spans="2:65" s="10" customFormat="1">
      <c r="B1889" s="136"/>
      <c r="D1889" s="137" t="s">
        <v>131</v>
      </c>
      <c r="E1889" s="138" t="s">
        <v>1</v>
      </c>
      <c r="F1889" s="139" t="s">
        <v>5000</v>
      </c>
      <c r="H1889" s="140">
        <v>3</v>
      </c>
      <c r="I1889" s="141"/>
      <c r="L1889" s="136"/>
      <c r="M1889" s="142"/>
      <c r="T1889" s="144"/>
      <c r="AT1889" s="138" t="s">
        <v>131</v>
      </c>
      <c r="AU1889" s="138" t="s">
        <v>78</v>
      </c>
      <c r="AV1889" s="10" t="s">
        <v>78</v>
      </c>
      <c r="AW1889" s="10" t="s">
        <v>28</v>
      </c>
      <c r="AX1889" s="10" t="s">
        <v>72</v>
      </c>
      <c r="AY1889" s="138" t="s">
        <v>130</v>
      </c>
    </row>
    <row r="1890" spans="2:65" s="813" customFormat="1">
      <c r="B1890" s="817"/>
      <c r="D1890" s="137" t="s">
        <v>131</v>
      </c>
      <c r="E1890" s="814" t="s">
        <v>1</v>
      </c>
      <c r="F1890" s="820" t="s">
        <v>2951</v>
      </c>
      <c r="H1890" s="819">
        <v>8</v>
      </c>
      <c r="I1890" s="818"/>
      <c r="L1890" s="817"/>
      <c r="M1890" s="816"/>
      <c r="T1890" s="815"/>
      <c r="AT1890" s="814" t="s">
        <v>131</v>
      </c>
      <c r="AU1890" s="814" t="s">
        <v>78</v>
      </c>
      <c r="AV1890" s="813" t="s">
        <v>132</v>
      </c>
      <c r="AW1890" s="813" t="s">
        <v>28</v>
      </c>
      <c r="AX1890" s="813" t="s">
        <v>8</v>
      </c>
      <c r="AY1890" s="814" t="s">
        <v>130</v>
      </c>
    </row>
    <row r="1891" spans="2:65" s="686" customFormat="1" ht="24.25" customHeight="1">
      <c r="B1891" s="301"/>
      <c r="C1891" s="145" t="s">
        <v>2534</v>
      </c>
      <c r="D1891" s="145" t="s">
        <v>164</v>
      </c>
      <c r="E1891" s="146" t="s">
        <v>5046</v>
      </c>
      <c r="F1891" s="147" t="s">
        <v>5045</v>
      </c>
      <c r="G1891" s="148" t="s">
        <v>3305</v>
      </c>
      <c r="H1891" s="149">
        <v>1</v>
      </c>
      <c r="I1891" s="150"/>
      <c r="J1891" s="151">
        <f>ROUND(I1891*H1891,0)</f>
        <v>0</v>
      </c>
      <c r="K1891" s="147" t="s">
        <v>4082</v>
      </c>
      <c r="L1891" s="152"/>
      <c r="M1891" s="153" t="s">
        <v>1</v>
      </c>
      <c r="N1891" s="306" t="s">
        <v>37</v>
      </c>
      <c r="P1891" s="307">
        <f>O1891*H1891</f>
        <v>0</v>
      </c>
      <c r="Q1891" s="307">
        <v>2.1499999999999998E-2</v>
      </c>
      <c r="R1891" s="307">
        <f>Q1891*H1891</f>
        <v>2.1499999999999998E-2</v>
      </c>
      <c r="S1891" s="307">
        <v>0</v>
      </c>
      <c r="T1891" s="133">
        <f>S1891*H1891</f>
        <v>0</v>
      </c>
      <c r="AR1891" s="134" t="s">
        <v>154</v>
      </c>
      <c r="AT1891" s="134" t="s">
        <v>164</v>
      </c>
      <c r="AU1891" s="134" t="s">
        <v>78</v>
      </c>
      <c r="AY1891" s="277" t="s">
        <v>130</v>
      </c>
      <c r="BE1891" s="308">
        <f>IF(N1891="základní",J1891,0)</f>
        <v>0</v>
      </c>
      <c r="BF1891" s="308">
        <f>IF(N1891="snížená",J1891,0)</f>
        <v>0</v>
      </c>
      <c r="BG1891" s="308">
        <f>IF(N1891="zákl. přenesená",J1891,0)</f>
        <v>0</v>
      </c>
      <c r="BH1891" s="308">
        <f>IF(N1891="sníž. přenesená",J1891,0)</f>
        <v>0</v>
      </c>
      <c r="BI1891" s="308">
        <f>IF(N1891="nulová",J1891,0)</f>
        <v>0</v>
      </c>
      <c r="BJ1891" s="277" t="s">
        <v>8</v>
      </c>
      <c r="BK1891" s="308">
        <f>ROUND(I1891*H1891,0)</f>
        <v>0</v>
      </c>
      <c r="BL1891" s="277" t="s">
        <v>143</v>
      </c>
      <c r="BM1891" s="134" t="s">
        <v>5044</v>
      </c>
    </row>
    <row r="1892" spans="2:65" s="10" customFormat="1">
      <c r="B1892" s="136"/>
      <c r="D1892" s="137" t="s">
        <v>131</v>
      </c>
      <c r="E1892" s="138" t="s">
        <v>1</v>
      </c>
      <c r="F1892" s="139" t="s">
        <v>5004</v>
      </c>
      <c r="H1892" s="140">
        <v>1</v>
      </c>
      <c r="I1892" s="141"/>
      <c r="L1892" s="136"/>
      <c r="M1892" s="142"/>
      <c r="T1892" s="144"/>
      <c r="AT1892" s="138" t="s">
        <v>131</v>
      </c>
      <c r="AU1892" s="138" t="s">
        <v>78</v>
      </c>
      <c r="AV1892" s="10" t="s">
        <v>78</v>
      </c>
      <c r="AW1892" s="10" t="s">
        <v>28</v>
      </c>
      <c r="AX1892" s="10" t="s">
        <v>8</v>
      </c>
      <c r="AY1892" s="138" t="s">
        <v>130</v>
      </c>
    </row>
    <row r="1893" spans="2:65" s="686" customFormat="1" ht="24.25" customHeight="1">
      <c r="B1893" s="301"/>
      <c r="C1893" s="145" t="s">
        <v>2552</v>
      </c>
      <c r="D1893" s="145" t="s">
        <v>164</v>
      </c>
      <c r="E1893" s="146" t="s">
        <v>5043</v>
      </c>
      <c r="F1893" s="147" t="s">
        <v>5042</v>
      </c>
      <c r="G1893" s="148" t="s">
        <v>3305</v>
      </c>
      <c r="H1893" s="149">
        <v>1</v>
      </c>
      <c r="I1893" s="150"/>
      <c r="J1893" s="151">
        <f>ROUND(I1893*H1893,0)</f>
        <v>0</v>
      </c>
      <c r="K1893" s="147" t="s">
        <v>4082</v>
      </c>
      <c r="L1893" s="152"/>
      <c r="M1893" s="153" t="s">
        <v>1</v>
      </c>
      <c r="N1893" s="306" t="s">
        <v>37</v>
      </c>
      <c r="P1893" s="307">
        <f>O1893*H1893</f>
        <v>0</v>
      </c>
      <c r="Q1893" s="307">
        <v>2.2499999999999999E-2</v>
      </c>
      <c r="R1893" s="307">
        <f>Q1893*H1893</f>
        <v>2.2499999999999999E-2</v>
      </c>
      <c r="S1893" s="307">
        <v>0</v>
      </c>
      <c r="T1893" s="133">
        <f>S1893*H1893</f>
        <v>0</v>
      </c>
      <c r="AR1893" s="134" t="s">
        <v>154</v>
      </c>
      <c r="AT1893" s="134" t="s">
        <v>164</v>
      </c>
      <c r="AU1893" s="134" t="s">
        <v>78</v>
      </c>
      <c r="AY1893" s="277" t="s">
        <v>130</v>
      </c>
      <c r="BE1893" s="308">
        <f>IF(N1893="základní",J1893,0)</f>
        <v>0</v>
      </c>
      <c r="BF1893" s="308">
        <f>IF(N1893="snížená",J1893,0)</f>
        <v>0</v>
      </c>
      <c r="BG1893" s="308">
        <f>IF(N1893="zákl. přenesená",J1893,0)</f>
        <v>0</v>
      </c>
      <c r="BH1893" s="308">
        <f>IF(N1893="sníž. přenesená",J1893,0)</f>
        <v>0</v>
      </c>
      <c r="BI1893" s="308">
        <f>IF(N1893="nulová",J1893,0)</f>
        <v>0</v>
      </c>
      <c r="BJ1893" s="277" t="s">
        <v>8</v>
      </c>
      <c r="BK1893" s="308">
        <f>ROUND(I1893*H1893,0)</f>
        <v>0</v>
      </c>
      <c r="BL1893" s="277" t="s">
        <v>143</v>
      </c>
      <c r="BM1893" s="134" t="s">
        <v>5041</v>
      </c>
    </row>
    <row r="1894" spans="2:65" s="10" customFormat="1">
      <c r="B1894" s="136"/>
      <c r="D1894" s="137" t="s">
        <v>131</v>
      </c>
      <c r="E1894" s="138" t="s">
        <v>1</v>
      </c>
      <c r="F1894" s="139" t="s">
        <v>4986</v>
      </c>
      <c r="H1894" s="140">
        <v>1</v>
      </c>
      <c r="I1894" s="141"/>
      <c r="L1894" s="136"/>
      <c r="M1894" s="142"/>
      <c r="T1894" s="144"/>
      <c r="AT1894" s="138" t="s">
        <v>131</v>
      </c>
      <c r="AU1894" s="138" t="s">
        <v>78</v>
      </c>
      <c r="AV1894" s="10" t="s">
        <v>78</v>
      </c>
      <c r="AW1894" s="10" t="s">
        <v>28</v>
      </c>
      <c r="AX1894" s="10" t="s">
        <v>8</v>
      </c>
      <c r="AY1894" s="138" t="s">
        <v>130</v>
      </c>
    </row>
    <row r="1895" spans="2:65" s="686" customFormat="1" ht="24.25" customHeight="1">
      <c r="B1895" s="301"/>
      <c r="C1895" s="551" t="s">
        <v>2562</v>
      </c>
      <c r="D1895" s="551" t="s">
        <v>1008</v>
      </c>
      <c r="E1895" s="801" t="s">
        <v>5040</v>
      </c>
      <c r="F1895" s="552" t="s">
        <v>5039</v>
      </c>
      <c r="G1895" s="800" t="s">
        <v>3305</v>
      </c>
      <c r="H1895" s="799">
        <v>1</v>
      </c>
      <c r="I1895" s="553"/>
      <c r="J1895" s="798">
        <f>ROUND(I1895*H1895,0)</f>
        <v>0</v>
      </c>
      <c r="K1895" s="552" t="s">
        <v>4082</v>
      </c>
      <c r="L1895" s="34"/>
      <c r="M1895" s="554" t="s">
        <v>1</v>
      </c>
      <c r="N1895" s="555" t="s">
        <v>37</v>
      </c>
      <c r="P1895" s="307">
        <f>O1895*H1895</f>
        <v>0</v>
      </c>
      <c r="Q1895" s="307">
        <v>0</v>
      </c>
      <c r="R1895" s="307">
        <f>Q1895*H1895</f>
        <v>0</v>
      </c>
      <c r="S1895" s="307">
        <v>0</v>
      </c>
      <c r="T1895" s="133">
        <f>S1895*H1895</f>
        <v>0</v>
      </c>
      <c r="AR1895" s="134" t="s">
        <v>143</v>
      </c>
      <c r="AT1895" s="134" t="s">
        <v>1008</v>
      </c>
      <c r="AU1895" s="134" t="s">
        <v>78</v>
      </c>
      <c r="AY1895" s="277" t="s">
        <v>130</v>
      </c>
      <c r="BE1895" s="308">
        <f>IF(N1895="základní",J1895,0)</f>
        <v>0</v>
      </c>
      <c r="BF1895" s="308">
        <f>IF(N1895="snížená",J1895,0)</f>
        <v>0</v>
      </c>
      <c r="BG1895" s="308">
        <f>IF(N1895="zákl. přenesená",J1895,0)</f>
        <v>0</v>
      </c>
      <c r="BH1895" s="308">
        <f>IF(N1895="sníž. přenesená",J1895,0)</f>
        <v>0</v>
      </c>
      <c r="BI1895" s="308">
        <f>IF(N1895="nulová",J1895,0)</f>
        <v>0</v>
      </c>
      <c r="BJ1895" s="277" t="s">
        <v>8</v>
      </c>
      <c r="BK1895" s="308">
        <f>ROUND(I1895*H1895,0)</f>
        <v>0</v>
      </c>
      <c r="BL1895" s="277" t="s">
        <v>143</v>
      </c>
      <c r="BM1895" s="134" t="s">
        <v>5038</v>
      </c>
    </row>
    <row r="1896" spans="2:65" s="10" customFormat="1">
      <c r="B1896" s="136"/>
      <c r="D1896" s="137" t="s">
        <v>131</v>
      </c>
      <c r="E1896" s="138" t="s">
        <v>1</v>
      </c>
      <c r="F1896" s="139" t="s">
        <v>4999</v>
      </c>
      <c r="H1896" s="140">
        <v>1</v>
      </c>
      <c r="I1896" s="141"/>
      <c r="L1896" s="136"/>
      <c r="M1896" s="142"/>
      <c r="T1896" s="144"/>
      <c r="AT1896" s="138" t="s">
        <v>131</v>
      </c>
      <c r="AU1896" s="138" t="s">
        <v>78</v>
      </c>
      <c r="AV1896" s="10" t="s">
        <v>78</v>
      </c>
      <c r="AW1896" s="10" t="s">
        <v>28</v>
      </c>
      <c r="AX1896" s="10" t="s">
        <v>72</v>
      </c>
      <c r="AY1896" s="138" t="s">
        <v>130</v>
      </c>
    </row>
    <row r="1897" spans="2:65" s="813" customFormat="1">
      <c r="B1897" s="817"/>
      <c r="D1897" s="137" t="s">
        <v>131</v>
      </c>
      <c r="E1897" s="814" t="s">
        <v>1</v>
      </c>
      <c r="F1897" s="820" t="s">
        <v>2951</v>
      </c>
      <c r="H1897" s="819">
        <v>1</v>
      </c>
      <c r="I1897" s="818"/>
      <c r="L1897" s="817"/>
      <c r="M1897" s="816"/>
      <c r="T1897" s="815"/>
      <c r="AT1897" s="814" t="s">
        <v>131</v>
      </c>
      <c r="AU1897" s="814" t="s">
        <v>78</v>
      </c>
      <c r="AV1897" s="813" t="s">
        <v>132</v>
      </c>
      <c r="AW1897" s="813" t="s">
        <v>28</v>
      </c>
      <c r="AX1897" s="813" t="s">
        <v>8</v>
      </c>
      <c r="AY1897" s="814" t="s">
        <v>130</v>
      </c>
    </row>
    <row r="1898" spans="2:65" s="686" customFormat="1" ht="24.25" customHeight="1">
      <c r="B1898" s="301"/>
      <c r="C1898" s="145" t="s">
        <v>2563</v>
      </c>
      <c r="D1898" s="145" t="s">
        <v>164</v>
      </c>
      <c r="E1898" s="146" t="s">
        <v>5037</v>
      </c>
      <c r="F1898" s="147" t="s">
        <v>5036</v>
      </c>
      <c r="G1898" s="148" t="s">
        <v>3305</v>
      </c>
      <c r="H1898" s="149">
        <v>1</v>
      </c>
      <c r="I1898" s="150"/>
      <c r="J1898" s="151">
        <f>ROUND(I1898*H1898,0)</f>
        <v>0</v>
      </c>
      <c r="K1898" s="147" t="s">
        <v>4082</v>
      </c>
      <c r="L1898" s="152"/>
      <c r="M1898" s="153" t="s">
        <v>1</v>
      </c>
      <c r="N1898" s="306" t="s">
        <v>37</v>
      </c>
      <c r="P1898" s="307">
        <f>O1898*H1898</f>
        <v>0</v>
      </c>
      <c r="Q1898" s="307">
        <v>3.2000000000000001E-2</v>
      </c>
      <c r="R1898" s="307">
        <f>Q1898*H1898</f>
        <v>3.2000000000000001E-2</v>
      </c>
      <c r="S1898" s="307">
        <v>0</v>
      </c>
      <c r="T1898" s="133">
        <f>S1898*H1898</f>
        <v>0</v>
      </c>
      <c r="AR1898" s="134" t="s">
        <v>154</v>
      </c>
      <c r="AT1898" s="134" t="s">
        <v>164</v>
      </c>
      <c r="AU1898" s="134" t="s">
        <v>78</v>
      </c>
      <c r="AY1898" s="277" t="s">
        <v>130</v>
      </c>
      <c r="BE1898" s="308">
        <f>IF(N1898="základní",J1898,0)</f>
        <v>0</v>
      </c>
      <c r="BF1898" s="308">
        <f>IF(N1898="snížená",J1898,0)</f>
        <v>0</v>
      </c>
      <c r="BG1898" s="308">
        <f>IF(N1898="zákl. přenesená",J1898,0)</f>
        <v>0</v>
      </c>
      <c r="BH1898" s="308">
        <f>IF(N1898="sníž. přenesená",J1898,0)</f>
        <v>0</v>
      </c>
      <c r="BI1898" s="308">
        <f>IF(N1898="nulová",J1898,0)</f>
        <v>0</v>
      </c>
      <c r="BJ1898" s="277" t="s">
        <v>8</v>
      </c>
      <c r="BK1898" s="308">
        <f>ROUND(I1898*H1898,0)</f>
        <v>0</v>
      </c>
      <c r="BL1898" s="277" t="s">
        <v>143</v>
      </c>
      <c r="BM1898" s="134" t="s">
        <v>5035</v>
      </c>
    </row>
    <row r="1899" spans="2:65" s="10" customFormat="1">
      <c r="B1899" s="136"/>
      <c r="D1899" s="137" t="s">
        <v>131</v>
      </c>
      <c r="E1899" s="138" t="s">
        <v>1</v>
      </c>
      <c r="F1899" s="139" t="s">
        <v>4999</v>
      </c>
      <c r="H1899" s="140">
        <v>1</v>
      </c>
      <c r="I1899" s="141"/>
      <c r="L1899" s="136"/>
      <c r="M1899" s="142"/>
      <c r="T1899" s="144"/>
      <c r="AT1899" s="138" t="s">
        <v>131</v>
      </c>
      <c r="AU1899" s="138" t="s">
        <v>78</v>
      </c>
      <c r="AV1899" s="10" t="s">
        <v>78</v>
      </c>
      <c r="AW1899" s="10" t="s">
        <v>28</v>
      </c>
      <c r="AX1899" s="10" t="s">
        <v>8</v>
      </c>
      <c r="AY1899" s="138" t="s">
        <v>130</v>
      </c>
    </row>
    <row r="1900" spans="2:65" s="686" customFormat="1" ht="24.25" customHeight="1">
      <c r="B1900" s="301"/>
      <c r="C1900" s="551" t="s">
        <v>2564</v>
      </c>
      <c r="D1900" s="551" t="s">
        <v>1008</v>
      </c>
      <c r="E1900" s="801" t="s">
        <v>5034</v>
      </c>
      <c r="F1900" s="552" t="s">
        <v>5033</v>
      </c>
      <c r="G1900" s="800" t="s">
        <v>3305</v>
      </c>
      <c r="H1900" s="799">
        <v>5</v>
      </c>
      <c r="I1900" s="553"/>
      <c r="J1900" s="798">
        <f>ROUND(I1900*H1900,0)</f>
        <v>0</v>
      </c>
      <c r="K1900" s="552" t="s">
        <v>4082</v>
      </c>
      <c r="L1900" s="34"/>
      <c r="M1900" s="554" t="s">
        <v>1</v>
      </c>
      <c r="N1900" s="555" t="s">
        <v>37</v>
      </c>
      <c r="P1900" s="307">
        <f>O1900*H1900</f>
        <v>0</v>
      </c>
      <c r="Q1900" s="307">
        <v>0</v>
      </c>
      <c r="R1900" s="307">
        <f>Q1900*H1900</f>
        <v>0</v>
      </c>
      <c r="S1900" s="307">
        <v>0</v>
      </c>
      <c r="T1900" s="133">
        <f>S1900*H1900</f>
        <v>0</v>
      </c>
      <c r="AR1900" s="134" t="s">
        <v>143</v>
      </c>
      <c r="AT1900" s="134" t="s">
        <v>1008</v>
      </c>
      <c r="AU1900" s="134" t="s">
        <v>78</v>
      </c>
      <c r="AY1900" s="277" t="s">
        <v>130</v>
      </c>
      <c r="BE1900" s="308">
        <f>IF(N1900="základní",J1900,0)</f>
        <v>0</v>
      </c>
      <c r="BF1900" s="308">
        <f>IF(N1900="snížená",J1900,0)</f>
        <v>0</v>
      </c>
      <c r="BG1900" s="308">
        <f>IF(N1900="zákl. přenesená",J1900,0)</f>
        <v>0</v>
      </c>
      <c r="BH1900" s="308">
        <f>IF(N1900="sníž. přenesená",J1900,0)</f>
        <v>0</v>
      </c>
      <c r="BI1900" s="308">
        <f>IF(N1900="nulová",J1900,0)</f>
        <v>0</v>
      </c>
      <c r="BJ1900" s="277" t="s">
        <v>8</v>
      </c>
      <c r="BK1900" s="308">
        <f>ROUND(I1900*H1900,0)</f>
        <v>0</v>
      </c>
      <c r="BL1900" s="277" t="s">
        <v>143</v>
      </c>
      <c r="BM1900" s="134" t="s">
        <v>5032</v>
      </c>
    </row>
    <row r="1901" spans="2:65" s="10" customFormat="1">
      <c r="B1901" s="136"/>
      <c r="D1901" s="137" t="s">
        <v>131</v>
      </c>
      <c r="E1901" s="138" t="s">
        <v>1</v>
      </c>
      <c r="F1901" s="139" t="s">
        <v>4998</v>
      </c>
      <c r="H1901" s="140">
        <v>2</v>
      </c>
      <c r="I1901" s="141"/>
      <c r="L1901" s="136"/>
      <c r="M1901" s="142"/>
      <c r="T1901" s="144"/>
      <c r="AT1901" s="138" t="s">
        <v>131</v>
      </c>
      <c r="AU1901" s="138" t="s">
        <v>78</v>
      </c>
      <c r="AV1901" s="10" t="s">
        <v>78</v>
      </c>
      <c r="AW1901" s="10" t="s">
        <v>28</v>
      </c>
      <c r="AX1901" s="10" t="s">
        <v>72</v>
      </c>
      <c r="AY1901" s="138" t="s">
        <v>130</v>
      </c>
    </row>
    <row r="1902" spans="2:65" s="10" customFormat="1">
      <c r="B1902" s="136"/>
      <c r="D1902" s="137" t="s">
        <v>131</v>
      </c>
      <c r="E1902" s="138" t="s">
        <v>1</v>
      </c>
      <c r="F1902" s="139" t="s">
        <v>4997</v>
      </c>
      <c r="H1902" s="140">
        <v>2</v>
      </c>
      <c r="I1902" s="141"/>
      <c r="L1902" s="136"/>
      <c r="M1902" s="142"/>
      <c r="T1902" s="144"/>
      <c r="AT1902" s="138" t="s">
        <v>131</v>
      </c>
      <c r="AU1902" s="138" t="s">
        <v>78</v>
      </c>
      <c r="AV1902" s="10" t="s">
        <v>78</v>
      </c>
      <c r="AW1902" s="10" t="s">
        <v>28</v>
      </c>
      <c r="AX1902" s="10" t="s">
        <v>72</v>
      </c>
      <c r="AY1902" s="138" t="s">
        <v>130</v>
      </c>
    </row>
    <row r="1903" spans="2:65" s="10" customFormat="1">
      <c r="B1903" s="136"/>
      <c r="D1903" s="137" t="s">
        <v>131</v>
      </c>
      <c r="E1903" s="138" t="s">
        <v>1</v>
      </c>
      <c r="F1903" s="139" t="s">
        <v>4996</v>
      </c>
      <c r="H1903" s="140">
        <v>1</v>
      </c>
      <c r="I1903" s="141"/>
      <c r="L1903" s="136"/>
      <c r="M1903" s="142"/>
      <c r="T1903" s="144"/>
      <c r="AT1903" s="138" t="s">
        <v>131</v>
      </c>
      <c r="AU1903" s="138" t="s">
        <v>78</v>
      </c>
      <c r="AV1903" s="10" t="s">
        <v>78</v>
      </c>
      <c r="AW1903" s="10" t="s">
        <v>28</v>
      </c>
      <c r="AX1903" s="10" t="s">
        <v>72</v>
      </c>
      <c r="AY1903" s="138" t="s">
        <v>130</v>
      </c>
    </row>
    <row r="1904" spans="2:65" s="813" customFormat="1">
      <c r="B1904" s="817"/>
      <c r="D1904" s="137" t="s">
        <v>131</v>
      </c>
      <c r="E1904" s="814" t="s">
        <v>1</v>
      </c>
      <c r="F1904" s="820" t="s">
        <v>2951</v>
      </c>
      <c r="H1904" s="819">
        <v>5</v>
      </c>
      <c r="I1904" s="818"/>
      <c r="L1904" s="817"/>
      <c r="M1904" s="816"/>
      <c r="T1904" s="815"/>
      <c r="AT1904" s="814" t="s">
        <v>131</v>
      </c>
      <c r="AU1904" s="814" t="s">
        <v>78</v>
      </c>
      <c r="AV1904" s="813" t="s">
        <v>132</v>
      </c>
      <c r="AW1904" s="813" t="s">
        <v>28</v>
      </c>
      <c r="AX1904" s="813" t="s">
        <v>8</v>
      </c>
      <c r="AY1904" s="814" t="s">
        <v>130</v>
      </c>
    </row>
    <row r="1905" spans="2:65" s="686" customFormat="1" ht="24.25" customHeight="1">
      <c r="B1905" s="301"/>
      <c r="C1905" s="145" t="s">
        <v>2565</v>
      </c>
      <c r="D1905" s="145" t="s">
        <v>164</v>
      </c>
      <c r="E1905" s="146" t="s">
        <v>5031</v>
      </c>
      <c r="F1905" s="147" t="s">
        <v>5030</v>
      </c>
      <c r="G1905" s="148" t="s">
        <v>3305</v>
      </c>
      <c r="H1905" s="149">
        <v>5</v>
      </c>
      <c r="I1905" s="150"/>
      <c r="J1905" s="151">
        <f>ROUND(I1905*H1905,0)</f>
        <v>0</v>
      </c>
      <c r="K1905" s="147" t="s">
        <v>4082</v>
      </c>
      <c r="L1905" s="152"/>
      <c r="M1905" s="153" t="s">
        <v>1</v>
      </c>
      <c r="N1905" s="306" t="s">
        <v>37</v>
      </c>
      <c r="P1905" s="307">
        <f>O1905*H1905</f>
        <v>0</v>
      </c>
      <c r="Q1905" s="307">
        <v>0.04</v>
      </c>
      <c r="R1905" s="307">
        <f>Q1905*H1905</f>
        <v>0.2</v>
      </c>
      <c r="S1905" s="307">
        <v>0</v>
      </c>
      <c r="T1905" s="133">
        <f>S1905*H1905</f>
        <v>0</v>
      </c>
      <c r="AR1905" s="134" t="s">
        <v>154</v>
      </c>
      <c r="AT1905" s="134" t="s">
        <v>164</v>
      </c>
      <c r="AU1905" s="134" t="s">
        <v>78</v>
      </c>
      <c r="AY1905" s="277" t="s">
        <v>130</v>
      </c>
      <c r="BE1905" s="308">
        <f>IF(N1905="základní",J1905,0)</f>
        <v>0</v>
      </c>
      <c r="BF1905" s="308">
        <f>IF(N1905="snížená",J1905,0)</f>
        <v>0</v>
      </c>
      <c r="BG1905" s="308">
        <f>IF(N1905="zákl. přenesená",J1905,0)</f>
        <v>0</v>
      </c>
      <c r="BH1905" s="308">
        <f>IF(N1905="sníž. přenesená",J1905,0)</f>
        <v>0</v>
      </c>
      <c r="BI1905" s="308">
        <f>IF(N1905="nulová",J1905,0)</f>
        <v>0</v>
      </c>
      <c r="BJ1905" s="277" t="s">
        <v>8</v>
      </c>
      <c r="BK1905" s="308">
        <f>ROUND(I1905*H1905,0)</f>
        <v>0</v>
      </c>
      <c r="BL1905" s="277" t="s">
        <v>143</v>
      </c>
      <c r="BM1905" s="134" t="s">
        <v>5029</v>
      </c>
    </row>
    <row r="1906" spans="2:65" s="10" customFormat="1">
      <c r="B1906" s="136"/>
      <c r="D1906" s="137" t="s">
        <v>131</v>
      </c>
      <c r="E1906" s="138" t="s">
        <v>1</v>
      </c>
      <c r="F1906" s="139" t="s">
        <v>4998</v>
      </c>
      <c r="H1906" s="140">
        <v>2</v>
      </c>
      <c r="I1906" s="141"/>
      <c r="L1906" s="136"/>
      <c r="M1906" s="142"/>
      <c r="T1906" s="144"/>
      <c r="AT1906" s="138" t="s">
        <v>131</v>
      </c>
      <c r="AU1906" s="138" t="s">
        <v>78</v>
      </c>
      <c r="AV1906" s="10" t="s">
        <v>78</v>
      </c>
      <c r="AW1906" s="10" t="s">
        <v>28</v>
      </c>
      <c r="AX1906" s="10" t="s">
        <v>72</v>
      </c>
      <c r="AY1906" s="138" t="s">
        <v>130</v>
      </c>
    </row>
    <row r="1907" spans="2:65" s="10" customFormat="1">
      <c r="B1907" s="136"/>
      <c r="D1907" s="137" t="s">
        <v>131</v>
      </c>
      <c r="E1907" s="138" t="s">
        <v>1</v>
      </c>
      <c r="F1907" s="139" t="s">
        <v>4997</v>
      </c>
      <c r="H1907" s="140">
        <v>2</v>
      </c>
      <c r="I1907" s="141"/>
      <c r="L1907" s="136"/>
      <c r="M1907" s="142"/>
      <c r="T1907" s="144"/>
      <c r="AT1907" s="138" t="s">
        <v>131</v>
      </c>
      <c r="AU1907" s="138" t="s">
        <v>78</v>
      </c>
      <c r="AV1907" s="10" t="s">
        <v>78</v>
      </c>
      <c r="AW1907" s="10" t="s">
        <v>28</v>
      </c>
      <c r="AX1907" s="10" t="s">
        <v>72</v>
      </c>
      <c r="AY1907" s="138" t="s">
        <v>130</v>
      </c>
    </row>
    <row r="1908" spans="2:65" s="10" customFormat="1">
      <c r="B1908" s="136"/>
      <c r="D1908" s="137" t="s">
        <v>131</v>
      </c>
      <c r="E1908" s="138" t="s">
        <v>1</v>
      </c>
      <c r="F1908" s="139" t="s">
        <v>4996</v>
      </c>
      <c r="H1908" s="140">
        <v>1</v>
      </c>
      <c r="I1908" s="141"/>
      <c r="L1908" s="136"/>
      <c r="M1908" s="142"/>
      <c r="T1908" s="144"/>
      <c r="AT1908" s="138" t="s">
        <v>131</v>
      </c>
      <c r="AU1908" s="138" t="s">
        <v>78</v>
      </c>
      <c r="AV1908" s="10" t="s">
        <v>78</v>
      </c>
      <c r="AW1908" s="10" t="s">
        <v>28</v>
      </c>
      <c r="AX1908" s="10" t="s">
        <v>72</v>
      </c>
      <c r="AY1908" s="138" t="s">
        <v>130</v>
      </c>
    </row>
    <row r="1909" spans="2:65" s="813" customFormat="1">
      <c r="B1909" s="817"/>
      <c r="D1909" s="137" t="s">
        <v>131</v>
      </c>
      <c r="E1909" s="814" t="s">
        <v>1</v>
      </c>
      <c r="F1909" s="820" t="s">
        <v>2951</v>
      </c>
      <c r="H1909" s="819">
        <v>5</v>
      </c>
      <c r="I1909" s="818"/>
      <c r="L1909" s="817"/>
      <c r="M1909" s="816"/>
      <c r="T1909" s="815"/>
      <c r="AT1909" s="814" t="s">
        <v>131</v>
      </c>
      <c r="AU1909" s="814" t="s">
        <v>78</v>
      </c>
      <c r="AV1909" s="813" t="s">
        <v>132</v>
      </c>
      <c r="AW1909" s="813" t="s">
        <v>28</v>
      </c>
      <c r="AX1909" s="813" t="s">
        <v>8</v>
      </c>
      <c r="AY1909" s="814" t="s">
        <v>130</v>
      </c>
    </row>
    <row r="1910" spans="2:65" s="686" customFormat="1" ht="24.25" customHeight="1">
      <c r="B1910" s="301"/>
      <c r="C1910" s="551" t="s">
        <v>2566</v>
      </c>
      <c r="D1910" s="551" t="s">
        <v>1008</v>
      </c>
      <c r="E1910" s="801" t="s">
        <v>5028</v>
      </c>
      <c r="F1910" s="552" t="s">
        <v>5027</v>
      </c>
      <c r="G1910" s="800" t="s">
        <v>3305</v>
      </c>
      <c r="H1910" s="799">
        <v>9</v>
      </c>
      <c r="I1910" s="553"/>
      <c r="J1910" s="798">
        <f>ROUND(I1910*H1910,0)</f>
        <v>0</v>
      </c>
      <c r="K1910" s="552" t="s">
        <v>4082</v>
      </c>
      <c r="L1910" s="34"/>
      <c r="M1910" s="554" t="s">
        <v>1</v>
      </c>
      <c r="N1910" s="555" t="s">
        <v>37</v>
      </c>
      <c r="P1910" s="307">
        <f>O1910*H1910</f>
        <v>0</v>
      </c>
      <c r="Q1910" s="307">
        <v>0</v>
      </c>
      <c r="R1910" s="307">
        <f>Q1910*H1910</f>
        <v>0</v>
      </c>
      <c r="S1910" s="307">
        <v>0</v>
      </c>
      <c r="T1910" s="133">
        <f>S1910*H1910</f>
        <v>0</v>
      </c>
      <c r="AR1910" s="134" t="s">
        <v>143</v>
      </c>
      <c r="AT1910" s="134" t="s">
        <v>1008</v>
      </c>
      <c r="AU1910" s="134" t="s">
        <v>78</v>
      </c>
      <c r="AY1910" s="277" t="s">
        <v>130</v>
      </c>
      <c r="BE1910" s="308">
        <f>IF(N1910="základní",J1910,0)</f>
        <v>0</v>
      </c>
      <c r="BF1910" s="308">
        <f>IF(N1910="snížená",J1910,0)</f>
        <v>0</v>
      </c>
      <c r="BG1910" s="308">
        <f>IF(N1910="zákl. přenesená",J1910,0)</f>
        <v>0</v>
      </c>
      <c r="BH1910" s="308">
        <f>IF(N1910="sníž. přenesená",J1910,0)</f>
        <v>0</v>
      </c>
      <c r="BI1910" s="308">
        <f>IF(N1910="nulová",J1910,0)</f>
        <v>0</v>
      </c>
      <c r="BJ1910" s="277" t="s">
        <v>8</v>
      </c>
      <c r="BK1910" s="308">
        <f>ROUND(I1910*H1910,0)</f>
        <v>0</v>
      </c>
      <c r="BL1910" s="277" t="s">
        <v>143</v>
      </c>
      <c r="BM1910" s="134" t="s">
        <v>5026</v>
      </c>
    </row>
    <row r="1911" spans="2:65" s="10" customFormat="1">
      <c r="B1911" s="136"/>
      <c r="D1911" s="137" t="s">
        <v>131</v>
      </c>
      <c r="E1911" s="138" t="s">
        <v>1</v>
      </c>
      <c r="F1911" s="139" t="s">
        <v>4736</v>
      </c>
      <c r="H1911" s="140">
        <v>1</v>
      </c>
      <c r="I1911" s="141"/>
      <c r="L1911" s="136"/>
      <c r="M1911" s="142"/>
      <c r="T1911" s="144"/>
      <c r="AT1911" s="138" t="s">
        <v>131</v>
      </c>
      <c r="AU1911" s="138" t="s">
        <v>78</v>
      </c>
      <c r="AV1911" s="10" t="s">
        <v>78</v>
      </c>
      <c r="AW1911" s="10" t="s">
        <v>28</v>
      </c>
      <c r="AX1911" s="10" t="s">
        <v>72</v>
      </c>
      <c r="AY1911" s="138" t="s">
        <v>130</v>
      </c>
    </row>
    <row r="1912" spans="2:65" s="10" customFormat="1">
      <c r="B1912" s="136"/>
      <c r="D1912" s="137" t="s">
        <v>131</v>
      </c>
      <c r="E1912" s="138" t="s">
        <v>1</v>
      </c>
      <c r="F1912" s="139" t="s">
        <v>4744</v>
      </c>
      <c r="H1912" s="140">
        <v>1</v>
      </c>
      <c r="I1912" s="141"/>
      <c r="L1912" s="136"/>
      <c r="M1912" s="142"/>
      <c r="T1912" s="144"/>
      <c r="AT1912" s="138" t="s">
        <v>131</v>
      </c>
      <c r="AU1912" s="138" t="s">
        <v>78</v>
      </c>
      <c r="AV1912" s="10" t="s">
        <v>78</v>
      </c>
      <c r="AW1912" s="10" t="s">
        <v>28</v>
      </c>
      <c r="AX1912" s="10" t="s">
        <v>72</v>
      </c>
      <c r="AY1912" s="138" t="s">
        <v>130</v>
      </c>
    </row>
    <row r="1913" spans="2:65" s="10" customFormat="1">
      <c r="B1913" s="136"/>
      <c r="D1913" s="137" t="s">
        <v>131</v>
      </c>
      <c r="E1913" s="138" t="s">
        <v>1</v>
      </c>
      <c r="F1913" s="139" t="s">
        <v>4750</v>
      </c>
      <c r="H1913" s="140">
        <v>3</v>
      </c>
      <c r="I1913" s="141"/>
      <c r="L1913" s="136"/>
      <c r="M1913" s="142"/>
      <c r="T1913" s="144"/>
      <c r="AT1913" s="138" t="s">
        <v>131</v>
      </c>
      <c r="AU1913" s="138" t="s">
        <v>78</v>
      </c>
      <c r="AV1913" s="10" t="s">
        <v>78</v>
      </c>
      <c r="AW1913" s="10" t="s">
        <v>28</v>
      </c>
      <c r="AX1913" s="10" t="s">
        <v>72</v>
      </c>
      <c r="AY1913" s="138" t="s">
        <v>130</v>
      </c>
    </row>
    <row r="1914" spans="2:65" s="10" customFormat="1">
      <c r="B1914" s="136"/>
      <c r="D1914" s="137" t="s">
        <v>131</v>
      </c>
      <c r="E1914" s="138" t="s">
        <v>1</v>
      </c>
      <c r="F1914" s="139" t="s">
        <v>4749</v>
      </c>
      <c r="H1914" s="140">
        <v>1</v>
      </c>
      <c r="I1914" s="141"/>
      <c r="L1914" s="136"/>
      <c r="M1914" s="142"/>
      <c r="T1914" s="144"/>
      <c r="AT1914" s="138" t="s">
        <v>131</v>
      </c>
      <c r="AU1914" s="138" t="s">
        <v>78</v>
      </c>
      <c r="AV1914" s="10" t="s">
        <v>78</v>
      </c>
      <c r="AW1914" s="10" t="s">
        <v>28</v>
      </c>
      <c r="AX1914" s="10" t="s">
        <v>72</v>
      </c>
      <c r="AY1914" s="138" t="s">
        <v>130</v>
      </c>
    </row>
    <row r="1915" spans="2:65" s="10" customFormat="1">
      <c r="B1915" s="136"/>
      <c r="D1915" s="137" t="s">
        <v>131</v>
      </c>
      <c r="E1915" s="138" t="s">
        <v>1</v>
      </c>
      <c r="F1915" s="139" t="s">
        <v>4748</v>
      </c>
      <c r="H1915" s="140">
        <v>1</v>
      </c>
      <c r="I1915" s="141"/>
      <c r="L1915" s="136"/>
      <c r="M1915" s="142"/>
      <c r="T1915" s="144"/>
      <c r="AT1915" s="138" t="s">
        <v>131</v>
      </c>
      <c r="AU1915" s="138" t="s">
        <v>78</v>
      </c>
      <c r="AV1915" s="10" t="s">
        <v>78</v>
      </c>
      <c r="AW1915" s="10" t="s">
        <v>28</v>
      </c>
      <c r="AX1915" s="10" t="s">
        <v>72</v>
      </c>
      <c r="AY1915" s="138" t="s">
        <v>130</v>
      </c>
    </row>
    <row r="1916" spans="2:65" s="10" customFormat="1">
      <c r="B1916" s="136"/>
      <c r="D1916" s="137" t="s">
        <v>131</v>
      </c>
      <c r="E1916" s="138" t="s">
        <v>1</v>
      </c>
      <c r="F1916" s="139" t="s">
        <v>5025</v>
      </c>
      <c r="H1916" s="140">
        <v>1</v>
      </c>
      <c r="I1916" s="141"/>
      <c r="L1916" s="136"/>
      <c r="M1916" s="142"/>
      <c r="T1916" s="144"/>
      <c r="AT1916" s="138" t="s">
        <v>131</v>
      </c>
      <c r="AU1916" s="138" t="s">
        <v>78</v>
      </c>
      <c r="AV1916" s="10" t="s">
        <v>78</v>
      </c>
      <c r="AW1916" s="10" t="s">
        <v>28</v>
      </c>
      <c r="AX1916" s="10" t="s">
        <v>72</v>
      </c>
      <c r="AY1916" s="138" t="s">
        <v>130</v>
      </c>
    </row>
    <row r="1917" spans="2:65" s="10" customFormat="1">
      <c r="B1917" s="136"/>
      <c r="D1917" s="137" t="s">
        <v>131</v>
      </c>
      <c r="E1917" s="138" t="s">
        <v>1</v>
      </c>
      <c r="F1917" s="139" t="s">
        <v>4735</v>
      </c>
      <c r="H1917" s="140">
        <v>1</v>
      </c>
      <c r="I1917" s="141"/>
      <c r="L1917" s="136"/>
      <c r="M1917" s="142"/>
      <c r="T1917" s="144"/>
      <c r="AT1917" s="138" t="s">
        <v>131</v>
      </c>
      <c r="AU1917" s="138" t="s">
        <v>78</v>
      </c>
      <c r="AV1917" s="10" t="s">
        <v>78</v>
      </c>
      <c r="AW1917" s="10" t="s">
        <v>28</v>
      </c>
      <c r="AX1917" s="10" t="s">
        <v>72</v>
      </c>
      <c r="AY1917" s="138" t="s">
        <v>130</v>
      </c>
    </row>
    <row r="1918" spans="2:65" s="813" customFormat="1">
      <c r="B1918" s="817"/>
      <c r="D1918" s="137" t="s">
        <v>131</v>
      </c>
      <c r="E1918" s="814" t="s">
        <v>1</v>
      </c>
      <c r="F1918" s="820" t="s">
        <v>2951</v>
      </c>
      <c r="H1918" s="819">
        <v>9</v>
      </c>
      <c r="I1918" s="818"/>
      <c r="L1918" s="817"/>
      <c r="M1918" s="816"/>
      <c r="T1918" s="815"/>
      <c r="AT1918" s="814" t="s">
        <v>131</v>
      </c>
      <c r="AU1918" s="814" t="s">
        <v>78</v>
      </c>
      <c r="AV1918" s="813" t="s">
        <v>132</v>
      </c>
      <c r="AW1918" s="813" t="s">
        <v>28</v>
      </c>
      <c r="AX1918" s="813" t="s">
        <v>8</v>
      </c>
      <c r="AY1918" s="814" t="s">
        <v>130</v>
      </c>
    </row>
    <row r="1919" spans="2:65" s="686" customFormat="1" ht="21.75" customHeight="1">
      <c r="B1919" s="301"/>
      <c r="C1919" s="145" t="s">
        <v>2567</v>
      </c>
      <c r="D1919" s="145" t="s">
        <v>164</v>
      </c>
      <c r="E1919" s="146" t="s">
        <v>5024</v>
      </c>
      <c r="F1919" s="147" t="s">
        <v>5023</v>
      </c>
      <c r="G1919" s="148" t="s">
        <v>3305</v>
      </c>
      <c r="H1919" s="149">
        <v>9</v>
      </c>
      <c r="I1919" s="150"/>
      <c r="J1919" s="151">
        <f>ROUND(I1919*H1919,0)</f>
        <v>0</v>
      </c>
      <c r="K1919" s="147" t="s">
        <v>4082</v>
      </c>
      <c r="L1919" s="152"/>
      <c r="M1919" s="153" t="s">
        <v>1</v>
      </c>
      <c r="N1919" s="306" t="s">
        <v>37</v>
      </c>
      <c r="P1919" s="307">
        <f>O1919*H1919</f>
        <v>0</v>
      </c>
      <c r="Q1919" s="307">
        <v>4.7000000000000002E-3</v>
      </c>
      <c r="R1919" s="307">
        <f>Q1919*H1919</f>
        <v>4.2300000000000004E-2</v>
      </c>
      <c r="S1919" s="307">
        <v>0</v>
      </c>
      <c r="T1919" s="133">
        <f>S1919*H1919</f>
        <v>0</v>
      </c>
      <c r="AR1919" s="134" t="s">
        <v>154</v>
      </c>
      <c r="AT1919" s="134" t="s">
        <v>164</v>
      </c>
      <c r="AU1919" s="134" t="s">
        <v>78</v>
      </c>
      <c r="AY1919" s="277" t="s">
        <v>130</v>
      </c>
      <c r="BE1919" s="308">
        <f>IF(N1919="základní",J1919,0)</f>
        <v>0</v>
      </c>
      <c r="BF1919" s="308">
        <f>IF(N1919="snížená",J1919,0)</f>
        <v>0</v>
      </c>
      <c r="BG1919" s="308">
        <f>IF(N1919="zákl. přenesená",J1919,0)</f>
        <v>0</v>
      </c>
      <c r="BH1919" s="308">
        <f>IF(N1919="sníž. přenesená",J1919,0)</f>
        <v>0</v>
      </c>
      <c r="BI1919" s="308">
        <f>IF(N1919="nulová",J1919,0)</f>
        <v>0</v>
      </c>
      <c r="BJ1919" s="277" t="s">
        <v>8</v>
      </c>
      <c r="BK1919" s="308">
        <f>ROUND(I1919*H1919,0)</f>
        <v>0</v>
      </c>
      <c r="BL1919" s="277" t="s">
        <v>143</v>
      </c>
      <c r="BM1919" s="134" t="s">
        <v>5022</v>
      </c>
    </row>
    <row r="1920" spans="2:65" s="686" customFormat="1" ht="16.5" customHeight="1">
      <c r="B1920" s="301"/>
      <c r="C1920" s="551" t="s">
        <v>2568</v>
      </c>
      <c r="D1920" s="551" t="s">
        <v>1008</v>
      </c>
      <c r="E1920" s="801" t="s">
        <v>5021</v>
      </c>
      <c r="F1920" s="552" t="s">
        <v>5020</v>
      </c>
      <c r="G1920" s="800" t="s">
        <v>3305</v>
      </c>
      <c r="H1920" s="799">
        <v>61</v>
      </c>
      <c r="I1920" s="553"/>
      <c r="J1920" s="798">
        <f>ROUND(I1920*H1920,0)</f>
        <v>0</v>
      </c>
      <c r="K1920" s="552" t="s">
        <v>4082</v>
      </c>
      <c r="L1920" s="34"/>
      <c r="M1920" s="554" t="s">
        <v>1</v>
      </c>
      <c r="N1920" s="555" t="s">
        <v>37</v>
      </c>
      <c r="P1920" s="307">
        <f>O1920*H1920</f>
        <v>0</v>
      </c>
      <c r="Q1920" s="307">
        <v>0</v>
      </c>
      <c r="R1920" s="307">
        <f>Q1920*H1920</f>
        <v>0</v>
      </c>
      <c r="S1920" s="307">
        <v>0</v>
      </c>
      <c r="T1920" s="133">
        <f>S1920*H1920</f>
        <v>0</v>
      </c>
      <c r="AR1920" s="134" t="s">
        <v>143</v>
      </c>
      <c r="AT1920" s="134" t="s">
        <v>1008</v>
      </c>
      <c r="AU1920" s="134" t="s">
        <v>78</v>
      </c>
      <c r="AY1920" s="277" t="s">
        <v>130</v>
      </c>
      <c r="BE1920" s="308">
        <f>IF(N1920="základní",J1920,0)</f>
        <v>0</v>
      </c>
      <c r="BF1920" s="308">
        <f>IF(N1920="snížená",J1920,0)</f>
        <v>0</v>
      </c>
      <c r="BG1920" s="308">
        <f>IF(N1920="zákl. přenesená",J1920,0)</f>
        <v>0</v>
      </c>
      <c r="BH1920" s="308">
        <f>IF(N1920="sníž. přenesená",J1920,0)</f>
        <v>0</v>
      </c>
      <c r="BI1920" s="308">
        <f>IF(N1920="nulová",J1920,0)</f>
        <v>0</v>
      </c>
      <c r="BJ1920" s="277" t="s">
        <v>8</v>
      </c>
      <c r="BK1920" s="308">
        <f>ROUND(I1920*H1920,0)</f>
        <v>0</v>
      </c>
      <c r="BL1920" s="277" t="s">
        <v>143</v>
      </c>
      <c r="BM1920" s="134" t="s">
        <v>5019</v>
      </c>
    </row>
    <row r="1921" spans="2:51" s="10" customFormat="1">
      <c r="B1921" s="136"/>
      <c r="D1921" s="137" t="s">
        <v>131</v>
      </c>
      <c r="E1921" s="138" t="s">
        <v>1</v>
      </c>
      <c r="F1921" s="139" t="s">
        <v>5012</v>
      </c>
      <c r="H1921" s="140">
        <v>2</v>
      </c>
      <c r="I1921" s="141"/>
      <c r="L1921" s="136"/>
      <c r="M1921" s="142"/>
      <c r="T1921" s="144"/>
      <c r="AT1921" s="138" t="s">
        <v>131</v>
      </c>
      <c r="AU1921" s="138" t="s">
        <v>78</v>
      </c>
      <c r="AV1921" s="10" t="s">
        <v>78</v>
      </c>
      <c r="AW1921" s="10" t="s">
        <v>28</v>
      </c>
      <c r="AX1921" s="10" t="s">
        <v>72</v>
      </c>
      <c r="AY1921" s="138" t="s">
        <v>130</v>
      </c>
    </row>
    <row r="1922" spans="2:51" s="10" customFormat="1">
      <c r="B1922" s="136"/>
      <c r="D1922" s="137" t="s">
        <v>131</v>
      </c>
      <c r="E1922" s="138" t="s">
        <v>1</v>
      </c>
      <c r="F1922" s="139" t="s">
        <v>5011</v>
      </c>
      <c r="H1922" s="140">
        <v>19</v>
      </c>
      <c r="I1922" s="141"/>
      <c r="L1922" s="136"/>
      <c r="M1922" s="142"/>
      <c r="T1922" s="144"/>
      <c r="AT1922" s="138" t="s">
        <v>131</v>
      </c>
      <c r="AU1922" s="138" t="s">
        <v>78</v>
      </c>
      <c r="AV1922" s="10" t="s">
        <v>78</v>
      </c>
      <c r="AW1922" s="10" t="s">
        <v>28</v>
      </c>
      <c r="AX1922" s="10" t="s">
        <v>72</v>
      </c>
      <c r="AY1922" s="138" t="s">
        <v>130</v>
      </c>
    </row>
    <row r="1923" spans="2:51" s="10" customFormat="1">
      <c r="B1923" s="136"/>
      <c r="D1923" s="137" t="s">
        <v>131</v>
      </c>
      <c r="E1923" s="138" t="s">
        <v>1</v>
      </c>
      <c r="F1923" s="139" t="s">
        <v>5010</v>
      </c>
      <c r="H1923" s="140">
        <v>6</v>
      </c>
      <c r="I1923" s="141"/>
      <c r="L1923" s="136"/>
      <c r="M1923" s="142"/>
      <c r="T1923" s="144"/>
      <c r="AT1923" s="138" t="s">
        <v>131</v>
      </c>
      <c r="AU1923" s="138" t="s">
        <v>78</v>
      </c>
      <c r="AV1923" s="10" t="s">
        <v>78</v>
      </c>
      <c r="AW1923" s="10" t="s">
        <v>28</v>
      </c>
      <c r="AX1923" s="10" t="s">
        <v>72</v>
      </c>
      <c r="AY1923" s="138" t="s">
        <v>130</v>
      </c>
    </row>
    <row r="1924" spans="2:51" s="10" customFormat="1">
      <c r="B1924" s="136"/>
      <c r="D1924" s="137" t="s">
        <v>131</v>
      </c>
      <c r="E1924" s="138" t="s">
        <v>1</v>
      </c>
      <c r="F1924" s="139" t="s">
        <v>5009</v>
      </c>
      <c r="H1924" s="140">
        <v>2</v>
      </c>
      <c r="I1924" s="141"/>
      <c r="L1924" s="136"/>
      <c r="M1924" s="142"/>
      <c r="T1924" s="144"/>
      <c r="AT1924" s="138" t="s">
        <v>131</v>
      </c>
      <c r="AU1924" s="138" t="s">
        <v>78</v>
      </c>
      <c r="AV1924" s="10" t="s">
        <v>78</v>
      </c>
      <c r="AW1924" s="10" t="s">
        <v>28</v>
      </c>
      <c r="AX1924" s="10" t="s">
        <v>72</v>
      </c>
      <c r="AY1924" s="138" t="s">
        <v>130</v>
      </c>
    </row>
    <row r="1925" spans="2:51" s="10" customFormat="1">
      <c r="B1925" s="136"/>
      <c r="D1925" s="137" t="s">
        <v>131</v>
      </c>
      <c r="E1925" s="138" t="s">
        <v>1</v>
      </c>
      <c r="F1925" s="139" t="s">
        <v>5008</v>
      </c>
      <c r="H1925" s="140">
        <v>4</v>
      </c>
      <c r="I1925" s="141"/>
      <c r="L1925" s="136"/>
      <c r="M1925" s="142"/>
      <c r="T1925" s="144"/>
      <c r="AT1925" s="138" t="s">
        <v>131</v>
      </c>
      <c r="AU1925" s="138" t="s">
        <v>78</v>
      </c>
      <c r="AV1925" s="10" t="s">
        <v>78</v>
      </c>
      <c r="AW1925" s="10" t="s">
        <v>28</v>
      </c>
      <c r="AX1925" s="10" t="s">
        <v>72</v>
      </c>
      <c r="AY1925" s="138" t="s">
        <v>130</v>
      </c>
    </row>
    <row r="1926" spans="2:51" s="10" customFormat="1">
      <c r="B1926" s="136"/>
      <c r="D1926" s="137" t="s">
        <v>131</v>
      </c>
      <c r="E1926" s="138" t="s">
        <v>1</v>
      </c>
      <c r="F1926" s="139" t="s">
        <v>5007</v>
      </c>
      <c r="H1926" s="140">
        <v>1</v>
      </c>
      <c r="I1926" s="141"/>
      <c r="L1926" s="136"/>
      <c r="M1926" s="142"/>
      <c r="T1926" s="144"/>
      <c r="AT1926" s="138" t="s">
        <v>131</v>
      </c>
      <c r="AU1926" s="138" t="s">
        <v>78</v>
      </c>
      <c r="AV1926" s="10" t="s">
        <v>78</v>
      </c>
      <c r="AW1926" s="10" t="s">
        <v>28</v>
      </c>
      <c r="AX1926" s="10" t="s">
        <v>72</v>
      </c>
      <c r="AY1926" s="138" t="s">
        <v>130</v>
      </c>
    </row>
    <row r="1927" spans="2:51" s="10" customFormat="1">
      <c r="B1927" s="136"/>
      <c r="D1927" s="137" t="s">
        <v>131</v>
      </c>
      <c r="E1927" s="138" t="s">
        <v>1</v>
      </c>
      <c r="F1927" s="139" t="s">
        <v>5006</v>
      </c>
      <c r="H1927" s="140">
        <v>1</v>
      </c>
      <c r="I1927" s="141"/>
      <c r="L1927" s="136"/>
      <c r="M1927" s="142"/>
      <c r="T1927" s="144"/>
      <c r="AT1927" s="138" t="s">
        <v>131</v>
      </c>
      <c r="AU1927" s="138" t="s">
        <v>78</v>
      </c>
      <c r="AV1927" s="10" t="s">
        <v>78</v>
      </c>
      <c r="AW1927" s="10" t="s">
        <v>28</v>
      </c>
      <c r="AX1927" s="10" t="s">
        <v>72</v>
      </c>
      <c r="AY1927" s="138" t="s">
        <v>130</v>
      </c>
    </row>
    <row r="1928" spans="2:51" s="10" customFormat="1">
      <c r="B1928" s="136"/>
      <c r="D1928" s="137" t="s">
        <v>131</v>
      </c>
      <c r="E1928" s="138" t="s">
        <v>1</v>
      </c>
      <c r="F1928" s="139" t="s">
        <v>5005</v>
      </c>
      <c r="H1928" s="140">
        <v>1</v>
      </c>
      <c r="I1928" s="141"/>
      <c r="L1928" s="136"/>
      <c r="M1928" s="142"/>
      <c r="T1928" s="144"/>
      <c r="AT1928" s="138" t="s">
        <v>131</v>
      </c>
      <c r="AU1928" s="138" t="s">
        <v>78</v>
      </c>
      <c r="AV1928" s="10" t="s">
        <v>78</v>
      </c>
      <c r="AW1928" s="10" t="s">
        <v>28</v>
      </c>
      <c r="AX1928" s="10" t="s">
        <v>72</v>
      </c>
      <c r="AY1928" s="138" t="s">
        <v>130</v>
      </c>
    </row>
    <row r="1929" spans="2:51" s="813" customFormat="1">
      <c r="B1929" s="817"/>
      <c r="D1929" s="137" t="s">
        <v>131</v>
      </c>
      <c r="E1929" s="814" t="s">
        <v>1</v>
      </c>
      <c r="F1929" s="820" t="s">
        <v>2951</v>
      </c>
      <c r="H1929" s="819">
        <v>36</v>
      </c>
      <c r="I1929" s="818"/>
      <c r="L1929" s="817"/>
      <c r="M1929" s="816"/>
      <c r="T1929" s="815"/>
      <c r="AT1929" s="814" t="s">
        <v>131</v>
      </c>
      <c r="AU1929" s="814" t="s">
        <v>78</v>
      </c>
      <c r="AV1929" s="813" t="s">
        <v>132</v>
      </c>
      <c r="AW1929" s="813" t="s">
        <v>28</v>
      </c>
      <c r="AX1929" s="813" t="s">
        <v>72</v>
      </c>
      <c r="AY1929" s="814" t="s">
        <v>130</v>
      </c>
    </row>
    <row r="1930" spans="2:51" s="10" customFormat="1">
      <c r="B1930" s="136"/>
      <c r="D1930" s="137" t="s">
        <v>131</v>
      </c>
      <c r="E1930" s="138" t="s">
        <v>1</v>
      </c>
      <c r="F1930" s="139" t="s">
        <v>4986</v>
      </c>
      <c r="H1930" s="140">
        <v>1</v>
      </c>
      <c r="I1930" s="141"/>
      <c r="L1930" s="136"/>
      <c r="M1930" s="142"/>
      <c r="T1930" s="144"/>
      <c r="AT1930" s="138" t="s">
        <v>131</v>
      </c>
      <c r="AU1930" s="138" t="s">
        <v>78</v>
      </c>
      <c r="AV1930" s="10" t="s">
        <v>78</v>
      </c>
      <c r="AW1930" s="10" t="s">
        <v>28</v>
      </c>
      <c r="AX1930" s="10" t="s">
        <v>72</v>
      </c>
      <c r="AY1930" s="138" t="s">
        <v>130</v>
      </c>
    </row>
    <row r="1931" spans="2:51" s="10" customFormat="1">
      <c r="B1931" s="136"/>
      <c r="D1931" s="137" t="s">
        <v>131</v>
      </c>
      <c r="E1931" s="138" t="s">
        <v>1</v>
      </c>
      <c r="F1931" s="139" t="s">
        <v>5004</v>
      </c>
      <c r="H1931" s="140">
        <v>1</v>
      </c>
      <c r="I1931" s="141"/>
      <c r="L1931" s="136"/>
      <c r="M1931" s="142"/>
      <c r="T1931" s="144"/>
      <c r="AT1931" s="138" t="s">
        <v>131</v>
      </c>
      <c r="AU1931" s="138" t="s">
        <v>78</v>
      </c>
      <c r="AV1931" s="10" t="s">
        <v>78</v>
      </c>
      <c r="AW1931" s="10" t="s">
        <v>28</v>
      </c>
      <c r="AX1931" s="10" t="s">
        <v>72</v>
      </c>
      <c r="AY1931" s="138" t="s">
        <v>130</v>
      </c>
    </row>
    <row r="1932" spans="2:51" s="10" customFormat="1">
      <c r="B1932" s="136"/>
      <c r="D1932" s="137" t="s">
        <v>131</v>
      </c>
      <c r="E1932" s="138" t="s">
        <v>1</v>
      </c>
      <c r="F1932" s="139" t="s">
        <v>5003</v>
      </c>
      <c r="H1932" s="140">
        <v>1</v>
      </c>
      <c r="I1932" s="141"/>
      <c r="L1932" s="136"/>
      <c r="M1932" s="142"/>
      <c r="T1932" s="144"/>
      <c r="AT1932" s="138" t="s">
        <v>131</v>
      </c>
      <c r="AU1932" s="138" t="s">
        <v>78</v>
      </c>
      <c r="AV1932" s="10" t="s">
        <v>78</v>
      </c>
      <c r="AW1932" s="10" t="s">
        <v>28</v>
      </c>
      <c r="AX1932" s="10" t="s">
        <v>72</v>
      </c>
      <c r="AY1932" s="138" t="s">
        <v>130</v>
      </c>
    </row>
    <row r="1933" spans="2:51" s="10" customFormat="1">
      <c r="B1933" s="136"/>
      <c r="D1933" s="137" t="s">
        <v>131</v>
      </c>
      <c r="E1933" s="138" t="s">
        <v>1</v>
      </c>
      <c r="F1933" s="139" t="s">
        <v>5002</v>
      </c>
      <c r="H1933" s="140">
        <v>2</v>
      </c>
      <c r="I1933" s="141"/>
      <c r="L1933" s="136"/>
      <c r="M1933" s="142"/>
      <c r="T1933" s="144"/>
      <c r="AT1933" s="138" t="s">
        <v>131</v>
      </c>
      <c r="AU1933" s="138" t="s">
        <v>78</v>
      </c>
      <c r="AV1933" s="10" t="s">
        <v>78</v>
      </c>
      <c r="AW1933" s="10" t="s">
        <v>28</v>
      </c>
      <c r="AX1933" s="10" t="s">
        <v>72</v>
      </c>
      <c r="AY1933" s="138" t="s">
        <v>130</v>
      </c>
    </row>
    <row r="1934" spans="2:51" s="10" customFormat="1">
      <c r="B1934" s="136"/>
      <c r="D1934" s="137" t="s">
        <v>131</v>
      </c>
      <c r="E1934" s="138" t="s">
        <v>1</v>
      </c>
      <c r="F1934" s="139" t="s">
        <v>5001</v>
      </c>
      <c r="H1934" s="140">
        <v>2</v>
      </c>
      <c r="I1934" s="141"/>
      <c r="L1934" s="136"/>
      <c r="M1934" s="142"/>
      <c r="T1934" s="144"/>
      <c r="AT1934" s="138" t="s">
        <v>131</v>
      </c>
      <c r="AU1934" s="138" t="s">
        <v>78</v>
      </c>
      <c r="AV1934" s="10" t="s">
        <v>78</v>
      </c>
      <c r="AW1934" s="10" t="s">
        <v>28</v>
      </c>
      <c r="AX1934" s="10" t="s">
        <v>72</v>
      </c>
      <c r="AY1934" s="138" t="s">
        <v>130</v>
      </c>
    </row>
    <row r="1935" spans="2:51" s="10" customFormat="1">
      <c r="B1935" s="136"/>
      <c r="D1935" s="137" t="s">
        <v>131</v>
      </c>
      <c r="E1935" s="138" t="s">
        <v>1</v>
      </c>
      <c r="F1935" s="139" t="s">
        <v>5000</v>
      </c>
      <c r="H1935" s="140">
        <v>3</v>
      </c>
      <c r="I1935" s="141"/>
      <c r="L1935" s="136"/>
      <c r="M1935" s="142"/>
      <c r="T1935" s="144"/>
      <c r="AT1935" s="138" t="s">
        <v>131</v>
      </c>
      <c r="AU1935" s="138" t="s">
        <v>78</v>
      </c>
      <c r="AV1935" s="10" t="s">
        <v>78</v>
      </c>
      <c r="AW1935" s="10" t="s">
        <v>28</v>
      </c>
      <c r="AX1935" s="10" t="s">
        <v>72</v>
      </c>
      <c r="AY1935" s="138" t="s">
        <v>130</v>
      </c>
    </row>
    <row r="1936" spans="2:51" s="813" customFormat="1">
      <c r="B1936" s="817"/>
      <c r="D1936" s="137" t="s">
        <v>131</v>
      </c>
      <c r="E1936" s="814" t="s">
        <v>1</v>
      </c>
      <c r="F1936" s="820" t="s">
        <v>2951</v>
      </c>
      <c r="H1936" s="819">
        <v>10</v>
      </c>
      <c r="I1936" s="818"/>
      <c r="L1936" s="817"/>
      <c r="M1936" s="816"/>
      <c r="T1936" s="815"/>
      <c r="AT1936" s="814" t="s">
        <v>131</v>
      </c>
      <c r="AU1936" s="814" t="s">
        <v>78</v>
      </c>
      <c r="AV1936" s="813" t="s">
        <v>132</v>
      </c>
      <c r="AW1936" s="813" t="s">
        <v>28</v>
      </c>
      <c r="AX1936" s="813" t="s">
        <v>72</v>
      </c>
      <c r="AY1936" s="814" t="s">
        <v>130</v>
      </c>
    </row>
    <row r="1937" spans="2:65" s="10" customFormat="1">
      <c r="B1937" s="136"/>
      <c r="D1937" s="137" t="s">
        <v>131</v>
      </c>
      <c r="E1937" s="138" t="s">
        <v>1</v>
      </c>
      <c r="F1937" s="139" t="s">
        <v>4999</v>
      </c>
      <c r="H1937" s="140">
        <v>1</v>
      </c>
      <c r="I1937" s="141"/>
      <c r="L1937" s="136"/>
      <c r="M1937" s="142"/>
      <c r="T1937" s="144"/>
      <c r="AT1937" s="138" t="s">
        <v>131</v>
      </c>
      <c r="AU1937" s="138" t="s">
        <v>78</v>
      </c>
      <c r="AV1937" s="10" t="s">
        <v>78</v>
      </c>
      <c r="AW1937" s="10" t="s">
        <v>28</v>
      </c>
      <c r="AX1937" s="10" t="s">
        <v>72</v>
      </c>
      <c r="AY1937" s="138" t="s">
        <v>130</v>
      </c>
    </row>
    <row r="1938" spans="2:65" s="813" customFormat="1">
      <c r="B1938" s="817"/>
      <c r="D1938" s="137" t="s">
        <v>131</v>
      </c>
      <c r="E1938" s="814" t="s">
        <v>1</v>
      </c>
      <c r="F1938" s="820" t="s">
        <v>2951</v>
      </c>
      <c r="H1938" s="819">
        <v>1</v>
      </c>
      <c r="I1938" s="818"/>
      <c r="L1938" s="817"/>
      <c r="M1938" s="816"/>
      <c r="T1938" s="815"/>
      <c r="AT1938" s="814" t="s">
        <v>131</v>
      </c>
      <c r="AU1938" s="814" t="s">
        <v>78</v>
      </c>
      <c r="AV1938" s="813" t="s">
        <v>132</v>
      </c>
      <c r="AW1938" s="813" t="s">
        <v>28</v>
      </c>
      <c r="AX1938" s="813" t="s">
        <v>72</v>
      </c>
      <c r="AY1938" s="814" t="s">
        <v>130</v>
      </c>
    </row>
    <row r="1939" spans="2:65" s="10" customFormat="1">
      <c r="B1939" s="136"/>
      <c r="D1939" s="137" t="s">
        <v>131</v>
      </c>
      <c r="E1939" s="138" t="s">
        <v>1</v>
      </c>
      <c r="F1939" s="139" t="s">
        <v>4998</v>
      </c>
      <c r="H1939" s="140">
        <v>2</v>
      </c>
      <c r="I1939" s="141"/>
      <c r="L1939" s="136"/>
      <c r="M1939" s="142"/>
      <c r="T1939" s="144"/>
      <c r="AT1939" s="138" t="s">
        <v>131</v>
      </c>
      <c r="AU1939" s="138" t="s">
        <v>78</v>
      </c>
      <c r="AV1939" s="10" t="s">
        <v>78</v>
      </c>
      <c r="AW1939" s="10" t="s">
        <v>28</v>
      </c>
      <c r="AX1939" s="10" t="s">
        <v>72</v>
      </c>
      <c r="AY1939" s="138" t="s">
        <v>130</v>
      </c>
    </row>
    <row r="1940" spans="2:65" s="10" customFormat="1">
      <c r="B1940" s="136"/>
      <c r="D1940" s="137" t="s">
        <v>131</v>
      </c>
      <c r="E1940" s="138" t="s">
        <v>1</v>
      </c>
      <c r="F1940" s="139" t="s">
        <v>4997</v>
      </c>
      <c r="H1940" s="140">
        <v>2</v>
      </c>
      <c r="I1940" s="141"/>
      <c r="L1940" s="136"/>
      <c r="M1940" s="142"/>
      <c r="T1940" s="144"/>
      <c r="AT1940" s="138" t="s">
        <v>131</v>
      </c>
      <c r="AU1940" s="138" t="s">
        <v>78</v>
      </c>
      <c r="AV1940" s="10" t="s">
        <v>78</v>
      </c>
      <c r="AW1940" s="10" t="s">
        <v>28</v>
      </c>
      <c r="AX1940" s="10" t="s">
        <v>72</v>
      </c>
      <c r="AY1940" s="138" t="s">
        <v>130</v>
      </c>
    </row>
    <row r="1941" spans="2:65" s="10" customFormat="1">
      <c r="B1941" s="136"/>
      <c r="D1941" s="137" t="s">
        <v>131</v>
      </c>
      <c r="E1941" s="138" t="s">
        <v>1</v>
      </c>
      <c r="F1941" s="139" t="s">
        <v>4996</v>
      </c>
      <c r="H1941" s="140">
        <v>1</v>
      </c>
      <c r="I1941" s="141"/>
      <c r="L1941" s="136"/>
      <c r="M1941" s="142"/>
      <c r="T1941" s="144"/>
      <c r="AT1941" s="138" t="s">
        <v>131</v>
      </c>
      <c r="AU1941" s="138" t="s">
        <v>78</v>
      </c>
      <c r="AV1941" s="10" t="s">
        <v>78</v>
      </c>
      <c r="AW1941" s="10" t="s">
        <v>28</v>
      </c>
      <c r="AX1941" s="10" t="s">
        <v>72</v>
      </c>
      <c r="AY1941" s="138" t="s">
        <v>130</v>
      </c>
    </row>
    <row r="1942" spans="2:65" s="813" customFormat="1">
      <c r="B1942" s="817"/>
      <c r="D1942" s="137" t="s">
        <v>131</v>
      </c>
      <c r="E1942" s="814" t="s">
        <v>1</v>
      </c>
      <c r="F1942" s="820" t="s">
        <v>2951</v>
      </c>
      <c r="H1942" s="819">
        <v>5</v>
      </c>
      <c r="I1942" s="818"/>
      <c r="L1942" s="817"/>
      <c r="M1942" s="816"/>
      <c r="T1942" s="815"/>
      <c r="AT1942" s="814" t="s">
        <v>131</v>
      </c>
      <c r="AU1942" s="814" t="s">
        <v>78</v>
      </c>
      <c r="AV1942" s="813" t="s">
        <v>132</v>
      </c>
      <c r="AW1942" s="813" t="s">
        <v>28</v>
      </c>
      <c r="AX1942" s="813" t="s">
        <v>72</v>
      </c>
      <c r="AY1942" s="814" t="s">
        <v>130</v>
      </c>
    </row>
    <row r="1943" spans="2:65" s="10" customFormat="1">
      <c r="B1943" s="136"/>
      <c r="D1943" s="137" t="s">
        <v>131</v>
      </c>
      <c r="E1943" s="138" t="s">
        <v>1</v>
      </c>
      <c r="F1943" s="139" t="s">
        <v>4736</v>
      </c>
      <c r="H1943" s="140">
        <v>1</v>
      </c>
      <c r="I1943" s="141"/>
      <c r="L1943" s="136"/>
      <c r="M1943" s="142"/>
      <c r="T1943" s="144"/>
      <c r="AT1943" s="138" t="s">
        <v>131</v>
      </c>
      <c r="AU1943" s="138" t="s">
        <v>78</v>
      </c>
      <c r="AV1943" s="10" t="s">
        <v>78</v>
      </c>
      <c r="AW1943" s="10" t="s">
        <v>28</v>
      </c>
      <c r="AX1943" s="10" t="s">
        <v>72</v>
      </c>
      <c r="AY1943" s="138" t="s">
        <v>130</v>
      </c>
    </row>
    <row r="1944" spans="2:65" s="10" customFormat="1">
      <c r="B1944" s="136"/>
      <c r="D1944" s="137" t="s">
        <v>131</v>
      </c>
      <c r="E1944" s="138" t="s">
        <v>1</v>
      </c>
      <c r="F1944" s="139" t="s">
        <v>4744</v>
      </c>
      <c r="H1944" s="140">
        <v>1</v>
      </c>
      <c r="I1944" s="141"/>
      <c r="L1944" s="136"/>
      <c r="M1944" s="142"/>
      <c r="T1944" s="144"/>
      <c r="AT1944" s="138" t="s">
        <v>131</v>
      </c>
      <c r="AU1944" s="138" t="s">
        <v>78</v>
      </c>
      <c r="AV1944" s="10" t="s">
        <v>78</v>
      </c>
      <c r="AW1944" s="10" t="s">
        <v>28</v>
      </c>
      <c r="AX1944" s="10" t="s">
        <v>72</v>
      </c>
      <c r="AY1944" s="138" t="s">
        <v>130</v>
      </c>
    </row>
    <row r="1945" spans="2:65" s="10" customFormat="1">
      <c r="B1945" s="136"/>
      <c r="D1945" s="137" t="s">
        <v>131</v>
      </c>
      <c r="E1945" s="138" t="s">
        <v>1</v>
      </c>
      <c r="F1945" s="139" t="s">
        <v>4750</v>
      </c>
      <c r="H1945" s="140">
        <v>3</v>
      </c>
      <c r="I1945" s="141"/>
      <c r="L1945" s="136"/>
      <c r="M1945" s="142"/>
      <c r="T1945" s="144"/>
      <c r="AT1945" s="138" t="s">
        <v>131</v>
      </c>
      <c r="AU1945" s="138" t="s">
        <v>78</v>
      </c>
      <c r="AV1945" s="10" t="s">
        <v>78</v>
      </c>
      <c r="AW1945" s="10" t="s">
        <v>28</v>
      </c>
      <c r="AX1945" s="10" t="s">
        <v>72</v>
      </c>
      <c r="AY1945" s="138" t="s">
        <v>130</v>
      </c>
    </row>
    <row r="1946" spans="2:65" s="10" customFormat="1">
      <c r="B1946" s="136"/>
      <c r="D1946" s="137" t="s">
        <v>131</v>
      </c>
      <c r="E1946" s="138" t="s">
        <v>1</v>
      </c>
      <c r="F1946" s="139" t="s">
        <v>4749</v>
      </c>
      <c r="H1946" s="140">
        <v>1</v>
      </c>
      <c r="I1946" s="141"/>
      <c r="L1946" s="136"/>
      <c r="M1946" s="142"/>
      <c r="T1946" s="144"/>
      <c r="AT1946" s="138" t="s">
        <v>131</v>
      </c>
      <c r="AU1946" s="138" t="s">
        <v>78</v>
      </c>
      <c r="AV1946" s="10" t="s">
        <v>78</v>
      </c>
      <c r="AW1946" s="10" t="s">
        <v>28</v>
      </c>
      <c r="AX1946" s="10" t="s">
        <v>72</v>
      </c>
      <c r="AY1946" s="138" t="s">
        <v>130</v>
      </c>
    </row>
    <row r="1947" spans="2:65" s="10" customFormat="1">
      <c r="B1947" s="136"/>
      <c r="D1947" s="137" t="s">
        <v>131</v>
      </c>
      <c r="E1947" s="138" t="s">
        <v>1</v>
      </c>
      <c r="F1947" s="139" t="s">
        <v>4748</v>
      </c>
      <c r="H1947" s="140">
        <v>1</v>
      </c>
      <c r="I1947" s="141"/>
      <c r="L1947" s="136"/>
      <c r="M1947" s="142"/>
      <c r="T1947" s="144"/>
      <c r="AT1947" s="138" t="s">
        <v>131</v>
      </c>
      <c r="AU1947" s="138" t="s">
        <v>78</v>
      </c>
      <c r="AV1947" s="10" t="s">
        <v>78</v>
      </c>
      <c r="AW1947" s="10" t="s">
        <v>28</v>
      </c>
      <c r="AX1947" s="10" t="s">
        <v>72</v>
      </c>
      <c r="AY1947" s="138" t="s">
        <v>130</v>
      </c>
    </row>
    <row r="1948" spans="2:65" s="10" customFormat="1">
      <c r="B1948" s="136"/>
      <c r="D1948" s="137" t="s">
        <v>131</v>
      </c>
      <c r="E1948" s="138" t="s">
        <v>1</v>
      </c>
      <c r="F1948" s="139" t="s">
        <v>4735</v>
      </c>
      <c r="H1948" s="140">
        <v>1</v>
      </c>
      <c r="I1948" s="141"/>
      <c r="L1948" s="136"/>
      <c r="M1948" s="142"/>
      <c r="T1948" s="144"/>
      <c r="AT1948" s="138" t="s">
        <v>131</v>
      </c>
      <c r="AU1948" s="138" t="s">
        <v>78</v>
      </c>
      <c r="AV1948" s="10" t="s">
        <v>78</v>
      </c>
      <c r="AW1948" s="10" t="s">
        <v>28</v>
      </c>
      <c r="AX1948" s="10" t="s">
        <v>72</v>
      </c>
      <c r="AY1948" s="138" t="s">
        <v>130</v>
      </c>
    </row>
    <row r="1949" spans="2:65" s="10" customFormat="1">
      <c r="B1949" s="136"/>
      <c r="D1949" s="137" t="s">
        <v>131</v>
      </c>
      <c r="E1949" s="138" t="s">
        <v>1</v>
      </c>
      <c r="F1949" s="139" t="s">
        <v>4740</v>
      </c>
      <c r="H1949" s="140">
        <v>1</v>
      </c>
      <c r="I1949" s="141"/>
      <c r="L1949" s="136"/>
      <c r="M1949" s="142"/>
      <c r="T1949" s="144"/>
      <c r="AT1949" s="138" t="s">
        <v>131</v>
      </c>
      <c r="AU1949" s="138" t="s">
        <v>78</v>
      </c>
      <c r="AV1949" s="10" t="s">
        <v>78</v>
      </c>
      <c r="AW1949" s="10" t="s">
        <v>28</v>
      </c>
      <c r="AX1949" s="10" t="s">
        <v>72</v>
      </c>
      <c r="AY1949" s="138" t="s">
        <v>130</v>
      </c>
    </row>
    <row r="1950" spans="2:65" s="813" customFormat="1">
      <c r="B1950" s="817"/>
      <c r="D1950" s="137" t="s">
        <v>131</v>
      </c>
      <c r="E1950" s="814" t="s">
        <v>1</v>
      </c>
      <c r="F1950" s="820" t="s">
        <v>2951</v>
      </c>
      <c r="H1950" s="819">
        <v>9</v>
      </c>
      <c r="I1950" s="818"/>
      <c r="L1950" s="817"/>
      <c r="M1950" s="816"/>
      <c r="T1950" s="815"/>
      <c r="AT1950" s="814" t="s">
        <v>131</v>
      </c>
      <c r="AU1950" s="814" t="s">
        <v>78</v>
      </c>
      <c r="AV1950" s="813" t="s">
        <v>132</v>
      </c>
      <c r="AW1950" s="813" t="s">
        <v>28</v>
      </c>
      <c r="AX1950" s="813" t="s">
        <v>72</v>
      </c>
      <c r="AY1950" s="814" t="s">
        <v>130</v>
      </c>
    </row>
    <row r="1951" spans="2:65" s="821" customFormat="1">
      <c r="B1951" s="825"/>
      <c r="D1951" s="137" t="s">
        <v>131</v>
      </c>
      <c r="E1951" s="822" t="s">
        <v>1</v>
      </c>
      <c r="F1951" s="828" t="s">
        <v>3195</v>
      </c>
      <c r="H1951" s="827">
        <v>61</v>
      </c>
      <c r="I1951" s="826"/>
      <c r="L1951" s="825"/>
      <c r="M1951" s="824"/>
      <c r="T1951" s="823"/>
      <c r="AT1951" s="822" t="s">
        <v>131</v>
      </c>
      <c r="AU1951" s="822" t="s">
        <v>78</v>
      </c>
      <c r="AV1951" s="821" t="s">
        <v>103</v>
      </c>
      <c r="AW1951" s="821" t="s">
        <v>28</v>
      </c>
      <c r="AX1951" s="821" t="s">
        <v>8</v>
      </c>
      <c r="AY1951" s="822" t="s">
        <v>130</v>
      </c>
    </row>
    <row r="1952" spans="2:65" s="686" customFormat="1" ht="16.5" customHeight="1">
      <c r="B1952" s="301"/>
      <c r="C1952" s="145" t="s">
        <v>2569</v>
      </c>
      <c r="D1952" s="145" t="s">
        <v>164</v>
      </c>
      <c r="E1952" s="146" t="s">
        <v>5018</v>
      </c>
      <c r="F1952" s="147" t="s">
        <v>5017</v>
      </c>
      <c r="G1952" s="148" t="s">
        <v>3305</v>
      </c>
      <c r="H1952" s="149">
        <v>61</v>
      </c>
      <c r="I1952" s="150"/>
      <c r="J1952" s="151">
        <f>ROUND(I1952*H1952,0)</f>
        <v>0</v>
      </c>
      <c r="K1952" s="147" t="s">
        <v>4082</v>
      </c>
      <c r="L1952" s="152"/>
      <c r="M1952" s="153" t="s">
        <v>1</v>
      </c>
      <c r="N1952" s="306" t="s">
        <v>37</v>
      </c>
      <c r="P1952" s="307">
        <f>O1952*H1952</f>
        <v>0</v>
      </c>
      <c r="Q1952" s="307">
        <v>1.4999999999999999E-4</v>
      </c>
      <c r="R1952" s="307">
        <f>Q1952*H1952</f>
        <v>9.1499999999999984E-3</v>
      </c>
      <c r="S1952" s="307">
        <v>0</v>
      </c>
      <c r="T1952" s="133">
        <f>S1952*H1952</f>
        <v>0</v>
      </c>
      <c r="AR1952" s="134" t="s">
        <v>154</v>
      </c>
      <c r="AT1952" s="134" t="s">
        <v>164</v>
      </c>
      <c r="AU1952" s="134" t="s">
        <v>78</v>
      </c>
      <c r="AY1952" s="277" t="s">
        <v>130</v>
      </c>
      <c r="BE1952" s="308">
        <f>IF(N1952="základní",J1952,0)</f>
        <v>0</v>
      </c>
      <c r="BF1952" s="308">
        <f>IF(N1952="snížená",J1952,0)</f>
        <v>0</v>
      </c>
      <c r="BG1952" s="308">
        <f>IF(N1952="zákl. přenesená",J1952,0)</f>
        <v>0</v>
      </c>
      <c r="BH1952" s="308">
        <f>IF(N1952="sníž. přenesená",J1952,0)</f>
        <v>0</v>
      </c>
      <c r="BI1952" s="308">
        <f>IF(N1952="nulová",J1952,0)</f>
        <v>0</v>
      </c>
      <c r="BJ1952" s="277" t="s">
        <v>8</v>
      </c>
      <c r="BK1952" s="308">
        <f>ROUND(I1952*H1952,0)</f>
        <v>0</v>
      </c>
      <c r="BL1952" s="277" t="s">
        <v>143</v>
      </c>
      <c r="BM1952" s="134" t="s">
        <v>5016</v>
      </c>
    </row>
    <row r="1953" spans="2:65" s="686" customFormat="1" ht="21.75" customHeight="1">
      <c r="B1953" s="301"/>
      <c r="C1953" s="551" t="s">
        <v>2570</v>
      </c>
      <c r="D1953" s="551" t="s">
        <v>1008</v>
      </c>
      <c r="E1953" s="801" t="s">
        <v>5015</v>
      </c>
      <c r="F1953" s="552" t="s">
        <v>5014</v>
      </c>
      <c r="G1953" s="800" t="s">
        <v>3305</v>
      </c>
      <c r="H1953" s="799">
        <v>61</v>
      </c>
      <c r="I1953" s="553"/>
      <c r="J1953" s="798">
        <f>ROUND(I1953*H1953,0)</f>
        <v>0</v>
      </c>
      <c r="K1953" s="552" t="s">
        <v>4082</v>
      </c>
      <c r="L1953" s="34"/>
      <c r="M1953" s="554" t="s">
        <v>1</v>
      </c>
      <c r="N1953" s="555" t="s">
        <v>37</v>
      </c>
      <c r="P1953" s="307">
        <f>O1953*H1953</f>
        <v>0</v>
      </c>
      <c r="Q1953" s="307">
        <v>0</v>
      </c>
      <c r="R1953" s="307">
        <f>Q1953*H1953</f>
        <v>0</v>
      </c>
      <c r="S1953" s="307">
        <v>0</v>
      </c>
      <c r="T1953" s="133">
        <f>S1953*H1953</f>
        <v>0</v>
      </c>
      <c r="AR1953" s="134" t="s">
        <v>143</v>
      </c>
      <c r="AT1953" s="134" t="s">
        <v>1008</v>
      </c>
      <c r="AU1953" s="134" t="s">
        <v>78</v>
      </c>
      <c r="AY1953" s="277" t="s">
        <v>130</v>
      </c>
      <c r="BE1953" s="308">
        <f>IF(N1953="základní",J1953,0)</f>
        <v>0</v>
      </c>
      <c r="BF1953" s="308">
        <f>IF(N1953="snížená",J1953,0)</f>
        <v>0</v>
      </c>
      <c r="BG1953" s="308">
        <f>IF(N1953="zákl. přenesená",J1953,0)</f>
        <v>0</v>
      </c>
      <c r="BH1953" s="308">
        <f>IF(N1953="sníž. přenesená",J1953,0)</f>
        <v>0</v>
      </c>
      <c r="BI1953" s="308">
        <f>IF(N1953="nulová",J1953,0)</f>
        <v>0</v>
      </c>
      <c r="BJ1953" s="277" t="s">
        <v>8</v>
      </c>
      <c r="BK1953" s="308">
        <f>ROUND(I1953*H1953,0)</f>
        <v>0</v>
      </c>
      <c r="BL1953" s="277" t="s">
        <v>143</v>
      </c>
      <c r="BM1953" s="134" t="s">
        <v>5013</v>
      </c>
    </row>
    <row r="1954" spans="2:65" s="10" customFormat="1">
      <c r="B1954" s="136"/>
      <c r="D1954" s="137" t="s">
        <v>131</v>
      </c>
      <c r="E1954" s="138" t="s">
        <v>1</v>
      </c>
      <c r="F1954" s="139" t="s">
        <v>5012</v>
      </c>
      <c r="H1954" s="140">
        <v>2</v>
      </c>
      <c r="I1954" s="141"/>
      <c r="L1954" s="136"/>
      <c r="M1954" s="142"/>
      <c r="T1954" s="144"/>
      <c r="AT1954" s="138" t="s">
        <v>131</v>
      </c>
      <c r="AU1954" s="138" t="s">
        <v>78</v>
      </c>
      <c r="AV1954" s="10" t="s">
        <v>78</v>
      </c>
      <c r="AW1954" s="10" t="s">
        <v>28</v>
      </c>
      <c r="AX1954" s="10" t="s">
        <v>72</v>
      </c>
      <c r="AY1954" s="138" t="s">
        <v>130</v>
      </c>
    </row>
    <row r="1955" spans="2:65" s="10" customFormat="1">
      <c r="B1955" s="136"/>
      <c r="D1955" s="137" t="s">
        <v>131</v>
      </c>
      <c r="E1955" s="138" t="s">
        <v>1</v>
      </c>
      <c r="F1955" s="139" t="s">
        <v>5011</v>
      </c>
      <c r="H1955" s="140">
        <v>19</v>
      </c>
      <c r="I1955" s="141"/>
      <c r="L1955" s="136"/>
      <c r="M1955" s="142"/>
      <c r="T1955" s="144"/>
      <c r="AT1955" s="138" t="s">
        <v>131</v>
      </c>
      <c r="AU1955" s="138" t="s">
        <v>78</v>
      </c>
      <c r="AV1955" s="10" t="s">
        <v>78</v>
      </c>
      <c r="AW1955" s="10" t="s">
        <v>28</v>
      </c>
      <c r="AX1955" s="10" t="s">
        <v>72</v>
      </c>
      <c r="AY1955" s="138" t="s">
        <v>130</v>
      </c>
    </row>
    <row r="1956" spans="2:65" s="10" customFormat="1">
      <c r="B1956" s="136"/>
      <c r="D1956" s="137" t="s">
        <v>131</v>
      </c>
      <c r="E1956" s="138" t="s">
        <v>1</v>
      </c>
      <c r="F1956" s="139" t="s">
        <v>5010</v>
      </c>
      <c r="H1956" s="140">
        <v>6</v>
      </c>
      <c r="I1956" s="141"/>
      <c r="L1956" s="136"/>
      <c r="M1956" s="142"/>
      <c r="T1956" s="144"/>
      <c r="AT1956" s="138" t="s">
        <v>131</v>
      </c>
      <c r="AU1956" s="138" t="s">
        <v>78</v>
      </c>
      <c r="AV1956" s="10" t="s">
        <v>78</v>
      </c>
      <c r="AW1956" s="10" t="s">
        <v>28</v>
      </c>
      <c r="AX1956" s="10" t="s">
        <v>72</v>
      </c>
      <c r="AY1956" s="138" t="s">
        <v>130</v>
      </c>
    </row>
    <row r="1957" spans="2:65" s="10" customFormat="1">
      <c r="B1957" s="136"/>
      <c r="D1957" s="137" t="s">
        <v>131</v>
      </c>
      <c r="E1957" s="138" t="s">
        <v>1</v>
      </c>
      <c r="F1957" s="139" t="s">
        <v>5009</v>
      </c>
      <c r="H1957" s="140">
        <v>2</v>
      </c>
      <c r="I1957" s="141"/>
      <c r="L1957" s="136"/>
      <c r="M1957" s="142"/>
      <c r="T1957" s="144"/>
      <c r="AT1957" s="138" t="s">
        <v>131</v>
      </c>
      <c r="AU1957" s="138" t="s">
        <v>78</v>
      </c>
      <c r="AV1957" s="10" t="s">
        <v>78</v>
      </c>
      <c r="AW1957" s="10" t="s">
        <v>28</v>
      </c>
      <c r="AX1957" s="10" t="s">
        <v>72</v>
      </c>
      <c r="AY1957" s="138" t="s">
        <v>130</v>
      </c>
    </row>
    <row r="1958" spans="2:65" s="10" customFormat="1">
      <c r="B1958" s="136"/>
      <c r="D1958" s="137" t="s">
        <v>131</v>
      </c>
      <c r="E1958" s="138" t="s">
        <v>1</v>
      </c>
      <c r="F1958" s="139" t="s">
        <v>5008</v>
      </c>
      <c r="H1958" s="140">
        <v>4</v>
      </c>
      <c r="I1958" s="141"/>
      <c r="L1958" s="136"/>
      <c r="M1958" s="142"/>
      <c r="T1958" s="144"/>
      <c r="AT1958" s="138" t="s">
        <v>131</v>
      </c>
      <c r="AU1958" s="138" t="s">
        <v>78</v>
      </c>
      <c r="AV1958" s="10" t="s">
        <v>78</v>
      </c>
      <c r="AW1958" s="10" t="s">
        <v>28</v>
      </c>
      <c r="AX1958" s="10" t="s">
        <v>72</v>
      </c>
      <c r="AY1958" s="138" t="s">
        <v>130</v>
      </c>
    </row>
    <row r="1959" spans="2:65" s="10" customFormat="1">
      <c r="B1959" s="136"/>
      <c r="D1959" s="137" t="s">
        <v>131</v>
      </c>
      <c r="E1959" s="138" t="s">
        <v>1</v>
      </c>
      <c r="F1959" s="139" t="s">
        <v>5007</v>
      </c>
      <c r="H1959" s="140">
        <v>1</v>
      </c>
      <c r="I1959" s="141"/>
      <c r="L1959" s="136"/>
      <c r="M1959" s="142"/>
      <c r="T1959" s="144"/>
      <c r="AT1959" s="138" t="s">
        <v>131</v>
      </c>
      <c r="AU1959" s="138" t="s">
        <v>78</v>
      </c>
      <c r="AV1959" s="10" t="s">
        <v>78</v>
      </c>
      <c r="AW1959" s="10" t="s">
        <v>28</v>
      </c>
      <c r="AX1959" s="10" t="s">
        <v>72</v>
      </c>
      <c r="AY1959" s="138" t="s">
        <v>130</v>
      </c>
    </row>
    <row r="1960" spans="2:65" s="10" customFormat="1">
      <c r="B1960" s="136"/>
      <c r="D1960" s="137" t="s">
        <v>131</v>
      </c>
      <c r="E1960" s="138" t="s">
        <v>1</v>
      </c>
      <c r="F1960" s="139" t="s">
        <v>5006</v>
      </c>
      <c r="H1960" s="140">
        <v>1</v>
      </c>
      <c r="I1960" s="141"/>
      <c r="L1960" s="136"/>
      <c r="M1960" s="142"/>
      <c r="T1960" s="144"/>
      <c r="AT1960" s="138" t="s">
        <v>131</v>
      </c>
      <c r="AU1960" s="138" t="s">
        <v>78</v>
      </c>
      <c r="AV1960" s="10" t="s">
        <v>78</v>
      </c>
      <c r="AW1960" s="10" t="s">
        <v>28</v>
      </c>
      <c r="AX1960" s="10" t="s">
        <v>72</v>
      </c>
      <c r="AY1960" s="138" t="s">
        <v>130</v>
      </c>
    </row>
    <row r="1961" spans="2:65" s="10" customFormat="1">
      <c r="B1961" s="136"/>
      <c r="D1961" s="137" t="s">
        <v>131</v>
      </c>
      <c r="E1961" s="138" t="s">
        <v>1</v>
      </c>
      <c r="F1961" s="139" t="s">
        <v>5005</v>
      </c>
      <c r="H1961" s="140">
        <v>1</v>
      </c>
      <c r="I1961" s="141"/>
      <c r="L1961" s="136"/>
      <c r="M1961" s="142"/>
      <c r="T1961" s="144"/>
      <c r="AT1961" s="138" t="s">
        <v>131</v>
      </c>
      <c r="AU1961" s="138" t="s">
        <v>78</v>
      </c>
      <c r="AV1961" s="10" t="s">
        <v>78</v>
      </c>
      <c r="AW1961" s="10" t="s">
        <v>28</v>
      </c>
      <c r="AX1961" s="10" t="s">
        <v>72</v>
      </c>
      <c r="AY1961" s="138" t="s">
        <v>130</v>
      </c>
    </row>
    <row r="1962" spans="2:65" s="813" customFormat="1">
      <c r="B1962" s="817"/>
      <c r="D1962" s="137" t="s">
        <v>131</v>
      </c>
      <c r="E1962" s="814" t="s">
        <v>1</v>
      </c>
      <c r="F1962" s="820" t="s">
        <v>2951</v>
      </c>
      <c r="H1962" s="819">
        <v>36</v>
      </c>
      <c r="I1962" s="818"/>
      <c r="L1962" s="817"/>
      <c r="M1962" s="816"/>
      <c r="T1962" s="815"/>
      <c r="AT1962" s="814" t="s">
        <v>131</v>
      </c>
      <c r="AU1962" s="814" t="s">
        <v>78</v>
      </c>
      <c r="AV1962" s="813" t="s">
        <v>132</v>
      </c>
      <c r="AW1962" s="813" t="s">
        <v>28</v>
      </c>
      <c r="AX1962" s="813" t="s">
        <v>72</v>
      </c>
      <c r="AY1962" s="814" t="s">
        <v>130</v>
      </c>
    </row>
    <row r="1963" spans="2:65" s="10" customFormat="1">
      <c r="B1963" s="136"/>
      <c r="D1963" s="137" t="s">
        <v>131</v>
      </c>
      <c r="E1963" s="138" t="s">
        <v>1</v>
      </c>
      <c r="F1963" s="139" t="s">
        <v>4986</v>
      </c>
      <c r="H1963" s="140">
        <v>1</v>
      </c>
      <c r="I1963" s="141"/>
      <c r="L1963" s="136"/>
      <c r="M1963" s="142"/>
      <c r="T1963" s="144"/>
      <c r="AT1963" s="138" t="s">
        <v>131</v>
      </c>
      <c r="AU1963" s="138" t="s">
        <v>78</v>
      </c>
      <c r="AV1963" s="10" t="s">
        <v>78</v>
      </c>
      <c r="AW1963" s="10" t="s">
        <v>28</v>
      </c>
      <c r="AX1963" s="10" t="s">
        <v>72</v>
      </c>
      <c r="AY1963" s="138" t="s">
        <v>130</v>
      </c>
    </row>
    <row r="1964" spans="2:65" s="10" customFormat="1">
      <c r="B1964" s="136"/>
      <c r="D1964" s="137" t="s">
        <v>131</v>
      </c>
      <c r="E1964" s="138" t="s">
        <v>1</v>
      </c>
      <c r="F1964" s="139" t="s">
        <v>5004</v>
      </c>
      <c r="H1964" s="140">
        <v>1</v>
      </c>
      <c r="I1964" s="141"/>
      <c r="L1964" s="136"/>
      <c r="M1964" s="142"/>
      <c r="T1964" s="144"/>
      <c r="AT1964" s="138" t="s">
        <v>131</v>
      </c>
      <c r="AU1964" s="138" t="s">
        <v>78</v>
      </c>
      <c r="AV1964" s="10" t="s">
        <v>78</v>
      </c>
      <c r="AW1964" s="10" t="s">
        <v>28</v>
      </c>
      <c r="AX1964" s="10" t="s">
        <v>72</v>
      </c>
      <c r="AY1964" s="138" t="s">
        <v>130</v>
      </c>
    </row>
    <row r="1965" spans="2:65" s="10" customFormat="1">
      <c r="B1965" s="136"/>
      <c r="D1965" s="137" t="s">
        <v>131</v>
      </c>
      <c r="E1965" s="138" t="s">
        <v>1</v>
      </c>
      <c r="F1965" s="139" t="s">
        <v>5003</v>
      </c>
      <c r="H1965" s="140">
        <v>1</v>
      </c>
      <c r="I1965" s="141"/>
      <c r="L1965" s="136"/>
      <c r="M1965" s="142"/>
      <c r="T1965" s="144"/>
      <c r="AT1965" s="138" t="s">
        <v>131</v>
      </c>
      <c r="AU1965" s="138" t="s">
        <v>78</v>
      </c>
      <c r="AV1965" s="10" t="s">
        <v>78</v>
      </c>
      <c r="AW1965" s="10" t="s">
        <v>28</v>
      </c>
      <c r="AX1965" s="10" t="s">
        <v>72</v>
      </c>
      <c r="AY1965" s="138" t="s">
        <v>130</v>
      </c>
    </row>
    <row r="1966" spans="2:65" s="10" customFormat="1">
      <c r="B1966" s="136"/>
      <c r="D1966" s="137" t="s">
        <v>131</v>
      </c>
      <c r="E1966" s="138" t="s">
        <v>1</v>
      </c>
      <c r="F1966" s="139" t="s">
        <v>5002</v>
      </c>
      <c r="H1966" s="140">
        <v>2</v>
      </c>
      <c r="I1966" s="141"/>
      <c r="L1966" s="136"/>
      <c r="M1966" s="142"/>
      <c r="T1966" s="144"/>
      <c r="AT1966" s="138" t="s">
        <v>131</v>
      </c>
      <c r="AU1966" s="138" t="s">
        <v>78</v>
      </c>
      <c r="AV1966" s="10" t="s">
        <v>78</v>
      </c>
      <c r="AW1966" s="10" t="s">
        <v>28</v>
      </c>
      <c r="AX1966" s="10" t="s">
        <v>72</v>
      </c>
      <c r="AY1966" s="138" t="s">
        <v>130</v>
      </c>
    </row>
    <row r="1967" spans="2:65" s="10" customFormat="1">
      <c r="B1967" s="136"/>
      <c r="D1967" s="137" t="s">
        <v>131</v>
      </c>
      <c r="E1967" s="138" t="s">
        <v>1</v>
      </c>
      <c r="F1967" s="139" t="s">
        <v>5001</v>
      </c>
      <c r="H1967" s="140">
        <v>2</v>
      </c>
      <c r="I1967" s="141"/>
      <c r="L1967" s="136"/>
      <c r="M1967" s="142"/>
      <c r="T1967" s="144"/>
      <c r="AT1967" s="138" t="s">
        <v>131</v>
      </c>
      <c r="AU1967" s="138" t="s">
        <v>78</v>
      </c>
      <c r="AV1967" s="10" t="s">
        <v>78</v>
      </c>
      <c r="AW1967" s="10" t="s">
        <v>28</v>
      </c>
      <c r="AX1967" s="10" t="s">
        <v>72</v>
      </c>
      <c r="AY1967" s="138" t="s">
        <v>130</v>
      </c>
    </row>
    <row r="1968" spans="2:65" s="10" customFormat="1">
      <c r="B1968" s="136"/>
      <c r="D1968" s="137" t="s">
        <v>131</v>
      </c>
      <c r="E1968" s="138" t="s">
        <v>1</v>
      </c>
      <c r="F1968" s="139" t="s">
        <v>5000</v>
      </c>
      <c r="H1968" s="140">
        <v>3</v>
      </c>
      <c r="I1968" s="141"/>
      <c r="L1968" s="136"/>
      <c r="M1968" s="142"/>
      <c r="T1968" s="144"/>
      <c r="AT1968" s="138" t="s">
        <v>131</v>
      </c>
      <c r="AU1968" s="138" t="s">
        <v>78</v>
      </c>
      <c r="AV1968" s="10" t="s">
        <v>78</v>
      </c>
      <c r="AW1968" s="10" t="s">
        <v>28</v>
      </c>
      <c r="AX1968" s="10" t="s">
        <v>72</v>
      </c>
      <c r="AY1968" s="138" t="s">
        <v>130</v>
      </c>
    </row>
    <row r="1969" spans="2:51" s="813" customFormat="1">
      <c r="B1969" s="817"/>
      <c r="D1969" s="137" t="s">
        <v>131</v>
      </c>
      <c r="E1969" s="814" t="s">
        <v>1</v>
      </c>
      <c r="F1969" s="820" t="s">
        <v>2951</v>
      </c>
      <c r="H1969" s="819">
        <v>10</v>
      </c>
      <c r="I1969" s="818"/>
      <c r="L1969" s="817"/>
      <c r="M1969" s="816"/>
      <c r="T1969" s="815"/>
      <c r="AT1969" s="814" t="s">
        <v>131</v>
      </c>
      <c r="AU1969" s="814" t="s">
        <v>78</v>
      </c>
      <c r="AV1969" s="813" t="s">
        <v>132</v>
      </c>
      <c r="AW1969" s="813" t="s">
        <v>28</v>
      </c>
      <c r="AX1969" s="813" t="s">
        <v>72</v>
      </c>
      <c r="AY1969" s="814" t="s">
        <v>130</v>
      </c>
    </row>
    <row r="1970" spans="2:51" s="10" customFormat="1">
      <c r="B1970" s="136"/>
      <c r="D1970" s="137" t="s">
        <v>131</v>
      </c>
      <c r="E1970" s="138" t="s">
        <v>1</v>
      </c>
      <c r="F1970" s="139" t="s">
        <v>4999</v>
      </c>
      <c r="H1970" s="140">
        <v>1</v>
      </c>
      <c r="I1970" s="141"/>
      <c r="L1970" s="136"/>
      <c r="M1970" s="142"/>
      <c r="T1970" s="144"/>
      <c r="AT1970" s="138" t="s">
        <v>131</v>
      </c>
      <c r="AU1970" s="138" t="s">
        <v>78</v>
      </c>
      <c r="AV1970" s="10" t="s">
        <v>78</v>
      </c>
      <c r="AW1970" s="10" t="s">
        <v>28</v>
      </c>
      <c r="AX1970" s="10" t="s">
        <v>72</v>
      </c>
      <c r="AY1970" s="138" t="s">
        <v>130</v>
      </c>
    </row>
    <row r="1971" spans="2:51" s="813" customFormat="1">
      <c r="B1971" s="817"/>
      <c r="D1971" s="137" t="s">
        <v>131</v>
      </c>
      <c r="E1971" s="814" t="s">
        <v>1</v>
      </c>
      <c r="F1971" s="820" t="s">
        <v>2951</v>
      </c>
      <c r="H1971" s="819">
        <v>1</v>
      </c>
      <c r="I1971" s="818"/>
      <c r="L1971" s="817"/>
      <c r="M1971" s="816"/>
      <c r="T1971" s="815"/>
      <c r="AT1971" s="814" t="s">
        <v>131</v>
      </c>
      <c r="AU1971" s="814" t="s">
        <v>78</v>
      </c>
      <c r="AV1971" s="813" t="s">
        <v>132</v>
      </c>
      <c r="AW1971" s="813" t="s">
        <v>28</v>
      </c>
      <c r="AX1971" s="813" t="s">
        <v>72</v>
      </c>
      <c r="AY1971" s="814" t="s">
        <v>130</v>
      </c>
    </row>
    <row r="1972" spans="2:51" s="10" customFormat="1">
      <c r="B1972" s="136"/>
      <c r="D1972" s="137" t="s">
        <v>131</v>
      </c>
      <c r="E1972" s="138" t="s">
        <v>1</v>
      </c>
      <c r="F1972" s="139" t="s">
        <v>4998</v>
      </c>
      <c r="H1972" s="140">
        <v>2</v>
      </c>
      <c r="I1972" s="141"/>
      <c r="L1972" s="136"/>
      <c r="M1972" s="142"/>
      <c r="T1972" s="144"/>
      <c r="AT1972" s="138" t="s">
        <v>131</v>
      </c>
      <c r="AU1972" s="138" t="s">
        <v>78</v>
      </c>
      <c r="AV1972" s="10" t="s">
        <v>78</v>
      </c>
      <c r="AW1972" s="10" t="s">
        <v>28</v>
      </c>
      <c r="AX1972" s="10" t="s">
        <v>72</v>
      </c>
      <c r="AY1972" s="138" t="s">
        <v>130</v>
      </c>
    </row>
    <row r="1973" spans="2:51" s="10" customFormat="1">
      <c r="B1973" s="136"/>
      <c r="D1973" s="137" t="s">
        <v>131</v>
      </c>
      <c r="E1973" s="138" t="s">
        <v>1</v>
      </c>
      <c r="F1973" s="139" t="s">
        <v>4997</v>
      </c>
      <c r="H1973" s="140">
        <v>2</v>
      </c>
      <c r="I1973" s="141"/>
      <c r="L1973" s="136"/>
      <c r="M1973" s="142"/>
      <c r="T1973" s="144"/>
      <c r="AT1973" s="138" t="s">
        <v>131</v>
      </c>
      <c r="AU1973" s="138" t="s">
        <v>78</v>
      </c>
      <c r="AV1973" s="10" t="s">
        <v>78</v>
      </c>
      <c r="AW1973" s="10" t="s">
        <v>28</v>
      </c>
      <c r="AX1973" s="10" t="s">
        <v>72</v>
      </c>
      <c r="AY1973" s="138" t="s">
        <v>130</v>
      </c>
    </row>
    <row r="1974" spans="2:51" s="10" customFormat="1">
      <c r="B1974" s="136"/>
      <c r="D1974" s="137" t="s">
        <v>131</v>
      </c>
      <c r="E1974" s="138" t="s">
        <v>1</v>
      </c>
      <c r="F1974" s="139" t="s">
        <v>4996</v>
      </c>
      <c r="H1974" s="140">
        <v>1</v>
      </c>
      <c r="I1974" s="141"/>
      <c r="L1974" s="136"/>
      <c r="M1974" s="142"/>
      <c r="T1974" s="144"/>
      <c r="AT1974" s="138" t="s">
        <v>131</v>
      </c>
      <c r="AU1974" s="138" t="s">
        <v>78</v>
      </c>
      <c r="AV1974" s="10" t="s">
        <v>78</v>
      </c>
      <c r="AW1974" s="10" t="s">
        <v>28</v>
      </c>
      <c r="AX1974" s="10" t="s">
        <v>72</v>
      </c>
      <c r="AY1974" s="138" t="s">
        <v>130</v>
      </c>
    </row>
    <row r="1975" spans="2:51" s="813" customFormat="1">
      <c r="B1975" s="817"/>
      <c r="D1975" s="137" t="s">
        <v>131</v>
      </c>
      <c r="E1975" s="814" t="s">
        <v>1</v>
      </c>
      <c r="F1975" s="820" t="s">
        <v>2951</v>
      </c>
      <c r="H1975" s="819">
        <v>5</v>
      </c>
      <c r="I1975" s="818"/>
      <c r="L1975" s="817"/>
      <c r="M1975" s="816"/>
      <c r="T1975" s="815"/>
      <c r="AT1975" s="814" t="s">
        <v>131</v>
      </c>
      <c r="AU1975" s="814" t="s">
        <v>78</v>
      </c>
      <c r="AV1975" s="813" t="s">
        <v>132</v>
      </c>
      <c r="AW1975" s="813" t="s">
        <v>28</v>
      </c>
      <c r="AX1975" s="813" t="s">
        <v>72</v>
      </c>
      <c r="AY1975" s="814" t="s">
        <v>130</v>
      </c>
    </row>
    <row r="1976" spans="2:51" s="10" customFormat="1">
      <c r="B1976" s="136"/>
      <c r="D1976" s="137" t="s">
        <v>131</v>
      </c>
      <c r="E1976" s="138" t="s">
        <v>1</v>
      </c>
      <c r="F1976" s="139" t="s">
        <v>4736</v>
      </c>
      <c r="H1976" s="140">
        <v>1</v>
      </c>
      <c r="I1976" s="141"/>
      <c r="L1976" s="136"/>
      <c r="M1976" s="142"/>
      <c r="T1976" s="144"/>
      <c r="AT1976" s="138" t="s">
        <v>131</v>
      </c>
      <c r="AU1976" s="138" t="s">
        <v>78</v>
      </c>
      <c r="AV1976" s="10" t="s">
        <v>78</v>
      </c>
      <c r="AW1976" s="10" t="s">
        <v>28</v>
      </c>
      <c r="AX1976" s="10" t="s">
        <v>72</v>
      </c>
      <c r="AY1976" s="138" t="s">
        <v>130</v>
      </c>
    </row>
    <row r="1977" spans="2:51" s="10" customFormat="1">
      <c r="B1977" s="136"/>
      <c r="D1977" s="137" t="s">
        <v>131</v>
      </c>
      <c r="E1977" s="138" t="s">
        <v>1</v>
      </c>
      <c r="F1977" s="139" t="s">
        <v>4744</v>
      </c>
      <c r="H1977" s="140">
        <v>1</v>
      </c>
      <c r="I1977" s="141"/>
      <c r="L1977" s="136"/>
      <c r="M1977" s="142"/>
      <c r="T1977" s="144"/>
      <c r="AT1977" s="138" t="s">
        <v>131</v>
      </c>
      <c r="AU1977" s="138" t="s">
        <v>78</v>
      </c>
      <c r="AV1977" s="10" t="s">
        <v>78</v>
      </c>
      <c r="AW1977" s="10" t="s">
        <v>28</v>
      </c>
      <c r="AX1977" s="10" t="s">
        <v>72</v>
      </c>
      <c r="AY1977" s="138" t="s">
        <v>130</v>
      </c>
    </row>
    <row r="1978" spans="2:51" s="10" customFormat="1">
      <c r="B1978" s="136"/>
      <c r="D1978" s="137" t="s">
        <v>131</v>
      </c>
      <c r="E1978" s="138" t="s">
        <v>1</v>
      </c>
      <c r="F1978" s="139" t="s">
        <v>4750</v>
      </c>
      <c r="H1978" s="140">
        <v>3</v>
      </c>
      <c r="I1978" s="141"/>
      <c r="L1978" s="136"/>
      <c r="M1978" s="142"/>
      <c r="T1978" s="144"/>
      <c r="AT1978" s="138" t="s">
        <v>131</v>
      </c>
      <c r="AU1978" s="138" t="s">
        <v>78</v>
      </c>
      <c r="AV1978" s="10" t="s">
        <v>78</v>
      </c>
      <c r="AW1978" s="10" t="s">
        <v>28</v>
      </c>
      <c r="AX1978" s="10" t="s">
        <v>72</v>
      </c>
      <c r="AY1978" s="138" t="s">
        <v>130</v>
      </c>
    </row>
    <row r="1979" spans="2:51" s="10" customFormat="1">
      <c r="B1979" s="136"/>
      <c r="D1979" s="137" t="s">
        <v>131</v>
      </c>
      <c r="E1979" s="138" t="s">
        <v>1</v>
      </c>
      <c r="F1979" s="139" t="s">
        <v>4749</v>
      </c>
      <c r="H1979" s="140">
        <v>1</v>
      </c>
      <c r="I1979" s="141"/>
      <c r="L1979" s="136"/>
      <c r="M1979" s="142"/>
      <c r="T1979" s="144"/>
      <c r="AT1979" s="138" t="s">
        <v>131</v>
      </c>
      <c r="AU1979" s="138" t="s">
        <v>78</v>
      </c>
      <c r="AV1979" s="10" t="s">
        <v>78</v>
      </c>
      <c r="AW1979" s="10" t="s">
        <v>28</v>
      </c>
      <c r="AX1979" s="10" t="s">
        <v>72</v>
      </c>
      <c r="AY1979" s="138" t="s">
        <v>130</v>
      </c>
    </row>
    <row r="1980" spans="2:51" s="10" customFormat="1">
      <c r="B1980" s="136"/>
      <c r="D1980" s="137" t="s">
        <v>131</v>
      </c>
      <c r="E1980" s="138" t="s">
        <v>1</v>
      </c>
      <c r="F1980" s="139" t="s">
        <v>4748</v>
      </c>
      <c r="H1980" s="140">
        <v>1</v>
      </c>
      <c r="I1980" s="141"/>
      <c r="L1980" s="136"/>
      <c r="M1980" s="142"/>
      <c r="T1980" s="144"/>
      <c r="AT1980" s="138" t="s">
        <v>131</v>
      </c>
      <c r="AU1980" s="138" t="s">
        <v>78</v>
      </c>
      <c r="AV1980" s="10" t="s">
        <v>78</v>
      </c>
      <c r="AW1980" s="10" t="s">
        <v>28</v>
      </c>
      <c r="AX1980" s="10" t="s">
        <v>72</v>
      </c>
      <c r="AY1980" s="138" t="s">
        <v>130</v>
      </c>
    </row>
    <row r="1981" spans="2:51" s="10" customFormat="1">
      <c r="B1981" s="136"/>
      <c r="D1981" s="137" t="s">
        <v>131</v>
      </c>
      <c r="E1981" s="138" t="s">
        <v>1</v>
      </c>
      <c r="F1981" s="139" t="s">
        <v>4735</v>
      </c>
      <c r="H1981" s="140">
        <v>1</v>
      </c>
      <c r="I1981" s="141"/>
      <c r="L1981" s="136"/>
      <c r="M1981" s="142"/>
      <c r="T1981" s="144"/>
      <c r="AT1981" s="138" t="s">
        <v>131</v>
      </c>
      <c r="AU1981" s="138" t="s">
        <v>78</v>
      </c>
      <c r="AV1981" s="10" t="s">
        <v>78</v>
      </c>
      <c r="AW1981" s="10" t="s">
        <v>28</v>
      </c>
      <c r="AX1981" s="10" t="s">
        <v>72</v>
      </c>
      <c r="AY1981" s="138" t="s">
        <v>130</v>
      </c>
    </row>
    <row r="1982" spans="2:51" s="10" customFormat="1">
      <c r="B1982" s="136"/>
      <c r="D1982" s="137" t="s">
        <v>131</v>
      </c>
      <c r="E1982" s="138" t="s">
        <v>1</v>
      </c>
      <c r="F1982" s="139" t="s">
        <v>4740</v>
      </c>
      <c r="H1982" s="140">
        <v>1</v>
      </c>
      <c r="I1982" s="141"/>
      <c r="L1982" s="136"/>
      <c r="M1982" s="142"/>
      <c r="T1982" s="144"/>
      <c r="AT1982" s="138" t="s">
        <v>131</v>
      </c>
      <c r="AU1982" s="138" t="s">
        <v>78</v>
      </c>
      <c r="AV1982" s="10" t="s">
        <v>78</v>
      </c>
      <c r="AW1982" s="10" t="s">
        <v>28</v>
      </c>
      <c r="AX1982" s="10" t="s">
        <v>72</v>
      </c>
      <c r="AY1982" s="138" t="s">
        <v>130</v>
      </c>
    </row>
    <row r="1983" spans="2:51" s="813" customFormat="1">
      <c r="B1983" s="817"/>
      <c r="D1983" s="137" t="s">
        <v>131</v>
      </c>
      <c r="E1983" s="814" t="s">
        <v>1</v>
      </c>
      <c r="F1983" s="820" t="s">
        <v>2951</v>
      </c>
      <c r="H1983" s="819">
        <v>9</v>
      </c>
      <c r="I1983" s="818"/>
      <c r="L1983" s="817"/>
      <c r="M1983" s="816"/>
      <c r="T1983" s="815"/>
      <c r="AT1983" s="814" t="s">
        <v>131</v>
      </c>
      <c r="AU1983" s="814" t="s">
        <v>78</v>
      </c>
      <c r="AV1983" s="813" t="s">
        <v>132</v>
      </c>
      <c r="AW1983" s="813" t="s">
        <v>28</v>
      </c>
      <c r="AX1983" s="813" t="s">
        <v>72</v>
      </c>
      <c r="AY1983" s="814" t="s">
        <v>130</v>
      </c>
    </row>
    <row r="1984" spans="2:51" s="821" customFormat="1">
      <c r="B1984" s="825"/>
      <c r="D1984" s="137" t="s">
        <v>131</v>
      </c>
      <c r="E1984" s="822" t="s">
        <v>1</v>
      </c>
      <c r="F1984" s="828" t="s">
        <v>3195</v>
      </c>
      <c r="H1984" s="827">
        <v>61</v>
      </c>
      <c r="I1984" s="826"/>
      <c r="L1984" s="825"/>
      <c r="M1984" s="824"/>
      <c r="T1984" s="823"/>
      <c r="AT1984" s="822" t="s">
        <v>131</v>
      </c>
      <c r="AU1984" s="822" t="s">
        <v>78</v>
      </c>
      <c r="AV1984" s="821" t="s">
        <v>103</v>
      </c>
      <c r="AW1984" s="821" t="s">
        <v>28</v>
      </c>
      <c r="AX1984" s="821" t="s">
        <v>8</v>
      </c>
      <c r="AY1984" s="822" t="s">
        <v>130</v>
      </c>
    </row>
    <row r="1985" spans="2:65" s="686" customFormat="1" ht="24.25" customHeight="1">
      <c r="B1985" s="301"/>
      <c r="C1985" s="145" t="s">
        <v>2571</v>
      </c>
      <c r="D1985" s="145" t="s">
        <v>164</v>
      </c>
      <c r="E1985" s="146" t="s">
        <v>4995</v>
      </c>
      <c r="F1985" s="147" t="s">
        <v>4994</v>
      </c>
      <c r="G1985" s="148" t="s">
        <v>3305</v>
      </c>
      <c r="H1985" s="149">
        <v>61</v>
      </c>
      <c r="I1985" s="150"/>
      <c r="J1985" s="151">
        <f>ROUND(I1985*H1985,0)</f>
        <v>0</v>
      </c>
      <c r="K1985" s="147" t="s">
        <v>4082</v>
      </c>
      <c r="L1985" s="152"/>
      <c r="M1985" s="153" t="s">
        <v>1</v>
      </c>
      <c r="N1985" s="306" t="s">
        <v>37</v>
      </c>
      <c r="P1985" s="307">
        <f>O1985*H1985</f>
        <v>0</v>
      </c>
      <c r="Q1985" s="307">
        <v>1.1999999999999999E-3</v>
      </c>
      <c r="R1985" s="307">
        <f>Q1985*H1985</f>
        <v>7.3199999999999987E-2</v>
      </c>
      <c r="S1985" s="307">
        <v>0</v>
      </c>
      <c r="T1985" s="133">
        <f>S1985*H1985</f>
        <v>0</v>
      </c>
      <c r="AR1985" s="134" t="s">
        <v>154</v>
      </c>
      <c r="AT1985" s="134" t="s">
        <v>164</v>
      </c>
      <c r="AU1985" s="134" t="s">
        <v>78</v>
      </c>
      <c r="AY1985" s="277" t="s">
        <v>130</v>
      </c>
      <c r="BE1985" s="308">
        <f>IF(N1985="základní",J1985,0)</f>
        <v>0</v>
      </c>
      <c r="BF1985" s="308">
        <f>IF(N1985="snížená",J1985,0)</f>
        <v>0</v>
      </c>
      <c r="BG1985" s="308">
        <f>IF(N1985="zákl. přenesená",J1985,0)</f>
        <v>0</v>
      </c>
      <c r="BH1985" s="308">
        <f>IF(N1985="sníž. přenesená",J1985,0)</f>
        <v>0</v>
      </c>
      <c r="BI1985" s="308">
        <f>IF(N1985="nulová",J1985,0)</f>
        <v>0</v>
      </c>
      <c r="BJ1985" s="277" t="s">
        <v>8</v>
      </c>
      <c r="BK1985" s="308">
        <f>ROUND(I1985*H1985,0)</f>
        <v>0</v>
      </c>
      <c r="BL1985" s="277" t="s">
        <v>143</v>
      </c>
      <c r="BM1985" s="134" t="s">
        <v>4993</v>
      </c>
    </row>
    <row r="1986" spans="2:65" s="686" customFormat="1" ht="21.75" customHeight="1">
      <c r="B1986" s="301"/>
      <c r="C1986" s="551" t="s">
        <v>2572</v>
      </c>
      <c r="D1986" s="551" t="s">
        <v>1008</v>
      </c>
      <c r="E1986" s="801" t="s">
        <v>4992</v>
      </c>
      <c r="F1986" s="552" t="s">
        <v>4991</v>
      </c>
      <c r="G1986" s="800" t="s">
        <v>3305</v>
      </c>
      <c r="H1986" s="799">
        <v>1</v>
      </c>
      <c r="I1986" s="553"/>
      <c r="J1986" s="798">
        <f>ROUND(I1986*H1986,0)</f>
        <v>0</v>
      </c>
      <c r="K1986" s="552" t="s">
        <v>4082</v>
      </c>
      <c r="L1986" s="34"/>
      <c r="M1986" s="554" t="s">
        <v>1</v>
      </c>
      <c r="N1986" s="555" t="s">
        <v>37</v>
      </c>
      <c r="P1986" s="307">
        <f>O1986*H1986</f>
        <v>0</v>
      </c>
      <c r="Q1986" s="307">
        <v>0</v>
      </c>
      <c r="R1986" s="307">
        <f>Q1986*H1986</f>
        <v>0</v>
      </c>
      <c r="S1986" s="307">
        <v>0</v>
      </c>
      <c r="T1986" s="133">
        <f>S1986*H1986</f>
        <v>0</v>
      </c>
      <c r="AR1986" s="134" t="s">
        <v>143</v>
      </c>
      <c r="AT1986" s="134" t="s">
        <v>1008</v>
      </c>
      <c r="AU1986" s="134" t="s">
        <v>78</v>
      </c>
      <c r="AY1986" s="277" t="s">
        <v>130</v>
      </c>
      <c r="BE1986" s="308">
        <f>IF(N1986="základní",J1986,0)</f>
        <v>0</v>
      </c>
      <c r="BF1986" s="308">
        <f>IF(N1986="snížená",J1986,0)</f>
        <v>0</v>
      </c>
      <c r="BG1986" s="308">
        <f>IF(N1986="zákl. přenesená",J1986,0)</f>
        <v>0</v>
      </c>
      <c r="BH1986" s="308">
        <f>IF(N1986="sníž. přenesená",J1986,0)</f>
        <v>0</v>
      </c>
      <c r="BI1986" s="308">
        <f>IF(N1986="nulová",J1986,0)</f>
        <v>0</v>
      </c>
      <c r="BJ1986" s="277" t="s">
        <v>8</v>
      </c>
      <c r="BK1986" s="308">
        <f>ROUND(I1986*H1986,0)</f>
        <v>0</v>
      </c>
      <c r="BL1986" s="277" t="s">
        <v>143</v>
      </c>
      <c r="BM1986" s="134" t="s">
        <v>4990</v>
      </c>
    </row>
    <row r="1987" spans="2:65" s="10" customFormat="1">
      <c r="B1987" s="136"/>
      <c r="D1987" s="137" t="s">
        <v>131</v>
      </c>
      <c r="E1987" s="138" t="s">
        <v>1</v>
      </c>
      <c r="F1987" s="139" t="s">
        <v>4986</v>
      </c>
      <c r="H1987" s="140">
        <v>1</v>
      </c>
      <c r="I1987" s="141"/>
      <c r="L1987" s="136"/>
      <c r="M1987" s="142"/>
      <c r="T1987" s="144"/>
      <c r="AT1987" s="138" t="s">
        <v>131</v>
      </c>
      <c r="AU1987" s="138" t="s">
        <v>78</v>
      </c>
      <c r="AV1987" s="10" t="s">
        <v>78</v>
      </c>
      <c r="AW1987" s="10" t="s">
        <v>28</v>
      </c>
      <c r="AX1987" s="10" t="s">
        <v>8</v>
      </c>
      <c r="AY1987" s="138" t="s">
        <v>130</v>
      </c>
    </row>
    <row r="1988" spans="2:65" s="686" customFormat="1" ht="16.5" customHeight="1">
      <c r="B1988" s="301"/>
      <c r="C1988" s="145" t="s">
        <v>2573</v>
      </c>
      <c r="D1988" s="145" t="s">
        <v>164</v>
      </c>
      <c r="E1988" s="146" t="s">
        <v>4989</v>
      </c>
      <c r="F1988" s="147" t="s">
        <v>4988</v>
      </c>
      <c r="G1988" s="148" t="s">
        <v>3305</v>
      </c>
      <c r="H1988" s="149">
        <v>1</v>
      </c>
      <c r="I1988" s="150"/>
      <c r="J1988" s="151">
        <f>ROUND(I1988*H1988,0)</f>
        <v>0</v>
      </c>
      <c r="K1988" s="147" t="s">
        <v>1</v>
      </c>
      <c r="L1988" s="152"/>
      <c r="M1988" s="153" t="s">
        <v>1</v>
      </c>
      <c r="N1988" s="306" t="s">
        <v>37</v>
      </c>
      <c r="P1988" s="307">
        <f>O1988*H1988</f>
        <v>0</v>
      </c>
      <c r="Q1988" s="307">
        <v>1.4E-3</v>
      </c>
      <c r="R1988" s="307">
        <f>Q1988*H1988</f>
        <v>1.4E-3</v>
      </c>
      <c r="S1988" s="307">
        <v>0</v>
      </c>
      <c r="T1988" s="133">
        <f>S1988*H1988</f>
        <v>0</v>
      </c>
      <c r="AR1988" s="134" t="s">
        <v>154</v>
      </c>
      <c r="AT1988" s="134" t="s">
        <v>164</v>
      </c>
      <c r="AU1988" s="134" t="s">
        <v>78</v>
      </c>
      <c r="AY1988" s="277" t="s">
        <v>130</v>
      </c>
      <c r="BE1988" s="308">
        <f>IF(N1988="základní",J1988,0)</f>
        <v>0</v>
      </c>
      <c r="BF1988" s="308">
        <f>IF(N1988="snížená",J1988,0)</f>
        <v>0</v>
      </c>
      <c r="BG1988" s="308">
        <f>IF(N1988="zákl. přenesená",J1988,0)</f>
        <v>0</v>
      </c>
      <c r="BH1988" s="308">
        <f>IF(N1988="sníž. přenesená",J1988,0)</f>
        <v>0</v>
      </c>
      <c r="BI1988" s="308">
        <f>IF(N1988="nulová",J1988,0)</f>
        <v>0</v>
      </c>
      <c r="BJ1988" s="277" t="s">
        <v>8</v>
      </c>
      <c r="BK1988" s="308">
        <f>ROUND(I1988*H1988,0)</f>
        <v>0</v>
      </c>
      <c r="BL1988" s="277" t="s">
        <v>143</v>
      </c>
      <c r="BM1988" s="134" t="s">
        <v>4987</v>
      </c>
    </row>
    <row r="1989" spans="2:65" s="10" customFormat="1">
      <c r="B1989" s="136"/>
      <c r="D1989" s="137" t="s">
        <v>131</v>
      </c>
      <c r="E1989" s="138" t="s">
        <v>1</v>
      </c>
      <c r="F1989" s="139" t="s">
        <v>4986</v>
      </c>
      <c r="H1989" s="140">
        <v>1</v>
      </c>
      <c r="I1989" s="141"/>
      <c r="L1989" s="136"/>
      <c r="M1989" s="142"/>
      <c r="T1989" s="144"/>
      <c r="AT1989" s="138" t="s">
        <v>131</v>
      </c>
      <c r="AU1989" s="138" t="s">
        <v>78</v>
      </c>
      <c r="AV1989" s="10" t="s">
        <v>78</v>
      </c>
      <c r="AW1989" s="10" t="s">
        <v>28</v>
      </c>
      <c r="AX1989" s="10" t="s">
        <v>8</v>
      </c>
      <c r="AY1989" s="138" t="s">
        <v>130</v>
      </c>
    </row>
    <row r="1990" spans="2:65" s="686" customFormat="1" ht="24.25" customHeight="1">
      <c r="B1990" s="301"/>
      <c r="C1990" s="551" t="s">
        <v>2574</v>
      </c>
      <c r="D1990" s="551" t="s">
        <v>1008</v>
      </c>
      <c r="E1990" s="801" t="s">
        <v>4985</v>
      </c>
      <c r="F1990" s="552" t="s">
        <v>4984</v>
      </c>
      <c r="G1990" s="800" t="s">
        <v>3305</v>
      </c>
      <c r="H1990" s="799">
        <v>19</v>
      </c>
      <c r="I1990" s="553"/>
      <c r="J1990" s="798">
        <f>ROUND(I1990*H1990,0)</f>
        <v>0</v>
      </c>
      <c r="K1990" s="552" t="s">
        <v>4082</v>
      </c>
      <c r="L1990" s="34"/>
      <c r="M1990" s="554" t="s">
        <v>1</v>
      </c>
      <c r="N1990" s="555" t="s">
        <v>37</v>
      </c>
      <c r="P1990" s="307">
        <f>O1990*H1990</f>
        <v>0</v>
      </c>
      <c r="Q1990" s="307">
        <v>0</v>
      </c>
      <c r="R1990" s="307">
        <f>Q1990*H1990</f>
        <v>0</v>
      </c>
      <c r="S1990" s="307">
        <v>0</v>
      </c>
      <c r="T1990" s="133">
        <f>S1990*H1990</f>
        <v>0</v>
      </c>
      <c r="AR1990" s="134" t="s">
        <v>143</v>
      </c>
      <c r="AT1990" s="134" t="s">
        <v>1008</v>
      </c>
      <c r="AU1990" s="134" t="s">
        <v>78</v>
      </c>
      <c r="AY1990" s="277" t="s">
        <v>130</v>
      </c>
      <c r="BE1990" s="308">
        <f>IF(N1990="základní",J1990,0)</f>
        <v>0</v>
      </c>
      <c r="BF1990" s="308">
        <f>IF(N1990="snížená",J1990,0)</f>
        <v>0</v>
      </c>
      <c r="BG1990" s="308">
        <f>IF(N1990="zákl. přenesená",J1990,0)</f>
        <v>0</v>
      </c>
      <c r="BH1990" s="308">
        <f>IF(N1990="sníž. přenesená",J1990,0)</f>
        <v>0</v>
      </c>
      <c r="BI1990" s="308">
        <f>IF(N1990="nulová",J1990,0)</f>
        <v>0</v>
      </c>
      <c r="BJ1990" s="277" t="s">
        <v>8</v>
      </c>
      <c r="BK1990" s="308">
        <f>ROUND(I1990*H1990,0)</f>
        <v>0</v>
      </c>
      <c r="BL1990" s="277" t="s">
        <v>143</v>
      </c>
      <c r="BM1990" s="134" t="s">
        <v>4983</v>
      </c>
    </row>
    <row r="1991" spans="2:65" s="10" customFormat="1">
      <c r="B1991" s="136"/>
      <c r="D1991" s="137" t="s">
        <v>131</v>
      </c>
      <c r="E1991" s="138" t="s">
        <v>1</v>
      </c>
      <c r="F1991" s="139" t="s">
        <v>4982</v>
      </c>
      <c r="H1991" s="140">
        <v>17</v>
      </c>
      <c r="I1991" s="141"/>
      <c r="L1991" s="136"/>
      <c r="M1991" s="142"/>
      <c r="T1991" s="144"/>
      <c r="AT1991" s="138" t="s">
        <v>131</v>
      </c>
      <c r="AU1991" s="138" t="s">
        <v>78</v>
      </c>
      <c r="AV1991" s="10" t="s">
        <v>78</v>
      </c>
      <c r="AW1991" s="10" t="s">
        <v>28</v>
      </c>
      <c r="AX1991" s="10" t="s">
        <v>72</v>
      </c>
      <c r="AY1991" s="138" t="s">
        <v>130</v>
      </c>
    </row>
    <row r="1992" spans="2:65" s="10" customFormat="1">
      <c r="B1992" s="136"/>
      <c r="D1992" s="137" t="s">
        <v>131</v>
      </c>
      <c r="E1992" s="138" t="s">
        <v>1</v>
      </c>
      <c r="F1992" s="139" t="s">
        <v>4981</v>
      </c>
      <c r="H1992" s="140">
        <v>2</v>
      </c>
      <c r="I1992" s="141"/>
      <c r="L1992" s="136"/>
      <c r="M1992" s="142"/>
      <c r="T1992" s="144"/>
      <c r="AT1992" s="138" t="s">
        <v>131</v>
      </c>
      <c r="AU1992" s="138" t="s">
        <v>78</v>
      </c>
      <c r="AV1992" s="10" t="s">
        <v>78</v>
      </c>
      <c r="AW1992" s="10" t="s">
        <v>28</v>
      </c>
      <c r="AX1992" s="10" t="s">
        <v>72</v>
      </c>
      <c r="AY1992" s="138" t="s">
        <v>130</v>
      </c>
    </row>
    <row r="1993" spans="2:65" s="813" customFormat="1">
      <c r="B1993" s="817"/>
      <c r="D1993" s="137" t="s">
        <v>131</v>
      </c>
      <c r="E1993" s="814" t="s">
        <v>1</v>
      </c>
      <c r="F1993" s="820" t="s">
        <v>2951</v>
      </c>
      <c r="H1993" s="819">
        <v>19</v>
      </c>
      <c r="I1993" s="818"/>
      <c r="L1993" s="817"/>
      <c r="M1993" s="816"/>
      <c r="T1993" s="815"/>
      <c r="AT1993" s="814" t="s">
        <v>131</v>
      </c>
      <c r="AU1993" s="814" t="s">
        <v>78</v>
      </c>
      <c r="AV1993" s="813" t="s">
        <v>132</v>
      </c>
      <c r="AW1993" s="813" t="s">
        <v>28</v>
      </c>
      <c r="AX1993" s="813" t="s">
        <v>8</v>
      </c>
      <c r="AY1993" s="814" t="s">
        <v>130</v>
      </c>
    </row>
    <row r="1994" spans="2:65" s="686" customFormat="1" ht="21.75" customHeight="1">
      <c r="B1994" s="301"/>
      <c r="C1994" s="145" t="s">
        <v>2575</v>
      </c>
      <c r="D1994" s="145" t="s">
        <v>164</v>
      </c>
      <c r="E1994" s="146" t="s">
        <v>4965</v>
      </c>
      <c r="F1994" s="147" t="s">
        <v>4964</v>
      </c>
      <c r="G1994" s="148" t="s">
        <v>158</v>
      </c>
      <c r="H1994" s="149">
        <v>17.100000000000001</v>
      </c>
      <c r="I1994" s="150"/>
      <c r="J1994" s="151">
        <f>ROUND(I1994*H1994,0)</f>
        <v>0</v>
      </c>
      <c r="K1994" s="147" t="s">
        <v>4082</v>
      </c>
      <c r="L1994" s="152"/>
      <c r="M1994" s="153" t="s">
        <v>1</v>
      </c>
      <c r="N1994" s="306" t="s">
        <v>37</v>
      </c>
      <c r="P1994" s="307">
        <f>O1994*H1994</f>
        <v>0</v>
      </c>
      <c r="Q1994" s="307">
        <v>1.5E-3</v>
      </c>
      <c r="R1994" s="307">
        <f>Q1994*H1994</f>
        <v>2.5650000000000003E-2</v>
      </c>
      <c r="S1994" s="307">
        <v>0</v>
      </c>
      <c r="T1994" s="133">
        <f>S1994*H1994</f>
        <v>0</v>
      </c>
      <c r="AR1994" s="134" t="s">
        <v>154</v>
      </c>
      <c r="AT1994" s="134" t="s">
        <v>164</v>
      </c>
      <c r="AU1994" s="134" t="s">
        <v>78</v>
      </c>
      <c r="AY1994" s="277" t="s">
        <v>130</v>
      </c>
      <c r="BE1994" s="308">
        <f>IF(N1994="základní",J1994,0)</f>
        <v>0</v>
      </c>
      <c r="BF1994" s="308">
        <f>IF(N1994="snížená",J1994,0)</f>
        <v>0</v>
      </c>
      <c r="BG1994" s="308">
        <f>IF(N1994="zákl. přenesená",J1994,0)</f>
        <v>0</v>
      </c>
      <c r="BH1994" s="308">
        <f>IF(N1994="sníž. přenesená",J1994,0)</f>
        <v>0</v>
      </c>
      <c r="BI1994" s="308">
        <f>IF(N1994="nulová",J1994,0)</f>
        <v>0</v>
      </c>
      <c r="BJ1994" s="277" t="s">
        <v>8</v>
      </c>
      <c r="BK1994" s="308">
        <f>ROUND(I1994*H1994,0)</f>
        <v>0</v>
      </c>
      <c r="BL1994" s="277" t="s">
        <v>143</v>
      </c>
      <c r="BM1994" s="134" t="s">
        <v>4980</v>
      </c>
    </row>
    <row r="1995" spans="2:65" s="10" customFormat="1">
      <c r="B1995" s="136"/>
      <c r="D1995" s="137" t="s">
        <v>131</v>
      </c>
      <c r="E1995" s="138" t="s">
        <v>1</v>
      </c>
      <c r="F1995" s="139" t="s">
        <v>4979</v>
      </c>
      <c r="H1995" s="140">
        <v>15.3</v>
      </c>
      <c r="I1995" s="141"/>
      <c r="L1995" s="136"/>
      <c r="M1995" s="142"/>
      <c r="T1995" s="144"/>
      <c r="AT1995" s="138" t="s">
        <v>131</v>
      </c>
      <c r="AU1995" s="138" t="s">
        <v>78</v>
      </c>
      <c r="AV1995" s="10" t="s">
        <v>78</v>
      </c>
      <c r="AW1995" s="10" t="s">
        <v>28</v>
      </c>
      <c r="AX1995" s="10" t="s">
        <v>72</v>
      </c>
      <c r="AY1995" s="138" t="s">
        <v>130</v>
      </c>
    </row>
    <row r="1996" spans="2:65" s="10" customFormat="1">
      <c r="B1996" s="136"/>
      <c r="D1996" s="137" t="s">
        <v>131</v>
      </c>
      <c r="E1996" s="138" t="s">
        <v>1</v>
      </c>
      <c r="F1996" s="139" t="s">
        <v>4978</v>
      </c>
      <c r="H1996" s="140">
        <v>1.8</v>
      </c>
      <c r="I1996" s="141"/>
      <c r="L1996" s="136"/>
      <c r="M1996" s="142"/>
      <c r="T1996" s="144"/>
      <c r="AT1996" s="138" t="s">
        <v>131</v>
      </c>
      <c r="AU1996" s="138" t="s">
        <v>78</v>
      </c>
      <c r="AV1996" s="10" t="s">
        <v>78</v>
      </c>
      <c r="AW1996" s="10" t="s">
        <v>28</v>
      </c>
      <c r="AX1996" s="10" t="s">
        <v>72</v>
      </c>
      <c r="AY1996" s="138" t="s">
        <v>130</v>
      </c>
    </row>
    <row r="1997" spans="2:65" s="813" customFormat="1">
      <c r="B1997" s="817"/>
      <c r="D1997" s="137" t="s">
        <v>131</v>
      </c>
      <c r="E1997" s="814" t="s">
        <v>1</v>
      </c>
      <c r="F1997" s="820" t="s">
        <v>2951</v>
      </c>
      <c r="H1997" s="819">
        <v>17.100000000000001</v>
      </c>
      <c r="I1997" s="818"/>
      <c r="L1997" s="817"/>
      <c r="M1997" s="816"/>
      <c r="T1997" s="815"/>
      <c r="AT1997" s="814" t="s">
        <v>131</v>
      </c>
      <c r="AU1997" s="814" t="s">
        <v>78</v>
      </c>
      <c r="AV1997" s="813" t="s">
        <v>132</v>
      </c>
      <c r="AW1997" s="813" t="s">
        <v>28</v>
      </c>
      <c r="AX1997" s="813" t="s">
        <v>8</v>
      </c>
      <c r="AY1997" s="814" t="s">
        <v>130</v>
      </c>
    </row>
    <row r="1998" spans="2:65" s="686" customFormat="1" ht="24.25" customHeight="1">
      <c r="B1998" s="301"/>
      <c r="C1998" s="551" t="s">
        <v>2576</v>
      </c>
      <c r="D1998" s="551" t="s">
        <v>1008</v>
      </c>
      <c r="E1998" s="801" t="s">
        <v>4977</v>
      </c>
      <c r="F1998" s="552" t="s">
        <v>4976</v>
      </c>
      <c r="G1998" s="800" t="s">
        <v>3305</v>
      </c>
      <c r="H1998" s="799">
        <v>4</v>
      </c>
      <c r="I1998" s="553"/>
      <c r="J1998" s="798">
        <f>ROUND(I1998*H1998,0)</f>
        <v>0</v>
      </c>
      <c r="K1998" s="552" t="s">
        <v>4082</v>
      </c>
      <c r="L1998" s="34"/>
      <c r="M1998" s="554" t="s">
        <v>1</v>
      </c>
      <c r="N1998" s="555" t="s">
        <v>37</v>
      </c>
      <c r="P1998" s="307">
        <f>O1998*H1998</f>
        <v>0</v>
      </c>
      <c r="Q1998" s="307">
        <v>0</v>
      </c>
      <c r="R1998" s="307">
        <f>Q1998*H1998</f>
        <v>0</v>
      </c>
      <c r="S1998" s="307">
        <v>0</v>
      </c>
      <c r="T1998" s="133">
        <f>S1998*H1998</f>
        <v>0</v>
      </c>
      <c r="AR1998" s="134" t="s">
        <v>143</v>
      </c>
      <c r="AT1998" s="134" t="s">
        <v>1008</v>
      </c>
      <c r="AU1998" s="134" t="s">
        <v>78</v>
      </c>
      <c r="AY1998" s="277" t="s">
        <v>130</v>
      </c>
      <c r="BE1998" s="308">
        <f>IF(N1998="základní",J1998,0)</f>
        <v>0</v>
      </c>
      <c r="BF1998" s="308">
        <f>IF(N1998="snížená",J1998,0)</f>
        <v>0</v>
      </c>
      <c r="BG1998" s="308">
        <f>IF(N1998="zákl. přenesená",J1998,0)</f>
        <v>0</v>
      </c>
      <c r="BH1998" s="308">
        <f>IF(N1998="sníž. přenesená",J1998,0)</f>
        <v>0</v>
      </c>
      <c r="BI1998" s="308">
        <f>IF(N1998="nulová",J1998,0)</f>
        <v>0</v>
      </c>
      <c r="BJ1998" s="277" t="s">
        <v>8</v>
      </c>
      <c r="BK1998" s="308">
        <f>ROUND(I1998*H1998,0)</f>
        <v>0</v>
      </c>
      <c r="BL1998" s="277" t="s">
        <v>143</v>
      </c>
      <c r="BM1998" s="134" t="s">
        <v>4975</v>
      </c>
    </row>
    <row r="1999" spans="2:65" s="10" customFormat="1">
      <c r="B1999" s="136"/>
      <c r="D1999" s="137" t="s">
        <v>131</v>
      </c>
      <c r="E1999" s="138" t="s">
        <v>1</v>
      </c>
      <c r="F1999" s="139" t="s">
        <v>4974</v>
      </c>
      <c r="H1999" s="140">
        <v>4</v>
      </c>
      <c r="I1999" s="141"/>
      <c r="L1999" s="136"/>
      <c r="M1999" s="142"/>
      <c r="T1999" s="144"/>
      <c r="AT1999" s="138" t="s">
        <v>131</v>
      </c>
      <c r="AU1999" s="138" t="s">
        <v>78</v>
      </c>
      <c r="AV1999" s="10" t="s">
        <v>78</v>
      </c>
      <c r="AW1999" s="10" t="s">
        <v>28</v>
      </c>
      <c r="AX1999" s="10" t="s">
        <v>8</v>
      </c>
      <c r="AY1999" s="138" t="s">
        <v>130</v>
      </c>
    </row>
    <row r="2000" spans="2:65" s="686" customFormat="1" ht="21.75" customHeight="1">
      <c r="B2000" s="301"/>
      <c r="C2000" s="145" t="s">
        <v>2577</v>
      </c>
      <c r="D2000" s="145" t="s">
        <v>164</v>
      </c>
      <c r="E2000" s="146" t="s">
        <v>4973</v>
      </c>
      <c r="F2000" s="147" t="s">
        <v>4972</v>
      </c>
      <c r="G2000" s="148" t="s">
        <v>158</v>
      </c>
      <c r="H2000" s="149">
        <v>8.1999999999999993</v>
      </c>
      <c r="I2000" s="150"/>
      <c r="J2000" s="151">
        <f>ROUND(I2000*H2000,0)</f>
        <v>0</v>
      </c>
      <c r="K2000" s="147" t="s">
        <v>4082</v>
      </c>
      <c r="L2000" s="152"/>
      <c r="M2000" s="153" t="s">
        <v>1</v>
      </c>
      <c r="N2000" s="306" t="s">
        <v>37</v>
      </c>
      <c r="P2000" s="307">
        <f>O2000*H2000</f>
        <v>0</v>
      </c>
      <c r="Q2000" s="307">
        <v>1.1000000000000001E-3</v>
      </c>
      <c r="R2000" s="307">
        <f>Q2000*H2000</f>
        <v>9.0200000000000002E-3</v>
      </c>
      <c r="S2000" s="307">
        <v>0</v>
      </c>
      <c r="T2000" s="133">
        <f>S2000*H2000</f>
        <v>0</v>
      </c>
      <c r="AR2000" s="134" t="s">
        <v>154</v>
      </c>
      <c r="AT2000" s="134" t="s">
        <v>164</v>
      </c>
      <c r="AU2000" s="134" t="s">
        <v>78</v>
      </c>
      <c r="AY2000" s="277" t="s">
        <v>130</v>
      </c>
      <c r="BE2000" s="308">
        <f>IF(N2000="základní",J2000,0)</f>
        <v>0</v>
      </c>
      <c r="BF2000" s="308">
        <f>IF(N2000="snížená",J2000,0)</f>
        <v>0</v>
      </c>
      <c r="BG2000" s="308">
        <f>IF(N2000="zákl. přenesená",J2000,0)</f>
        <v>0</v>
      </c>
      <c r="BH2000" s="308">
        <f>IF(N2000="sníž. přenesená",J2000,0)</f>
        <v>0</v>
      </c>
      <c r="BI2000" s="308">
        <f>IF(N2000="nulová",J2000,0)</f>
        <v>0</v>
      </c>
      <c r="BJ2000" s="277" t="s">
        <v>8</v>
      </c>
      <c r="BK2000" s="308">
        <f>ROUND(I2000*H2000,0)</f>
        <v>0</v>
      </c>
      <c r="BL2000" s="277" t="s">
        <v>143</v>
      </c>
      <c r="BM2000" s="134" t="s">
        <v>4971</v>
      </c>
    </row>
    <row r="2001" spans="2:65" s="10" customFormat="1">
      <c r="B2001" s="136"/>
      <c r="D2001" s="137" t="s">
        <v>131</v>
      </c>
      <c r="E2001" s="138" t="s">
        <v>1</v>
      </c>
      <c r="F2001" s="139" t="s">
        <v>4970</v>
      </c>
      <c r="H2001" s="140">
        <v>8.1999999999999993</v>
      </c>
      <c r="I2001" s="141"/>
      <c r="L2001" s="136"/>
      <c r="M2001" s="142"/>
      <c r="T2001" s="144"/>
      <c r="AT2001" s="138" t="s">
        <v>131</v>
      </c>
      <c r="AU2001" s="138" t="s">
        <v>78</v>
      </c>
      <c r="AV2001" s="10" t="s">
        <v>78</v>
      </c>
      <c r="AW2001" s="10" t="s">
        <v>28</v>
      </c>
      <c r="AX2001" s="10" t="s">
        <v>8</v>
      </c>
      <c r="AY2001" s="138" t="s">
        <v>130</v>
      </c>
    </row>
    <row r="2002" spans="2:65" s="686" customFormat="1" ht="24.25" customHeight="1">
      <c r="B2002" s="301"/>
      <c r="C2002" s="551" t="s">
        <v>2578</v>
      </c>
      <c r="D2002" s="551" t="s">
        <v>1008</v>
      </c>
      <c r="E2002" s="801" t="s">
        <v>4969</v>
      </c>
      <c r="F2002" s="552" t="s">
        <v>4968</v>
      </c>
      <c r="G2002" s="800" t="s">
        <v>3305</v>
      </c>
      <c r="H2002" s="799">
        <v>6</v>
      </c>
      <c r="I2002" s="553"/>
      <c r="J2002" s="798">
        <f>ROUND(I2002*H2002,0)</f>
        <v>0</v>
      </c>
      <c r="K2002" s="552" t="s">
        <v>4082</v>
      </c>
      <c r="L2002" s="34"/>
      <c r="M2002" s="554" t="s">
        <v>1</v>
      </c>
      <c r="N2002" s="555" t="s">
        <v>37</v>
      </c>
      <c r="P2002" s="307">
        <f>O2002*H2002</f>
        <v>0</v>
      </c>
      <c r="Q2002" s="307">
        <v>0</v>
      </c>
      <c r="R2002" s="307">
        <f>Q2002*H2002</f>
        <v>0</v>
      </c>
      <c r="S2002" s="307">
        <v>0</v>
      </c>
      <c r="T2002" s="133">
        <f>S2002*H2002</f>
        <v>0</v>
      </c>
      <c r="AR2002" s="134" t="s">
        <v>143</v>
      </c>
      <c r="AT2002" s="134" t="s">
        <v>1008</v>
      </c>
      <c r="AU2002" s="134" t="s">
        <v>78</v>
      </c>
      <c r="AY2002" s="277" t="s">
        <v>130</v>
      </c>
      <c r="BE2002" s="308">
        <f>IF(N2002="základní",J2002,0)</f>
        <v>0</v>
      </c>
      <c r="BF2002" s="308">
        <f>IF(N2002="snížená",J2002,0)</f>
        <v>0</v>
      </c>
      <c r="BG2002" s="308">
        <f>IF(N2002="zákl. přenesená",J2002,0)</f>
        <v>0</v>
      </c>
      <c r="BH2002" s="308">
        <f>IF(N2002="sníž. přenesená",J2002,0)</f>
        <v>0</v>
      </c>
      <c r="BI2002" s="308">
        <f>IF(N2002="nulová",J2002,0)</f>
        <v>0</v>
      </c>
      <c r="BJ2002" s="277" t="s">
        <v>8</v>
      </c>
      <c r="BK2002" s="308">
        <f>ROUND(I2002*H2002,0)</f>
        <v>0</v>
      </c>
      <c r="BL2002" s="277" t="s">
        <v>143</v>
      </c>
      <c r="BM2002" s="134" t="s">
        <v>4967</v>
      </c>
    </row>
    <row r="2003" spans="2:65" s="10" customFormat="1">
      <c r="B2003" s="136"/>
      <c r="D2003" s="137" t="s">
        <v>131</v>
      </c>
      <c r="E2003" s="138" t="s">
        <v>1</v>
      </c>
      <c r="F2003" s="139" t="s">
        <v>4966</v>
      </c>
      <c r="H2003" s="140">
        <v>6</v>
      </c>
      <c r="I2003" s="141"/>
      <c r="L2003" s="136"/>
      <c r="M2003" s="142"/>
      <c r="T2003" s="144"/>
      <c r="AT2003" s="138" t="s">
        <v>131</v>
      </c>
      <c r="AU2003" s="138" t="s">
        <v>78</v>
      </c>
      <c r="AV2003" s="10" t="s">
        <v>78</v>
      </c>
      <c r="AW2003" s="10" t="s">
        <v>28</v>
      </c>
      <c r="AX2003" s="10" t="s">
        <v>8</v>
      </c>
      <c r="AY2003" s="138" t="s">
        <v>130</v>
      </c>
    </row>
    <row r="2004" spans="2:65" s="686" customFormat="1" ht="21.75" customHeight="1">
      <c r="B2004" s="301"/>
      <c r="C2004" s="145" t="s">
        <v>2579</v>
      </c>
      <c r="D2004" s="145" t="s">
        <v>164</v>
      </c>
      <c r="E2004" s="146" t="s">
        <v>4965</v>
      </c>
      <c r="F2004" s="147" t="s">
        <v>4964</v>
      </c>
      <c r="G2004" s="148" t="s">
        <v>158</v>
      </c>
      <c r="H2004" s="149">
        <v>33.4</v>
      </c>
      <c r="I2004" s="150"/>
      <c r="J2004" s="151">
        <f>ROUND(I2004*H2004,0)</f>
        <v>0</v>
      </c>
      <c r="K2004" s="147" t="s">
        <v>4082</v>
      </c>
      <c r="L2004" s="152"/>
      <c r="M2004" s="153" t="s">
        <v>1</v>
      </c>
      <c r="N2004" s="306" t="s">
        <v>37</v>
      </c>
      <c r="P2004" s="307">
        <f>O2004*H2004</f>
        <v>0</v>
      </c>
      <c r="Q2004" s="307">
        <v>1.5E-3</v>
      </c>
      <c r="R2004" s="307">
        <f>Q2004*H2004</f>
        <v>5.0099999999999999E-2</v>
      </c>
      <c r="S2004" s="307">
        <v>0</v>
      </c>
      <c r="T2004" s="133">
        <f>S2004*H2004</f>
        <v>0</v>
      </c>
      <c r="AR2004" s="134" t="s">
        <v>154</v>
      </c>
      <c r="AT2004" s="134" t="s">
        <v>164</v>
      </c>
      <c r="AU2004" s="134" t="s">
        <v>78</v>
      </c>
      <c r="AY2004" s="277" t="s">
        <v>130</v>
      </c>
      <c r="BE2004" s="308">
        <f>IF(N2004="základní",J2004,0)</f>
        <v>0</v>
      </c>
      <c r="BF2004" s="308">
        <f>IF(N2004="snížená",J2004,0)</f>
        <v>0</v>
      </c>
      <c r="BG2004" s="308">
        <f>IF(N2004="zákl. přenesená",J2004,0)</f>
        <v>0</v>
      </c>
      <c r="BH2004" s="308">
        <f>IF(N2004="sníž. přenesená",J2004,0)</f>
        <v>0</v>
      </c>
      <c r="BI2004" s="308">
        <f>IF(N2004="nulová",J2004,0)</f>
        <v>0</v>
      </c>
      <c r="BJ2004" s="277" t="s">
        <v>8</v>
      </c>
      <c r="BK2004" s="308">
        <f>ROUND(I2004*H2004,0)</f>
        <v>0</v>
      </c>
      <c r="BL2004" s="277" t="s">
        <v>143</v>
      </c>
      <c r="BM2004" s="134" t="s">
        <v>4963</v>
      </c>
    </row>
    <row r="2005" spans="2:65" s="10" customFormat="1">
      <c r="B2005" s="136"/>
      <c r="D2005" s="137" t="s">
        <v>131</v>
      </c>
      <c r="E2005" s="138" t="s">
        <v>1</v>
      </c>
      <c r="F2005" s="139" t="s">
        <v>4962</v>
      </c>
      <c r="H2005" s="140">
        <v>33.4</v>
      </c>
      <c r="I2005" s="141"/>
      <c r="L2005" s="136"/>
      <c r="M2005" s="142"/>
      <c r="T2005" s="144"/>
      <c r="AT2005" s="138" t="s">
        <v>131</v>
      </c>
      <c r="AU2005" s="138" t="s">
        <v>78</v>
      </c>
      <c r="AV2005" s="10" t="s">
        <v>78</v>
      </c>
      <c r="AW2005" s="10" t="s">
        <v>28</v>
      </c>
      <c r="AX2005" s="10" t="s">
        <v>8</v>
      </c>
      <c r="AY2005" s="138" t="s">
        <v>130</v>
      </c>
    </row>
    <row r="2006" spans="2:65" s="686" customFormat="1" ht="24.25" customHeight="1">
      <c r="B2006" s="301"/>
      <c r="C2006" s="551" t="s">
        <v>2580</v>
      </c>
      <c r="D2006" s="551" t="s">
        <v>1008</v>
      </c>
      <c r="E2006" s="801" t="s">
        <v>4961</v>
      </c>
      <c r="F2006" s="552" t="s">
        <v>4960</v>
      </c>
      <c r="G2006" s="800" t="s">
        <v>3305</v>
      </c>
      <c r="H2006" s="799">
        <v>30</v>
      </c>
      <c r="I2006" s="553"/>
      <c r="J2006" s="798">
        <f>ROUND(I2006*H2006,0)</f>
        <v>0</v>
      </c>
      <c r="K2006" s="552" t="s">
        <v>4082</v>
      </c>
      <c r="L2006" s="34"/>
      <c r="M2006" s="554" t="s">
        <v>1</v>
      </c>
      <c r="N2006" s="555" t="s">
        <v>37</v>
      </c>
      <c r="P2006" s="307">
        <f>O2006*H2006</f>
        <v>0</v>
      </c>
      <c r="Q2006" s="307">
        <v>0</v>
      </c>
      <c r="R2006" s="307">
        <f>Q2006*H2006</f>
        <v>0</v>
      </c>
      <c r="S2006" s="307">
        <v>0</v>
      </c>
      <c r="T2006" s="133">
        <f>S2006*H2006</f>
        <v>0</v>
      </c>
      <c r="AR2006" s="134" t="s">
        <v>143</v>
      </c>
      <c r="AT2006" s="134" t="s">
        <v>1008</v>
      </c>
      <c r="AU2006" s="134" t="s">
        <v>78</v>
      </c>
      <c r="AY2006" s="277" t="s">
        <v>130</v>
      </c>
      <c r="BE2006" s="308">
        <f>IF(N2006="základní",J2006,0)</f>
        <v>0</v>
      </c>
      <c r="BF2006" s="308">
        <f>IF(N2006="snížená",J2006,0)</f>
        <v>0</v>
      </c>
      <c r="BG2006" s="308">
        <f>IF(N2006="zákl. přenesená",J2006,0)</f>
        <v>0</v>
      </c>
      <c r="BH2006" s="308">
        <f>IF(N2006="sníž. přenesená",J2006,0)</f>
        <v>0</v>
      </c>
      <c r="BI2006" s="308">
        <f>IF(N2006="nulová",J2006,0)</f>
        <v>0</v>
      </c>
      <c r="BJ2006" s="277" t="s">
        <v>8</v>
      </c>
      <c r="BK2006" s="308">
        <f>ROUND(I2006*H2006,0)</f>
        <v>0</v>
      </c>
      <c r="BL2006" s="277" t="s">
        <v>143</v>
      </c>
      <c r="BM2006" s="134" t="s">
        <v>4959</v>
      </c>
    </row>
    <row r="2007" spans="2:65" s="10" customFormat="1">
      <c r="B2007" s="136"/>
      <c r="D2007" s="137" t="s">
        <v>131</v>
      </c>
      <c r="E2007" s="138" t="s">
        <v>1</v>
      </c>
      <c r="F2007" s="139" t="s">
        <v>4958</v>
      </c>
      <c r="H2007" s="140">
        <v>4</v>
      </c>
      <c r="I2007" s="141"/>
      <c r="L2007" s="136"/>
      <c r="M2007" s="142"/>
      <c r="T2007" s="144"/>
      <c r="AT2007" s="138" t="s">
        <v>131</v>
      </c>
      <c r="AU2007" s="138" t="s">
        <v>78</v>
      </c>
      <c r="AV2007" s="10" t="s">
        <v>78</v>
      </c>
      <c r="AW2007" s="10" t="s">
        <v>28</v>
      </c>
      <c r="AX2007" s="10" t="s">
        <v>72</v>
      </c>
      <c r="AY2007" s="138" t="s">
        <v>130</v>
      </c>
    </row>
    <row r="2008" spans="2:65" s="10" customFormat="1">
      <c r="B2008" s="136"/>
      <c r="D2008" s="137" t="s">
        <v>131</v>
      </c>
      <c r="E2008" s="138" t="s">
        <v>1</v>
      </c>
      <c r="F2008" s="139" t="s">
        <v>4957</v>
      </c>
      <c r="H2008" s="140">
        <v>26</v>
      </c>
      <c r="I2008" s="141"/>
      <c r="L2008" s="136"/>
      <c r="M2008" s="142"/>
      <c r="T2008" s="144"/>
      <c r="AT2008" s="138" t="s">
        <v>131</v>
      </c>
      <c r="AU2008" s="138" t="s">
        <v>78</v>
      </c>
      <c r="AV2008" s="10" t="s">
        <v>78</v>
      </c>
      <c r="AW2008" s="10" t="s">
        <v>28</v>
      </c>
      <c r="AX2008" s="10" t="s">
        <v>72</v>
      </c>
      <c r="AY2008" s="138" t="s">
        <v>130</v>
      </c>
    </row>
    <row r="2009" spans="2:65" s="813" customFormat="1">
      <c r="B2009" s="817"/>
      <c r="D2009" s="137" t="s">
        <v>131</v>
      </c>
      <c r="E2009" s="814" t="s">
        <v>1</v>
      </c>
      <c r="F2009" s="820" t="s">
        <v>2951</v>
      </c>
      <c r="H2009" s="819">
        <v>30</v>
      </c>
      <c r="I2009" s="818"/>
      <c r="L2009" s="817"/>
      <c r="M2009" s="816"/>
      <c r="T2009" s="815"/>
      <c r="AT2009" s="814" t="s">
        <v>131</v>
      </c>
      <c r="AU2009" s="814" t="s">
        <v>78</v>
      </c>
      <c r="AV2009" s="813" t="s">
        <v>132</v>
      </c>
      <c r="AW2009" s="813" t="s">
        <v>28</v>
      </c>
      <c r="AX2009" s="813" t="s">
        <v>8</v>
      </c>
      <c r="AY2009" s="814" t="s">
        <v>130</v>
      </c>
    </row>
    <row r="2010" spans="2:65" s="686" customFormat="1" ht="21.75" customHeight="1">
      <c r="B2010" s="301"/>
      <c r="C2010" s="145" t="s">
        <v>2581</v>
      </c>
      <c r="D2010" s="145" t="s">
        <v>164</v>
      </c>
      <c r="E2010" s="146" t="s">
        <v>4956</v>
      </c>
      <c r="F2010" s="147" t="s">
        <v>4955</v>
      </c>
      <c r="G2010" s="148" t="s">
        <v>158</v>
      </c>
      <c r="H2010" s="149">
        <v>27</v>
      </c>
      <c r="I2010" s="150"/>
      <c r="J2010" s="151">
        <f>ROUND(I2010*H2010,0)</f>
        <v>0</v>
      </c>
      <c r="K2010" s="147" t="s">
        <v>4082</v>
      </c>
      <c r="L2010" s="152"/>
      <c r="M2010" s="153" t="s">
        <v>1</v>
      </c>
      <c r="N2010" s="306" t="s">
        <v>37</v>
      </c>
      <c r="P2010" s="307">
        <f>O2010*H2010</f>
        <v>0</v>
      </c>
      <c r="Q2010" s="307">
        <v>2.0999999999999999E-3</v>
      </c>
      <c r="R2010" s="307">
        <f>Q2010*H2010</f>
        <v>5.6699999999999993E-2</v>
      </c>
      <c r="S2010" s="307">
        <v>0</v>
      </c>
      <c r="T2010" s="133">
        <f>S2010*H2010</f>
        <v>0</v>
      </c>
      <c r="AR2010" s="134" t="s">
        <v>154</v>
      </c>
      <c r="AT2010" s="134" t="s">
        <v>164</v>
      </c>
      <c r="AU2010" s="134" t="s">
        <v>78</v>
      </c>
      <c r="AY2010" s="277" t="s">
        <v>130</v>
      </c>
      <c r="BE2010" s="308">
        <f>IF(N2010="základní",J2010,0)</f>
        <v>0</v>
      </c>
      <c r="BF2010" s="308">
        <f>IF(N2010="snížená",J2010,0)</f>
        <v>0</v>
      </c>
      <c r="BG2010" s="308">
        <f>IF(N2010="zákl. přenesená",J2010,0)</f>
        <v>0</v>
      </c>
      <c r="BH2010" s="308">
        <f>IF(N2010="sníž. přenesená",J2010,0)</f>
        <v>0</v>
      </c>
      <c r="BI2010" s="308">
        <f>IF(N2010="nulová",J2010,0)</f>
        <v>0</v>
      </c>
      <c r="BJ2010" s="277" t="s">
        <v>8</v>
      </c>
      <c r="BK2010" s="308">
        <f>ROUND(I2010*H2010,0)</f>
        <v>0</v>
      </c>
      <c r="BL2010" s="277" t="s">
        <v>143</v>
      </c>
      <c r="BM2010" s="134" t="s">
        <v>4954</v>
      </c>
    </row>
    <row r="2011" spans="2:65" s="10" customFormat="1">
      <c r="B2011" s="136"/>
      <c r="D2011" s="137" t="s">
        <v>131</v>
      </c>
      <c r="E2011" s="138" t="s">
        <v>1</v>
      </c>
      <c r="F2011" s="139" t="s">
        <v>4953</v>
      </c>
      <c r="H2011" s="140">
        <v>3.6</v>
      </c>
      <c r="I2011" s="141"/>
      <c r="L2011" s="136"/>
      <c r="M2011" s="142"/>
      <c r="T2011" s="144"/>
      <c r="AT2011" s="138" t="s">
        <v>131</v>
      </c>
      <c r="AU2011" s="138" t="s">
        <v>78</v>
      </c>
      <c r="AV2011" s="10" t="s">
        <v>78</v>
      </c>
      <c r="AW2011" s="10" t="s">
        <v>28</v>
      </c>
      <c r="AX2011" s="10" t="s">
        <v>72</v>
      </c>
      <c r="AY2011" s="138" t="s">
        <v>130</v>
      </c>
    </row>
    <row r="2012" spans="2:65" s="10" customFormat="1">
      <c r="B2012" s="136"/>
      <c r="D2012" s="137" t="s">
        <v>131</v>
      </c>
      <c r="E2012" s="138" t="s">
        <v>1</v>
      </c>
      <c r="F2012" s="139" t="s">
        <v>4952</v>
      </c>
      <c r="H2012" s="140">
        <v>23.4</v>
      </c>
      <c r="I2012" s="141"/>
      <c r="L2012" s="136"/>
      <c r="M2012" s="142"/>
      <c r="T2012" s="144"/>
      <c r="AT2012" s="138" t="s">
        <v>131</v>
      </c>
      <c r="AU2012" s="138" t="s">
        <v>78</v>
      </c>
      <c r="AV2012" s="10" t="s">
        <v>78</v>
      </c>
      <c r="AW2012" s="10" t="s">
        <v>28</v>
      </c>
      <c r="AX2012" s="10" t="s">
        <v>72</v>
      </c>
      <c r="AY2012" s="138" t="s">
        <v>130</v>
      </c>
    </row>
    <row r="2013" spans="2:65" s="813" customFormat="1">
      <c r="B2013" s="817"/>
      <c r="D2013" s="137" t="s">
        <v>131</v>
      </c>
      <c r="E2013" s="814" t="s">
        <v>1</v>
      </c>
      <c r="F2013" s="820" t="s">
        <v>2951</v>
      </c>
      <c r="H2013" s="819">
        <v>27</v>
      </c>
      <c r="I2013" s="818"/>
      <c r="L2013" s="817"/>
      <c r="M2013" s="816"/>
      <c r="T2013" s="815"/>
      <c r="AT2013" s="814" t="s">
        <v>131</v>
      </c>
      <c r="AU2013" s="814" t="s">
        <v>78</v>
      </c>
      <c r="AV2013" s="813" t="s">
        <v>132</v>
      </c>
      <c r="AW2013" s="813" t="s">
        <v>28</v>
      </c>
      <c r="AX2013" s="813" t="s">
        <v>8</v>
      </c>
      <c r="AY2013" s="814" t="s">
        <v>130</v>
      </c>
    </row>
    <row r="2014" spans="2:65" s="686" customFormat="1" ht="24.25" customHeight="1">
      <c r="B2014" s="301"/>
      <c r="C2014" s="551" t="s">
        <v>2582</v>
      </c>
      <c r="D2014" s="551" t="s">
        <v>1008</v>
      </c>
      <c r="E2014" s="801" t="s">
        <v>4951</v>
      </c>
      <c r="F2014" s="552" t="s">
        <v>4950</v>
      </c>
      <c r="G2014" s="800" t="s">
        <v>3305</v>
      </c>
      <c r="H2014" s="799">
        <v>1</v>
      </c>
      <c r="I2014" s="553"/>
      <c r="J2014" s="798">
        <f>ROUND(I2014*H2014,0)</f>
        <v>0</v>
      </c>
      <c r="K2014" s="552" t="s">
        <v>4082</v>
      </c>
      <c r="L2014" s="34"/>
      <c r="M2014" s="554" t="s">
        <v>1</v>
      </c>
      <c r="N2014" s="555" t="s">
        <v>37</v>
      </c>
      <c r="P2014" s="307">
        <f>O2014*H2014</f>
        <v>0</v>
      </c>
      <c r="Q2014" s="307">
        <v>0</v>
      </c>
      <c r="R2014" s="307">
        <f>Q2014*H2014</f>
        <v>0</v>
      </c>
      <c r="S2014" s="307">
        <v>0</v>
      </c>
      <c r="T2014" s="133">
        <f>S2014*H2014</f>
        <v>0</v>
      </c>
      <c r="AR2014" s="134" t="s">
        <v>143</v>
      </c>
      <c r="AT2014" s="134" t="s">
        <v>1008</v>
      </c>
      <c r="AU2014" s="134" t="s">
        <v>78</v>
      </c>
      <c r="AY2014" s="277" t="s">
        <v>130</v>
      </c>
      <c r="BE2014" s="308">
        <f>IF(N2014="základní",J2014,0)</f>
        <v>0</v>
      </c>
      <c r="BF2014" s="308">
        <f>IF(N2014="snížená",J2014,0)</f>
        <v>0</v>
      </c>
      <c r="BG2014" s="308">
        <f>IF(N2014="zákl. přenesená",J2014,0)</f>
        <v>0</v>
      </c>
      <c r="BH2014" s="308">
        <f>IF(N2014="sníž. přenesená",J2014,0)</f>
        <v>0</v>
      </c>
      <c r="BI2014" s="308">
        <f>IF(N2014="nulová",J2014,0)</f>
        <v>0</v>
      </c>
      <c r="BJ2014" s="277" t="s">
        <v>8</v>
      </c>
      <c r="BK2014" s="308">
        <f>ROUND(I2014*H2014,0)</f>
        <v>0</v>
      </c>
      <c r="BL2014" s="277" t="s">
        <v>143</v>
      </c>
      <c r="BM2014" s="134" t="s">
        <v>4949</v>
      </c>
    </row>
    <row r="2015" spans="2:65" s="10" customFormat="1">
      <c r="B2015" s="136"/>
      <c r="D2015" s="137" t="s">
        <v>131</v>
      </c>
      <c r="E2015" s="138" t="s">
        <v>1</v>
      </c>
      <c r="F2015" s="139" t="s">
        <v>4948</v>
      </c>
      <c r="H2015" s="140">
        <v>1</v>
      </c>
      <c r="I2015" s="141"/>
      <c r="L2015" s="136"/>
      <c r="M2015" s="142"/>
      <c r="T2015" s="144"/>
      <c r="AT2015" s="138" t="s">
        <v>131</v>
      </c>
      <c r="AU2015" s="138" t="s">
        <v>78</v>
      </c>
      <c r="AV2015" s="10" t="s">
        <v>78</v>
      </c>
      <c r="AW2015" s="10" t="s">
        <v>28</v>
      </c>
      <c r="AX2015" s="10" t="s">
        <v>8</v>
      </c>
      <c r="AY2015" s="138" t="s">
        <v>130</v>
      </c>
    </row>
    <row r="2016" spans="2:65" s="686" customFormat="1" ht="21.75" customHeight="1">
      <c r="B2016" s="301"/>
      <c r="C2016" s="145" t="s">
        <v>2583</v>
      </c>
      <c r="D2016" s="145" t="s">
        <v>164</v>
      </c>
      <c r="E2016" s="146" t="s">
        <v>4947</v>
      </c>
      <c r="F2016" s="147" t="s">
        <v>4946</v>
      </c>
      <c r="G2016" s="148" t="s">
        <v>158</v>
      </c>
      <c r="H2016" s="149">
        <v>1.4</v>
      </c>
      <c r="I2016" s="150"/>
      <c r="J2016" s="151">
        <f>ROUND(I2016*H2016,0)</f>
        <v>0</v>
      </c>
      <c r="K2016" s="147" t="s">
        <v>4082</v>
      </c>
      <c r="L2016" s="152"/>
      <c r="M2016" s="153" t="s">
        <v>1</v>
      </c>
      <c r="N2016" s="306" t="s">
        <v>37</v>
      </c>
      <c r="P2016" s="307">
        <f>O2016*H2016</f>
        <v>0</v>
      </c>
      <c r="Q2016" s="307">
        <v>3.0000000000000001E-3</v>
      </c>
      <c r="R2016" s="307">
        <f>Q2016*H2016</f>
        <v>4.1999999999999997E-3</v>
      </c>
      <c r="S2016" s="307">
        <v>0</v>
      </c>
      <c r="T2016" s="133">
        <f>S2016*H2016</f>
        <v>0</v>
      </c>
      <c r="AR2016" s="134" t="s">
        <v>154</v>
      </c>
      <c r="AT2016" s="134" t="s">
        <v>164</v>
      </c>
      <c r="AU2016" s="134" t="s">
        <v>78</v>
      </c>
      <c r="AY2016" s="277" t="s">
        <v>130</v>
      </c>
      <c r="BE2016" s="308">
        <f>IF(N2016="základní",J2016,0)</f>
        <v>0</v>
      </c>
      <c r="BF2016" s="308">
        <f>IF(N2016="snížená",J2016,0)</f>
        <v>0</v>
      </c>
      <c r="BG2016" s="308">
        <f>IF(N2016="zákl. přenesená",J2016,0)</f>
        <v>0</v>
      </c>
      <c r="BH2016" s="308">
        <f>IF(N2016="sníž. přenesená",J2016,0)</f>
        <v>0</v>
      </c>
      <c r="BI2016" s="308">
        <f>IF(N2016="nulová",J2016,0)</f>
        <v>0</v>
      </c>
      <c r="BJ2016" s="277" t="s">
        <v>8</v>
      </c>
      <c r="BK2016" s="308">
        <f>ROUND(I2016*H2016,0)</f>
        <v>0</v>
      </c>
      <c r="BL2016" s="277" t="s">
        <v>143</v>
      </c>
      <c r="BM2016" s="134" t="s">
        <v>4945</v>
      </c>
    </row>
    <row r="2017" spans="2:65" s="10" customFormat="1">
      <c r="B2017" s="136"/>
      <c r="D2017" s="137" t="s">
        <v>131</v>
      </c>
      <c r="E2017" s="138" t="s">
        <v>1</v>
      </c>
      <c r="F2017" s="139" t="s">
        <v>4944</v>
      </c>
      <c r="H2017" s="140">
        <v>1.4</v>
      </c>
      <c r="I2017" s="141"/>
      <c r="L2017" s="136"/>
      <c r="M2017" s="142"/>
      <c r="T2017" s="144"/>
      <c r="AT2017" s="138" t="s">
        <v>131</v>
      </c>
      <c r="AU2017" s="138" t="s">
        <v>78</v>
      </c>
      <c r="AV2017" s="10" t="s">
        <v>78</v>
      </c>
      <c r="AW2017" s="10" t="s">
        <v>28</v>
      </c>
      <c r="AX2017" s="10" t="s">
        <v>8</v>
      </c>
      <c r="AY2017" s="138" t="s">
        <v>130</v>
      </c>
    </row>
    <row r="2018" spans="2:65" s="686" customFormat="1" ht="16.5" customHeight="1">
      <c r="B2018" s="301"/>
      <c r="C2018" s="145" t="s">
        <v>2599</v>
      </c>
      <c r="D2018" s="145" t="s">
        <v>164</v>
      </c>
      <c r="E2018" s="146" t="s">
        <v>4943</v>
      </c>
      <c r="F2018" s="147" t="s">
        <v>4942</v>
      </c>
      <c r="G2018" s="148" t="s">
        <v>4941</v>
      </c>
      <c r="H2018" s="149">
        <v>58</v>
      </c>
      <c r="I2018" s="150"/>
      <c r="J2018" s="151">
        <f>ROUND(I2018*H2018,0)</f>
        <v>0</v>
      </c>
      <c r="K2018" s="147" t="s">
        <v>4082</v>
      </c>
      <c r="L2018" s="152"/>
      <c r="M2018" s="153" t="s">
        <v>1</v>
      </c>
      <c r="N2018" s="306" t="s">
        <v>37</v>
      </c>
      <c r="P2018" s="307">
        <f>O2018*H2018</f>
        <v>0</v>
      </c>
      <c r="Q2018" s="307">
        <v>2.0000000000000001E-4</v>
      </c>
      <c r="R2018" s="307">
        <f>Q2018*H2018</f>
        <v>1.1600000000000001E-2</v>
      </c>
      <c r="S2018" s="307">
        <v>0</v>
      </c>
      <c r="T2018" s="133">
        <f>S2018*H2018</f>
        <v>0</v>
      </c>
      <c r="AR2018" s="134" t="s">
        <v>154</v>
      </c>
      <c r="AT2018" s="134" t="s">
        <v>164</v>
      </c>
      <c r="AU2018" s="134" t="s">
        <v>78</v>
      </c>
      <c r="AY2018" s="277" t="s">
        <v>130</v>
      </c>
      <c r="BE2018" s="308">
        <f>IF(N2018="základní",J2018,0)</f>
        <v>0</v>
      </c>
      <c r="BF2018" s="308">
        <f>IF(N2018="snížená",J2018,0)</f>
        <v>0</v>
      </c>
      <c r="BG2018" s="308">
        <f>IF(N2018="zákl. přenesená",J2018,0)</f>
        <v>0</v>
      </c>
      <c r="BH2018" s="308">
        <f>IF(N2018="sníž. přenesená",J2018,0)</f>
        <v>0</v>
      </c>
      <c r="BI2018" s="308">
        <f>IF(N2018="nulová",J2018,0)</f>
        <v>0</v>
      </c>
      <c r="BJ2018" s="277" t="s">
        <v>8</v>
      </c>
      <c r="BK2018" s="308">
        <f>ROUND(I2018*H2018,0)</f>
        <v>0</v>
      </c>
      <c r="BL2018" s="277" t="s">
        <v>143</v>
      </c>
      <c r="BM2018" s="134" t="s">
        <v>4940</v>
      </c>
    </row>
    <row r="2019" spans="2:65" s="10" customFormat="1">
      <c r="B2019" s="136"/>
      <c r="D2019" s="137" t="s">
        <v>131</v>
      </c>
      <c r="E2019" s="138" t="s">
        <v>1</v>
      </c>
      <c r="F2019" s="139" t="s">
        <v>4939</v>
      </c>
      <c r="H2019" s="140">
        <v>58</v>
      </c>
      <c r="I2019" s="141"/>
      <c r="L2019" s="136"/>
      <c r="M2019" s="142"/>
      <c r="T2019" s="144"/>
      <c r="AT2019" s="138" t="s">
        <v>131</v>
      </c>
      <c r="AU2019" s="138" t="s">
        <v>78</v>
      </c>
      <c r="AV2019" s="10" t="s">
        <v>78</v>
      </c>
      <c r="AW2019" s="10" t="s">
        <v>28</v>
      </c>
      <c r="AX2019" s="10" t="s">
        <v>8</v>
      </c>
      <c r="AY2019" s="138" t="s">
        <v>130</v>
      </c>
    </row>
    <row r="2020" spans="2:65" s="686" customFormat="1" ht="24.25" customHeight="1">
      <c r="B2020" s="301"/>
      <c r="C2020" s="551" t="s">
        <v>2600</v>
      </c>
      <c r="D2020" s="551" t="s">
        <v>1008</v>
      </c>
      <c r="E2020" s="801" t="s">
        <v>4938</v>
      </c>
      <c r="F2020" s="552" t="s">
        <v>4937</v>
      </c>
      <c r="G2020" s="800" t="s">
        <v>138</v>
      </c>
      <c r="H2020" s="799">
        <v>3.6960000000000002</v>
      </c>
      <c r="I2020" s="553"/>
      <c r="J2020" s="798">
        <f>ROUND(I2020*H2020,0)</f>
        <v>0</v>
      </c>
      <c r="K2020" s="552" t="s">
        <v>4082</v>
      </c>
      <c r="L2020" s="34"/>
      <c r="M2020" s="554" t="s">
        <v>1</v>
      </c>
      <c r="N2020" s="555" t="s">
        <v>37</v>
      </c>
      <c r="P2020" s="307">
        <f>O2020*H2020</f>
        <v>0</v>
      </c>
      <c r="Q2020" s="307">
        <v>0</v>
      </c>
      <c r="R2020" s="307">
        <f>Q2020*H2020</f>
        <v>0</v>
      </c>
      <c r="S2020" s="307">
        <v>0</v>
      </c>
      <c r="T2020" s="133">
        <f>S2020*H2020</f>
        <v>0</v>
      </c>
      <c r="AR2020" s="134" t="s">
        <v>143</v>
      </c>
      <c r="AT2020" s="134" t="s">
        <v>1008</v>
      </c>
      <c r="AU2020" s="134" t="s">
        <v>78</v>
      </c>
      <c r="AY2020" s="277" t="s">
        <v>130</v>
      </c>
      <c r="BE2020" s="308">
        <f>IF(N2020="základní",J2020,0)</f>
        <v>0</v>
      </c>
      <c r="BF2020" s="308">
        <f>IF(N2020="snížená",J2020,0)</f>
        <v>0</v>
      </c>
      <c r="BG2020" s="308">
        <f>IF(N2020="zákl. přenesená",J2020,0)</f>
        <v>0</v>
      </c>
      <c r="BH2020" s="308">
        <f>IF(N2020="sníž. přenesená",J2020,0)</f>
        <v>0</v>
      </c>
      <c r="BI2020" s="308">
        <f>IF(N2020="nulová",J2020,0)</f>
        <v>0</v>
      </c>
      <c r="BJ2020" s="277" t="s">
        <v>8</v>
      </c>
      <c r="BK2020" s="308">
        <f>ROUND(I2020*H2020,0)</f>
        <v>0</v>
      </c>
      <c r="BL2020" s="277" t="s">
        <v>143</v>
      </c>
      <c r="BM2020" s="134" t="s">
        <v>4936</v>
      </c>
    </row>
    <row r="2021" spans="2:65" s="292" customFormat="1" ht="22.95" customHeight="1">
      <c r="B2021" s="293"/>
      <c r="D2021" s="120" t="s">
        <v>71</v>
      </c>
      <c r="E2021" s="129" t="s">
        <v>4935</v>
      </c>
      <c r="F2021" s="129" t="s">
        <v>1297</v>
      </c>
      <c r="I2021" s="294"/>
      <c r="J2021" s="300">
        <f>BK2021</f>
        <v>0</v>
      </c>
      <c r="L2021" s="293"/>
      <c r="M2021" s="296"/>
      <c r="P2021" s="297">
        <f>SUM(P2022:P2264)</f>
        <v>0</v>
      </c>
      <c r="R2021" s="297">
        <f>SUM(R2022:R2264)</f>
        <v>17.428366947874999</v>
      </c>
      <c r="T2021" s="298">
        <f>SUM(T2022:T2264)</f>
        <v>0</v>
      </c>
      <c r="AR2021" s="120" t="s">
        <v>78</v>
      </c>
      <c r="AT2021" s="127" t="s">
        <v>71</v>
      </c>
      <c r="AU2021" s="127" t="s">
        <v>8</v>
      </c>
      <c r="AY2021" s="120" t="s">
        <v>130</v>
      </c>
      <c r="BK2021" s="128">
        <f>SUM(BK2022:BK2264)</f>
        <v>0</v>
      </c>
    </row>
    <row r="2022" spans="2:65" s="686" customFormat="1" ht="24.25" customHeight="1">
      <c r="B2022" s="301"/>
      <c r="C2022" s="551" t="s">
        <v>2601</v>
      </c>
      <c r="D2022" s="551" t="s">
        <v>1008</v>
      </c>
      <c r="E2022" s="801" t="s">
        <v>4934</v>
      </c>
      <c r="F2022" s="552" t="s">
        <v>4933</v>
      </c>
      <c r="G2022" s="800" t="s">
        <v>270</v>
      </c>
      <c r="H2022" s="799">
        <v>14.5</v>
      </c>
      <c r="I2022" s="553"/>
      <c r="J2022" s="798">
        <f>ROUND(I2022*H2022,0)</f>
        <v>0</v>
      </c>
      <c r="K2022" s="552" t="s">
        <v>4082</v>
      </c>
      <c r="L2022" s="34"/>
      <c r="M2022" s="554" t="s">
        <v>1</v>
      </c>
      <c r="N2022" s="555" t="s">
        <v>37</v>
      </c>
      <c r="P2022" s="307">
        <f>O2022*H2022</f>
        <v>0</v>
      </c>
      <c r="Q2022" s="307">
        <v>0</v>
      </c>
      <c r="R2022" s="307">
        <f>Q2022*H2022</f>
        <v>0</v>
      </c>
      <c r="S2022" s="307">
        <v>0</v>
      </c>
      <c r="T2022" s="133">
        <f>S2022*H2022</f>
        <v>0</v>
      </c>
      <c r="AR2022" s="134" t="s">
        <v>143</v>
      </c>
      <c r="AT2022" s="134" t="s">
        <v>1008</v>
      </c>
      <c r="AU2022" s="134" t="s">
        <v>78</v>
      </c>
      <c r="AY2022" s="277" t="s">
        <v>130</v>
      </c>
      <c r="BE2022" s="308">
        <f>IF(N2022="základní",J2022,0)</f>
        <v>0</v>
      </c>
      <c r="BF2022" s="308">
        <f>IF(N2022="snížená",J2022,0)</f>
        <v>0</v>
      </c>
      <c r="BG2022" s="308">
        <f>IF(N2022="zákl. přenesená",J2022,0)</f>
        <v>0</v>
      </c>
      <c r="BH2022" s="308">
        <f>IF(N2022="sníž. přenesená",J2022,0)</f>
        <v>0</v>
      </c>
      <c r="BI2022" s="308">
        <f>IF(N2022="nulová",J2022,0)</f>
        <v>0</v>
      </c>
      <c r="BJ2022" s="277" t="s">
        <v>8</v>
      </c>
      <c r="BK2022" s="308">
        <f>ROUND(I2022*H2022,0)</f>
        <v>0</v>
      </c>
      <c r="BL2022" s="277" t="s">
        <v>143</v>
      </c>
      <c r="BM2022" s="134" t="s">
        <v>4932</v>
      </c>
    </row>
    <row r="2023" spans="2:65" s="10" customFormat="1">
      <c r="B2023" s="136"/>
      <c r="D2023" s="137" t="s">
        <v>131</v>
      </c>
      <c r="E2023" s="138" t="s">
        <v>1</v>
      </c>
      <c r="F2023" s="139" t="s">
        <v>4928</v>
      </c>
      <c r="H2023" s="140">
        <v>14.5</v>
      </c>
      <c r="I2023" s="141"/>
      <c r="L2023" s="136"/>
      <c r="M2023" s="142"/>
      <c r="T2023" s="144"/>
      <c r="AT2023" s="138" t="s">
        <v>131</v>
      </c>
      <c r="AU2023" s="138" t="s">
        <v>78</v>
      </c>
      <c r="AV2023" s="10" t="s">
        <v>78</v>
      </c>
      <c r="AW2023" s="10" t="s">
        <v>28</v>
      </c>
      <c r="AX2023" s="10" t="s">
        <v>8</v>
      </c>
      <c r="AY2023" s="138" t="s">
        <v>130</v>
      </c>
    </row>
    <row r="2024" spans="2:65" s="686" customFormat="1" ht="33" customHeight="1">
      <c r="B2024" s="301"/>
      <c r="C2024" s="145" t="s">
        <v>2602</v>
      </c>
      <c r="D2024" s="145" t="s">
        <v>164</v>
      </c>
      <c r="E2024" s="146" t="s">
        <v>4931</v>
      </c>
      <c r="F2024" s="147" t="s">
        <v>4930</v>
      </c>
      <c r="G2024" s="148" t="s">
        <v>270</v>
      </c>
      <c r="H2024" s="149">
        <v>14.5</v>
      </c>
      <c r="I2024" s="150"/>
      <c r="J2024" s="151">
        <f>ROUND(I2024*H2024,0)</f>
        <v>0</v>
      </c>
      <c r="K2024" s="147" t="s">
        <v>1</v>
      </c>
      <c r="L2024" s="152"/>
      <c r="M2024" s="153" t="s">
        <v>1</v>
      </c>
      <c r="N2024" s="306" t="s">
        <v>37</v>
      </c>
      <c r="P2024" s="307">
        <f>O2024*H2024</f>
        <v>0</v>
      </c>
      <c r="Q2024" s="307">
        <v>0.05</v>
      </c>
      <c r="R2024" s="307">
        <f>Q2024*H2024</f>
        <v>0.72500000000000009</v>
      </c>
      <c r="S2024" s="307">
        <v>0</v>
      </c>
      <c r="T2024" s="133">
        <f>S2024*H2024</f>
        <v>0</v>
      </c>
      <c r="AR2024" s="134" t="s">
        <v>154</v>
      </c>
      <c r="AT2024" s="134" t="s">
        <v>164</v>
      </c>
      <c r="AU2024" s="134" t="s">
        <v>78</v>
      </c>
      <c r="AY2024" s="277" t="s">
        <v>130</v>
      </c>
      <c r="BE2024" s="308">
        <f>IF(N2024="základní",J2024,0)</f>
        <v>0</v>
      </c>
      <c r="BF2024" s="308">
        <f>IF(N2024="snížená",J2024,0)</f>
        <v>0</v>
      </c>
      <c r="BG2024" s="308">
        <f>IF(N2024="zákl. přenesená",J2024,0)</f>
        <v>0</v>
      </c>
      <c r="BH2024" s="308">
        <f>IF(N2024="sníž. přenesená",J2024,0)</f>
        <v>0</v>
      </c>
      <c r="BI2024" s="308">
        <f>IF(N2024="nulová",J2024,0)</f>
        <v>0</v>
      </c>
      <c r="BJ2024" s="277" t="s">
        <v>8</v>
      </c>
      <c r="BK2024" s="308">
        <f>ROUND(I2024*H2024,0)</f>
        <v>0</v>
      </c>
      <c r="BL2024" s="277" t="s">
        <v>143</v>
      </c>
      <c r="BM2024" s="134" t="s">
        <v>4929</v>
      </c>
    </row>
    <row r="2025" spans="2:65" s="10" customFormat="1">
      <c r="B2025" s="136"/>
      <c r="D2025" s="137" t="s">
        <v>131</v>
      </c>
      <c r="E2025" s="138" t="s">
        <v>1</v>
      </c>
      <c r="F2025" s="139" t="s">
        <v>4928</v>
      </c>
      <c r="H2025" s="140">
        <v>14.5</v>
      </c>
      <c r="I2025" s="141"/>
      <c r="L2025" s="136"/>
      <c r="M2025" s="142"/>
      <c r="T2025" s="144"/>
      <c r="AT2025" s="138" t="s">
        <v>131</v>
      </c>
      <c r="AU2025" s="138" t="s">
        <v>78</v>
      </c>
      <c r="AV2025" s="10" t="s">
        <v>78</v>
      </c>
      <c r="AW2025" s="10" t="s">
        <v>28</v>
      </c>
      <c r="AX2025" s="10" t="s">
        <v>8</v>
      </c>
      <c r="AY2025" s="138" t="s">
        <v>130</v>
      </c>
    </row>
    <row r="2026" spans="2:65" s="686" customFormat="1" ht="24.25" customHeight="1">
      <c r="B2026" s="301"/>
      <c r="C2026" s="551" t="s">
        <v>2603</v>
      </c>
      <c r="D2026" s="551" t="s">
        <v>1008</v>
      </c>
      <c r="E2026" s="801" t="s">
        <v>4927</v>
      </c>
      <c r="F2026" s="552" t="s">
        <v>4926</v>
      </c>
      <c r="G2026" s="800" t="s">
        <v>270</v>
      </c>
      <c r="H2026" s="799">
        <v>11.7</v>
      </c>
      <c r="I2026" s="553"/>
      <c r="J2026" s="798">
        <f>ROUND(I2026*H2026,0)</f>
        <v>0</v>
      </c>
      <c r="K2026" s="552" t="s">
        <v>4082</v>
      </c>
      <c r="L2026" s="34"/>
      <c r="M2026" s="554" t="s">
        <v>1</v>
      </c>
      <c r="N2026" s="555" t="s">
        <v>37</v>
      </c>
      <c r="P2026" s="307">
        <f>O2026*H2026</f>
        <v>0</v>
      </c>
      <c r="Q2026" s="307">
        <v>0</v>
      </c>
      <c r="R2026" s="307">
        <f>Q2026*H2026</f>
        <v>0</v>
      </c>
      <c r="S2026" s="307">
        <v>0</v>
      </c>
      <c r="T2026" s="133">
        <f>S2026*H2026</f>
        <v>0</v>
      </c>
      <c r="AR2026" s="134" t="s">
        <v>143</v>
      </c>
      <c r="AT2026" s="134" t="s">
        <v>1008</v>
      </c>
      <c r="AU2026" s="134" t="s">
        <v>78</v>
      </c>
      <c r="AY2026" s="277" t="s">
        <v>130</v>
      </c>
      <c r="BE2026" s="308">
        <f>IF(N2026="základní",J2026,0)</f>
        <v>0</v>
      </c>
      <c r="BF2026" s="308">
        <f>IF(N2026="snížená",J2026,0)</f>
        <v>0</v>
      </c>
      <c r="BG2026" s="308">
        <f>IF(N2026="zákl. přenesená",J2026,0)</f>
        <v>0</v>
      </c>
      <c r="BH2026" s="308">
        <f>IF(N2026="sníž. přenesená",J2026,0)</f>
        <v>0</v>
      </c>
      <c r="BI2026" s="308">
        <f>IF(N2026="nulová",J2026,0)</f>
        <v>0</v>
      </c>
      <c r="BJ2026" s="277" t="s">
        <v>8</v>
      </c>
      <c r="BK2026" s="308">
        <f>ROUND(I2026*H2026,0)</f>
        <v>0</v>
      </c>
      <c r="BL2026" s="277" t="s">
        <v>143</v>
      </c>
      <c r="BM2026" s="134" t="s">
        <v>4925</v>
      </c>
    </row>
    <row r="2027" spans="2:65" s="10" customFormat="1">
      <c r="B2027" s="136"/>
      <c r="D2027" s="137" t="s">
        <v>131</v>
      </c>
      <c r="E2027" s="138" t="s">
        <v>1</v>
      </c>
      <c r="F2027" s="139" t="s">
        <v>4921</v>
      </c>
      <c r="H2027" s="140">
        <v>3</v>
      </c>
      <c r="I2027" s="141"/>
      <c r="L2027" s="136"/>
      <c r="M2027" s="142"/>
      <c r="T2027" s="144"/>
      <c r="AT2027" s="138" t="s">
        <v>131</v>
      </c>
      <c r="AU2027" s="138" t="s">
        <v>78</v>
      </c>
      <c r="AV2027" s="10" t="s">
        <v>78</v>
      </c>
      <c r="AW2027" s="10" t="s">
        <v>28</v>
      </c>
      <c r="AX2027" s="10" t="s">
        <v>72</v>
      </c>
      <c r="AY2027" s="138" t="s">
        <v>130</v>
      </c>
    </row>
    <row r="2028" spans="2:65" s="10" customFormat="1">
      <c r="B2028" s="136"/>
      <c r="D2028" s="137" t="s">
        <v>131</v>
      </c>
      <c r="E2028" s="138" t="s">
        <v>1</v>
      </c>
      <c r="F2028" s="139" t="s">
        <v>4920</v>
      </c>
      <c r="H2028" s="140">
        <v>3.15</v>
      </c>
      <c r="I2028" s="141"/>
      <c r="L2028" s="136"/>
      <c r="M2028" s="142"/>
      <c r="T2028" s="144"/>
      <c r="AT2028" s="138" t="s">
        <v>131</v>
      </c>
      <c r="AU2028" s="138" t="s">
        <v>78</v>
      </c>
      <c r="AV2028" s="10" t="s">
        <v>78</v>
      </c>
      <c r="AW2028" s="10" t="s">
        <v>28</v>
      </c>
      <c r="AX2028" s="10" t="s">
        <v>72</v>
      </c>
      <c r="AY2028" s="138" t="s">
        <v>130</v>
      </c>
    </row>
    <row r="2029" spans="2:65" s="10" customFormat="1">
      <c r="B2029" s="136"/>
      <c r="D2029" s="137" t="s">
        <v>131</v>
      </c>
      <c r="E2029" s="138" t="s">
        <v>1</v>
      </c>
      <c r="F2029" s="139" t="s">
        <v>4916</v>
      </c>
      <c r="H2029" s="140">
        <v>2.4</v>
      </c>
      <c r="I2029" s="141"/>
      <c r="L2029" s="136"/>
      <c r="M2029" s="142"/>
      <c r="T2029" s="144"/>
      <c r="AT2029" s="138" t="s">
        <v>131</v>
      </c>
      <c r="AU2029" s="138" t="s">
        <v>78</v>
      </c>
      <c r="AV2029" s="10" t="s">
        <v>78</v>
      </c>
      <c r="AW2029" s="10" t="s">
        <v>28</v>
      </c>
      <c r="AX2029" s="10" t="s">
        <v>72</v>
      </c>
      <c r="AY2029" s="138" t="s">
        <v>130</v>
      </c>
    </row>
    <row r="2030" spans="2:65" s="10" customFormat="1">
      <c r="B2030" s="136"/>
      <c r="D2030" s="137" t="s">
        <v>131</v>
      </c>
      <c r="E2030" s="138" t="s">
        <v>1</v>
      </c>
      <c r="F2030" s="139" t="s">
        <v>4912</v>
      </c>
      <c r="H2030" s="140">
        <v>3.15</v>
      </c>
      <c r="I2030" s="141"/>
      <c r="L2030" s="136"/>
      <c r="M2030" s="142"/>
      <c r="T2030" s="144"/>
      <c r="AT2030" s="138" t="s">
        <v>131</v>
      </c>
      <c r="AU2030" s="138" t="s">
        <v>78</v>
      </c>
      <c r="AV2030" s="10" t="s">
        <v>78</v>
      </c>
      <c r="AW2030" s="10" t="s">
        <v>28</v>
      </c>
      <c r="AX2030" s="10" t="s">
        <v>72</v>
      </c>
      <c r="AY2030" s="138" t="s">
        <v>130</v>
      </c>
    </row>
    <row r="2031" spans="2:65" s="813" customFormat="1">
      <c r="B2031" s="817"/>
      <c r="D2031" s="137" t="s">
        <v>131</v>
      </c>
      <c r="E2031" s="814" t="s">
        <v>1</v>
      </c>
      <c r="F2031" s="820" t="s">
        <v>2951</v>
      </c>
      <c r="H2031" s="819">
        <v>11.7</v>
      </c>
      <c r="I2031" s="818"/>
      <c r="L2031" s="817"/>
      <c r="M2031" s="816"/>
      <c r="T2031" s="815"/>
      <c r="AT2031" s="814" t="s">
        <v>131</v>
      </c>
      <c r="AU2031" s="814" t="s">
        <v>78</v>
      </c>
      <c r="AV2031" s="813" t="s">
        <v>132</v>
      </c>
      <c r="AW2031" s="813" t="s">
        <v>28</v>
      </c>
      <c r="AX2031" s="813" t="s">
        <v>8</v>
      </c>
      <c r="AY2031" s="814" t="s">
        <v>130</v>
      </c>
    </row>
    <row r="2032" spans="2:65" s="686" customFormat="1" ht="16.5" customHeight="1">
      <c r="B2032" s="301"/>
      <c r="C2032" s="145" t="s">
        <v>2604</v>
      </c>
      <c r="D2032" s="145" t="s">
        <v>164</v>
      </c>
      <c r="E2032" s="146" t="s">
        <v>4924</v>
      </c>
      <c r="F2032" s="147" t="s">
        <v>4923</v>
      </c>
      <c r="G2032" s="148" t="s">
        <v>270</v>
      </c>
      <c r="H2032" s="149">
        <v>6.15</v>
      </c>
      <c r="I2032" s="150"/>
      <c r="J2032" s="151">
        <f>ROUND(I2032*H2032,0)</f>
        <v>0</v>
      </c>
      <c r="K2032" s="147" t="s">
        <v>4082</v>
      </c>
      <c r="L2032" s="152"/>
      <c r="M2032" s="153" t="s">
        <v>1</v>
      </c>
      <c r="N2032" s="306" t="s">
        <v>37</v>
      </c>
      <c r="P2032" s="307">
        <f>O2032*H2032</f>
        <v>0</v>
      </c>
      <c r="Q2032" s="307">
        <v>1.7999999999999999E-2</v>
      </c>
      <c r="R2032" s="307">
        <f>Q2032*H2032</f>
        <v>0.11069999999999999</v>
      </c>
      <c r="S2032" s="307">
        <v>0</v>
      </c>
      <c r="T2032" s="133">
        <f>S2032*H2032</f>
        <v>0</v>
      </c>
      <c r="AR2032" s="134" t="s">
        <v>154</v>
      </c>
      <c r="AT2032" s="134" t="s">
        <v>164</v>
      </c>
      <c r="AU2032" s="134" t="s">
        <v>78</v>
      </c>
      <c r="AY2032" s="277" t="s">
        <v>130</v>
      </c>
      <c r="BE2032" s="308">
        <f>IF(N2032="základní",J2032,0)</f>
        <v>0</v>
      </c>
      <c r="BF2032" s="308">
        <f>IF(N2032="snížená",J2032,0)</f>
        <v>0</v>
      </c>
      <c r="BG2032" s="308">
        <f>IF(N2032="zákl. přenesená",J2032,0)</f>
        <v>0</v>
      </c>
      <c r="BH2032" s="308">
        <f>IF(N2032="sníž. přenesená",J2032,0)</f>
        <v>0</v>
      </c>
      <c r="BI2032" s="308">
        <f>IF(N2032="nulová",J2032,0)</f>
        <v>0</v>
      </c>
      <c r="BJ2032" s="277" t="s">
        <v>8</v>
      </c>
      <c r="BK2032" s="308">
        <f>ROUND(I2032*H2032,0)</f>
        <v>0</v>
      </c>
      <c r="BL2032" s="277" t="s">
        <v>143</v>
      </c>
      <c r="BM2032" s="134" t="s">
        <v>4922</v>
      </c>
    </row>
    <row r="2033" spans="2:65" s="10" customFormat="1">
      <c r="B2033" s="136"/>
      <c r="D2033" s="137" t="s">
        <v>131</v>
      </c>
      <c r="E2033" s="138" t="s">
        <v>1</v>
      </c>
      <c r="F2033" s="139" t="s">
        <v>4921</v>
      </c>
      <c r="H2033" s="140">
        <v>3</v>
      </c>
      <c r="I2033" s="141"/>
      <c r="L2033" s="136"/>
      <c r="M2033" s="142"/>
      <c r="T2033" s="144"/>
      <c r="AT2033" s="138" t="s">
        <v>131</v>
      </c>
      <c r="AU2033" s="138" t="s">
        <v>78</v>
      </c>
      <c r="AV2033" s="10" t="s">
        <v>78</v>
      </c>
      <c r="AW2033" s="10" t="s">
        <v>28</v>
      </c>
      <c r="AX2033" s="10" t="s">
        <v>72</v>
      </c>
      <c r="AY2033" s="138" t="s">
        <v>130</v>
      </c>
    </row>
    <row r="2034" spans="2:65" s="10" customFormat="1">
      <c r="B2034" s="136"/>
      <c r="D2034" s="137" t="s">
        <v>131</v>
      </c>
      <c r="E2034" s="138" t="s">
        <v>1</v>
      </c>
      <c r="F2034" s="139" t="s">
        <v>4920</v>
      </c>
      <c r="H2034" s="140">
        <v>3.15</v>
      </c>
      <c r="I2034" s="141"/>
      <c r="L2034" s="136"/>
      <c r="M2034" s="142"/>
      <c r="T2034" s="144"/>
      <c r="AT2034" s="138" t="s">
        <v>131</v>
      </c>
      <c r="AU2034" s="138" t="s">
        <v>78</v>
      </c>
      <c r="AV2034" s="10" t="s">
        <v>78</v>
      </c>
      <c r="AW2034" s="10" t="s">
        <v>28</v>
      </c>
      <c r="AX2034" s="10" t="s">
        <v>72</v>
      </c>
      <c r="AY2034" s="138" t="s">
        <v>130</v>
      </c>
    </row>
    <row r="2035" spans="2:65" s="813" customFormat="1">
      <c r="B2035" s="817"/>
      <c r="D2035" s="137" t="s">
        <v>131</v>
      </c>
      <c r="E2035" s="814" t="s">
        <v>1</v>
      </c>
      <c r="F2035" s="820" t="s">
        <v>2951</v>
      </c>
      <c r="H2035" s="819">
        <v>6.15</v>
      </c>
      <c r="I2035" s="818"/>
      <c r="L2035" s="817"/>
      <c r="M2035" s="816"/>
      <c r="T2035" s="815"/>
      <c r="AT2035" s="814" t="s">
        <v>131</v>
      </c>
      <c r="AU2035" s="814" t="s">
        <v>78</v>
      </c>
      <c r="AV2035" s="813" t="s">
        <v>132</v>
      </c>
      <c r="AW2035" s="813" t="s">
        <v>28</v>
      </c>
      <c r="AX2035" s="813" t="s">
        <v>8</v>
      </c>
      <c r="AY2035" s="814" t="s">
        <v>130</v>
      </c>
    </row>
    <row r="2036" spans="2:65" s="686" customFormat="1" ht="16.5" customHeight="1">
      <c r="B2036" s="301"/>
      <c r="C2036" s="145" t="s">
        <v>2605</v>
      </c>
      <c r="D2036" s="145" t="s">
        <v>164</v>
      </c>
      <c r="E2036" s="146" t="s">
        <v>4919</v>
      </c>
      <c r="F2036" s="147" t="s">
        <v>4918</v>
      </c>
      <c r="G2036" s="148" t="s">
        <v>270</v>
      </c>
      <c r="H2036" s="149">
        <v>2.4</v>
      </c>
      <c r="I2036" s="150"/>
      <c r="J2036" s="151">
        <f>ROUND(I2036*H2036,0)</f>
        <v>0</v>
      </c>
      <c r="K2036" s="147" t="s">
        <v>4082</v>
      </c>
      <c r="L2036" s="152"/>
      <c r="M2036" s="153" t="s">
        <v>1</v>
      </c>
      <c r="N2036" s="306" t="s">
        <v>37</v>
      </c>
      <c r="P2036" s="307">
        <f>O2036*H2036</f>
        <v>0</v>
      </c>
      <c r="Q2036" s="307">
        <v>1.6E-2</v>
      </c>
      <c r="R2036" s="307">
        <f>Q2036*H2036</f>
        <v>3.8399999999999997E-2</v>
      </c>
      <c r="S2036" s="307">
        <v>0</v>
      </c>
      <c r="T2036" s="133">
        <f>S2036*H2036</f>
        <v>0</v>
      </c>
      <c r="AR2036" s="134" t="s">
        <v>154</v>
      </c>
      <c r="AT2036" s="134" t="s">
        <v>164</v>
      </c>
      <c r="AU2036" s="134" t="s">
        <v>78</v>
      </c>
      <c r="AY2036" s="277" t="s">
        <v>130</v>
      </c>
      <c r="BE2036" s="308">
        <f>IF(N2036="základní",J2036,0)</f>
        <v>0</v>
      </c>
      <c r="BF2036" s="308">
        <f>IF(N2036="snížená",J2036,0)</f>
        <v>0</v>
      </c>
      <c r="BG2036" s="308">
        <f>IF(N2036="zákl. přenesená",J2036,0)</f>
        <v>0</v>
      </c>
      <c r="BH2036" s="308">
        <f>IF(N2036="sníž. přenesená",J2036,0)</f>
        <v>0</v>
      </c>
      <c r="BI2036" s="308">
        <f>IF(N2036="nulová",J2036,0)</f>
        <v>0</v>
      </c>
      <c r="BJ2036" s="277" t="s">
        <v>8</v>
      </c>
      <c r="BK2036" s="308">
        <f>ROUND(I2036*H2036,0)</f>
        <v>0</v>
      </c>
      <c r="BL2036" s="277" t="s">
        <v>143</v>
      </c>
      <c r="BM2036" s="134" t="s">
        <v>4917</v>
      </c>
    </row>
    <row r="2037" spans="2:65" s="10" customFormat="1">
      <c r="B2037" s="136"/>
      <c r="D2037" s="137" t="s">
        <v>131</v>
      </c>
      <c r="E2037" s="138" t="s">
        <v>1</v>
      </c>
      <c r="F2037" s="139" t="s">
        <v>4916</v>
      </c>
      <c r="H2037" s="140">
        <v>2.4</v>
      </c>
      <c r="I2037" s="141"/>
      <c r="L2037" s="136"/>
      <c r="M2037" s="142"/>
      <c r="T2037" s="144"/>
      <c r="AT2037" s="138" t="s">
        <v>131</v>
      </c>
      <c r="AU2037" s="138" t="s">
        <v>78</v>
      </c>
      <c r="AV2037" s="10" t="s">
        <v>78</v>
      </c>
      <c r="AW2037" s="10" t="s">
        <v>28</v>
      </c>
      <c r="AX2037" s="10" t="s">
        <v>8</v>
      </c>
      <c r="AY2037" s="138" t="s">
        <v>130</v>
      </c>
    </row>
    <row r="2038" spans="2:65" s="686" customFormat="1" ht="24.25" customHeight="1">
      <c r="B2038" s="301"/>
      <c r="C2038" s="145" t="s">
        <v>2606</v>
      </c>
      <c r="D2038" s="145" t="s">
        <v>164</v>
      </c>
      <c r="E2038" s="146" t="s">
        <v>4915</v>
      </c>
      <c r="F2038" s="147" t="s">
        <v>4914</v>
      </c>
      <c r="G2038" s="148" t="s">
        <v>270</v>
      </c>
      <c r="H2038" s="149">
        <v>3.15</v>
      </c>
      <c r="I2038" s="150"/>
      <c r="J2038" s="151">
        <f>ROUND(I2038*H2038,0)</f>
        <v>0</v>
      </c>
      <c r="K2038" s="147" t="s">
        <v>4082</v>
      </c>
      <c r="L2038" s="152"/>
      <c r="M2038" s="153" t="s">
        <v>1</v>
      </c>
      <c r="N2038" s="306" t="s">
        <v>37</v>
      </c>
      <c r="P2038" s="307">
        <f>O2038*H2038</f>
        <v>0</v>
      </c>
      <c r="Q2038" s="307">
        <v>4.1999999999999997E-3</v>
      </c>
      <c r="R2038" s="307">
        <f>Q2038*H2038</f>
        <v>1.3229999999999999E-2</v>
      </c>
      <c r="S2038" s="307">
        <v>0</v>
      </c>
      <c r="T2038" s="133">
        <f>S2038*H2038</f>
        <v>0</v>
      </c>
      <c r="AR2038" s="134" t="s">
        <v>154</v>
      </c>
      <c r="AT2038" s="134" t="s">
        <v>164</v>
      </c>
      <c r="AU2038" s="134" t="s">
        <v>78</v>
      </c>
      <c r="AY2038" s="277" t="s">
        <v>130</v>
      </c>
      <c r="BE2038" s="308">
        <f>IF(N2038="základní",J2038,0)</f>
        <v>0</v>
      </c>
      <c r="BF2038" s="308">
        <f>IF(N2038="snížená",J2038,0)</f>
        <v>0</v>
      </c>
      <c r="BG2038" s="308">
        <f>IF(N2038="zákl. přenesená",J2038,0)</f>
        <v>0</v>
      </c>
      <c r="BH2038" s="308">
        <f>IF(N2038="sníž. přenesená",J2038,0)</f>
        <v>0</v>
      </c>
      <c r="BI2038" s="308">
        <f>IF(N2038="nulová",J2038,0)</f>
        <v>0</v>
      </c>
      <c r="BJ2038" s="277" t="s">
        <v>8</v>
      </c>
      <c r="BK2038" s="308">
        <f>ROUND(I2038*H2038,0)</f>
        <v>0</v>
      </c>
      <c r="BL2038" s="277" t="s">
        <v>143</v>
      </c>
      <c r="BM2038" s="134" t="s">
        <v>4913</v>
      </c>
    </row>
    <row r="2039" spans="2:65" s="10" customFormat="1">
      <c r="B2039" s="136"/>
      <c r="D2039" s="137" t="s">
        <v>131</v>
      </c>
      <c r="E2039" s="138" t="s">
        <v>1</v>
      </c>
      <c r="F2039" s="139" t="s">
        <v>4912</v>
      </c>
      <c r="H2039" s="140">
        <v>3.15</v>
      </c>
      <c r="I2039" s="141"/>
      <c r="L2039" s="136"/>
      <c r="M2039" s="142"/>
      <c r="T2039" s="144"/>
      <c r="AT2039" s="138" t="s">
        <v>131</v>
      </c>
      <c r="AU2039" s="138" t="s">
        <v>78</v>
      </c>
      <c r="AV2039" s="10" t="s">
        <v>78</v>
      </c>
      <c r="AW2039" s="10" t="s">
        <v>28</v>
      </c>
      <c r="AX2039" s="10" t="s">
        <v>8</v>
      </c>
      <c r="AY2039" s="138" t="s">
        <v>130</v>
      </c>
    </row>
    <row r="2040" spans="2:65" s="686" customFormat="1" ht="24.25" customHeight="1">
      <c r="B2040" s="301"/>
      <c r="C2040" s="551" t="s">
        <v>2607</v>
      </c>
      <c r="D2040" s="551" t="s">
        <v>1008</v>
      </c>
      <c r="E2040" s="801" t="s">
        <v>4911</v>
      </c>
      <c r="F2040" s="552" t="s">
        <v>4910</v>
      </c>
      <c r="G2040" s="800" t="s">
        <v>158</v>
      </c>
      <c r="H2040" s="799">
        <v>21.7</v>
      </c>
      <c r="I2040" s="553"/>
      <c r="J2040" s="798">
        <f>ROUND(I2040*H2040,0)</f>
        <v>0</v>
      </c>
      <c r="K2040" s="552" t="s">
        <v>4082</v>
      </c>
      <c r="L2040" s="34"/>
      <c r="M2040" s="554" t="s">
        <v>1</v>
      </c>
      <c r="N2040" s="555" t="s">
        <v>37</v>
      </c>
      <c r="P2040" s="307">
        <f>O2040*H2040</f>
        <v>0</v>
      </c>
      <c r="Q2040" s="307">
        <v>0</v>
      </c>
      <c r="R2040" s="307">
        <f>Q2040*H2040</f>
        <v>0</v>
      </c>
      <c r="S2040" s="307">
        <v>0</v>
      </c>
      <c r="T2040" s="133">
        <f>S2040*H2040</f>
        <v>0</v>
      </c>
      <c r="AR2040" s="134" t="s">
        <v>143</v>
      </c>
      <c r="AT2040" s="134" t="s">
        <v>1008</v>
      </c>
      <c r="AU2040" s="134" t="s">
        <v>78</v>
      </c>
      <c r="AY2040" s="277" t="s">
        <v>130</v>
      </c>
      <c r="BE2040" s="308">
        <f>IF(N2040="základní",J2040,0)</f>
        <v>0</v>
      </c>
      <c r="BF2040" s="308">
        <f>IF(N2040="snížená",J2040,0)</f>
        <v>0</v>
      </c>
      <c r="BG2040" s="308">
        <f>IF(N2040="zákl. přenesená",J2040,0)</f>
        <v>0</v>
      </c>
      <c r="BH2040" s="308">
        <f>IF(N2040="sníž. přenesená",J2040,0)</f>
        <v>0</v>
      </c>
      <c r="BI2040" s="308">
        <f>IF(N2040="nulová",J2040,0)</f>
        <v>0</v>
      </c>
      <c r="BJ2040" s="277" t="s">
        <v>8</v>
      </c>
      <c r="BK2040" s="308">
        <f>ROUND(I2040*H2040,0)</f>
        <v>0</v>
      </c>
      <c r="BL2040" s="277" t="s">
        <v>143</v>
      </c>
      <c r="BM2040" s="134" t="s">
        <v>4909</v>
      </c>
    </row>
    <row r="2041" spans="2:65" s="10" customFormat="1">
      <c r="B2041" s="136"/>
      <c r="D2041" s="137" t="s">
        <v>131</v>
      </c>
      <c r="E2041" s="138" t="s">
        <v>1</v>
      </c>
      <c r="F2041" s="139" t="s">
        <v>4905</v>
      </c>
      <c r="H2041" s="140">
        <v>7</v>
      </c>
      <c r="I2041" s="141"/>
      <c r="L2041" s="136"/>
      <c r="M2041" s="142"/>
      <c r="T2041" s="144"/>
      <c r="AT2041" s="138" t="s">
        <v>131</v>
      </c>
      <c r="AU2041" s="138" t="s">
        <v>78</v>
      </c>
      <c r="AV2041" s="10" t="s">
        <v>78</v>
      </c>
      <c r="AW2041" s="10" t="s">
        <v>28</v>
      </c>
      <c r="AX2041" s="10" t="s">
        <v>72</v>
      </c>
      <c r="AY2041" s="138" t="s">
        <v>130</v>
      </c>
    </row>
    <row r="2042" spans="2:65" s="10" customFormat="1">
      <c r="B2042" s="136"/>
      <c r="D2042" s="137" t="s">
        <v>131</v>
      </c>
      <c r="E2042" s="138" t="s">
        <v>1</v>
      </c>
      <c r="F2042" s="139" t="s">
        <v>4904</v>
      </c>
      <c r="H2042" s="140">
        <v>8.3000000000000007</v>
      </c>
      <c r="I2042" s="141"/>
      <c r="L2042" s="136"/>
      <c r="M2042" s="142"/>
      <c r="T2042" s="144"/>
      <c r="AT2042" s="138" t="s">
        <v>131</v>
      </c>
      <c r="AU2042" s="138" t="s">
        <v>78</v>
      </c>
      <c r="AV2042" s="10" t="s">
        <v>78</v>
      </c>
      <c r="AW2042" s="10" t="s">
        <v>28</v>
      </c>
      <c r="AX2042" s="10" t="s">
        <v>72</v>
      </c>
      <c r="AY2042" s="138" t="s">
        <v>130</v>
      </c>
    </row>
    <row r="2043" spans="2:65" s="10" customFormat="1">
      <c r="B2043" s="136"/>
      <c r="D2043" s="137" t="s">
        <v>131</v>
      </c>
      <c r="E2043" s="138" t="s">
        <v>1</v>
      </c>
      <c r="F2043" s="139" t="s">
        <v>4903</v>
      </c>
      <c r="H2043" s="140">
        <v>6.4</v>
      </c>
      <c r="I2043" s="141"/>
      <c r="L2043" s="136"/>
      <c r="M2043" s="142"/>
      <c r="T2043" s="144"/>
      <c r="AT2043" s="138" t="s">
        <v>131</v>
      </c>
      <c r="AU2043" s="138" t="s">
        <v>78</v>
      </c>
      <c r="AV2043" s="10" t="s">
        <v>78</v>
      </c>
      <c r="AW2043" s="10" t="s">
        <v>28</v>
      </c>
      <c r="AX2043" s="10" t="s">
        <v>72</v>
      </c>
      <c r="AY2043" s="138" t="s">
        <v>130</v>
      </c>
    </row>
    <row r="2044" spans="2:65" s="813" customFormat="1">
      <c r="B2044" s="817"/>
      <c r="D2044" s="137" t="s">
        <v>131</v>
      </c>
      <c r="E2044" s="814" t="s">
        <v>1</v>
      </c>
      <c r="F2044" s="820" t="s">
        <v>2951</v>
      </c>
      <c r="H2044" s="819">
        <v>21.7</v>
      </c>
      <c r="I2044" s="818"/>
      <c r="L2044" s="817"/>
      <c r="M2044" s="816"/>
      <c r="T2044" s="815"/>
      <c r="AT2044" s="814" t="s">
        <v>131</v>
      </c>
      <c r="AU2044" s="814" t="s">
        <v>78</v>
      </c>
      <c r="AV2044" s="813" t="s">
        <v>132</v>
      </c>
      <c r="AW2044" s="813" t="s">
        <v>28</v>
      </c>
      <c r="AX2044" s="813" t="s">
        <v>8</v>
      </c>
      <c r="AY2044" s="814" t="s">
        <v>130</v>
      </c>
    </row>
    <row r="2045" spans="2:65" s="686" customFormat="1" ht="21.75" customHeight="1">
      <c r="B2045" s="301"/>
      <c r="C2045" s="145" t="s">
        <v>2608</v>
      </c>
      <c r="D2045" s="145" t="s">
        <v>164</v>
      </c>
      <c r="E2045" s="146" t="s">
        <v>4908</v>
      </c>
      <c r="F2045" s="147" t="s">
        <v>4907</v>
      </c>
      <c r="G2045" s="148" t="s">
        <v>158</v>
      </c>
      <c r="H2045" s="149">
        <v>21.7</v>
      </c>
      <c r="I2045" s="150"/>
      <c r="J2045" s="151">
        <f>ROUND(I2045*H2045,0)</f>
        <v>0</v>
      </c>
      <c r="K2045" s="147" t="s">
        <v>4082</v>
      </c>
      <c r="L2045" s="152"/>
      <c r="M2045" s="153" t="s">
        <v>1</v>
      </c>
      <c r="N2045" s="306" t="s">
        <v>37</v>
      </c>
      <c r="P2045" s="307">
        <f>O2045*H2045</f>
        <v>0</v>
      </c>
      <c r="Q2045" s="307">
        <v>2.0000000000000001E-4</v>
      </c>
      <c r="R2045" s="307">
        <f>Q2045*H2045</f>
        <v>4.3400000000000001E-3</v>
      </c>
      <c r="S2045" s="307">
        <v>0</v>
      </c>
      <c r="T2045" s="133">
        <f>S2045*H2045</f>
        <v>0</v>
      </c>
      <c r="AR2045" s="134" t="s">
        <v>154</v>
      </c>
      <c r="AT2045" s="134" t="s">
        <v>164</v>
      </c>
      <c r="AU2045" s="134" t="s">
        <v>78</v>
      </c>
      <c r="AY2045" s="277" t="s">
        <v>130</v>
      </c>
      <c r="BE2045" s="308">
        <f>IF(N2045="základní",J2045,0)</f>
        <v>0</v>
      </c>
      <c r="BF2045" s="308">
        <f>IF(N2045="snížená",J2045,0)</f>
        <v>0</v>
      </c>
      <c r="BG2045" s="308">
        <f>IF(N2045="zákl. přenesená",J2045,0)</f>
        <v>0</v>
      </c>
      <c r="BH2045" s="308">
        <f>IF(N2045="sníž. přenesená",J2045,0)</f>
        <v>0</v>
      </c>
      <c r="BI2045" s="308">
        <f>IF(N2045="nulová",J2045,0)</f>
        <v>0</v>
      </c>
      <c r="BJ2045" s="277" t="s">
        <v>8</v>
      </c>
      <c r="BK2045" s="308">
        <f>ROUND(I2045*H2045,0)</f>
        <v>0</v>
      </c>
      <c r="BL2045" s="277" t="s">
        <v>143</v>
      </c>
      <c r="BM2045" s="134" t="s">
        <v>4906</v>
      </c>
    </row>
    <row r="2046" spans="2:65" s="10" customFormat="1">
      <c r="B2046" s="136"/>
      <c r="D2046" s="137" t="s">
        <v>131</v>
      </c>
      <c r="E2046" s="138" t="s">
        <v>1</v>
      </c>
      <c r="F2046" s="139" t="s">
        <v>4905</v>
      </c>
      <c r="H2046" s="140">
        <v>7</v>
      </c>
      <c r="I2046" s="141"/>
      <c r="L2046" s="136"/>
      <c r="M2046" s="142"/>
      <c r="T2046" s="144"/>
      <c r="AT2046" s="138" t="s">
        <v>131</v>
      </c>
      <c r="AU2046" s="138" t="s">
        <v>78</v>
      </c>
      <c r="AV2046" s="10" t="s">
        <v>78</v>
      </c>
      <c r="AW2046" s="10" t="s">
        <v>28</v>
      </c>
      <c r="AX2046" s="10" t="s">
        <v>72</v>
      </c>
      <c r="AY2046" s="138" t="s">
        <v>130</v>
      </c>
    </row>
    <row r="2047" spans="2:65" s="10" customFormat="1">
      <c r="B2047" s="136"/>
      <c r="D2047" s="137" t="s">
        <v>131</v>
      </c>
      <c r="E2047" s="138" t="s">
        <v>1</v>
      </c>
      <c r="F2047" s="139" t="s">
        <v>4904</v>
      </c>
      <c r="H2047" s="140">
        <v>8.3000000000000007</v>
      </c>
      <c r="I2047" s="141"/>
      <c r="L2047" s="136"/>
      <c r="M2047" s="142"/>
      <c r="T2047" s="144"/>
      <c r="AT2047" s="138" t="s">
        <v>131</v>
      </c>
      <c r="AU2047" s="138" t="s">
        <v>78</v>
      </c>
      <c r="AV2047" s="10" t="s">
        <v>78</v>
      </c>
      <c r="AW2047" s="10" t="s">
        <v>28</v>
      </c>
      <c r="AX2047" s="10" t="s">
        <v>72</v>
      </c>
      <c r="AY2047" s="138" t="s">
        <v>130</v>
      </c>
    </row>
    <row r="2048" spans="2:65" s="10" customFormat="1">
      <c r="B2048" s="136"/>
      <c r="D2048" s="137" t="s">
        <v>131</v>
      </c>
      <c r="E2048" s="138" t="s">
        <v>1</v>
      </c>
      <c r="F2048" s="139" t="s">
        <v>4903</v>
      </c>
      <c r="H2048" s="140">
        <v>6.4</v>
      </c>
      <c r="I2048" s="141"/>
      <c r="L2048" s="136"/>
      <c r="M2048" s="142"/>
      <c r="T2048" s="144"/>
      <c r="AT2048" s="138" t="s">
        <v>131</v>
      </c>
      <c r="AU2048" s="138" t="s">
        <v>78</v>
      </c>
      <c r="AV2048" s="10" t="s">
        <v>78</v>
      </c>
      <c r="AW2048" s="10" t="s">
        <v>28</v>
      </c>
      <c r="AX2048" s="10" t="s">
        <v>72</v>
      </c>
      <c r="AY2048" s="138" t="s">
        <v>130</v>
      </c>
    </row>
    <row r="2049" spans="2:65" s="813" customFormat="1">
      <c r="B2049" s="817"/>
      <c r="D2049" s="137" t="s">
        <v>131</v>
      </c>
      <c r="E2049" s="814" t="s">
        <v>1</v>
      </c>
      <c r="F2049" s="820" t="s">
        <v>2951</v>
      </c>
      <c r="H2049" s="819">
        <v>21.7</v>
      </c>
      <c r="I2049" s="818"/>
      <c r="L2049" s="817"/>
      <c r="M2049" s="816"/>
      <c r="T2049" s="815"/>
      <c r="AT2049" s="814" t="s">
        <v>131</v>
      </c>
      <c r="AU2049" s="814" t="s">
        <v>78</v>
      </c>
      <c r="AV2049" s="813" t="s">
        <v>132</v>
      </c>
      <c r="AW2049" s="813" t="s">
        <v>28</v>
      </c>
      <c r="AX2049" s="813" t="s">
        <v>8</v>
      </c>
      <c r="AY2049" s="814" t="s">
        <v>130</v>
      </c>
    </row>
    <row r="2050" spans="2:65" s="686" customFormat="1" ht="24.25" customHeight="1">
      <c r="B2050" s="301"/>
      <c r="C2050" s="551" t="s">
        <v>2609</v>
      </c>
      <c r="D2050" s="551" t="s">
        <v>1008</v>
      </c>
      <c r="E2050" s="801" t="s">
        <v>4902</v>
      </c>
      <c r="F2050" s="552" t="s">
        <v>4901</v>
      </c>
      <c r="G2050" s="800" t="s">
        <v>158</v>
      </c>
      <c r="H2050" s="799">
        <v>8.3000000000000007</v>
      </c>
      <c r="I2050" s="553"/>
      <c r="J2050" s="798">
        <f>ROUND(I2050*H2050,0)</f>
        <v>0</v>
      </c>
      <c r="K2050" s="552" t="s">
        <v>4082</v>
      </c>
      <c r="L2050" s="34"/>
      <c r="M2050" s="554" t="s">
        <v>1</v>
      </c>
      <c r="N2050" s="555" t="s">
        <v>37</v>
      </c>
      <c r="P2050" s="307">
        <f>O2050*H2050</f>
        <v>0</v>
      </c>
      <c r="Q2050" s="307">
        <v>0</v>
      </c>
      <c r="R2050" s="307">
        <f>Q2050*H2050</f>
        <v>0</v>
      </c>
      <c r="S2050" s="307">
        <v>0</v>
      </c>
      <c r="T2050" s="133">
        <f>S2050*H2050</f>
        <v>0</v>
      </c>
      <c r="AR2050" s="134" t="s">
        <v>143</v>
      </c>
      <c r="AT2050" s="134" t="s">
        <v>1008</v>
      </c>
      <c r="AU2050" s="134" t="s">
        <v>78</v>
      </c>
      <c r="AY2050" s="277" t="s">
        <v>130</v>
      </c>
      <c r="BE2050" s="308">
        <f>IF(N2050="základní",J2050,0)</f>
        <v>0</v>
      </c>
      <c r="BF2050" s="308">
        <f>IF(N2050="snížená",J2050,0)</f>
        <v>0</v>
      </c>
      <c r="BG2050" s="308">
        <f>IF(N2050="zákl. přenesená",J2050,0)</f>
        <v>0</v>
      </c>
      <c r="BH2050" s="308">
        <f>IF(N2050="sníž. přenesená",J2050,0)</f>
        <v>0</v>
      </c>
      <c r="BI2050" s="308">
        <f>IF(N2050="nulová",J2050,0)</f>
        <v>0</v>
      </c>
      <c r="BJ2050" s="277" t="s">
        <v>8</v>
      </c>
      <c r="BK2050" s="308">
        <f>ROUND(I2050*H2050,0)</f>
        <v>0</v>
      </c>
      <c r="BL2050" s="277" t="s">
        <v>143</v>
      </c>
      <c r="BM2050" s="134" t="s">
        <v>4900</v>
      </c>
    </row>
    <row r="2051" spans="2:65" s="10" customFormat="1">
      <c r="B2051" s="136"/>
      <c r="D2051" s="137" t="s">
        <v>131</v>
      </c>
      <c r="E2051" s="138" t="s">
        <v>1</v>
      </c>
      <c r="F2051" s="139" t="s">
        <v>4896</v>
      </c>
      <c r="H2051" s="140">
        <v>8.3000000000000007</v>
      </c>
      <c r="I2051" s="141"/>
      <c r="L2051" s="136"/>
      <c r="M2051" s="142"/>
      <c r="T2051" s="144"/>
      <c r="AT2051" s="138" t="s">
        <v>131</v>
      </c>
      <c r="AU2051" s="138" t="s">
        <v>78</v>
      </c>
      <c r="AV2051" s="10" t="s">
        <v>78</v>
      </c>
      <c r="AW2051" s="10" t="s">
        <v>28</v>
      </c>
      <c r="AX2051" s="10" t="s">
        <v>72</v>
      </c>
      <c r="AY2051" s="138" t="s">
        <v>130</v>
      </c>
    </row>
    <row r="2052" spans="2:65" s="813" customFormat="1">
      <c r="B2052" s="817"/>
      <c r="D2052" s="137" t="s">
        <v>131</v>
      </c>
      <c r="E2052" s="814" t="s">
        <v>1</v>
      </c>
      <c r="F2052" s="820" t="s">
        <v>2951</v>
      </c>
      <c r="H2052" s="819">
        <v>8.3000000000000007</v>
      </c>
      <c r="I2052" s="818"/>
      <c r="L2052" s="817"/>
      <c r="M2052" s="816"/>
      <c r="T2052" s="815"/>
      <c r="AT2052" s="814" t="s">
        <v>131</v>
      </c>
      <c r="AU2052" s="814" t="s">
        <v>78</v>
      </c>
      <c r="AV2052" s="813" t="s">
        <v>132</v>
      </c>
      <c r="AW2052" s="813" t="s">
        <v>28</v>
      </c>
      <c r="AX2052" s="813" t="s">
        <v>8</v>
      </c>
      <c r="AY2052" s="814" t="s">
        <v>130</v>
      </c>
    </row>
    <row r="2053" spans="2:65" s="686" customFormat="1" ht="16.5" customHeight="1">
      <c r="B2053" s="301"/>
      <c r="C2053" s="145" t="s">
        <v>2610</v>
      </c>
      <c r="D2053" s="145" t="s">
        <v>164</v>
      </c>
      <c r="E2053" s="146" t="s">
        <v>4899</v>
      </c>
      <c r="F2053" s="147" t="s">
        <v>4898</v>
      </c>
      <c r="G2053" s="148" t="s">
        <v>158</v>
      </c>
      <c r="H2053" s="149">
        <v>8.3000000000000007</v>
      </c>
      <c r="I2053" s="150"/>
      <c r="J2053" s="151">
        <f>ROUND(I2053*H2053,0)</f>
        <v>0</v>
      </c>
      <c r="K2053" s="147" t="s">
        <v>4082</v>
      </c>
      <c r="L2053" s="152"/>
      <c r="M2053" s="153" t="s">
        <v>1</v>
      </c>
      <c r="N2053" s="306" t="s">
        <v>37</v>
      </c>
      <c r="P2053" s="307">
        <f>O2053*H2053</f>
        <v>0</v>
      </c>
      <c r="Q2053" s="307">
        <v>2.0000000000000001E-4</v>
      </c>
      <c r="R2053" s="307">
        <f>Q2053*H2053</f>
        <v>1.6600000000000002E-3</v>
      </c>
      <c r="S2053" s="307">
        <v>0</v>
      </c>
      <c r="T2053" s="133">
        <f>S2053*H2053</f>
        <v>0</v>
      </c>
      <c r="AR2053" s="134" t="s">
        <v>154</v>
      </c>
      <c r="AT2053" s="134" t="s">
        <v>164</v>
      </c>
      <c r="AU2053" s="134" t="s">
        <v>78</v>
      </c>
      <c r="AY2053" s="277" t="s">
        <v>130</v>
      </c>
      <c r="BE2053" s="308">
        <f>IF(N2053="základní",J2053,0)</f>
        <v>0</v>
      </c>
      <c r="BF2053" s="308">
        <f>IF(N2053="snížená",J2053,0)</f>
        <v>0</v>
      </c>
      <c r="BG2053" s="308">
        <f>IF(N2053="zákl. přenesená",J2053,0)</f>
        <v>0</v>
      </c>
      <c r="BH2053" s="308">
        <f>IF(N2053="sníž. přenesená",J2053,0)</f>
        <v>0</v>
      </c>
      <c r="BI2053" s="308">
        <f>IF(N2053="nulová",J2053,0)</f>
        <v>0</v>
      </c>
      <c r="BJ2053" s="277" t="s">
        <v>8</v>
      </c>
      <c r="BK2053" s="308">
        <f>ROUND(I2053*H2053,0)</f>
        <v>0</v>
      </c>
      <c r="BL2053" s="277" t="s">
        <v>143</v>
      </c>
      <c r="BM2053" s="134" t="s">
        <v>4897</v>
      </c>
    </row>
    <row r="2054" spans="2:65" s="10" customFormat="1">
      <c r="B2054" s="136"/>
      <c r="D2054" s="137" t="s">
        <v>131</v>
      </c>
      <c r="E2054" s="138" t="s">
        <v>1</v>
      </c>
      <c r="F2054" s="139" t="s">
        <v>4896</v>
      </c>
      <c r="H2054" s="140">
        <v>8.3000000000000007</v>
      </c>
      <c r="I2054" s="141"/>
      <c r="L2054" s="136"/>
      <c r="M2054" s="142"/>
      <c r="T2054" s="144"/>
      <c r="AT2054" s="138" t="s">
        <v>131</v>
      </c>
      <c r="AU2054" s="138" t="s">
        <v>78</v>
      </c>
      <c r="AV2054" s="10" t="s">
        <v>78</v>
      </c>
      <c r="AW2054" s="10" t="s">
        <v>28</v>
      </c>
      <c r="AX2054" s="10" t="s">
        <v>72</v>
      </c>
      <c r="AY2054" s="138" t="s">
        <v>130</v>
      </c>
    </row>
    <row r="2055" spans="2:65" s="813" customFormat="1">
      <c r="B2055" s="817"/>
      <c r="D2055" s="137" t="s">
        <v>131</v>
      </c>
      <c r="E2055" s="814" t="s">
        <v>1</v>
      </c>
      <c r="F2055" s="820" t="s">
        <v>2951</v>
      </c>
      <c r="H2055" s="819">
        <v>8.3000000000000007</v>
      </c>
      <c r="I2055" s="818"/>
      <c r="L2055" s="817"/>
      <c r="M2055" s="816"/>
      <c r="T2055" s="815"/>
      <c r="AT2055" s="814" t="s">
        <v>131</v>
      </c>
      <c r="AU2055" s="814" t="s">
        <v>78</v>
      </c>
      <c r="AV2055" s="813" t="s">
        <v>132</v>
      </c>
      <c r="AW2055" s="813" t="s">
        <v>28</v>
      </c>
      <c r="AX2055" s="813" t="s">
        <v>8</v>
      </c>
      <c r="AY2055" s="814" t="s">
        <v>130</v>
      </c>
    </row>
    <row r="2056" spans="2:65" s="686" customFormat="1" ht="16.5" customHeight="1">
      <c r="B2056" s="301"/>
      <c r="C2056" s="551" t="s">
        <v>2611</v>
      </c>
      <c r="D2056" s="551" t="s">
        <v>1008</v>
      </c>
      <c r="E2056" s="801" t="s">
        <v>4895</v>
      </c>
      <c r="F2056" s="552" t="s">
        <v>4894</v>
      </c>
      <c r="G2056" s="800" t="s">
        <v>644</v>
      </c>
      <c r="H2056" s="799">
        <v>1334.91</v>
      </c>
      <c r="I2056" s="553"/>
      <c r="J2056" s="798">
        <f>ROUND(I2056*H2056,0)</f>
        <v>0</v>
      </c>
      <c r="K2056" s="552" t="s">
        <v>4082</v>
      </c>
      <c r="L2056" s="34"/>
      <c r="M2056" s="554" t="s">
        <v>1</v>
      </c>
      <c r="N2056" s="555" t="s">
        <v>37</v>
      </c>
      <c r="P2056" s="307">
        <f>O2056*H2056</f>
        <v>0</v>
      </c>
      <c r="Q2056" s="307">
        <v>4.6999999999999997E-5</v>
      </c>
      <c r="R2056" s="307">
        <f>Q2056*H2056</f>
        <v>6.2740770000000001E-2</v>
      </c>
      <c r="S2056" s="307">
        <v>0</v>
      </c>
      <c r="T2056" s="133">
        <f>S2056*H2056</f>
        <v>0</v>
      </c>
      <c r="AR2056" s="134" t="s">
        <v>143</v>
      </c>
      <c r="AT2056" s="134" t="s">
        <v>1008</v>
      </c>
      <c r="AU2056" s="134" t="s">
        <v>78</v>
      </c>
      <c r="AY2056" s="277" t="s">
        <v>130</v>
      </c>
      <c r="BE2056" s="308">
        <f>IF(N2056="základní",J2056,0)</f>
        <v>0</v>
      </c>
      <c r="BF2056" s="308">
        <f>IF(N2056="snížená",J2056,0)</f>
        <v>0</v>
      </c>
      <c r="BG2056" s="308">
        <f>IF(N2056="zákl. přenesená",J2056,0)</f>
        <v>0</v>
      </c>
      <c r="BH2056" s="308">
        <f>IF(N2056="sníž. přenesená",J2056,0)</f>
        <v>0</v>
      </c>
      <c r="BI2056" s="308">
        <f>IF(N2056="nulová",J2056,0)</f>
        <v>0</v>
      </c>
      <c r="BJ2056" s="277" t="s">
        <v>8</v>
      </c>
      <c r="BK2056" s="308">
        <f>ROUND(I2056*H2056,0)</f>
        <v>0</v>
      </c>
      <c r="BL2056" s="277" t="s">
        <v>143</v>
      </c>
      <c r="BM2056" s="134" t="s">
        <v>4893</v>
      </c>
    </row>
    <row r="2057" spans="2:65" s="10" customFormat="1">
      <c r="B2057" s="136"/>
      <c r="D2057" s="137" t="s">
        <v>131</v>
      </c>
      <c r="E2057" s="138" t="s">
        <v>1</v>
      </c>
      <c r="F2057" s="139" t="s">
        <v>4892</v>
      </c>
      <c r="H2057" s="140">
        <v>97.2</v>
      </c>
      <c r="I2057" s="141"/>
      <c r="L2057" s="136"/>
      <c r="M2057" s="142"/>
      <c r="T2057" s="144"/>
      <c r="AT2057" s="138" t="s">
        <v>131</v>
      </c>
      <c r="AU2057" s="138" t="s">
        <v>78</v>
      </c>
      <c r="AV2057" s="10" t="s">
        <v>78</v>
      </c>
      <c r="AW2057" s="10" t="s">
        <v>28</v>
      </c>
      <c r="AX2057" s="10" t="s">
        <v>72</v>
      </c>
      <c r="AY2057" s="138" t="s">
        <v>130</v>
      </c>
    </row>
    <row r="2058" spans="2:65" s="10" customFormat="1">
      <c r="B2058" s="136"/>
      <c r="D2058" s="137" t="s">
        <v>131</v>
      </c>
      <c r="E2058" s="138" t="s">
        <v>1</v>
      </c>
      <c r="F2058" s="139" t="s">
        <v>4891</v>
      </c>
      <c r="H2058" s="140">
        <v>204.1</v>
      </c>
      <c r="I2058" s="141"/>
      <c r="L2058" s="136"/>
      <c r="M2058" s="142"/>
      <c r="T2058" s="144"/>
      <c r="AT2058" s="138" t="s">
        <v>131</v>
      </c>
      <c r="AU2058" s="138" t="s">
        <v>78</v>
      </c>
      <c r="AV2058" s="10" t="s">
        <v>78</v>
      </c>
      <c r="AW2058" s="10" t="s">
        <v>28</v>
      </c>
      <c r="AX2058" s="10" t="s">
        <v>72</v>
      </c>
      <c r="AY2058" s="138" t="s">
        <v>130</v>
      </c>
    </row>
    <row r="2059" spans="2:65" s="10" customFormat="1">
      <c r="B2059" s="136"/>
      <c r="D2059" s="137" t="s">
        <v>131</v>
      </c>
      <c r="E2059" s="138" t="s">
        <v>1</v>
      </c>
      <c r="F2059" s="139" t="s">
        <v>4890</v>
      </c>
      <c r="H2059" s="140">
        <v>940</v>
      </c>
      <c r="I2059" s="141"/>
      <c r="L2059" s="136"/>
      <c r="M2059" s="142"/>
      <c r="T2059" s="144"/>
      <c r="AT2059" s="138" t="s">
        <v>131</v>
      </c>
      <c r="AU2059" s="138" t="s">
        <v>78</v>
      </c>
      <c r="AV2059" s="10" t="s">
        <v>78</v>
      </c>
      <c r="AW2059" s="10" t="s">
        <v>28</v>
      </c>
      <c r="AX2059" s="10" t="s">
        <v>72</v>
      </c>
      <c r="AY2059" s="138" t="s">
        <v>130</v>
      </c>
    </row>
    <row r="2060" spans="2:65" s="10" customFormat="1">
      <c r="B2060" s="136"/>
      <c r="D2060" s="137" t="s">
        <v>131</v>
      </c>
      <c r="E2060" s="138" t="s">
        <v>1</v>
      </c>
      <c r="F2060" s="139" t="s">
        <v>4889</v>
      </c>
      <c r="H2060" s="140">
        <v>93.61</v>
      </c>
      <c r="I2060" s="141"/>
      <c r="L2060" s="136"/>
      <c r="M2060" s="142"/>
      <c r="T2060" s="144"/>
      <c r="AT2060" s="138" t="s">
        <v>131</v>
      </c>
      <c r="AU2060" s="138" t="s">
        <v>78</v>
      </c>
      <c r="AV2060" s="10" t="s">
        <v>78</v>
      </c>
      <c r="AW2060" s="10" t="s">
        <v>28</v>
      </c>
      <c r="AX2060" s="10" t="s">
        <v>72</v>
      </c>
      <c r="AY2060" s="138" t="s">
        <v>130</v>
      </c>
    </row>
    <row r="2061" spans="2:65" s="813" customFormat="1">
      <c r="B2061" s="817"/>
      <c r="D2061" s="137" t="s">
        <v>131</v>
      </c>
      <c r="E2061" s="814" t="s">
        <v>1</v>
      </c>
      <c r="F2061" s="820" t="s">
        <v>2951</v>
      </c>
      <c r="H2061" s="819">
        <v>1334.91</v>
      </c>
      <c r="I2061" s="818"/>
      <c r="L2061" s="817"/>
      <c r="M2061" s="816"/>
      <c r="T2061" s="815"/>
      <c r="AT2061" s="814" t="s">
        <v>131</v>
      </c>
      <c r="AU2061" s="814" t="s">
        <v>78</v>
      </c>
      <c r="AV2061" s="813" t="s">
        <v>132</v>
      </c>
      <c r="AW2061" s="813" t="s">
        <v>28</v>
      </c>
      <c r="AX2061" s="813" t="s">
        <v>8</v>
      </c>
      <c r="AY2061" s="814" t="s">
        <v>130</v>
      </c>
    </row>
    <row r="2062" spans="2:65" s="686" customFormat="1" ht="24.25" customHeight="1">
      <c r="B2062" s="301"/>
      <c r="C2062" s="145" t="s">
        <v>2612</v>
      </c>
      <c r="D2062" s="145" t="s">
        <v>164</v>
      </c>
      <c r="E2062" s="146" t="s">
        <v>4888</v>
      </c>
      <c r="F2062" s="147" t="s">
        <v>4887</v>
      </c>
      <c r="G2062" s="148" t="s">
        <v>270</v>
      </c>
      <c r="H2062" s="149">
        <v>2.4300000000000002</v>
      </c>
      <c r="I2062" s="150"/>
      <c r="J2062" s="151">
        <f>ROUND(I2062*H2062,0)</f>
        <v>0</v>
      </c>
      <c r="K2062" s="147" t="s">
        <v>1</v>
      </c>
      <c r="L2062" s="152"/>
      <c r="M2062" s="153" t="s">
        <v>1</v>
      </c>
      <c r="N2062" s="306" t="s">
        <v>37</v>
      </c>
      <c r="P2062" s="307">
        <f>O2062*H2062</f>
        <v>0</v>
      </c>
      <c r="Q2062" s="307">
        <v>0.04</v>
      </c>
      <c r="R2062" s="307">
        <f>Q2062*H2062</f>
        <v>9.7200000000000009E-2</v>
      </c>
      <c r="S2062" s="307">
        <v>0</v>
      </c>
      <c r="T2062" s="133">
        <f>S2062*H2062</f>
        <v>0</v>
      </c>
      <c r="AR2062" s="134" t="s">
        <v>154</v>
      </c>
      <c r="AT2062" s="134" t="s">
        <v>164</v>
      </c>
      <c r="AU2062" s="134" t="s">
        <v>78</v>
      </c>
      <c r="AY2062" s="277" t="s">
        <v>130</v>
      </c>
      <c r="BE2062" s="308">
        <f>IF(N2062="základní",J2062,0)</f>
        <v>0</v>
      </c>
      <c r="BF2062" s="308">
        <f>IF(N2062="snížená",J2062,0)</f>
        <v>0</v>
      </c>
      <c r="BG2062" s="308">
        <f>IF(N2062="zákl. přenesená",J2062,0)</f>
        <v>0</v>
      </c>
      <c r="BH2062" s="308">
        <f>IF(N2062="sníž. přenesená",J2062,0)</f>
        <v>0</v>
      </c>
      <c r="BI2062" s="308">
        <f>IF(N2062="nulová",J2062,0)</f>
        <v>0</v>
      </c>
      <c r="BJ2062" s="277" t="s">
        <v>8</v>
      </c>
      <c r="BK2062" s="308">
        <f>ROUND(I2062*H2062,0)</f>
        <v>0</v>
      </c>
      <c r="BL2062" s="277" t="s">
        <v>143</v>
      </c>
      <c r="BM2062" s="134" t="s">
        <v>4886</v>
      </c>
    </row>
    <row r="2063" spans="2:65" s="10" customFormat="1">
      <c r="B2063" s="136"/>
      <c r="D2063" s="137" t="s">
        <v>131</v>
      </c>
      <c r="E2063" s="138" t="s">
        <v>1</v>
      </c>
      <c r="F2063" s="139" t="s">
        <v>4885</v>
      </c>
      <c r="H2063" s="140">
        <v>2.4300000000000002</v>
      </c>
      <c r="I2063" s="141"/>
      <c r="L2063" s="136"/>
      <c r="M2063" s="142"/>
      <c r="T2063" s="144"/>
      <c r="AT2063" s="138" t="s">
        <v>131</v>
      </c>
      <c r="AU2063" s="138" t="s">
        <v>78</v>
      </c>
      <c r="AV2063" s="10" t="s">
        <v>78</v>
      </c>
      <c r="AW2063" s="10" t="s">
        <v>28</v>
      </c>
      <c r="AX2063" s="10" t="s">
        <v>8</v>
      </c>
      <c r="AY2063" s="138" t="s">
        <v>130</v>
      </c>
    </row>
    <row r="2064" spans="2:65" s="686" customFormat="1" ht="24.25" customHeight="1">
      <c r="B2064" s="301"/>
      <c r="C2064" s="145" t="s">
        <v>2613</v>
      </c>
      <c r="D2064" s="145" t="s">
        <v>164</v>
      </c>
      <c r="E2064" s="146" t="s">
        <v>4884</v>
      </c>
      <c r="F2064" s="147" t="s">
        <v>4883</v>
      </c>
      <c r="G2064" s="148" t="s">
        <v>3305</v>
      </c>
      <c r="H2064" s="149">
        <v>13</v>
      </c>
      <c r="I2064" s="150"/>
      <c r="J2064" s="151">
        <f>ROUND(I2064*H2064,0)</f>
        <v>0</v>
      </c>
      <c r="K2064" s="147" t="s">
        <v>4082</v>
      </c>
      <c r="L2064" s="152"/>
      <c r="M2064" s="153" t="s">
        <v>1</v>
      </c>
      <c r="N2064" s="306" t="s">
        <v>37</v>
      </c>
      <c r="P2064" s="307">
        <f>O2064*H2064</f>
        <v>0</v>
      </c>
      <c r="Q2064" s="307">
        <v>1.18E-2</v>
      </c>
      <c r="R2064" s="307">
        <f>Q2064*H2064</f>
        <v>0.15340000000000001</v>
      </c>
      <c r="S2064" s="307">
        <v>0</v>
      </c>
      <c r="T2064" s="133">
        <f>S2064*H2064</f>
        <v>0</v>
      </c>
      <c r="AR2064" s="134" t="s">
        <v>154</v>
      </c>
      <c r="AT2064" s="134" t="s">
        <v>164</v>
      </c>
      <c r="AU2064" s="134" t="s">
        <v>78</v>
      </c>
      <c r="AY2064" s="277" t="s">
        <v>130</v>
      </c>
      <c r="BE2064" s="308">
        <f>IF(N2064="základní",J2064,0)</f>
        <v>0</v>
      </c>
      <c r="BF2064" s="308">
        <f>IF(N2064="snížená",J2064,0)</f>
        <v>0</v>
      </c>
      <c r="BG2064" s="308">
        <f>IF(N2064="zákl. přenesená",J2064,0)</f>
        <v>0</v>
      </c>
      <c r="BH2064" s="308">
        <f>IF(N2064="sníž. přenesená",J2064,0)</f>
        <v>0</v>
      </c>
      <c r="BI2064" s="308">
        <f>IF(N2064="nulová",J2064,0)</f>
        <v>0</v>
      </c>
      <c r="BJ2064" s="277" t="s">
        <v>8</v>
      </c>
      <c r="BK2064" s="308">
        <f>ROUND(I2064*H2064,0)</f>
        <v>0</v>
      </c>
      <c r="BL2064" s="277" t="s">
        <v>143</v>
      </c>
      <c r="BM2064" s="134" t="s">
        <v>4882</v>
      </c>
    </row>
    <row r="2065" spans="2:65" s="10" customFormat="1">
      <c r="B2065" s="136"/>
      <c r="D2065" s="137" t="s">
        <v>131</v>
      </c>
      <c r="E2065" s="138" t="s">
        <v>1</v>
      </c>
      <c r="F2065" s="139" t="s">
        <v>4881</v>
      </c>
      <c r="H2065" s="140">
        <v>13</v>
      </c>
      <c r="I2065" s="141"/>
      <c r="L2065" s="136"/>
      <c r="M2065" s="142"/>
      <c r="T2065" s="144"/>
      <c r="AT2065" s="138" t="s">
        <v>131</v>
      </c>
      <c r="AU2065" s="138" t="s">
        <v>78</v>
      </c>
      <c r="AV2065" s="10" t="s">
        <v>78</v>
      </c>
      <c r="AW2065" s="10" t="s">
        <v>28</v>
      </c>
      <c r="AX2065" s="10" t="s">
        <v>8</v>
      </c>
      <c r="AY2065" s="138" t="s">
        <v>130</v>
      </c>
    </row>
    <row r="2066" spans="2:65" s="686" customFormat="1" ht="24.25" customHeight="1">
      <c r="B2066" s="301"/>
      <c r="C2066" s="145" t="s">
        <v>2614</v>
      </c>
      <c r="D2066" s="145" t="s">
        <v>164</v>
      </c>
      <c r="E2066" s="146" t="s">
        <v>4880</v>
      </c>
      <c r="F2066" s="147" t="s">
        <v>4879</v>
      </c>
      <c r="G2066" s="148" t="s">
        <v>3305</v>
      </c>
      <c r="H2066" s="149">
        <v>3</v>
      </c>
      <c r="I2066" s="150"/>
      <c r="J2066" s="151">
        <f>ROUND(I2066*H2066,0)</f>
        <v>0</v>
      </c>
      <c r="K2066" s="147" t="s">
        <v>4082</v>
      </c>
      <c r="L2066" s="152"/>
      <c r="M2066" s="153" t="s">
        <v>1</v>
      </c>
      <c r="N2066" s="306" t="s">
        <v>37</v>
      </c>
      <c r="P2066" s="307">
        <f>O2066*H2066</f>
        <v>0</v>
      </c>
      <c r="Q2066" s="307">
        <v>1.6899999999999998E-2</v>
      </c>
      <c r="R2066" s="307">
        <f>Q2066*H2066</f>
        <v>5.0699999999999995E-2</v>
      </c>
      <c r="S2066" s="307">
        <v>0</v>
      </c>
      <c r="T2066" s="133">
        <f>S2066*H2066</f>
        <v>0</v>
      </c>
      <c r="AR2066" s="134" t="s">
        <v>154</v>
      </c>
      <c r="AT2066" s="134" t="s">
        <v>164</v>
      </c>
      <c r="AU2066" s="134" t="s">
        <v>78</v>
      </c>
      <c r="AY2066" s="277" t="s">
        <v>130</v>
      </c>
      <c r="BE2066" s="308">
        <f>IF(N2066="základní",J2066,0)</f>
        <v>0</v>
      </c>
      <c r="BF2066" s="308">
        <f>IF(N2066="snížená",J2066,0)</f>
        <v>0</v>
      </c>
      <c r="BG2066" s="308">
        <f>IF(N2066="zákl. přenesená",J2066,0)</f>
        <v>0</v>
      </c>
      <c r="BH2066" s="308">
        <f>IF(N2066="sníž. přenesená",J2066,0)</f>
        <v>0</v>
      </c>
      <c r="BI2066" s="308">
        <f>IF(N2066="nulová",J2066,0)</f>
        <v>0</v>
      </c>
      <c r="BJ2066" s="277" t="s">
        <v>8</v>
      </c>
      <c r="BK2066" s="308">
        <f>ROUND(I2066*H2066,0)</f>
        <v>0</v>
      </c>
      <c r="BL2066" s="277" t="s">
        <v>143</v>
      </c>
      <c r="BM2066" s="134" t="s">
        <v>4878</v>
      </c>
    </row>
    <row r="2067" spans="2:65" s="10" customFormat="1">
      <c r="B2067" s="136"/>
      <c r="D2067" s="137" t="s">
        <v>131</v>
      </c>
      <c r="E2067" s="138" t="s">
        <v>1</v>
      </c>
      <c r="F2067" s="139" t="s">
        <v>4877</v>
      </c>
      <c r="H2067" s="140">
        <v>3</v>
      </c>
      <c r="I2067" s="141"/>
      <c r="L2067" s="136"/>
      <c r="M2067" s="142"/>
      <c r="T2067" s="144"/>
      <c r="AT2067" s="138" t="s">
        <v>131</v>
      </c>
      <c r="AU2067" s="138" t="s">
        <v>78</v>
      </c>
      <c r="AV2067" s="10" t="s">
        <v>78</v>
      </c>
      <c r="AW2067" s="10" t="s">
        <v>28</v>
      </c>
      <c r="AX2067" s="10" t="s">
        <v>8</v>
      </c>
      <c r="AY2067" s="138" t="s">
        <v>130</v>
      </c>
    </row>
    <row r="2068" spans="2:65" s="686" customFormat="1" ht="24.25" customHeight="1">
      <c r="B2068" s="301"/>
      <c r="C2068" s="145" t="s">
        <v>2615</v>
      </c>
      <c r="D2068" s="145" t="s">
        <v>164</v>
      </c>
      <c r="E2068" s="146" t="s">
        <v>4876</v>
      </c>
      <c r="F2068" s="147" t="s">
        <v>4875</v>
      </c>
      <c r="G2068" s="148" t="s">
        <v>270</v>
      </c>
      <c r="H2068" s="149">
        <v>50.07</v>
      </c>
      <c r="I2068" s="150"/>
      <c r="J2068" s="151">
        <f>ROUND(I2068*H2068,0)</f>
        <v>0</v>
      </c>
      <c r="K2068" s="147" t="s">
        <v>1</v>
      </c>
      <c r="L2068" s="152"/>
      <c r="M2068" s="153" t="s">
        <v>1</v>
      </c>
      <c r="N2068" s="306" t="s">
        <v>37</v>
      </c>
      <c r="P2068" s="307">
        <f>O2068*H2068</f>
        <v>0</v>
      </c>
      <c r="Q2068" s="307">
        <v>2.3E-2</v>
      </c>
      <c r="R2068" s="307">
        <f>Q2068*H2068</f>
        <v>1.15161</v>
      </c>
      <c r="S2068" s="307">
        <v>0</v>
      </c>
      <c r="T2068" s="133">
        <f>S2068*H2068</f>
        <v>0</v>
      </c>
      <c r="AR2068" s="134" t="s">
        <v>154</v>
      </c>
      <c r="AT2068" s="134" t="s">
        <v>164</v>
      </c>
      <c r="AU2068" s="134" t="s">
        <v>78</v>
      </c>
      <c r="AY2068" s="277" t="s">
        <v>130</v>
      </c>
      <c r="BE2068" s="308">
        <f>IF(N2068="základní",J2068,0)</f>
        <v>0</v>
      </c>
      <c r="BF2068" s="308">
        <f>IF(N2068="snížená",J2068,0)</f>
        <v>0</v>
      </c>
      <c r="BG2068" s="308">
        <f>IF(N2068="zákl. přenesená",J2068,0)</f>
        <v>0</v>
      </c>
      <c r="BH2068" s="308">
        <f>IF(N2068="sníž. přenesená",J2068,0)</f>
        <v>0</v>
      </c>
      <c r="BI2068" s="308">
        <f>IF(N2068="nulová",J2068,0)</f>
        <v>0</v>
      </c>
      <c r="BJ2068" s="277" t="s">
        <v>8</v>
      </c>
      <c r="BK2068" s="308">
        <f>ROUND(I2068*H2068,0)</f>
        <v>0</v>
      </c>
      <c r="BL2068" s="277" t="s">
        <v>143</v>
      </c>
      <c r="BM2068" s="134" t="s">
        <v>4874</v>
      </c>
    </row>
    <row r="2069" spans="2:65" s="10" customFormat="1">
      <c r="B2069" s="136"/>
      <c r="D2069" s="137" t="s">
        <v>131</v>
      </c>
      <c r="E2069" s="138" t="s">
        <v>1</v>
      </c>
      <c r="F2069" s="139" t="s">
        <v>4873</v>
      </c>
      <c r="H2069" s="140">
        <v>46</v>
      </c>
      <c r="I2069" s="141"/>
      <c r="L2069" s="136"/>
      <c r="M2069" s="142"/>
      <c r="T2069" s="144"/>
      <c r="AT2069" s="138" t="s">
        <v>131</v>
      </c>
      <c r="AU2069" s="138" t="s">
        <v>78</v>
      </c>
      <c r="AV2069" s="10" t="s">
        <v>78</v>
      </c>
      <c r="AW2069" s="10" t="s">
        <v>28</v>
      </c>
      <c r="AX2069" s="10" t="s">
        <v>72</v>
      </c>
      <c r="AY2069" s="138" t="s">
        <v>130</v>
      </c>
    </row>
    <row r="2070" spans="2:65" s="10" customFormat="1">
      <c r="B2070" s="136"/>
      <c r="D2070" s="137" t="s">
        <v>131</v>
      </c>
      <c r="E2070" s="138" t="s">
        <v>1</v>
      </c>
      <c r="F2070" s="139" t="s">
        <v>4872</v>
      </c>
      <c r="H2070" s="140">
        <v>4.07</v>
      </c>
      <c r="I2070" s="141"/>
      <c r="L2070" s="136"/>
      <c r="M2070" s="142"/>
      <c r="T2070" s="144"/>
      <c r="AT2070" s="138" t="s">
        <v>131</v>
      </c>
      <c r="AU2070" s="138" t="s">
        <v>78</v>
      </c>
      <c r="AV2070" s="10" t="s">
        <v>78</v>
      </c>
      <c r="AW2070" s="10" t="s">
        <v>28</v>
      </c>
      <c r="AX2070" s="10" t="s">
        <v>72</v>
      </c>
      <c r="AY2070" s="138" t="s">
        <v>130</v>
      </c>
    </row>
    <row r="2071" spans="2:65" s="813" customFormat="1">
      <c r="B2071" s="817"/>
      <c r="D2071" s="137" t="s">
        <v>131</v>
      </c>
      <c r="E2071" s="814" t="s">
        <v>1</v>
      </c>
      <c r="F2071" s="820" t="s">
        <v>2951</v>
      </c>
      <c r="H2071" s="819">
        <v>50.07</v>
      </c>
      <c r="I2071" s="818"/>
      <c r="L2071" s="817"/>
      <c r="M2071" s="816"/>
      <c r="T2071" s="815"/>
      <c r="AT2071" s="814" t="s">
        <v>131</v>
      </c>
      <c r="AU2071" s="814" t="s">
        <v>78</v>
      </c>
      <c r="AV2071" s="813" t="s">
        <v>132</v>
      </c>
      <c r="AW2071" s="813" t="s">
        <v>28</v>
      </c>
      <c r="AX2071" s="813" t="s">
        <v>8</v>
      </c>
      <c r="AY2071" s="814" t="s">
        <v>130</v>
      </c>
    </row>
    <row r="2072" spans="2:65" s="686" customFormat="1" ht="24.25" customHeight="1">
      <c r="B2072" s="301"/>
      <c r="C2072" s="551" t="s">
        <v>2616</v>
      </c>
      <c r="D2072" s="551" t="s">
        <v>1008</v>
      </c>
      <c r="E2072" s="801" t="s">
        <v>4871</v>
      </c>
      <c r="F2072" s="552" t="s">
        <v>4870</v>
      </c>
      <c r="G2072" s="800" t="s">
        <v>270</v>
      </c>
      <c r="H2072" s="799">
        <v>3.31</v>
      </c>
      <c r="I2072" s="553"/>
      <c r="J2072" s="798">
        <f>ROUND(I2072*H2072,0)</f>
        <v>0</v>
      </c>
      <c r="K2072" s="552" t="s">
        <v>4082</v>
      </c>
      <c r="L2072" s="34"/>
      <c r="M2072" s="554" t="s">
        <v>1</v>
      </c>
      <c r="N2072" s="555" t="s">
        <v>37</v>
      </c>
      <c r="P2072" s="307">
        <f>O2072*H2072</f>
        <v>0</v>
      </c>
      <c r="Q2072" s="307">
        <v>3.6999999999999999E-4</v>
      </c>
      <c r="R2072" s="307">
        <f>Q2072*H2072</f>
        <v>1.2247E-3</v>
      </c>
      <c r="S2072" s="307">
        <v>0</v>
      </c>
      <c r="T2072" s="133">
        <f>S2072*H2072</f>
        <v>0</v>
      </c>
      <c r="AR2072" s="134" t="s">
        <v>143</v>
      </c>
      <c r="AT2072" s="134" t="s">
        <v>1008</v>
      </c>
      <c r="AU2072" s="134" t="s">
        <v>78</v>
      </c>
      <c r="AY2072" s="277" t="s">
        <v>130</v>
      </c>
      <c r="BE2072" s="308">
        <f>IF(N2072="základní",J2072,0)</f>
        <v>0</v>
      </c>
      <c r="BF2072" s="308">
        <f>IF(N2072="snížená",J2072,0)</f>
        <v>0</v>
      </c>
      <c r="BG2072" s="308">
        <f>IF(N2072="zákl. přenesená",J2072,0)</f>
        <v>0</v>
      </c>
      <c r="BH2072" s="308">
        <f>IF(N2072="sníž. přenesená",J2072,0)</f>
        <v>0</v>
      </c>
      <c r="BI2072" s="308">
        <f>IF(N2072="nulová",J2072,0)</f>
        <v>0</v>
      </c>
      <c r="BJ2072" s="277" t="s">
        <v>8</v>
      </c>
      <c r="BK2072" s="308">
        <f>ROUND(I2072*H2072,0)</f>
        <v>0</v>
      </c>
      <c r="BL2072" s="277" t="s">
        <v>143</v>
      </c>
      <c r="BM2072" s="134" t="s">
        <v>4869</v>
      </c>
    </row>
    <row r="2073" spans="2:65" s="10" customFormat="1">
      <c r="B2073" s="136"/>
      <c r="D2073" s="137" t="s">
        <v>131</v>
      </c>
      <c r="E2073" s="138" t="s">
        <v>1</v>
      </c>
      <c r="F2073" s="139" t="s">
        <v>4865</v>
      </c>
      <c r="H2073" s="140">
        <v>1.35</v>
      </c>
      <c r="I2073" s="141"/>
      <c r="L2073" s="136"/>
      <c r="M2073" s="142"/>
      <c r="T2073" s="144"/>
      <c r="AT2073" s="138" t="s">
        <v>131</v>
      </c>
      <c r="AU2073" s="138" t="s">
        <v>78</v>
      </c>
      <c r="AV2073" s="10" t="s">
        <v>78</v>
      </c>
      <c r="AW2073" s="10" t="s">
        <v>28</v>
      </c>
      <c r="AX2073" s="10" t="s">
        <v>72</v>
      </c>
      <c r="AY2073" s="138" t="s">
        <v>130</v>
      </c>
    </row>
    <row r="2074" spans="2:65" s="10" customFormat="1">
      <c r="B2074" s="136"/>
      <c r="D2074" s="137" t="s">
        <v>131</v>
      </c>
      <c r="E2074" s="138" t="s">
        <v>1</v>
      </c>
      <c r="F2074" s="139" t="s">
        <v>4861</v>
      </c>
      <c r="H2074" s="140">
        <v>1.96</v>
      </c>
      <c r="I2074" s="141"/>
      <c r="L2074" s="136"/>
      <c r="M2074" s="142"/>
      <c r="T2074" s="144"/>
      <c r="AT2074" s="138" t="s">
        <v>131</v>
      </c>
      <c r="AU2074" s="138" t="s">
        <v>78</v>
      </c>
      <c r="AV2074" s="10" t="s">
        <v>78</v>
      </c>
      <c r="AW2074" s="10" t="s">
        <v>28</v>
      </c>
      <c r="AX2074" s="10" t="s">
        <v>72</v>
      </c>
      <c r="AY2074" s="138" t="s">
        <v>130</v>
      </c>
    </row>
    <row r="2075" spans="2:65" s="813" customFormat="1">
      <c r="B2075" s="817"/>
      <c r="D2075" s="137" t="s">
        <v>131</v>
      </c>
      <c r="E2075" s="814" t="s">
        <v>1</v>
      </c>
      <c r="F2075" s="820" t="s">
        <v>2951</v>
      </c>
      <c r="H2075" s="819">
        <v>3.31</v>
      </c>
      <c r="I2075" s="818"/>
      <c r="L2075" s="817"/>
      <c r="M2075" s="816"/>
      <c r="T2075" s="815"/>
      <c r="AT2075" s="814" t="s">
        <v>131</v>
      </c>
      <c r="AU2075" s="814" t="s">
        <v>78</v>
      </c>
      <c r="AV2075" s="813" t="s">
        <v>132</v>
      </c>
      <c r="AW2075" s="813" t="s">
        <v>28</v>
      </c>
      <c r="AX2075" s="813" t="s">
        <v>8</v>
      </c>
      <c r="AY2075" s="814" t="s">
        <v>130</v>
      </c>
    </row>
    <row r="2076" spans="2:65" s="686" customFormat="1" ht="24.25" customHeight="1">
      <c r="B2076" s="301"/>
      <c r="C2076" s="145" t="s">
        <v>2617</v>
      </c>
      <c r="D2076" s="145" t="s">
        <v>164</v>
      </c>
      <c r="E2076" s="146" t="s">
        <v>4868</v>
      </c>
      <c r="F2076" s="147" t="s">
        <v>4867</v>
      </c>
      <c r="G2076" s="148" t="s">
        <v>270</v>
      </c>
      <c r="H2076" s="149">
        <v>1.35</v>
      </c>
      <c r="I2076" s="150"/>
      <c r="J2076" s="151">
        <f>ROUND(I2076*H2076,0)</f>
        <v>0</v>
      </c>
      <c r="K2076" s="147" t="s">
        <v>1</v>
      </c>
      <c r="L2076" s="152"/>
      <c r="M2076" s="153" t="s">
        <v>1</v>
      </c>
      <c r="N2076" s="306" t="s">
        <v>37</v>
      </c>
      <c r="P2076" s="307">
        <f>O2076*H2076</f>
        <v>0</v>
      </c>
      <c r="Q2076" s="307">
        <v>1.7430000000000001E-2</v>
      </c>
      <c r="R2076" s="307">
        <f>Q2076*H2076</f>
        <v>2.3530500000000003E-2</v>
      </c>
      <c r="S2076" s="307">
        <v>0</v>
      </c>
      <c r="T2076" s="133">
        <f>S2076*H2076</f>
        <v>0</v>
      </c>
      <c r="AR2076" s="134" t="s">
        <v>154</v>
      </c>
      <c r="AT2076" s="134" t="s">
        <v>164</v>
      </c>
      <c r="AU2076" s="134" t="s">
        <v>78</v>
      </c>
      <c r="AY2076" s="277" t="s">
        <v>130</v>
      </c>
      <c r="BE2076" s="308">
        <f>IF(N2076="základní",J2076,0)</f>
        <v>0</v>
      </c>
      <c r="BF2076" s="308">
        <f>IF(N2076="snížená",J2076,0)</f>
        <v>0</v>
      </c>
      <c r="BG2076" s="308">
        <f>IF(N2076="zákl. přenesená",J2076,0)</f>
        <v>0</v>
      </c>
      <c r="BH2076" s="308">
        <f>IF(N2076="sníž. přenesená",J2076,0)</f>
        <v>0</v>
      </c>
      <c r="BI2076" s="308">
        <f>IF(N2076="nulová",J2076,0)</f>
        <v>0</v>
      </c>
      <c r="BJ2076" s="277" t="s">
        <v>8</v>
      </c>
      <c r="BK2076" s="308">
        <f>ROUND(I2076*H2076,0)</f>
        <v>0</v>
      </c>
      <c r="BL2076" s="277" t="s">
        <v>143</v>
      </c>
      <c r="BM2076" s="134" t="s">
        <v>4866</v>
      </c>
    </row>
    <row r="2077" spans="2:65" s="10" customFormat="1">
      <c r="B2077" s="136"/>
      <c r="D2077" s="137" t="s">
        <v>131</v>
      </c>
      <c r="E2077" s="138" t="s">
        <v>1</v>
      </c>
      <c r="F2077" s="139" t="s">
        <v>4865</v>
      </c>
      <c r="H2077" s="140">
        <v>1.35</v>
      </c>
      <c r="I2077" s="141"/>
      <c r="L2077" s="136"/>
      <c r="M2077" s="142"/>
      <c r="T2077" s="144"/>
      <c r="AT2077" s="138" t="s">
        <v>131</v>
      </c>
      <c r="AU2077" s="138" t="s">
        <v>78</v>
      </c>
      <c r="AV2077" s="10" t="s">
        <v>78</v>
      </c>
      <c r="AW2077" s="10" t="s">
        <v>28</v>
      </c>
      <c r="AX2077" s="10" t="s">
        <v>72</v>
      </c>
      <c r="AY2077" s="138" t="s">
        <v>130</v>
      </c>
    </row>
    <row r="2078" spans="2:65" s="813" customFormat="1">
      <c r="B2078" s="817"/>
      <c r="D2078" s="137" t="s">
        <v>131</v>
      </c>
      <c r="E2078" s="814" t="s">
        <v>1</v>
      </c>
      <c r="F2078" s="820" t="s">
        <v>2951</v>
      </c>
      <c r="H2078" s="819">
        <v>1.35</v>
      </c>
      <c r="I2078" s="818"/>
      <c r="L2078" s="817"/>
      <c r="M2078" s="816"/>
      <c r="T2078" s="815"/>
      <c r="AT2078" s="814" t="s">
        <v>131</v>
      </c>
      <c r="AU2078" s="814" t="s">
        <v>78</v>
      </c>
      <c r="AV2078" s="813" t="s">
        <v>132</v>
      </c>
      <c r="AW2078" s="813" t="s">
        <v>28</v>
      </c>
      <c r="AX2078" s="813" t="s">
        <v>8</v>
      </c>
      <c r="AY2078" s="814" t="s">
        <v>130</v>
      </c>
    </row>
    <row r="2079" spans="2:65" s="686" customFormat="1" ht="24.25" customHeight="1">
      <c r="B2079" s="301"/>
      <c r="C2079" s="145" t="s">
        <v>2618</v>
      </c>
      <c r="D2079" s="145" t="s">
        <v>164</v>
      </c>
      <c r="E2079" s="146" t="s">
        <v>4864</v>
      </c>
      <c r="F2079" s="147" t="s">
        <v>4863</v>
      </c>
      <c r="G2079" s="148" t="s">
        <v>270</v>
      </c>
      <c r="H2079" s="149">
        <v>1.96</v>
      </c>
      <c r="I2079" s="150"/>
      <c r="J2079" s="151">
        <f>ROUND(I2079*H2079,0)</f>
        <v>0</v>
      </c>
      <c r="K2079" s="147" t="s">
        <v>4082</v>
      </c>
      <c r="L2079" s="152"/>
      <c r="M2079" s="153" t="s">
        <v>1</v>
      </c>
      <c r="N2079" s="306" t="s">
        <v>37</v>
      </c>
      <c r="P2079" s="307">
        <f>O2079*H2079</f>
        <v>0</v>
      </c>
      <c r="Q2079" s="307">
        <v>1.7430000000000001E-2</v>
      </c>
      <c r="R2079" s="307">
        <f>Q2079*H2079</f>
        <v>3.41628E-2</v>
      </c>
      <c r="S2079" s="307">
        <v>0</v>
      </c>
      <c r="T2079" s="133">
        <f>S2079*H2079</f>
        <v>0</v>
      </c>
      <c r="AR2079" s="134" t="s">
        <v>154</v>
      </c>
      <c r="AT2079" s="134" t="s">
        <v>164</v>
      </c>
      <c r="AU2079" s="134" t="s">
        <v>78</v>
      </c>
      <c r="AY2079" s="277" t="s">
        <v>130</v>
      </c>
      <c r="BE2079" s="308">
        <f>IF(N2079="základní",J2079,0)</f>
        <v>0</v>
      </c>
      <c r="BF2079" s="308">
        <f>IF(N2079="snížená",J2079,0)</f>
        <v>0</v>
      </c>
      <c r="BG2079" s="308">
        <f>IF(N2079="zákl. přenesená",J2079,0)</f>
        <v>0</v>
      </c>
      <c r="BH2079" s="308">
        <f>IF(N2079="sníž. přenesená",J2079,0)</f>
        <v>0</v>
      </c>
      <c r="BI2079" s="308">
        <f>IF(N2079="nulová",J2079,0)</f>
        <v>0</v>
      </c>
      <c r="BJ2079" s="277" t="s">
        <v>8</v>
      </c>
      <c r="BK2079" s="308">
        <f>ROUND(I2079*H2079,0)</f>
        <v>0</v>
      </c>
      <c r="BL2079" s="277" t="s">
        <v>143</v>
      </c>
      <c r="BM2079" s="134" t="s">
        <v>4862</v>
      </c>
    </row>
    <row r="2080" spans="2:65" s="10" customFormat="1">
      <c r="B2080" s="136"/>
      <c r="D2080" s="137" t="s">
        <v>131</v>
      </c>
      <c r="E2080" s="138" t="s">
        <v>1</v>
      </c>
      <c r="F2080" s="139" t="s">
        <v>4861</v>
      </c>
      <c r="H2080" s="140">
        <v>1.96</v>
      </c>
      <c r="I2080" s="141"/>
      <c r="L2080" s="136"/>
      <c r="M2080" s="142"/>
      <c r="T2080" s="144"/>
      <c r="AT2080" s="138" t="s">
        <v>131</v>
      </c>
      <c r="AU2080" s="138" t="s">
        <v>78</v>
      </c>
      <c r="AV2080" s="10" t="s">
        <v>78</v>
      </c>
      <c r="AW2080" s="10" t="s">
        <v>28</v>
      </c>
      <c r="AX2080" s="10" t="s">
        <v>72</v>
      </c>
      <c r="AY2080" s="138" t="s">
        <v>130</v>
      </c>
    </row>
    <row r="2081" spans="2:65" s="813" customFormat="1">
      <c r="B2081" s="817"/>
      <c r="D2081" s="137" t="s">
        <v>131</v>
      </c>
      <c r="E2081" s="814" t="s">
        <v>1</v>
      </c>
      <c r="F2081" s="820" t="s">
        <v>2951</v>
      </c>
      <c r="H2081" s="819">
        <v>1.96</v>
      </c>
      <c r="I2081" s="818"/>
      <c r="L2081" s="817"/>
      <c r="M2081" s="816"/>
      <c r="T2081" s="815"/>
      <c r="AT2081" s="814" t="s">
        <v>131</v>
      </c>
      <c r="AU2081" s="814" t="s">
        <v>78</v>
      </c>
      <c r="AV2081" s="813" t="s">
        <v>132</v>
      </c>
      <c r="AW2081" s="813" t="s">
        <v>28</v>
      </c>
      <c r="AX2081" s="813" t="s">
        <v>8</v>
      </c>
      <c r="AY2081" s="814" t="s">
        <v>130</v>
      </c>
    </row>
    <row r="2082" spans="2:65" s="686" customFormat="1" ht="24.25" customHeight="1">
      <c r="B2082" s="301"/>
      <c r="C2082" s="551" t="s">
        <v>2619</v>
      </c>
      <c r="D2082" s="551" t="s">
        <v>1008</v>
      </c>
      <c r="E2082" s="801" t="s">
        <v>4860</v>
      </c>
      <c r="F2082" s="552" t="s">
        <v>4859</v>
      </c>
      <c r="G2082" s="800" t="s">
        <v>270</v>
      </c>
      <c r="H2082" s="799">
        <v>81.965000000000003</v>
      </c>
      <c r="I2082" s="553"/>
      <c r="J2082" s="798">
        <f>ROUND(I2082*H2082,0)</f>
        <v>0</v>
      </c>
      <c r="K2082" s="552" t="s">
        <v>4082</v>
      </c>
      <c r="L2082" s="34"/>
      <c r="M2082" s="554" t="s">
        <v>1</v>
      </c>
      <c r="N2082" s="555" t="s">
        <v>37</v>
      </c>
      <c r="P2082" s="307">
        <f>O2082*H2082</f>
        <v>0</v>
      </c>
      <c r="Q2082" s="307">
        <v>2.68375E-4</v>
      </c>
      <c r="R2082" s="307">
        <f>Q2082*H2082</f>
        <v>2.1997356875000002E-2</v>
      </c>
      <c r="S2082" s="307">
        <v>0</v>
      </c>
      <c r="T2082" s="133">
        <f>S2082*H2082</f>
        <v>0</v>
      </c>
      <c r="AR2082" s="134" t="s">
        <v>143</v>
      </c>
      <c r="AT2082" s="134" t="s">
        <v>1008</v>
      </c>
      <c r="AU2082" s="134" t="s">
        <v>78</v>
      </c>
      <c r="AY2082" s="277" t="s">
        <v>130</v>
      </c>
      <c r="BE2082" s="308">
        <f>IF(N2082="základní",J2082,0)</f>
        <v>0</v>
      </c>
      <c r="BF2082" s="308">
        <f>IF(N2082="snížená",J2082,0)</f>
        <v>0</v>
      </c>
      <c r="BG2082" s="308">
        <f>IF(N2082="zákl. přenesená",J2082,0)</f>
        <v>0</v>
      </c>
      <c r="BH2082" s="308">
        <f>IF(N2082="sníž. přenesená",J2082,0)</f>
        <v>0</v>
      </c>
      <c r="BI2082" s="308">
        <f>IF(N2082="nulová",J2082,0)</f>
        <v>0</v>
      </c>
      <c r="BJ2082" s="277" t="s">
        <v>8</v>
      </c>
      <c r="BK2082" s="308">
        <f>ROUND(I2082*H2082,0)</f>
        <v>0</v>
      </c>
      <c r="BL2082" s="277" t="s">
        <v>143</v>
      </c>
      <c r="BM2082" s="134" t="s">
        <v>4858</v>
      </c>
    </row>
    <row r="2083" spans="2:65" s="10" customFormat="1">
      <c r="B2083" s="136"/>
      <c r="D2083" s="137" t="s">
        <v>131</v>
      </c>
      <c r="E2083" s="138" t="s">
        <v>1</v>
      </c>
      <c r="F2083" s="139" t="s">
        <v>4857</v>
      </c>
      <c r="H2083" s="140">
        <v>55.088000000000001</v>
      </c>
      <c r="I2083" s="141"/>
      <c r="L2083" s="136"/>
      <c r="M2083" s="142"/>
      <c r="T2083" s="144"/>
      <c r="AT2083" s="138" t="s">
        <v>131</v>
      </c>
      <c r="AU2083" s="138" t="s">
        <v>78</v>
      </c>
      <c r="AV2083" s="10" t="s">
        <v>78</v>
      </c>
      <c r="AW2083" s="10" t="s">
        <v>28</v>
      </c>
      <c r="AX2083" s="10" t="s">
        <v>72</v>
      </c>
      <c r="AY2083" s="138" t="s">
        <v>130</v>
      </c>
    </row>
    <row r="2084" spans="2:65" s="10" customFormat="1">
      <c r="B2084" s="136"/>
      <c r="D2084" s="137" t="s">
        <v>131</v>
      </c>
      <c r="E2084" s="138" t="s">
        <v>1</v>
      </c>
      <c r="F2084" s="139" t="s">
        <v>4856</v>
      </c>
      <c r="H2084" s="140">
        <v>10.032999999999999</v>
      </c>
      <c r="I2084" s="141"/>
      <c r="L2084" s="136"/>
      <c r="M2084" s="142"/>
      <c r="T2084" s="144"/>
      <c r="AT2084" s="138" t="s">
        <v>131</v>
      </c>
      <c r="AU2084" s="138" t="s">
        <v>78</v>
      </c>
      <c r="AV2084" s="10" t="s">
        <v>78</v>
      </c>
      <c r="AW2084" s="10" t="s">
        <v>28</v>
      </c>
      <c r="AX2084" s="10" t="s">
        <v>72</v>
      </c>
      <c r="AY2084" s="138" t="s">
        <v>130</v>
      </c>
    </row>
    <row r="2085" spans="2:65" s="813" customFormat="1">
      <c r="B2085" s="817"/>
      <c r="D2085" s="137" t="s">
        <v>131</v>
      </c>
      <c r="E2085" s="814" t="s">
        <v>1</v>
      </c>
      <c r="F2085" s="820" t="s">
        <v>2951</v>
      </c>
      <c r="H2085" s="819">
        <v>65.120999999999995</v>
      </c>
      <c r="I2085" s="818"/>
      <c r="L2085" s="817"/>
      <c r="M2085" s="816"/>
      <c r="T2085" s="815"/>
      <c r="AT2085" s="814" t="s">
        <v>131</v>
      </c>
      <c r="AU2085" s="814" t="s">
        <v>78</v>
      </c>
      <c r="AV2085" s="813" t="s">
        <v>132</v>
      </c>
      <c r="AW2085" s="813" t="s">
        <v>28</v>
      </c>
      <c r="AX2085" s="813" t="s">
        <v>72</v>
      </c>
      <c r="AY2085" s="814" t="s">
        <v>130</v>
      </c>
    </row>
    <row r="2086" spans="2:65" s="10" customFormat="1">
      <c r="B2086" s="136"/>
      <c r="D2086" s="137" t="s">
        <v>131</v>
      </c>
      <c r="E2086" s="138" t="s">
        <v>1</v>
      </c>
      <c r="F2086" s="139" t="s">
        <v>4847</v>
      </c>
      <c r="H2086" s="140">
        <v>8.3729999999999993</v>
      </c>
      <c r="I2086" s="141"/>
      <c r="L2086" s="136"/>
      <c r="M2086" s="142"/>
      <c r="T2086" s="144"/>
      <c r="AT2086" s="138" t="s">
        <v>131</v>
      </c>
      <c r="AU2086" s="138" t="s">
        <v>78</v>
      </c>
      <c r="AV2086" s="10" t="s">
        <v>78</v>
      </c>
      <c r="AW2086" s="10" t="s">
        <v>28</v>
      </c>
      <c r="AX2086" s="10" t="s">
        <v>72</v>
      </c>
      <c r="AY2086" s="138" t="s">
        <v>130</v>
      </c>
    </row>
    <row r="2087" spans="2:65" s="10" customFormat="1">
      <c r="B2087" s="136"/>
      <c r="D2087" s="137" t="s">
        <v>131</v>
      </c>
      <c r="E2087" s="138" t="s">
        <v>1</v>
      </c>
      <c r="F2087" s="139" t="s">
        <v>4846</v>
      </c>
      <c r="H2087" s="140">
        <v>8.4710000000000001</v>
      </c>
      <c r="I2087" s="141"/>
      <c r="L2087" s="136"/>
      <c r="M2087" s="142"/>
      <c r="T2087" s="144"/>
      <c r="AT2087" s="138" t="s">
        <v>131</v>
      </c>
      <c r="AU2087" s="138" t="s">
        <v>78</v>
      </c>
      <c r="AV2087" s="10" t="s">
        <v>78</v>
      </c>
      <c r="AW2087" s="10" t="s">
        <v>28</v>
      </c>
      <c r="AX2087" s="10" t="s">
        <v>72</v>
      </c>
      <c r="AY2087" s="138" t="s">
        <v>130</v>
      </c>
    </row>
    <row r="2088" spans="2:65" s="813" customFormat="1">
      <c r="B2088" s="817"/>
      <c r="D2088" s="137" t="s">
        <v>131</v>
      </c>
      <c r="E2088" s="814" t="s">
        <v>1</v>
      </c>
      <c r="F2088" s="820" t="s">
        <v>2951</v>
      </c>
      <c r="H2088" s="819">
        <v>16.844000000000001</v>
      </c>
      <c r="I2088" s="818"/>
      <c r="L2088" s="817"/>
      <c r="M2088" s="816"/>
      <c r="T2088" s="815"/>
      <c r="AT2088" s="814" t="s">
        <v>131</v>
      </c>
      <c r="AU2088" s="814" t="s">
        <v>78</v>
      </c>
      <c r="AV2088" s="813" t="s">
        <v>132</v>
      </c>
      <c r="AW2088" s="813" t="s">
        <v>28</v>
      </c>
      <c r="AX2088" s="813" t="s">
        <v>72</v>
      </c>
      <c r="AY2088" s="814" t="s">
        <v>130</v>
      </c>
    </row>
    <row r="2089" spans="2:65" s="821" customFormat="1">
      <c r="B2089" s="825"/>
      <c r="D2089" s="137" t="s">
        <v>131</v>
      </c>
      <c r="E2089" s="822" t="s">
        <v>1</v>
      </c>
      <c r="F2089" s="828" t="s">
        <v>3195</v>
      </c>
      <c r="H2089" s="827">
        <v>81.965000000000003</v>
      </c>
      <c r="I2089" s="826"/>
      <c r="L2089" s="825"/>
      <c r="M2089" s="824"/>
      <c r="T2089" s="823"/>
      <c r="AT2089" s="822" t="s">
        <v>131</v>
      </c>
      <c r="AU2089" s="822" t="s">
        <v>78</v>
      </c>
      <c r="AV2089" s="821" t="s">
        <v>103</v>
      </c>
      <c r="AW2089" s="821" t="s">
        <v>28</v>
      </c>
      <c r="AX2089" s="821" t="s">
        <v>8</v>
      </c>
      <c r="AY2089" s="822" t="s">
        <v>130</v>
      </c>
    </row>
    <row r="2090" spans="2:65" s="686" customFormat="1" ht="24.25" customHeight="1">
      <c r="B2090" s="301"/>
      <c r="C2090" s="145" t="s">
        <v>2620</v>
      </c>
      <c r="D2090" s="145" t="s">
        <v>164</v>
      </c>
      <c r="E2090" s="146" t="s">
        <v>4855</v>
      </c>
      <c r="F2090" s="147" t="s">
        <v>4854</v>
      </c>
      <c r="G2090" s="148" t="s">
        <v>270</v>
      </c>
      <c r="H2090" s="149">
        <v>65.120999999999995</v>
      </c>
      <c r="I2090" s="150"/>
      <c r="J2090" s="151">
        <f>ROUND(I2090*H2090,0)</f>
        <v>0</v>
      </c>
      <c r="K2090" s="147" t="s">
        <v>4082</v>
      </c>
      <c r="L2090" s="152"/>
      <c r="M2090" s="153" t="s">
        <v>1</v>
      </c>
      <c r="N2090" s="306" t="s">
        <v>37</v>
      </c>
      <c r="P2090" s="307">
        <f>O2090*H2090</f>
        <v>0</v>
      </c>
      <c r="Q2090" s="307">
        <v>2.7E-2</v>
      </c>
      <c r="R2090" s="307">
        <f>Q2090*H2090</f>
        <v>1.7582669999999998</v>
      </c>
      <c r="S2090" s="307">
        <v>0</v>
      </c>
      <c r="T2090" s="133">
        <f>S2090*H2090</f>
        <v>0</v>
      </c>
      <c r="AR2090" s="134" t="s">
        <v>154</v>
      </c>
      <c r="AT2090" s="134" t="s">
        <v>164</v>
      </c>
      <c r="AU2090" s="134" t="s">
        <v>78</v>
      </c>
      <c r="AY2090" s="277" t="s">
        <v>130</v>
      </c>
      <c r="BE2090" s="308">
        <f>IF(N2090="základní",J2090,0)</f>
        <v>0</v>
      </c>
      <c r="BF2090" s="308">
        <f>IF(N2090="snížená",J2090,0)</f>
        <v>0</v>
      </c>
      <c r="BG2090" s="308">
        <f>IF(N2090="zákl. přenesená",J2090,0)</f>
        <v>0</v>
      </c>
      <c r="BH2090" s="308">
        <f>IF(N2090="sníž. přenesená",J2090,0)</f>
        <v>0</v>
      </c>
      <c r="BI2090" s="308">
        <f>IF(N2090="nulová",J2090,0)</f>
        <v>0</v>
      </c>
      <c r="BJ2090" s="277" t="s">
        <v>8</v>
      </c>
      <c r="BK2090" s="308">
        <f>ROUND(I2090*H2090,0)</f>
        <v>0</v>
      </c>
      <c r="BL2090" s="277" t="s">
        <v>143</v>
      </c>
      <c r="BM2090" s="134" t="s">
        <v>4853</v>
      </c>
    </row>
    <row r="2091" spans="2:65" s="10" customFormat="1">
      <c r="B2091" s="136"/>
      <c r="D2091" s="137" t="s">
        <v>131</v>
      </c>
      <c r="E2091" s="138" t="s">
        <v>1</v>
      </c>
      <c r="F2091" s="139" t="s">
        <v>4852</v>
      </c>
      <c r="H2091" s="140">
        <v>55.088000000000001</v>
      </c>
      <c r="I2091" s="141"/>
      <c r="L2091" s="136"/>
      <c r="M2091" s="142"/>
      <c r="T2091" s="144"/>
      <c r="AT2091" s="138" t="s">
        <v>131</v>
      </c>
      <c r="AU2091" s="138" t="s">
        <v>78</v>
      </c>
      <c r="AV2091" s="10" t="s">
        <v>78</v>
      </c>
      <c r="AW2091" s="10" t="s">
        <v>28</v>
      </c>
      <c r="AX2091" s="10" t="s">
        <v>72</v>
      </c>
      <c r="AY2091" s="138" t="s">
        <v>130</v>
      </c>
    </row>
    <row r="2092" spans="2:65" s="10" customFormat="1">
      <c r="B2092" s="136"/>
      <c r="D2092" s="137" t="s">
        <v>131</v>
      </c>
      <c r="E2092" s="138" t="s">
        <v>1</v>
      </c>
      <c r="F2092" s="139" t="s">
        <v>4851</v>
      </c>
      <c r="H2092" s="140">
        <v>10.032999999999999</v>
      </c>
      <c r="I2092" s="141"/>
      <c r="L2092" s="136"/>
      <c r="M2092" s="142"/>
      <c r="T2092" s="144"/>
      <c r="AT2092" s="138" t="s">
        <v>131</v>
      </c>
      <c r="AU2092" s="138" t="s">
        <v>78</v>
      </c>
      <c r="AV2092" s="10" t="s">
        <v>78</v>
      </c>
      <c r="AW2092" s="10" t="s">
        <v>28</v>
      </c>
      <c r="AX2092" s="10" t="s">
        <v>72</v>
      </c>
      <c r="AY2092" s="138" t="s">
        <v>130</v>
      </c>
    </row>
    <row r="2093" spans="2:65" s="813" customFormat="1">
      <c r="B2093" s="817"/>
      <c r="D2093" s="137" t="s">
        <v>131</v>
      </c>
      <c r="E2093" s="814" t="s">
        <v>1</v>
      </c>
      <c r="F2093" s="820" t="s">
        <v>2951</v>
      </c>
      <c r="H2093" s="819">
        <v>65.120999999999995</v>
      </c>
      <c r="I2093" s="818"/>
      <c r="L2093" s="817"/>
      <c r="M2093" s="816"/>
      <c r="T2093" s="815"/>
      <c r="AT2093" s="814" t="s">
        <v>131</v>
      </c>
      <c r="AU2093" s="814" t="s">
        <v>78</v>
      </c>
      <c r="AV2093" s="813" t="s">
        <v>132</v>
      </c>
      <c r="AW2093" s="813" t="s">
        <v>28</v>
      </c>
      <c r="AX2093" s="813" t="s">
        <v>8</v>
      </c>
      <c r="AY2093" s="814" t="s">
        <v>130</v>
      </c>
    </row>
    <row r="2094" spans="2:65" s="686" customFormat="1" ht="24.25" customHeight="1">
      <c r="B2094" s="301"/>
      <c r="C2094" s="145" t="s">
        <v>2621</v>
      </c>
      <c r="D2094" s="145" t="s">
        <v>164</v>
      </c>
      <c r="E2094" s="146" t="s">
        <v>4850</v>
      </c>
      <c r="F2094" s="147" t="s">
        <v>4849</v>
      </c>
      <c r="G2094" s="148" t="s">
        <v>270</v>
      </c>
      <c r="H2094" s="149">
        <v>16.844000000000001</v>
      </c>
      <c r="I2094" s="150"/>
      <c r="J2094" s="151">
        <f>ROUND(I2094*H2094,0)</f>
        <v>0</v>
      </c>
      <c r="K2094" s="147" t="s">
        <v>4082</v>
      </c>
      <c r="L2094" s="152"/>
      <c r="M2094" s="153" t="s">
        <v>1</v>
      </c>
      <c r="N2094" s="306" t="s">
        <v>37</v>
      </c>
      <c r="P2094" s="307">
        <f>O2094*H2094</f>
        <v>0</v>
      </c>
      <c r="Q2094" s="307">
        <v>1.787E-2</v>
      </c>
      <c r="R2094" s="307">
        <f>Q2094*H2094</f>
        <v>0.30100228000000001</v>
      </c>
      <c r="S2094" s="307">
        <v>0</v>
      </c>
      <c r="T2094" s="133">
        <f>S2094*H2094</f>
        <v>0</v>
      </c>
      <c r="AR2094" s="134" t="s">
        <v>154</v>
      </c>
      <c r="AT2094" s="134" t="s">
        <v>164</v>
      </c>
      <c r="AU2094" s="134" t="s">
        <v>78</v>
      </c>
      <c r="AY2094" s="277" t="s">
        <v>130</v>
      </c>
      <c r="BE2094" s="308">
        <f>IF(N2094="základní",J2094,0)</f>
        <v>0</v>
      </c>
      <c r="BF2094" s="308">
        <f>IF(N2094="snížená",J2094,0)</f>
        <v>0</v>
      </c>
      <c r="BG2094" s="308">
        <f>IF(N2094="zákl. přenesená",J2094,0)</f>
        <v>0</v>
      </c>
      <c r="BH2094" s="308">
        <f>IF(N2094="sníž. přenesená",J2094,0)</f>
        <v>0</v>
      </c>
      <c r="BI2094" s="308">
        <f>IF(N2094="nulová",J2094,0)</f>
        <v>0</v>
      </c>
      <c r="BJ2094" s="277" t="s">
        <v>8</v>
      </c>
      <c r="BK2094" s="308">
        <f>ROUND(I2094*H2094,0)</f>
        <v>0</v>
      </c>
      <c r="BL2094" s="277" t="s">
        <v>143</v>
      </c>
      <c r="BM2094" s="134" t="s">
        <v>4848</v>
      </c>
    </row>
    <row r="2095" spans="2:65" s="10" customFormat="1">
      <c r="B2095" s="136"/>
      <c r="D2095" s="137" t="s">
        <v>131</v>
      </c>
      <c r="E2095" s="138" t="s">
        <v>1</v>
      </c>
      <c r="F2095" s="139" t="s">
        <v>4847</v>
      </c>
      <c r="H2095" s="140">
        <v>8.3729999999999993</v>
      </c>
      <c r="I2095" s="141"/>
      <c r="L2095" s="136"/>
      <c r="M2095" s="142"/>
      <c r="T2095" s="144"/>
      <c r="AT2095" s="138" t="s">
        <v>131</v>
      </c>
      <c r="AU2095" s="138" t="s">
        <v>78</v>
      </c>
      <c r="AV2095" s="10" t="s">
        <v>78</v>
      </c>
      <c r="AW2095" s="10" t="s">
        <v>28</v>
      </c>
      <c r="AX2095" s="10" t="s">
        <v>72</v>
      </c>
      <c r="AY2095" s="138" t="s">
        <v>130</v>
      </c>
    </row>
    <row r="2096" spans="2:65" s="10" customFormat="1">
      <c r="B2096" s="136"/>
      <c r="D2096" s="137" t="s">
        <v>131</v>
      </c>
      <c r="E2096" s="138" t="s">
        <v>1</v>
      </c>
      <c r="F2096" s="139" t="s">
        <v>4846</v>
      </c>
      <c r="H2096" s="140">
        <v>8.4710000000000001</v>
      </c>
      <c r="I2096" s="141"/>
      <c r="L2096" s="136"/>
      <c r="M2096" s="142"/>
      <c r="T2096" s="144"/>
      <c r="AT2096" s="138" t="s">
        <v>131</v>
      </c>
      <c r="AU2096" s="138" t="s">
        <v>78</v>
      </c>
      <c r="AV2096" s="10" t="s">
        <v>78</v>
      </c>
      <c r="AW2096" s="10" t="s">
        <v>28</v>
      </c>
      <c r="AX2096" s="10" t="s">
        <v>72</v>
      </c>
      <c r="AY2096" s="138" t="s">
        <v>130</v>
      </c>
    </row>
    <row r="2097" spans="2:65" s="813" customFormat="1">
      <c r="B2097" s="817"/>
      <c r="D2097" s="137" t="s">
        <v>131</v>
      </c>
      <c r="E2097" s="814" t="s">
        <v>1</v>
      </c>
      <c r="F2097" s="820" t="s">
        <v>2951</v>
      </c>
      <c r="H2097" s="819">
        <v>16.844000000000001</v>
      </c>
      <c r="I2097" s="818"/>
      <c r="L2097" s="817"/>
      <c r="M2097" s="816"/>
      <c r="T2097" s="815"/>
      <c r="AT2097" s="814" t="s">
        <v>131</v>
      </c>
      <c r="AU2097" s="814" t="s">
        <v>78</v>
      </c>
      <c r="AV2097" s="813" t="s">
        <v>132</v>
      </c>
      <c r="AW2097" s="813" t="s">
        <v>28</v>
      </c>
      <c r="AX2097" s="813" t="s">
        <v>8</v>
      </c>
      <c r="AY2097" s="814" t="s">
        <v>130</v>
      </c>
    </row>
    <row r="2098" spans="2:65" s="686" customFormat="1" ht="24.25" customHeight="1">
      <c r="B2098" s="301"/>
      <c r="C2098" s="551" t="s">
        <v>2622</v>
      </c>
      <c r="D2098" s="551" t="s">
        <v>1008</v>
      </c>
      <c r="E2098" s="801" t="s">
        <v>4845</v>
      </c>
      <c r="F2098" s="552" t="s">
        <v>4844</v>
      </c>
      <c r="G2098" s="800" t="s">
        <v>270</v>
      </c>
      <c r="H2098" s="799">
        <v>25.11</v>
      </c>
      <c r="I2098" s="553"/>
      <c r="J2098" s="798">
        <f>ROUND(I2098*H2098,0)</f>
        <v>0</v>
      </c>
      <c r="K2098" s="552" t="s">
        <v>4082</v>
      </c>
      <c r="L2098" s="34"/>
      <c r="M2098" s="554" t="s">
        <v>1</v>
      </c>
      <c r="N2098" s="555" t="s">
        <v>37</v>
      </c>
      <c r="P2098" s="307">
        <f>O2098*H2098</f>
        <v>0</v>
      </c>
      <c r="Q2098" s="307">
        <v>3.6999999999999999E-4</v>
      </c>
      <c r="R2098" s="307">
        <f>Q2098*H2098</f>
        <v>9.290699999999999E-3</v>
      </c>
      <c r="S2098" s="307">
        <v>0</v>
      </c>
      <c r="T2098" s="133">
        <f>S2098*H2098</f>
        <v>0</v>
      </c>
      <c r="AR2098" s="134" t="s">
        <v>143</v>
      </c>
      <c r="AT2098" s="134" t="s">
        <v>1008</v>
      </c>
      <c r="AU2098" s="134" t="s">
        <v>78</v>
      </c>
      <c r="AY2098" s="277" t="s">
        <v>130</v>
      </c>
      <c r="BE2098" s="308">
        <f>IF(N2098="základní",J2098,0)</f>
        <v>0</v>
      </c>
      <c r="BF2098" s="308">
        <f>IF(N2098="snížená",J2098,0)</f>
        <v>0</v>
      </c>
      <c r="BG2098" s="308">
        <f>IF(N2098="zákl. přenesená",J2098,0)</f>
        <v>0</v>
      </c>
      <c r="BH2098" s="308">
        <f>IF(N2098="sníž. přenesená",J2098,0)</f>
        <v>0</v>
      </c>
      <c r="BI2098" s="308">
        <f>IF(N2098="nulová",J2098,0)</f>
        <v>0</v>
      </c>
      <c r="BJ2098" s="277" t="s">
        <v>8</v>
      </c>
      <c r="BK2098" s="308">
        <f>ROUND(I2098*H2098,0)</f>
        <v>0</v>
      </c>
      <c r="BL2098" s="277" t="s">
        <v>143</v>
      </c>
      <c r="BM2098" s="134" t="s">
        <v>4843</v>
      </c>
    </row>
    <row r="2099" spans="2:65" s="10" customFormat="1">
      <c r="B2099" s="136"/>
      <c r="D2099" s="137" t="s">
        <v>131</v>
      </c>
      <c r="E2099" s="138" t="s">
        <v>1</v>
      </c>
      <c r="F2099" s="139" t="s">
        <v>4835</v>
      </c>
      <c r="H2099" s="140">
        <v>22.95</v>
      </c>
      <c r="I2099" s="141"/>
      <c r="L2099" s="136"/>
      <c r="M2099" s="142"/>
      <c r="T2099" s="144"/>
      <c r="AT2099" s="138" t="s">
        <v>131</v>
      </c>
      <c r="AU2099" s="138" t="s">
        <v>78</v>
      </c>
      <c r="AV2099" s="10" t="s">
        <v>78</v>
      </c>
      <c r="AW2099" s="10" t="s">
        <v>28</v>
      </c>
      <c r="AX2099" s="10" t="s">
        <v>72</v>
      </c>
      <c r="AY2099" s="138" t="s">
        <v>130</v>
      </c>
    </row>
    <row r="2100" spans="2:65" s="10" customFormat="1">
      <c r="B2100" s="136"/>
      <c r="D2100" s="137" t="s">
        <v>131</v>
      </c>
      <c r="E2100" s="138" t="s">
        <v>1</v>
      </c>
      <c r="F2100" s="139" t="s">
        <v>4839</v>
      </c>
      <c r="H2100" s="140">
        <v>2.16</v>
      </c>
      <c r="I2100" s="141"/>
      <c r="L2100" s="136"/>
      <c r="M2100" s="142"/>
      <c r="T2100" s="144"/>
      <c r="AT2100" s="138" t="s">
        <v>131</v>
      </c>
      <c r="AU2100" s="138" t="s">
        <v>78</v>
      </c>
      <c r="AV2100" s="10" t="s">
        <v>78</v>
      </c>
      <c r="AW2100" s="10" t="s">
        <v>28</v>
      </c>
      <c r="AX2100" s="10" t="s">
        <v>72</v>
      </c>
      <c r="AY2100" s="138" t="s">
        <v>130</v>
      </c>
    </row>
    <row r="2101" spans="2:65" s="813" customFormat="1">
      <c r="B2101" s="817"/>
      <c r="D2101" s="137" t="s">
        <v>131</v>
      </c>
      <c r="E2101" s="814" t="s">
        <v>1</v>
      </c>
      <c r="F2101" s="820" t="s">
        <v>2951</v>
      </c>
      <c r="H2101" s="819">
        <v>25.11</v>
      </c>
      <c r="I2101" s="818"/>
      <c r="L2101" s="817"/>
      <c r="M2101" s="816"/>
      <c r="T2101" s="815"/>
      <c r="AT2101" s="814" t="s">
        <v>131</v>
      </c>
      <c r="AU2101" s="814" t="s">
        <v>78</v>
      </c>
      <c r="AV2101" s="813" t="s">
        <v>132</v>
      </c>
      <c r="AW2101" s="813" t="s">
        <v>28</v>
      </c>
      <c r="AX2101" s="813" t="s">
        <v>8</v>
      </c>
      <c r="AY2101" s="814" t="s">
        <v>130</v>
      </c>
    </row>
    <row r="2102" spans="2:65" s="686" customFormat="1" ht="24.25" customHeight="1">
      <c r="B2102" s="301"/>
      <c r="C2102" s="145" t="s">
        <v>2623</v>
      </c>
      <c r="D2102" s="145" t="s">
        <v>164</v>
      </c>
      <c r="E2102" s="146" t="s">
        <v>4842</v>
      </c>
      <c r="F2102" s="147" t="s">
        <v>4841</v>
      </c>
      <c r="G2102" s="148" t="s">
        <v>270</v>
      </c>
      <c r="H2102" s="149">
        <v>2.16</v>
      </c>
      <c r="I2102" s="150"/>
      <c r="J2102" s="151">
        <f>ROUND(I2102*H2102,0)</f>
        <v>0</v>
      </c>
      <c r="K2102" s="147" t="s">
        <v>4082</v>
      </c>
      <c r="L2102" s="152"/>
      <c r="M2102" s="153" t="s">
        <v>1</v>
      </c>
      <c r="N2102" s="306" t="s">
        <v>37</v>
      </c>
      <c r="P2102" s="307">
        <f>O2102*H2102</f>
        <v>0</v>
      </c>
      <c r="Q2102" s="307">
        <v>2.7E-2</v>
      </c>
      <c r="R2102" s="307">
        <f>Q2102*H2102</f>
        <v>5.8320000000000004E-2</v>
      </c>
      <c r="S2102" s="307">
        <v>0</v>
      </c>
      <c r="T2102" s="133">
        <f>S2102*H2102</f>
        <v>0</v>
      </c>
      <c r="AR2102" s="134" t="s">
        <v>154</v>
      </c>
      <c r="AT2102" s="134" t="s">
        <v>164</v>
      </c>
      <c r="AU2102" s="134" t="s">
        <v>78</v>
      </c>
      <c r="AY2102" s="277" t="s">
        <v>130</v>
      </c>
      <c r="BE2102" s="308">
        <f>IF(N2102="základní",J2102,0)</f>
        <v>0</v>
      </c>
      <c r="BF2102" s="308">
        <f>IF(N2102="snížená",J2102,0)</f>
        <v>0</v>
      </c>
      <c r="BG2102" s="308">
        <f>IF(N2102="zákl. přenesená",J2102,0)</f>
        <v>0</v>
      </c>
      <c r="BH2102" s="308">
        <f>IF(N2102="sníž. přenesená",J2102,0)</f>
        <v>0</v>
      </c>
      <c r="BI2102" s="308">
        <f>IF(N2102="nulová",J2102,0)</f>
        <v>0</v>
      </c>
      <c r="BJ2102" s="277" t="s">
        <v>8</v>
      </c>
      <c r="BK2102" s="308">
        <f>ROUND(I2102*H2102,0)</f>
        <v>0</v>
      </c>
      <c r="BL2102" s="277" t="s">
        <v>143</v>
      </c>
      <c r="BM2102" s="134" t="s">
        <v>4840</v>
      </c>
    </row>
    <row r="2103" spans="2:65" s="10" customFormat="1">
      <c r="B2103" s="136"/>
      <c r="D2103" s="137" t="s">
        <v>131</v>
      </c>
      <c r="E2103" s="138" t="s">
        <v>1</v>
      </c>
      <c r="F2103" s="139" t="s">
        <v>4839</v>
      </c>
      <c r="H2103" s="140">
        <v>2.16</v>
      </c>
      <c r="I2103" s="141"/>
      <c r="L2103" s="136"/>
      <c r="M2103" s="142"/>
      <c r="T2103" s="144"/>
      <c r="AT2103" s="138" t="s">
        <v>131</v>
      </c>
      <c r="AU2103" s="138" t="s">
        <v>78</v>
      </c>
      <c r="AV2103" s="10" t="s">
        <v>78</v>
      </c>
      <c r="AW2103" s="10" t="s">
        <v>28</v>
      </c>
      <c r="AX2103" s="10" t="s">
        <v>72</v>
      </c>
      <c r="AY2103" s="138" t="s">
        <v>130</v>
      </c>
    </row>
    <row r="2104" spans="2:65" s="813" customFormat="1">
      <c r="B2104" s="817"/>
      <c r="D2104" s="137" t="s">
        <v>131</v>
      </c>
      <c r="E2104" s="814" t="s">
        <v>1</v>
      </c>
      <c r="F2104" s="820" t="s">
        <v>2951</v>
      </c>
      <c r="H2104" s="819">
        <v>2.16</v>
      </c>
      <c r="I2104" s="818"/>
      <c r="L2104" s="817"/>
      <c r="M2104" s="816"/>
      <c r="T2104" s="815"/>
      <c r="AT2104" s="814" t="s">
        <v>131</v>
      </c>
      <c r="AU2104" s="814" t="s">
        <v>78</v>
      </c>
      <c r="AV2104" s="813" t="s">
        <v>132</v>
      </c>
      <c r="AW2104" s="813" t="s">
        <v>28</v>
      </c>
      <c r="AX2104" s="813" t="s">
        <v>8</v>
      </c>
      <c r="AY2104" s="814" t="s">
        <v>130</v>
      </c>
    </row>
    <row r="2105" spans="2:65" s="686" customFormat="1" ht="16.5" customHeight="1">
      <c r="B2105" s="301"/>
      <c r="C2105" s="145" t="s">
        <v>2624</v>
      </c>
      <c r="D2105" s="145" t="s">
        <v>164</v>
      </c>
      <c r="E2105" s="146" t="s">
        <v>4838</v>
      </c>
      <c r="F2105" s="147" t="s">
        <v>4837</v>
      </c>
      <c r="G2105" s="148" t="s">
        <v>270</v>
      </c>
      <c r="H2105" s="149">
        <v>22.95</v>
      </c>
      <c r="I2105" s="150"/>
      <c r="J2105" s="151">
        <f>ROUND(I2105*H2105,0)</f>
        <v>0</v>
      </c>
      <c r="K2105" s="147" t="s">
        <v>1</v>
      </c>
      <c r="L2105" s="152"/>
      <c r="M2105" s="153" t="s">
        <v>1</v>
      </c>
      <c r="N2105" s="306" t="s">
        <v>37</v>
      </c>
      <c r="P2105" s="307">
        <f>O2105*H2105</f>
        <v>0</v>
      </c>
      <c r="Q2105" s="307">
        <v>2.7E-2</v>
      </c>
      <c r="R2105" s="307">
        <f>Q2105*H2105</f>
        <v>0.61964999999999992</v>
      </c>
      <c r="S2105" s="307">
        <v>0</v>
      </c>
      <c r="T2105" s="133">
        <f>S2105*H2105</f>
        <v>0</v>
      </c>
      <c r="AR2105" s="134" t="s">
        <v>154</v>
      </c>
      <c r="AT2105" s="134" t="s">
        <v>164</v>
      </c>
      <c r="AU2105" s="134" t="s">
        <v>78</v>
      </c>
      <c r="AY2105" s="277" t="s">
        <v>130</v>
      </c>
      <c r="BE2105" s="308">
        <f>IF(N2105="základní",J2105,0)</f>
        <v>0</v>
      </c>
      <c r="BF2105" s="308">
        <f>IF(N2105="snížená",J2105,0)</f>
        <v>0</v>
      </c>
      <c r="BG2105" s="308">
        <f>IF(N2105="zákl. přenesená",J2105,0)</f>
        <v>0</v>
      </c>
      <c r="BH2105" s="308">
        <f>IF(N2105="sníž. přenesená",J2105,0)</f>
        <v>0</v>
      </c>
      <c r="BI2105" s="308">
        <f>IF(N2105="nulová",J2105,0)</f>
        <v>0</v>
      </c>
      <c r="BJ2105" s="277" t="s">
        <v>8</v>
      </c>
      <c r="BK2105" s="308">
        <f>ROUND(I2105*H2105,0)</f>
        <v>0</v>
      </c>
      <c r="BL2105" s="277" t="s">
        <v>143</v>
      </c>
      <c r="BM2105" s="134" t="s">
        <v>4836</v>
      </c>
    </row>
    <row r="2106" spans="2:65" s="10" customFormat="1">
      <c r="B2106" s="136"/>
      <c r="D2106" s="137" t="s">
        <v>131</v>
      </c>
      <c r="E2106" s="138" t="s">
        <v>1</v>
      </c>
      <c r="F2106" s="139" t="s">
        <v>4835</v>
      </c>
      <c r="H2106" s="140">
        <v>22.95</v>
      </c>
      <c r="I2106" s="141"/>
      <c r="L2106" s="136"/>
      <c r="M2106" s="142"/>
      <c r="T2106" s="144"/>
      <c r="AT2106" s="138" t="s">
        <v>131</v>
      </c>
      <c r="AU2106" s="138" t="s">
        <v>78</v>
      </c>
      <c r="AV2106" s="10" t="s">
        <v>78</v>
      </c>
      <c r="AW2106" s="10" t="s">
        <v>28</v>
      </c>
      <c r="AX2106" s="10" t="s">
        <v>8</v>
      </c>
      <c r="AY2106" s="138" t="s">
        <v>130</v>
      </c>
    </row>
    <row r="2107" spans="2:65" s="686" customFormat="1" ht="37.950000000000003" customHeight="1">
      <c r="B2107" s="301"/>
      <c r="C2107" s="145" t="s">
        <v>2625</v>
      </c>
      <c r="D2107" s="145" t="s">
        <v>164</v>
      </c>
      <c r="E2107" s="146" t="s">
        <v>4834</v>
      </c>
      <c r="F2107" s="147" t="s">
        <v>4833</v>
      </c>
      <c r="G2107" s="148" t="s">
        <v>165</v>
      </c>
      <c r="H2107" s="149">
        <v>1</v>
      </c>
      <c r="I2107" s="150"/>
      <c r="J2107" s="151">
        <f>ROUND(I2107*H2107,0)</f>
        <v>0</v>
      </c>
      <c r="K2107" s="147" t="s">
        <v>1</v>
      </c>
      <c r="L2107" s="152"/>
      <c r="M2107" s="153" t="s">
        <v>1</v>
      </c>
      <c r="N2107" s="306" t="s">
        <v>37</v>
      </c>
      <c r="P2107" s="307">
        <f>O2107*H2107</f>
        <v>0</v>
      </c>
      <c r="Q2107" s="307">
        <v>2.7E-2</v>
      </c>
      <c r="R2107" s="307">
        <f>Q2107*H2107</f>
        <v>2.7E-2</v>
      </c>
      <c r="S2107" s="307">
        <v>0</v>
      </c>
      <c r="T2107" s="133">
        <f>S2107*H2107</f>
        <v>0</v>
      </c>
      <c r="AR2107" s="134" t="s">
        <v>154</v>
      </c>
      <c r="AT2107" s="134" t="s">
        <v>164</v>
      </c>
      <c r="AU2107" s="134" t="s">
        <v>78</v>
      </c>
      <c r="AY2107" s="277" t="s">
        <v>130</v>
      </c>
      <c r="BE2107" s="308">
        <f>IF(N2107="základní",J2107,0)</f>
        <v>0</v>
      </c>
      <c r="BF2107" s="308">
        <f>IF(N2107="snížená",J2107,0)</f>
        <v>0</v>
      </c>
      <c r="BG2107" s="308">
        <f>IF(N2107="zákl. přenesená",J2107,0)</f>
        <v>0</v>
      </c>
      <c r="BH2107" s="308">
        <f>IF(N2107="sníž. přenesená",J2107,0)</f>
        <v>0</v>
      </c>
      <c r="BI2107" s="308">
        <f>IF(N2107="nulová",J2107,0)</f>
        <v>0</v>
      </c>
      <c r="BJ2107" s="277" t="s">
        <v>8</v>
      </c>
      <c r="BK2107" s="308">
        <f>ROUND(I2107*H2107,0)</f>
        <v>0</v>
      </c>
      <c r="BL2107" s="277" t="s">
        <v>143</v>
      </c>
      <c r="BM2107" s="134" t="s">
        <v>4832</v>
      </c>
    </row>
    <row r="2108" spans="2:65" s="686" customFormat="1" ht="24.25" customHeight="1">
      <c r="B2108" s="301"/>
      <c r="C2108" s="551" t="s">
        <v>2626</v>
      </c>
      <c r="D2108" s="551" t="s">
        <v>1008</v>
      </c>
      <c r="E2108" s="801" t="s">
        <v>4831</v>
      </c>
      <c r="F2108" s="552" t="s">
        <v>4830</v>
      </c>
      <c r="G2108" s="800" t="s">
        <v>158</v>
      </c>
      <c r="H2108" s="799">
        <v>332.61</v>
      </c>
      <c r="I2108" s="553"/>
      <c r="J2108" s="798">
        <f>ROUND(I2108*H2108,0)</f>
        <v>0</v>
      </c>
      <c r="K2108" s="552" t="s">
        <v>4082</v>
      </c>
      <c r="L2108" s="34"/>
      <c r="M2108" s="554" t="s">
        <v>1</v>
      </c>
      <c r="N2108" s="555" t="s">
        <v>37</v>
      </c>
      <c r="P2108" s="307">
        <f>O2108*H2108</f>
        <v>0</v>
      </c>
      <c r="Q2108" s="307">
        <v>2.856E-4</v>
      </c>
      <c r="R2108" s="307">
        <f>Q2108*H2108</f>
        <v>9.4993416000000011E-2</v>
      </c>
      <c r="S2108" s="307">
        <v>0</v>
      </c>
      <c r="T2108" s="133">
        <f>S2108*H2108</f>
        <v>0</v>
      </c>
      <c r="AR2108" s="134" t="s">
        <v>143</v>
      </c>
      <c r="AT2108" s="134" t="s">
        <v>1008</v>
      </c>
      <c r="AU2108" s="134" t="s">
        <v>78</v>
      </c>
      <c r="AY2108" s="277" t="s">
        <v>130</v>
      </c>
      <c r="BE2108" s="308">
        <f>IF(N2108="základní",J2108,0)</f>
        <v>0</v>
      </c>
      <c r="BF2108" s="308">
        <f>IF(N2108="snížená",J2108,0)</f>
        <v>0</v>
      </c>
      <c r="BG2108" s="308">
        <f>IF(N2108="zákl. přenesená",J2108,0)</f>
        <v>0</v>
      </c>
      <c r="BH2108" s="308">
        <f>IF(N2108="sníž. přenesená",J2108,0)</f>
        <v>0</v>
      </c>
      <c r="BI2108" s="308">
        <f>IF(N2108="nulová",J2108,0)</f>
        <v>0</v>
      </c>
      <c r="BJ2108" s="277" t="s">
        <v>8</v>
      </c>
      <c r="BK2108" s="308">
        <f>ROUND(I2108*H2108,0)</f>
        <v>0</v>
      </c>
      <c r="BL2108" s="277" t="s">
        <v>143</v>
      </c>
      <c r="BM2108" s="134" t="s">
        <v>4829</v>
      </c>
    </row>
    <row r="2109" spans="2:65" s="10" customFormat="1">
      <c r="B2109" s="136"/>
      <c r="D2109" s="137" t="s">
        <v>131</v>
      </c>
      <c r="E2109" s="138" t="s">
        <v>1</v>
      </c>
      <c r="F2109" s="139" t="s">
        <v>4828</v>
      </c>
      <c r="H2109" s="140">
        <v>4.8</v>
      </c>
      <c r="I2109" s="141"/>
      <c r="L2109" s="136"/>
      <c r="M2109" s="142"/>
      <c r="T2109" s="144"/>
      <c r="AT2109" s="138" t="s">
        <v>131</v>
      </c>
      <c r="AU2109" s="138" t="s">
        <v>78</v>
      </c>
      <c r="AV2109" s="10" t="s">
        <v>78</v>
      </c>
      <c r="AW2109" s="10" t="s">
        <v>28</v>
      </c>
      <c r="AX2109" s="10" t="s">
        <v>72</v>
      </c>
      <c r="AY2109" s="138" t="s">
        <v>130</v>
      </c>
    </row>
    <row r="2110" spans="2:65" s="10" customFormat="1">
      <c r="B2110" s="136"/>
      <c r="D2110" s="137" t="s">
        <v>131</v>
      </c>
      <c r="E2110" s="138" t="s">
        <v>1</v>
      </c>
      <c r="F2110" s="139" t="s">
        <v>4827</v>
      </c>
      <c r="H2110" s="140">
        <v>5.6</v>
      </c>
      <c r="I2110" s="141"/>
      <c r="L2110" s="136"/>
      <c r="M2110" s="142"/>
      <c r="T2110" s="144"/>
      <c r="AT2110" s="138" t="s">
        <v>131</v>
      </c>
      <c r="AU2110" s="138" t="s">
        <v>78</v>
      </c>
      <c r="AV2110" s="10" t="s">
        <v>78</v>
      </c>
      <c r="AW2110" s="10" t="s">
        <v>28</v>
      </c>
      <c r="AX2110" s="10" t="s">
        <v>72</v>
      </c>
      <c r="AY2110" s="138" t="s">
        <v>130</v>
      </c>
    </row>
    <row r="2111" spans="2:65" s="813" customFormat="1">
      <c r="B2111" s="817"/>
      <c r="D2111" s="137" t="s">
        <v>131</v>
      </c>
      <c r="E2111" s="814" t="s">
        <v>1</v>
      </c>
      <c r="F2111" s="820" t="s">
        <v>2951</v>
      </c>
      <c r="H2111" s="819">
        <v>10.4</v>
      </c>
      <c r="I2111" s="818"/>
      <c r="L2111" s="817"/>
      <c r="M2111" s="816"/>
      <c r="T2111" s="815"/>
      <c r="AT2111" s="814" t="s">
        <v>131</v>
      </c>
      <c r="AU2111" s="814" t="s">
        <v>78</v>
      </c>
      <c r="AV2111" s="813" t="s">
        <v>132</v>
      </c>
      <c r="AW2111" s="813" t="s">
        <v>28</v>
      </c>
      <c r="AX2111" s="813" t="s">
        <v>72</v>
      </c>
      <c r="AY2111" s="814" t="s">
        <v>130</v>
      </c>
    </row>
    <row r="2112" spans="2:65" s="10" customFormat="1">
      <c r="B2112" s="136"/>
      <c r="D2112" s="137" t="s">
        <v>131</v>
      </c>
      <c r="E2112" s="138" t="s">
        <v>1</v>
      </c>
      <c r="F2112" s="139" t="s">
        <v>4826</v>
      </c>
      <c r="H2112" s="140">
        <v>76</v>
      </c>
      <c r="I2112" s="141"/>
      <c r="L2112" s="136"/>
      <c r="M2112" s="142"/>
      <c r="T2112" s="144"/>
      <c r="AT2112" s="138" t="s">
        <v>131</v>
      </c>
      <c r="AU2112" s="138" t="s">
        <v>78</v>
      </c>
      <c r="AV2112" s="10" t="s">
        <v>78</v>
      </c>
      <c r="AW2112" s="10" t="s">
        <v>28</v>
      </c>
      <c r="AX2112" s="10" t="s">
        <v>72</v>
      </c>
      <c r="AY2112" s="138" t="s">
        <v>130</v>
      </c>
    </row>
    <row r="2113" spans="2:65" s="10" customFormat="1">
      <c r="B2113" s="136"/>
      <c r="D2113" s="137" t="s">
        <v>131</v>
      </c>
      <c r="E2113" s="138" t="s">
        <v>1</v>
      </c>
      <c r="F2113" s="139" t="s">
        <v>4825</v>
      </c>
      <c r="H2113" s="140">
        <v>14.19</v>
      </c>
      <c r="I2113" s="141"/>
      <c r="L2113" s="136"/>
      <c r="M2113" s="142"/>
      <c r="T2113" s="144"/>
      <c r="AT2113" s="138" t="s">
        <v>131</v>
      </c>
      <c r="AU2113" s="138" t="s">
        <v>78</v>
      </c>
      <c r="AV2113" s="10" t="s">
        <v>78</v>
      </c>
      <c r="AW2113" s="10" t="s">
        <v>28</v>
      </c>
      <c r="AX2113" s="10" t="s">
        <v>72</v>
      </c>
      <c r="AY2113" s="138" t="s">
        <v>130</v>
      </c>
    </row>
    <row r="2114" spans="2:65" s="10" customFormat="1">
      <c r="B2114" s="136"/>
      <c r="D2114" s="137" t="s">
        <v>131</v>
      </c>
      <c r="E2114" s="138" t="s">
        <v>1</v>
      </c>
      <c r="F2114" s="139" t="s">
        <v>4824</v>
      </c>
      <c r="H2114" s="140">
        <v>12.44</v>
      </c>
      <c r="I2114" s="141"/>
      <c r="L2114" s="136"/>
      <c r="M2114" s="142"/>
      <c r="T2114" s="144"/>
      <c r="AT2114" s="138" t="s">
        <v>131</v>
      </c>
      <c r="AU2114" s="138" t="s">
        <v>78</v>
      </c>
      <c r="AV2114" s="10" t="s">
        <v>78</v>
      </c>
      <c r="AW2114" s="10" t="s">
        <v>28</v>
      </c>
      <c r="AX2114" s="10" t="s">
        <v>72</v>
      </c>
      <c r="AY2114" s="138" t="s">
        <v>130</v>
      </c>
    </row>
    <row r="2115" spans="2:65" s="10" customFormat="1">
      <c r="B2115" s="136"/>
      <c r="D2115" s="137" t="s">
        <v>131</v>
      </c>
      <c r="E2115" s="138" t="s">
        <v>1</v>
      </c>
      <c r="F2115" s="139" t="s">
        <v>4823</v>
      </c>
      <c r="H2115" s="140">
        <v>12.54</v>
      </c>
      <c r="I2115" s="141"/>
      <c r="L2115" s="136"/>
      <c r="M2115" s="142"/>
      <c r="T2115" s="144"/>
      <c r="AT2115" s="138" t="s">
        <v>131</v>
      </c>
      <c r="AU2115" s="138" t="s">
        <v>78</v>
      </c>
      <c r="AV2115" s="10" t="s">
        <v>78</v>
      </c>
      <c r="AW2115" s="10" t="s">
        <v>28</v>
      </c>
      <c r="AX2115" s="10" t="s">
        <v>72</v>
      </c>
      <c r="AY2115" s="138" t="s">
        <v>130</v>
      </c>
    </row>
    <row r="2116" spans="2:65" s="813" customFormat="1">
      <c r="B2116" s="817"/>
      <c r="D2116" s="137" t="s">
        <v>131</v>
      </c>
      <c r="E2116" s="814" t="s">
        <v>1</v>
      </c>
      <c r="F2116" s="820" t="s">
        <v>2951</v>
      </c>
      <c r="H2116" s="819">
        <v>115.17</v>
      </c>
      <c r="I2116" s="818"/>
      <c r="L2116" s="817"/>
      <c r="M2116" s="816"/>
      <c r="T2116" s="815"/>
      <c r="AT2116" s="814" t="s">
        <v>131</v>
      </c>
      <c r="AU2116" s="814" t="s">
        <v>78</v>
      </c>
      <c r="AV2116" s="813" t="s">
        <v>132</v>
      </c>
      <c r="AW2116" s="813" t="s">
        <v>28</v>
      </c>
      <c r="AX2116" s="813" t="s">
        <v>72</v>
      </c>
      <c r="AY2116" s="814" t="s">
        <v>130</v>
      </c>
    </row>
    <row r="2117" spans="2:65" s="10" customFormat="1">
      <c r="B2117" s="136"/>
      <c r="D2117" s="137" t="s">
        <v>131</v>
      </c>
      <c r="E2117" s="138" t="s">
        <v>1</v>
      </c>
      <c r="F2117" s="139" t="s">
        <v>4822</v>
      </c>
      <c r="H2117" s="140">
        <v>81.599999999999994</v>
      </c>
      <c r="I2117" s="141"/>
      <c r="L2117" s="136"/>
      <c r="M2117" s="142"/>
      <c r="T2117" s="144"/>
      <c r="AT2117" s="138" t="s">
        <v>131</v>
      </c>
      <c r="AU2117" s="138" t="s">
        <v>78</v>
      </c>
      <c r="AV2117" s="10" t="s">
        <v>78</v>
      </c>
      <c r="AW2117" s="10" t="s">
        <v>28</v>
      </c>
      <c r="AX2117" s="10" t="s">
        <v>72</v>
      </c>
      <c r="AY2117" s="138" t="s">
        <v>130</v>
      </c>
    </row>
    <row r="2118" spans="2:65" s="10" customFormat="1">
      <c r="B2118" s="136"/>
      <c r="D2118" s="137" t="s">
        <v>131</v>
      </c>
      <c r="E2118" s="138" t="s">
        <v>1</v>
      </c>
      <c r="F2118" s="139" t="s">
        <v>4821</v>
      </c>
      <c r="H2118" s="140">
        <v>8.4</v>
      </c>
      <c r="I2118" s="141"/>
      <c r="L2118" s="136"/>
      <c r="M2118" s="142"/>
      <c r="T2118" s="144"/>
      <c r="AT2118" s="138" t="s">
        <v>131</v>
      </c>
      <c r="AU2118" s="138" t="s">
        <v>78</v>
      </c>
      <c r="AV2118" s="10" t="s">
        <v>78</v>
      </c>
      <c r="AW2118" s="10" t="s">
        <v>28</v>
      </c>
      <c r="AX2118" s="10" t="s">
        <v>72</v>
      </c>
      <c r="AY2118" s="138" t="s">
        <v>130</v>
      </c>
    </row>
    <row r="2119" spans="2:65" s="813" customFormat="1">
      <c r="B2119" s="817"/>
      <c r="D2119" s="137" t="s">
        <v>131</v>
      </c>
      <c r="E2119" s="814" t="s">
        <v>1</v>
      </c>
      <c r="F2119" s="820" t="s">
        <v>2951</v>
      </c>
      <c r="H2119" s="819">
        <v>90</v>
      </c>
      <c r="I2119" s="818"/>
      <c r="L2119" s="817"/>
      <c r="M2119" s="816"/>
      <c r="T2119" s="815"/>
      <c r="AT2119" s="814" t="s">
        <v>131</v>
      </c>
      <c r="AU2119" s="814" t="s">
        <v>78</v>
      </c>
      <c r="AV2119" s="813" t="s">
        <v>132</v>
      </c>
      <c r="AW2119" s="813" t="s">
        <v>28</v>
      </c>
      <c r="AX2119" s="813" t="s">
        <v>72</v>
      </c>
      <c r="AY2119" s="814" t="s">
        <v>130</v>
      </c>
    </row>
    <row r="2120" spans="2:65" s="10" customFormat="1">
      <c r="B2120" s="136"/>
      <c r="D2120" s="137" t="s">
        <v>131</v>
      </c>
      <c r="E2120" s="138" t="s">
        <v>1</v>
      </c>
      <c r="F2120" s="139" t="s">
        <v>4820</v>
      </c>
      <c r="H2120" s="140">
        <v>21.28</v>
      </c>
      <c r="I2120" s="141"/>
      <c r="L2120" s="136"/>
      <c r="M2120" s="142"/>
      <c r="T2120" s="144"/>
      <c r="AT2120" s="138" t="s">
        <v>131</v>
      </c>
      <c r="AU2120" s="138" t="s">
        <v>78</v>
      </c>
      <c r="AV2120" s="10" t="s">
        <v>78</v>
      </c>
      <c r="AW2120" s="10" t="s">
        <v>28</v>
      </c>
      <c r="AX2120" s="10" t="s">
        <v>72</v>
      </c>
      <c r="AY2120" s="138" t="s">
        <v>130</v>
      </c>
    </row>
    <row r="2121" spans="2:65" s="10" customFormat="1">
      <c r="B2121" s="136"/>
      <c r="D2121" s="137" t="s">
        <v>131</v>
      </c>
      <c r="E2121" s="138" t="s">
        <v>1</v>
      </c>
      <c r="F2121" s="139" t="s">
        <v>4819</v>
      </c>
      <c r="H2121" s="140">
        <v>63.84</v>
      </c>
      <c r="I2121" s="141"/>
      <c r="L2121" s="136"/>
      <c r="M2121" s="142"/>
      <c r="T2121" s="144"/>
      <c r="AT2121" s="138" t="s">
        <v>131</v>
      </c>
      <c r="AU2121" s="138" t="s">
        <v>78</v>
      </c>
      <c r="AV2121" s="10" t="s">
        <v>78</v>
      </c>
      <c r="AW2121" s="10" t="s">
        <v>28</v>
      </c>
      <c r="AX2121" s="10" t="s">
        <v>72</v>
      </c>
      <c r="AY2121" s="138" t="s">
        <v>130</v>
      </c>
    </row>
    <row r="2122" spans="2:65" s="10" customFormat="1">
      <c r="B2122" s="136"/>
      <c r="D2122" s="137" t="s">
        <v>131</v>
      </c>
      <c r="E2122" s="138" t="s">
        <v>1</v>
      </c>
      <c r="F2122" s="139" t="s">
        <v>4818</v>
      </c>
      <c r="H2122" s="140">
        <v>31.92</v>
      </c>
      <c r="I2122" s="141"/>
      <c r="L2122" s="136"/>
      <c r="M2122" s="142"/>
      <c r="T2122" s="144"/>
      <c r="AT2122" s="138" t="s">
        <v>131</v>
      </c>
      <c r="AU2122" s="138" t="s">
        <v>78</v>
      </c>
      <c r="AV2122" s="10" t="s">
        <v>78</v>
      </c>
      <c r="AW2122" s="10" t="s">
        <v>28</v>
      </c>
      <c r="AX2122" s="10" t="s">
        <v>72</v>
      </c>
      <c r="AY2122" s="138" t="s">
        <v>130</v>
      </c>
    </row>
    <row r="2123" spans="2:65" s="813" customFormat="1">
      <c r="B2123" s="817"/>
      <c r="D2123" s="137" t="s">
        <v>131</v>
      </c>
      <c r="E2123" s="814" t="s">
        <v>1</v>
      </c>
      <c r="F2123" s="820" t="s">
        <v>2951</v>
      </c>
      <c r="H2123" s="819">
        <v>117.04</v>
      </c>
      <c r="I2123" s="818"/>
      <c r="L2123" s="817"/>
      <c r="M2123" s="816"/>
      <c r="T2123" s="815"/>
      <c r="AT2123" s="814" t="s">
        <v>131</v>
      </c>
      <c r="AU2123" s="814" t="s">
        <v>78</v>
      </c>
      <c r="AV2123" s="813" t="s">
        <v>132</v>
      </c>
      <c r="AW2123" s="813" t="s">
        <v>28</v>
      </c>
      <c r="AX2123" s="813" t="s">
        <v>72</v>
      </c>
      <c r="AY2123" s="814" t="s">
        <v>130</v>
      </c>
    </row>
    <row r="2124" spans="2:65" s="821" customFormat="1">
      <c r="B2124" s="825"/>
      <c r="D2124" s="137" t="s">
        <v>131</v>
      </c>
      <c r="E2124" s="822" t="s">
        <v>1</v>
      </c>
      <c r="F2124" s="828" t="s">
        <v>3195</v>
      </c>
      <c r="H2124" s="827">
        <v>332.61</v>
      </c>
      <c r="I2124" s="826"/>
      <c r="L2124" s="825"/>
      <c r="M2124" s="824"/>
      <c r="T2124" s="823"/>
      <c r="AT2124" s="822" t="s">
        <v>131</v>
      </c>
      <c r="AU2124" s="822" t="s">
        <v>78</v>
      </c>
      <c r="AV2124" s="821" t="s">
        <v>103</v>
      </c>
      <c r="AW2124" s="821" t="s">
        <v>28</v>
      </c>
      <c r="AX2124" s="821" t="s">
        <v>8</v>
      </c>
      <c r="AY2124" s="822" t="s">
        <v>130</v>
      </c>
    </row>
    <row r="2125" spans="2:65" s="686" customFormat="1" ht="24.25" customHeight="1">
      <c r="B2125" s="301"/>
      <c r="C2125" s="551" t="s">
        <v>2627</v>
      </c>
      <c r="D2125" s="551" t="s">
        <v>1008</v>
      </c>
      <c r="E2125" s="801" t="s">
        <v>4817</v>
      </c>
      <c r="F2125" s="552" t="s">
        <v>4816</v>
      </c>
      <c r="G2125" s="800" t="s">
        <v>3305</v>
      </c>
      <c r="H2125" s="799">
        <v>3</v>
      </c>
      <c r="I2125" s="553"/>
      <c r="J2125" s="798">
        <f>ROUND(I2125*H2125,0)</f>
        <v>0</v>
      </c>
      <c r="K2125" s="552" t="s">
        <v>4082</v>
      </c>
      <c r="L2125" s="34"/>
      <c r="M2125" s="554" t="s">
        <v>1</v>
      </c>
      <c r="N2125" s="555" t="s">
        <v>37</v>
      </c>
      <c r="P2125" s="307">
        <f>O2125*H2125</f>
        <v>0</v>
      </c>
      <c r="Q2125" s="307">
        <v>0</v>
      </c>
      <c r="R2125" s="307">
        <f>Q2125*H2125</f>
        <v>0</v>
      </c>
      <c r="S2125" s="307">
        <v>0</v>
      </c>
      <c r="T2125" s="133">
        <f>S2125*H2125</f>
        <v>0</v>
      </c>
      <c r="AR2125" s="134" t="s">
        <v>143</v>
      </c>
      <c r="AT2125" s="134" t="s">
        <v>1008</v>
      </c>
      <c r="AU2125" s="134" t="s">
        <v>78</v>
      </c>
      <c r="AY2125" s="277" t="s">
        <v>130</v>
      </c>
      <c r="BE2125" s="308">
        <f>IF(N2125="základní",J2125,0)</f>
        <v>0</v>
      </c>
      <c r="BF2125" s="308">
        <f>IF(N2125="snížená",J2125,0)</f>
        <v>0</v>
      </c>
      <c r="BG2125" s="308">
        <f>IF(N2125="zákl. přenesená",J2125,0)</f>
        <v>0</v>
      </c>
      <c r="BH2125" s="308">
        <f>IF(N2125="sníž. přenesená",J2125,0)</f>
        <v>0</v>
      </c>
      <c r="BI2125" s="308">
        <f>IF(N2125="nulová",J2125,0)</f>
        <v>0</v>
      </c>
      <c r="BJ2125" s="277" t="s">
        <v>8</v>
      </c>
      <c r="BK2125" s="308">
        <f>ROUND(I2125*H2125,0)</f>
        <v>0</v>
      </c>
      <c r="BL2125" s="277" t="s">
        <v>143</v>
      </c>
      <c r="BM2125" s="134" t="s">
        <v>4815</v>
      </c>
    </row>
    <row r="2126" spans="2:65" s="10" customFormat="1">
      <c r="B2126" s="136"/>
      <c r="D2126" s="137" t="s">
        <v>131</v>
      </c>
      <c r="E2126" s="138" t="s">
        <v>1</v>
      </c>
      <c r="F2126" s="139" t="s">
        <v>4814</v>
      </c>
      <c r="H2126" s="140">
        <v>2</v>
      </c>
      <c r="I2126" s="141"/>
      <c r="L2126" s="136"/>
      <c r="M2126" s="142"/>
      <c r="T2126" s="144"/>
      <c r="AT2126" s="138" t="s">
        <v>131</v>
      </c>
      <c r="AU2126" s="138" t="s">
        <v>78</v>
      </c>
      <c r="AV2126" s="10" t="s">
        <v>78</v>
      </c>
      <c r="AW2126" s="10" t="s">
        <v>28</v>
      </c>
      <c r="AX2126" s="10" t="s">
        <v>72</v>
      </c>
      <c r="AY2126" s="138" t="s">
        <v>130</v>
      </c>
    </row>
    <row r="2127" spans="2:65" s="10" customFormat="1">
      <c r="B2127" s="136"/>
      <c r="D2127" s="137" t="s">
        <v>131</v>
      </c>
      <c r="E2127" s="138" t="s">
        <v>1</v>
      </c>
      <c r="F2127" s="139" t="s">
        <v>4813</v>
      </c>
      <c r="H2127" s="140">
        <v>1</v>
      </c>
      <c r="I2127" s="141"/>
      <c r="L2127" s="136"/>
      <c r="M2127" s="142"/>
      <c r="T2127" s="144"/>
      <c r="AT2127" s="138" t="s">
        <v>131</v>
      </c>
      <c r="AU2127" s="138" t="s">
        <v>78</v>
      </c>
      <c r="AV2127" s="10" t="s">
        <v>78</v>
      </c>
      <c r="AW2127" s="10" t="s">
        <v>28</v>
      </c>
      <c r="AX2127" s="10" t="s">
        <v>72</v>
      </c>
      <c r="AY2127" s="138" t="s">
        <v>130</v>
      </c>
    </row>
    <row r="2128" spans="2:65" s="813" customFormat="1">
      <c r="B2128" s="817"/>
      <c r="D2128" s="137" t="s">
        <v>131</v>
      </c>
      <c r="E2128" s="814" t="s">
        <v>1</v>
      </c>
      <c r="F2128" s="820" t="s">
        <v>2951</v>
      </c>
      <c r="H2128" s="819">
        <v>3</v>
      </c>
      <c r="I2128" s="818"/>
      <c r="L2128" s="817"/>
      <c r="M2128" s="816"/>
      <c r="T2128" s="815"/>
      <c r="AT2128" s="814" t="s">
        <v>131</v>
      </c>
      <c r="AU2128" s="814" t="s">
        <v>78</v>
      </c>
      <c r="AV2128" s="813" t="s">
        <v>132</v>
      </c>
      <c r="AW2128" s="813" t="s">
        <v>28</v>
      </c>
      <c r="AX2128" s="813" t="s">
        <v>8</v>
      </c>
      <c r="AY2128" s="814" t="s">
        <v>130</v>
      </c>
    </row>
    <row r="2129" spans="2:65" s="686" customFormat="1" ht="24.25" customHeight="1">
      <c r="B2129" s="301"/>
      <c r="C2129" s="145" t="s">
        <v>2628</v>
      </c>
      <c r="D2129" s="145" t="s">
        <v>164</v>
      </c>
      <c r="E2129" s="146" t="s">
        <v>4812</v>
      </c>
      <c r="F2129" s="147" t="s">
        <v>4811</v>
      </c>
      <c r="G2129" s="148" t="s">
        <v>270</v>
      </c>
      <c r="H2129" s="149">
        <v>4.62</v>
      </c>
      <c r="I2129" s="150"/>
      <c r="J2129" s="151">
        <f>ROUND(I2129*H2129,0)</f>
        <v>0</v>
      </c>
      <c r="K2129" s="147" t="s">
        <v>1</v>
      </c>
      <c r="L2129" s="152"/>
      <c r="M2129" s="153" t="s">
        <v>1</v>
      </c>
      <c r="N2129" s="306" t="s">
        <v>37</v>
      </c>
      <c r="P2129" s="307">
        <f>O2129*H2129</f>
        <v>0</v>
      </c>
      <c r="Q2129" s="307">
        <v>2.4230000000000002E-2</v>
      </c>
      <c r="R2129" s="307">
        <f>Q2129*H2129</f>
        <v>0.1119426</v>
      </c>
      <c r="S2129" s="307">
        <v>0</v>
      </c>
      <c r="T2129" s="133">
        <f>S2129*H2129</f>
        <v>0</v>
      </c>
      <c r="AR2129" s="134" t="s">
        <v>154</v>
      </c>
      <c r="AT2129" s="134" t="s">
        <v>164</v>
      </c>
      <c r="AU2129" s="134" t="s">
        <v>78</v>
      </c>
      <c r="AY2129" s="277" t="s">
        <v>130</v>
      </c>
      <c r="BE2129" s="308">
        <f>IF(N2129="základní",J2129,0)</f>
        <v>0</v>
      </c>
      <c r="BF2129" s="308">
        <f>IF(N2129="snížená",J2129,0)</f>
        <v>0</v>
      </c>
      <c r="BG2129" s="308">
        <f>IF(N2129="zákl. přenesená",J2129,0)</f>
        <v>0</v>
      </c>
      <c r="BH2129" s="308">
        <f>IF(N2129="sníž. přenesená",J2129,0)</f>
        <v>0</v>
      </c>
      <c r="BI2129" s="308">
        <f>IF(N2129="nulová",J2129,0)</f>
        <v>0</v>
      </c>
      <c r="BJ2129" s="277" t="s">
        <v>8</v>
      </c>
      <c r="BK2129" s="308">
        <f>ROUND(I2129*H2129,0)</f>
        <v>0</v>
      </c>
      <c r="BL2129" s="277" t="s">
        <v>143</v>
      </c>
      <c r="BM2129" s="134" t="s">
        <v>4810</v>
      </c>
    </row>
    <row r="2130" spans="2:65" s="10" customFormat="1">
      <c r="B2130" s="136"/>
      <c r="D2130" s="137" t="s">
        <v>131</v>
      </c>
      <c r="E2130" s="138" t="s">
        <v>1</v>
      </c>
      <c r="F2130" s="139" t="s">
        <v>4809</v>
      </c>
      <c r="H2130" s="140">
        <v>4.62</v>
      </c>
      <c r="I2130" s="141"/>
      <c r="L2130" s="136"/>
      <c r="M2130" s="142"/>
      <c r="T2130" s="144"/>
      <c r="AT2130" s="138" t="s">
        <v>131</v>
      </c>
      <c r="AU2130" s="138" t="s">
        <v>78</v>
      </c>
      <c r="AV2130" s="10" t="s">
        <v>78</v>
      </c>
      <c r="AW2130" s="10" t="s">
        <v>28</v>
      </c>
      <c r="AX2130" s="10" t="s">
        <v>8</v>
      </c>
      <c r="AY2130" s="138" t="s">
        <v>130</v>
      </c>
    </row>
    <row r="2131" spans="2:65" s="686" customFormat="1" ht="24.25" customHeight="1">
      <c r="B2131" s="301"/>
      <c r="C2131" s="145" t="s">
        <v>2629</v>
      </c>
      <c r="D2131" s="145" t="s">
        <v>164</v>
      </c>
      <c r="E2131" s="146" t="s">
        <v>4808</v>
      </c>
      <c r="F2131" s="147" t="s">
        <v>4807</v>
      </c>
      <c r="G2131" s="148" t="s">
        <v>270</v>
      </c>
      <c r="H2131" s="149">
        <v>2.1280000000000001</v>
      </c>
      <c r="I2131" s="150"/>
      <c r="J2131" s="151">
        <f>ROUND(I2131*H2131,0)</f>
        <v>0</v>
      </c>
      <c r="K2131" s="147" t="s">
        <v>1</v>
      </c>
      <c r="L2131" s="152"/>
      <c r="M2131" s="153" t="s">
        <v>1</v>
      </c>
      <c r="N2131" s="306" t="s">
        <v>37</v>
      </c>
      <c r="P2131" s="307">
        <f>O2131*H2131</f>
        <v>0</v>
      </c>
      <c r="Q2131" s="307">
        <v>2.4230000000000002E-2</v>
      </c>
      <c r="R2131" s="307">
        <f>Q2131*H2131</f>
        <v>5.1561440000000007E-2</v>
      </c>
      <c r="S2131" s="307">
        <v>0</v>
      </c>
      <c r="T2131" s="133">
        <f>S2131*H2131</f>
        <v>0</v>
      </c>
      <c r="AR2131" s="134" t="s">
        <v>154</v>
      </c>
      <c r="AT2131" s="134" t="s">
        <v>164</v>
      </c>
      <c r="AU2131" s="134" t="s">
        <v>78</v>
      </c>
      <c r="AY2131" s="277" t="s">
        <v>130</v>
      </c>
      <c r="BE2131" s="308">
        <f>IF(N2131="základní",J2131,0)</f>
        <v>0</v>
      </c>
      <c r="BF2131" s="308">
        <f>IF(N2131="snížená",J2131,0)</f>
        <v>0</v>
      </c>
      <c r="BG2131" s="308">
        <f>IF(N2131="zákl. přenesená",J2131,0)</f>
        <v>0</v>
      </c>
      <c r="BH2131" s="308">
        <f>IF(N2131="sníž. přenesená",J2131,0)</f>
        <v>0</v>
      </c>
      <c r="BI2131" s="308">
        <f>IF(N2131="nulová",J2131,0)</f>
        <v>0</v>
      </c>
      <c r="BJ2131" s="277" t="s">
        <v>8</v>
      </c>
      <c r="BK2131" s="308">
        <f>ROUND(I2131*H2131,0)</f>
        <v>0</v>
      </c>
      <c r="BL2131" s="277" t="s">
        <v>143</v>
      </c>
      <c r="BM2131" s="134" t="s">
        <v>4806</v>
      </c>
    </row>
    <row r="2132" spans="2:65" s="10" customFormat="1">
      <c r="B2132" s="136"/>
      <c r="D2132" s="137" t="s">
        <v>131</v>
      </c>
      <c r="E2132" s="138" t="s">
        <v>1</v>
      </c>
      <c r="F2132" s="139" t="s">
        <v>4805</v>
      </c>
      <c r="H2132" s="140">
        <v>2.1280000000000001</v>
      </c>
      <c r="I2132" s="141"/>
      <c r="L2132" s="136"/>
      <c r="M2132" s="142"/>
      <c r="T2132" s="144"/>
      <c r="AT2132" s="138" t="s">
        <v>131</v>
      </c>
      <c r="AU2132" s="138" t="s">
        <v>78</v>
      </c>
      <c r="AV2132" s="10" t="s">
        <v>78</v>
      </c>
      <c r="AW2132" s="10" t="s">
        <v>28</v>
      </c>
      <c r="AX2132" s="10" t="s">
        <v>8</v>
      </c>
      <c r="AY2132" s="138" t="s">
        <v>130</v>
      </c>
    </row>
    <row r="2133" spans="2:65" s="686" customFormat="1" ht="24.25" customHeight="1">
      <c r="B2133" s="301"/>
      <c r="C2133" s="551" t="s">
        <v>2630</v>
      </c>
      <c r="D2133" s="551" t="s">
        <v>1008</v>
      </c>
      <c r="E2133" s="801" t="s">
        <v>4804</v>
      </c>
      <c r="F2133" s="552" t="s">
        <v>4803</v>
      </c>
      <c r="G2133" s="800" t="s">
        <v>3305</v>
      </c>
      <c r="H2133" s="799">
        <v>6</v>
      </c>
      <c r="I2133" s="553"/>
      <c r="J2133" s="798">
        <f>ROUND(I2133*H2133,0)</f>
        <v>0</v>
      </c>
      <c r="K2133" s="552" t="s">
        <v>4082</v>
      </c>
      <c r="L2133" s="34"/>
      <c r="M2133" s="554" t="s">
        <v>1</v>
      </c>
      <c r="N2133" s="555" t="s">
        <v>37</v>
      </c>
      <c r="P2133" s="307">
        <f>O2133*H2133</f>
        <v>0</v>
      </c>
      <c r="Q2133" s="307">
        <v>0</v>
      </c>
      <c r="R2133" s="307">
        <f>Q2133*H2133</f>
        <v>0</v>
      </c>
      <c r="S2133" s="307">
        <v>0</v>
      </c>
      <c r="T2133" s="133">
        <f>S2133*H2133</f>
        <v>0</v>
      </c>
      <c r="AR2133" s="134" t="s">
        <v>143</v>
      </c>
      <c r="AT2133" s="134" t="s">
        <v>1008</v>
      </c>
      <c r="AU2133" s="134" t="s">
        <v>78</v>
      </c>
      <c r="AY2133" s="277" t="s">
        <v>130</v>
      </c>
      <c r="BE2133" s="308">
        <f>IF(N2133="základní",J2133,0)</f>
        <v>0</v>
      </c>
      <c r="BF2133" s="308">
        <f>IF(N2133="snížená",J2133,0)</f>
        <v>0</v>
      </c>
      <c r="BG2133" s="308">
        <f>IF(N2133="zákl. přenesená",J2133,0)</f>
        <v>0</v>
      </c>
      <c r="BH2133" s="308">
        <f>IF(N2133="sníž. přenesená",J2133,0)</f>
        <v>0</v>
      </c>
      <c r="BI2133" s="308">
        <f>IF(N2133="nulová",J2133,0)</f>
        <v>0</v>
      </c>
      <c r="BJ2133" s="277" t="s">
        <v>8</v>
      </c>
      <c r="BK2133" s="308">
        <f>ROUND(I2133*H2133,0)</f>
        <v>0</v>
      </c>
      <c r="BL2133" s="277" t="s">
        <v>143</v>
      </c>
      <c r="BM2133" s="134" t="s">
        <v>4802</v>
      </c>
    </row>
    <row r="2134" spans="2:65" s="10" customFormat="1">
      <c r="B2134" s="136"/>
      <c r="D2134" s="137" t="s">
        <v>131</v>
      </c>
      <c r="E2134" s="138" t="s">
        <v>1</v>
      </c>
      <c r="F2134" s="139" t="s">
        <v>4801</v>
      </c>
      <c r="H2134" s="140">
        <v>1</v>
      </c>
      <c r="I2134" s="141"/>
      <c r="L2134" s="136"/>
      <c r="M2134" s="142"/>
      <c r="T2134" s="144"/>
      <c r="AT2134" s="138" t="s">
        <v>131</v>
      </c>
      <c r="AU2134" s="138" t="s">
        <v>78</v>
      </c>
      <c r="AV2134" s="10" t="s">
        <v>78</v>
      </c>
      <c r="AW2134" s="10" t="s">
        <v>28</v>
      </c>
      <c r="AX2134" s="10" t="s">
        <v>72</v>
      </c>
      <c r="AY2134" s="138" t="s">
        <v>130</v>
      </c>
    </row>
    <row r="2135" spans="2:65" s="10" customFormat="1">
      <c r="B2135" s="136"/>
      <c r="D2135" s="137" t="s">
        <v>131</v>
      </c>
      <c r="E2135" s="138" t="s">
        <v>1</v>
      </c>
      <c r="F2135" s="139" t="s">
        <v>4800</v>
      </c>
      <c r="H2135" s="140">
        <v>1</v>
      </c>
      <c r="I2135" s="141"/>
      <c r="L2135" s="136"/>
      <c r="M2135" s="142"/>
      <c r="T2135" s="144"/>
      <c r="AT2135" s="138" t="s">
        <v>131</v>
      </c>
      <c r="AU2135" s="138" t="s">
        <v>78</v>
      </c>
      <c r="AV2135" s="10" t="s">
        <v>78</v>
      </c>
      <c r="AW2135" s="10" t="s">
        <v>28</v>
      </c>
      <c r="AX2135" s="10" t="s">
        <v>72</v>
      </c>
      <c r="AY2135" s="138" t="s">
        <v>130</v>
      </c>
    </row>
    <row r="2136" spans="2:65" s="10" customFormat="1">
      <c r="B2136" s="136"/>
      <c r="D2136" s="137" t="s">
        <v>131</v>
      </c>
      <c r="E2136" s="138" t="s">
        <v>1</v>
      </c>
      <c r="F2136" s="139" t="s">
        <v>4799</v>
      </c>
      <c r="H2136" s="140">
        <v>2</v>
      </c>
      <c r="I2136" s="141"/>
      <c r="L2136" s="136"/>
      <c r="M2136" s="142"/>
      <c r="T2136" s="144"/>
      <c r="AT2136" s="138" t="s">
        <v>131</v>
      </c>
      <c r="AU2136" s="138" t="s">
        <v>78</v>
      </c>
      <c r="AV2136" s="10" t="s">
        <v>78</v>
      </c>
      <c r="AW2136" s="10" t="s">
        <v>28</v>
      </c>
      <c r="AX2136" s="10" t="s">
        <v>72</v>
      </c>
      <c r="AY2136" s="138" t="s">
        <v>130</v>
      </c>
    </row>
    <row r="2137" spans="2:65" s="10" customFormat="1">
      <c r="B2137" s="136"/>
      <c r="D2137" s="137" t="s">
        <v>131</v>
      </c>
      <c r="E2137" s="138" t="s">
        <v>1</v>
      </c>
      <c r="F2137" s="139" t="s">
        <v>4798</v>
      </c>
      <c r="H2137" s="140">
        <v>1</v>
      </c>
      <c r="I2137" s="141"/>
      <c r="L2137" s="136"/>
      <c r="M2137" s="142"/>
      <c r="T2137" s="144"/>
      <c r="AT2137" s="138" t="s">
        <v>131</v>
      </c>
      <c r="AU2137" s="138" t="s">
        <v>78</v>
      </c>
      <c r="AV2137" s="10" t="s">
        <v>78</v>
      </c>
      <c r="AW2137" s="10" t="s">
        <v>28</v>
      </c>
      <c r="AX2137" s="10" t="s">
        <v>72</v>
      </c>
      <c r="AY2137" s="138" t="s">
        <v>130</v>
      </c>
    </row>
    <row r="2138" spans="2:65" s="10" customFormat="1">
      <c r="B2138" s="136"/>
      <c r="D2138" s="137" t="s">
        <v>131</v>
      </c>
      <c r="E2138" s="138" t="s">
        <v>1</v>
      </c>
      <c r="F2138" s="139" t="s">
        <v>4797</v>
      </c>
      <c r="H2138" s="140">
        <v>1</v>
      </c>
      <c r="I2138" s="141"/>
      <c r="L2138" s="136"/>
      <c r="M2138" s="142"/>
      <c r="T2138" s="144"/>
      <c r="AT2138" s="138" t="s">
        <v>131</v>
      </c>
      <c r="AU2138" s="138" t="s">
        <v>78</v>
      </c>
      <c r="AV2138" s="10" t="s">
        <v>78</v>
      </c>
      <c r="AW2138" s="10" t="s">
        <v>28</v>
      </c>
      <c r="AX2138" s="10" t="s">
        <v>72</v>
      </c>
      <c r="AY2138" s="138" t="s">
        <v>130</v>
      </c>
    </row>
    <row r="2139" spans="2:65" s="813" customFormat="1">
      <c r="B2139" s="817"/>
      <c r="D2139" s="137" t="s">
        <v>131</v>
      </c>
      <c r="E2139" s="814" t="s">
        <v>1</v>
      </c>
      <c r="F2139" s="820" t="s">
        <v>2951</v>
      </c>
      <c r="H2139" s="819">
        <v>6</v>
      </c>
      <c r="I2139" s="818"/>
      <c r="L2139" s="817"/>
      <c r="M2139" s="816"/>
      <c r="T2139" s="815"/>
      <c r="AT2139" s="814" t="s">
        <v>131</v>
      </c>
      <c r="AU2139" s="814" t="s">
        <v>78</v>
      </c>
      <c r="AV2139" s="813" t="s">
        <v>132</v>
      </c>
      <c r="AW2139" s="813" t="s">
        <v>28</v>
      </c>
      <c r="AX2139" s="813" t="s">
        <v>8</v>
      </c>
      <c r="AY2139" s="814" t="s">
        <v>130</v>
      </c>
    </row>
    <row r="2140" spans="2:65" s="686" customFormat="1" ht="24.25" customHeight="1">
      <c r="B2140" s="301"/>
      <c r="C2140" s="145" t="s">
        <v>2631</v>
      </c>
      <c r="D2140" s="145" t="s">
        <v>164</v>
      </c>
      <c r="E2140" s="146" t="s">
        <v>4796</v>
      </c>
      <c r="F2140" s="147" t="s">
        <v>4795</v>
      </c>
      <c r="G2140" s="148" t="s">
        <v>270</v>
      </c>
      <c r="H2140" s="149">
        <v>7.4249999999999998</v>
      </c>
      <c r="I2140" s="150"/>
      <c r="J2140" s="151">
        <f>ROUND(I2140*H2140,0)</f>
        <v>0</v>
      </c>
      <c r="K2140" s="147" t="s">
        <v>1</v>
      </c>
      <c r="L2140" s="152"/>
      <c r="M2140" s="153" t="s">
        <v>1</v>
      </c>
      <c r="N2140" s="306" t="s">
        <v>37</v>
      </c>
      <c r="P2140" s="307">
        <f>O2140*H2140</f>
        <v>0</v>
      </c>
      <c r="Q2140" s="307">
        <v>2.4230000000000002E-2</v>
      </c>
      <c r="R2140" s="307">
        <f>Q2140*H2140</f>
        <v>0.17990775000000001</v>
      </c>
      <c r="S2140" s="307">
        <v>0</v>
      </c>
      <c r="T2140" s="133">
        <f>S2140*H2140</f>
        <v>0</v>
      </c>
      <c r="AR2140" s="134" t="s">
        <v>154</v>
      </c>
      <c r="AT2140" s="134" t="s">
        <v>164</v>
      </c>
      <c r="AU2140" s="134" t="s">
        <v>78</v>
      </c>
      <c r="AY2140" s="277" t="s">
        <v>130</v>
      </c>
      <c r="BE2140" s="308">
        <f>IF(N2140="základní",J2140,0)</f>
        <v>0</v>
      </c>
      <c r="BF2140" s="308">
        <f>IF(N2140="snížená",J2140,0)</f>
        <v>0</v>
      </c>
      <c r="BG2140" s="308">
        <f>IF(N2140="zákl. přenesená",J2140,0)</f>
        <v>0</v>
      </c>
      <c r="BH2140" s="308">
        <f>IF(N2140="sníž. přenesená",J2140,0)</f>
        <v>0</v>
      </c>
      <c r="BI2140" s="308">
        <f>IF(N2140="nulová",J2140,0)</f>
        <v>0</v>
      </c>
      <c r="BJ2140" s="277" t="s">
        <v>8</v>
      </c>
      <c r="BK2140" s="308">
        <f>ROUND(I2140*H2140,0)</f>
        <v>0</v>
      </c>
      <c r="BL2140" s="277" t="s">
        <v>143</v>
      </c>
      <c r="BM2140" s="134" t="s">
        <v>4794</v>
      </c>
    </row>
    <row r="2141" spans="2:65" s="10" customFormat="1">
      <c r="B2141" s="136"/>
      <c r="D2141" s="137" t="s">
        <v>131</v>
      </c>
      <c r="E2141" s="138" t="s">
        <v>1</v>
      </c>
      <c r="F2141" s="139" t="s">
        <v>4793</v>
      </c>
      <c r="H2141" s="140">
        <v>7.4249999999999998</v>
      </c>
      <c r="I2141" s="141"/>
      <c r="L2141" s="136"/>
      <c r="M2141" s="142"/>
      <c r="T2141" s="144"/>
      <c r="AT2141" s="138" t="s">
        <v>131</v>
      </c>
      <c r="AU2141" s="138" t="s">
        <v>78</v>
      </c>
      <c r="AV2141" s="10" t="s">
        <v>78</v>
      </c>
      <c r="AW2141" s="10" t="s">
        <v>28</v>
      </c>
      <c r="AX2141" s="10" t="s">
        <v>8</v>
      </c>
      <c r="AY2141" s="138" t="s">
        <v>130</v>
      </c>
    </row>
    <row r="2142" spans="2:65" s="686" customFormat="1" ht="24.25" customHeight="1">
      <c r="B2142" s="301"/>
      <c r="C2142" s="145" t="s">
        <v>2632</v>
      </c>
      <c r="D2142" s="145" t="s">
        <v>164</v>
      </c>
      <c r="E2142" s="146" t="s">
        <v>4792</v>
      </c>
      <c r="F2142" s="147" t="s">
        <v>4791</v>
      </c>
      <c r="G2142" s="148" t="s">
        <v>270</v>
      </c>
      <c r="H2142" s="149">
        <v>18.762</v>
      </c>
      <c r="I2142" s="150"/>
      <c r="J2142" s="151">
        <f>ROUND(I2142*H2142,0)</f>
        <v>0</v>
      </c>
      <c r="K2142" s="147" t="s">
        <v>1</v>
      </c>
      <c r="L2142" s="152"/>
      <c r="M2142" s="153" t="s">
        <v>1</v>
      </c>
      <c r="N2142" s="306" t="s">
        <v>37</v>
      </c>
      <c r="P2142" s="307">
        <f>O2142*H2142</f>
        <v>0</v>
      </c>
      <c r="Q2142" s="307">
        <v>2.4230000000000002E-2</v>
      </c>
      <c r="R2142" s="307">
        <f>Q2142*H2142</f>
        <v>0.45460326000000006</v>
      </c>
      <c r="S2142" s="307">
        <v>0</v>
      </c>
      <c r="T2142" s="133">
        <f>S2142*H2142</f>
        <v>0</v>
      </c>
      <c r="AR2142" s="134" t="s">
        <v>154</v>
      </c>
      <c r="AT2142" s="134" t="s">
        <v>164</v>
      </c>
      <c r="AU2142" s="134" t="s">
        <v>78</v>
      </c>
      <c r="AY2142" s="277" t="s">
        <v>130</v>
      </c>
      <c r="BE2142" s="308">
        <f>IF(N2142="základní",J2142,0)</f>
        <v>0</v>
      </c>
      <c r="BF2142" s="308">
        <f>IF(N2142="snížená",J2142,0)</f>
        <v>0</v>
      </c>
      <c r="BG2142" s="308">
        <f>IF(N2142="zákl. přenesená",J2142,0)</f>
        <v>0</v>
      </c>
      <c r="BH2142" s="308">
        <f>IF(N2142="sníž. přenesená",J2142,0)</f>
        <v>0</v>
      </c>
      <c r="BI2142" s="308">
        <f>IF(N2142="nulová",J2142,0)</f>
        <v>0</v>
      </c>
      <c r="BJ2142" s="277" t="s">
        <v>8</v>
      </c>
      <c r="BK2142" s="308">
        <f>ROUND(I2142*H2142,0)</f>
        <v>0</v>
      </c>
      <c r="BL2142" s="277" t="s">
        <v>143</v>
      </c>
      <c r="BM2142" s="134" t="s">
        <v>4790</v>
      </c>
    </row>
    <row r="2143" spans="2:65" s="10" customFormat="1">
      <c r="B2143" s="136"/>
      <c r="D2143" s="137" t="s">
        <v>131</v>
      </c>
      <c r="E2143" s="138" t="s">
        <v>1</v>
      </c>
      <c r="F2143" s="139" t="s">
        <v>4789</v>
      </c>
      <c r="H2143" s="140">
        <v>4.04</v>
      </c>
      <c r="I2143" s="141"/>
      <c r="L2143" s="136"/>
      <c r="M2143" s="142"/>
      <c r="T2143" s="144"/>
      <c r="AT2143" s="138" t="s">
        <v>131</v>
      </c>
      <c r="AU2143" s="138" t="s">
        <v>78</v>
      </c>
      <c r="AV2143" s="10" t="s">
        <v>78</v>
      </c>
      <c r="AW2143" s="10" t="s">
        <v>28</v>
      </c>
      <c r="AX2143" s="10" t="s">
        <v>72</v>
      </c>
      <c r="AY2143" s="138" t="s">
        <v>130</v>
      </c>
    </row>
    <row r="2144" spans="2:65" s="10" customFormat="1">
      <c r="B2144" s="136"/>
      <c r="D2144" s="137" t="s">
        <v>131</v>
      </c>
      <c r="E2144" s="138" t="s">
        <v>1</v>
      </c>
      <c r="F2144" s="139" t="s">
        <v>4788</v>
      </c>
      <c r="H2144" s="140">
        <v>7.2720000000000002</v>
      </c>
      <c r="I2144" s="141"/>
      <c r="L2144" s="136"/>
      <c r="M2144" s="142"/>
      <c r="T2144" s="144"/>
      <c r="AT2144" s="138" t="s">
        <v>131</v>
      </c>
      <c r="AU2144" s="138" t="s">
        <v>78</v>
      </c>
      <c r="AV2144" s="10" t="s">
        <v>78</v>
      </c>
      <c r="AW2144" s="10" t="s">
        <v>28</v>
      </c>
      <c r="AX2144" s="10" t="s">
        <v>72</v>
      </c>
      <c r="AY2144" s="138" t="s">
        <v>130</v>
      </c>
    </row>
    <row r="2145" spans="2:65" s="10" customFormat="1">
      <c r="B2145" s="136"/>
      <c r="D2145" s="137" t="s">
        <v>131</v>
      </c>
      <c r="E2145" s="138" t="s">
        <v>1</v>
      </c>
      <c r="F2145" s="139" t="s">
        <v>4787</v>
      </c>
      <c r="H2145" s="140">
        <v>3.5960000000000001</v>
      </c>
      <c r="I2145" s="141"/>
      <c r="L2145" s="136"/>
      <c r="M2145" s="142"/>
      <c r="T2145" s="144"/>
      <c r="AT2145" s="138" t="s">
        <v>131</v>
      </c>
      <c r="AU2145" s="138" t="s">
        <v>78</v>
      </c>
      <c r="AV2145" s="10" t="s">
        <v>78</v>
      </c>
      <c r="AW2145" s="10" t="s">
        <v>28</v>
      </c>
      <c r="AX2145" s="10" t="s">
        <v>72</v>
      </c>
      <c r="AY2145" s="138" t="s">
        <v>130</v>
      </c>
    </row>
    <row r="2146" spans="2:65" s="10" customFormat="1">
      <c r="B2146" s="136"/>
      <c r="D2146" s="137" t="s">
        <v>131</v>
      </c>
      <c r="E2146" s="138" t="s">
        <v>1</v>
      </c>
      <c r="F2146" s="139" t="s">
        <v>4786</v>
      </c>
      <c r="H2146" s="140">
        <v>3.8540000000000001</v>
      </c>
      <c r="I2146" s="141"/>
      <c r="L2146" s="136"/>
      <c r="M2146" s="142"/>
      <c r="T2146" s="144"/>
      <c r="AT2146" s="138" t="s">
        <v>131</v>
      </c>
      <c r="AU2146" s="138" t="s">
        <v>78</v>
      </c>
      <c r="AV2146" s="10" t="s">
        <v>78</v>
      </c>
      <c r="AW2146" s="10" t="s">
        <v>28</v>
      </c>
      <c r="AX2146" s="10" t="s">
        <v>72</v>
      </c>
      <c r="AY2146" s="138" t="s">
        <v>130</v>
      </c>
    </row>
    <row r="2147" spans="2:65" s="813" customFormat="1">
      <c r="B2147" s="817"/>
      <c r="D2147" s="137" t="s">
        <v>131</v>
      </c>
      <c r="E2147" s="814" t="s">
        <v>1</v>
      </c>
      <c r="F2147" s="820" t="s">
        <v>2951</v>
      </c>
      <c r="H2147" s="819">
        <v>18.762</v>
      </c>
      <c r="I2147" s="818"/>
      <c r="L2147" s="817"/>
      <c r="M2147" s="816"/>
      <c r="T2147" s="815"/>
      <c r="AT2147" s="814" t="s">
        <v>131</v>
      </c>
      <c r="AU2147" s="814" t="s">
        <v>78</v>
      </c>
      <c r="AV2147" s="813" t="s">
        <v>132</v>
      </c>
      <c r="AW2147" s="813" t="s">
        <v>28</v>
      </c>
      <c r="AX2147" s="813" t="s">
        <v>8</v>
      </c>
      <c r="AY2147" s="814" t="s">
        <v>130</v>
      </c>
    </row>
    <row r="2148" spans="2:65" s="686" customFormat="1" ht="24.25" customHeight="1">
      <c r="B2148" s="301"/>
      <c r="C2148" s="551" t="s">
        <v>2633</v>
      </c>
      <c r="D2148" s="551" t="s">
        <v>1008</v>
      </c>
      <c r="E2148" s="801" t="s">
        <v>4785</v>
      </c>
      <c r="F2148" s="552" t="s">
        <v>4784</v>
      </c>
      <c r="G2148" s="800" t="s">
        <v>3305</v>
      </c>
      <c r="H2148" s="799">
        <v>14</v>
      </c>
      <c r="I2148" s="553"/>
      <c r="J2148" s="798">
        <f>ROUND(I2148*H2148,0)</f>
        <v>0</v>
      </c>
      <c r="K2148" s="552" t="s">
        <v>4082</v>
      </c>
      <c r="L2148" s="34"/>
      <c r="M2148" s="554" t="s">
        <v>1</v>
      </c>
      <c r="N2148" s="555" t="s">
        <v>37</v>
      </c>
      <c r="P2148" s="307">
        <f>O2148*H2148</f>
        <v>0</v>
      </c>
      <c r="Q2148" s="307">
        <v>0</v>
      </c>
      <c r="R2148" s="307">
        <f>Q2148*H2148</f>
        <v>0</v>
      </c>
      <c r="S2148" s="307">
        <v>0</v>
      </c>
      <c r="T2148" s="133">
        <f>S2148*H2148</f>
        <v>0</v>
      </c>
      <c r="AR2148" s="134" t="s">
        <v>143</v>
      </c>
      <c r="AT2148" s="134" t="s">
        <v>1008</v>
      </c>
      <c r="AU2148" s="134" t="s">
        <v>78</v>
      </c>
      <c r="AY2148" s="277" t="s">
        <v>130</v>
      </c>
      <c r="BE2148" s="308">
        <f>IF(N2148="základní",J2148,0)</f>
        <v>0</v>
      </c>
      <c r="BF2148" s="308">
        <f>IF(N2148="snížená",J2148,0)</f>
        <v>0</v>
      </c>
      <c r="BG2148" s="308">
        <f>IF(N2148="zákl. přenesená",J2148,0)</f>
        <v>0</v>
      </c>
      <c r="BH2148" s="308">
        <f>IF(N2148="sníž. přenesená",J2148,0)</f>
        <v>0</v>
      </c>
      <c r="BI2148" s="308">
        <f>IF(N2148="nulová",J2148,0)</f>
        <v>0</v>
      </c>
      <c r="BJ2148" s="277" t="s">
        <v>8</v>
      </c>
      <c r="BK2148" s="308">
        <f>ROUND(I2148*H2148,0)</f>
        <v>0</v>
      </c>
      <c r="BL2148" s="277" t="s">
        <v>143</v>
      </c>
      <c r="BM2148" s="134" t="s">
        <v>4783</v>
      </c>
    </row>
    <row r="2149" spans="2:65" s="10" customFormat="1">
      <c r="B2149" s="136"/>
      <c r="D2149" s="137" t="s">
        <v>131</v>
      </c>
      <c r="E2149" s="138" t="s">
        <v>1</v>
      </c>
      <c r="F2149" s="139" t="s">
        <v>4782</v>
      </c>
      <c r="H2149" s="140">
        <v>1</v>
      </c>
      <c r="I2149" s="141"/>
      <c r="L2149" s="136"/>
      <c r="M2149" s="142"/>
      <c r="T2149" s="144"/>
      <c r="AT2149" s="138" t="s">
        <v>131</v>
      </c>
      <c r="AU2149" s="138" t="s">
        <v>78</v>
      </c>
      <c r="AV2149" s="10" t="s">
        <v>78</v>
      </c>
      <c r="AW2149" s="10" t="s">
        <v>28</v>
      </c>
      <c r="AX2149" s="10" t="s">
        <v>72</v>
      </c>
      <c r="AY2149" s="138" t="s">
        <v>130</v>
      </c>
    </row>
    <row r="2150" spans="2:65" s="10" customFormat="1">
      <c r="B2150" s="136"/>
      <c r="D2150" s="137" t="s">
        <v>131</v>
      </c>
      <c r="E2150" s="138" t="s">
        <v>1</v>
      </c>
      <c r="F2150" s="139" t="s">
        <v>4781</v>
      </c>
      <c r="H2150" s="140">
        <v>2</v>
      </c>
      <c r="I2150" s="141"/>
      <c r="L2150" s="136"/>
      <c r="M2150" s="142"/>
      <c r="T2150" s="144"/>
      <c r="AT2150" s="138" t="s">
        <v>131</v>
      </c>
      <c r="AU2150" s="138" t="s">
        <v>78</v>
      </c>
      <c r="AV2150" s="10" t="s">
        <v>78</v>
      </c>
      <c r="AW2150" s="10" t="s">
        <v>28</v>
      </c>
      <c r="AX2150" s="10" t="s">
        <v>72</v>
      </c>
      <c r="AY2150" s="138" t="s">
        <v>130</v>
      </c>
    </row>
    <row r="2151" spans="2:65" s="10" customFormat="1">
      <c r="B2151" s="136"/>
      <c r="D2151" s="137" t="s">
        <v>131</v>
      </c>
      <c r="E2151" s="138" t="s">
        <v>1</v>
      </c>
      <c r="F2151" s="139" t="s">
        <v>4780</v>
      </c>
      <c r="H2151" s="140">
        <v>1</v>
      </c>
      <c r="I2151" s="141"/>
      <c r="L2151" s="136"/>
      <c r="M2151" s="142"/>
      <c r="T2151" s="144"/>
      <c r="AT2151" s="138" t="s">
        <v>131</v>
      </c>
      <c r="AU2151" s="138" t="s">
        <v>78</v>
      </c>
      <c r="AV2151" s="10" t="s">
        <v>78</v>
      </c>
      <c r="AW2151" s="10" t="s">
        <v>28</v>
      </c>
      <c r="AX2151" s="10" t="s">
        <v>72</v>
      </c>
      <c r="AY2151" s="138" t="s">
        <v>130</v>
      </c>
    </row>
    <row r="2152" spans="2:65" s="10" customFormat="1">
      <c r="B2152" s="136"/>
      <c r="D2152" s="137" t="s">
        <v>131</v>
      </c>
      <c r="E2152" s="138" t="s">
        <v>1</v>
      </c>
      <c r="F2152" s="139" t="s">
        <v>4779</v>
      </c>
      <c r="H2152" s="140">
        <v>1</v>
      </c>
      <c r="I2152" s="141"/>
      <c r="L2152" s="136"/>
      <c r="M2152" s="142"/>
      <c r="T2152" s="144"/>
      <c r="AT2152" s="138" t="s">
        <v>131</v>
      </c>
      <c r="AU2152" s="138" t="s">
        <v>78</v>
      </c>
      <c r="AV2152" s="10" t="s">
        <v>78</v>
      </c>
      <c r="AW2152" s="10" t="s">
        <v>28</v>
      </c>
      <c r="AX2152" s="10" t="s">
        <v>72</v>
      </c>
      <c r="AY2152" s="138" t="s">
        <v>130</v>
      </c>
    </row>
    <row r="2153" spans="2:65" s="10" customFormat="1">
      <c r="B2153" s="136"/>
      <c r="D2153" s="137" t="s">
        <v>131</v>
      </c>
      <c r="E2153" s="138" t="s">
        <v>1</v>
      </c>
      <c r="F2153" s="139" t="s">
        <v>4778</v>
      </c>
      <c r="H2153" s="140">
        <v>1</v>
      </c>
      <c r="I2153" s="141"/>
      <c r="L2153" s="136"/>
      <c r="M2153" s="142"/>
      <c r="T2153" s="144"/>
      <c r="AT2153" s="138" t="s">
        <v>131</v>
      </c>
      <c r="AU2153" s="138" t="s">
        <v>78</v>
      </c>
      <c r="AV2153" s="10" t="s">
        <v>78</v>
      </c>
      <c r="AW2153" s="10" t="s">
        <v>28</v>
      </c>
      <c r="AX2153" s="10" t="s">
        <v>72</v>
      </c>
      <c r="AY2153" s="138" t="s">
        <v>130</v>
      </c>
    </row>
    <row r="2154" spans="2:65" s="10" customFormat="1">
      <c r="B2154" s="136"/>
      <c r="D2154" s="137" t="s">
        <v>131</v>
      </c>
      <c r="E2154" s="138" t="s">
        <v>1</v>
      </c>
      <c r="F2154" s="139" t="s">
        <v>4777</v>
      </c>
      <c r="H2154" s="140">
        <v>1</v>
      </c>
      <c r="I2154" s="141"/>
      <c r="L2154" s="136"/>
      <c r="M2154" s="142"/>
      <c r="T2154" s="144"/>
      <c r="AT2154" s="138" t="s">
        <v>131</v>
      </c>
      <c r="AU2154" s="138" t="s">
        <v>78</v>
      </c>
      <c r="AV2154" s="10" t="s">
        <v>78</v>
      </c>
      <c r="AW2154" s="10" t="s">
        <v>28</v>
      </c>
      <c r="AX2154" s="10" t="s">
        <v>72</v>
      </c>
      <c r="AY2154" s="138" t="s">
        <v>130</v>
      </c>
    </row>
    <row r="2155" spans="2:65" s="10" customFormat="1">
      <c r="B2155" s="136"/>
      <c r="D2155" s="137" t="s">
        <v>131</v>
      </c>
      <c r="E2155" s="138" t="s">
        <v>1</v>
      </c>
      <c r="F2155" s="139" t="s">
        <v>4776</v>
      </c>
      <c r="H2155" s="140">
        <v>1</v>
      </c>
      <c r="I2155" s="141"/>
      <c r="L2155" s="136"/>
      <c r="M2155" s="142"/>
      <c r="T2155" s="144"/>
      <c r="AT2155" s="138" t="s">
        <v>131</v>
      </c>
      <c r="AU2155" s="138" t="s">
        <v>78</v>
      </c>
      <c r="AV2155" s="10" t="s">
        <v>78</v>
      </c>
      <c r="AW2155" s="10" t="s">
        <v>28</v>
      </c>
      <c r="AX2155" s="10" t="s">
        <v>72</v>
      </c>
      <c r="AY2155" s="138" t="s">
        <v>130</v>
      </c>
    </row>
    <row r="2156" spans="2:65" s="10" customFormat="1">
      <c r="B2156" s="136"/>
      <c r="D2156" s="137" t="s">
        <v>131</v>
      </c>
      <c r="E2156" s="138" t="s">
        <v>1</v>
      </c>
      <c r="F2156" s="139" t="s">
        <v>4775</v>
      </c>
      <c r="H2156" s="140">
        <v>1</v>
      </c>
      <c r="I2156" s="141"/>
      <c r="L2156" s="136"/>
      <c r="M2156" s="142"/>
      <c r="T2156" s="144"/>
      <c r="AT2156" s="138" t="s">
        <v>131</v>
      </c>
      <c r="AU2156" s="138" t="s">
        <v>78</v>
      </c>
      <c r="AV2156" s="10" t="s">
        <v>78</v>
      </c>
      <c r="AW2156" s="10" t="s">
        <v>28</v>
      </c>
      <c r="AX2156" s="10" t="s">
        <v>72</v>
      </c>
      <c r="AY2156" s="138" t="s">
        <v>130</v>
      </c>
    </row>
    <row r="2157" spans="2:65" s="10" customFormat="1">
      <c r="B2157" s="136"/>
      <c r="D2157" s="137" t="s">
        <v>131</v>
      </c>
      <c r="E2157" s="138" t="s">
        <v>1</v>
      </c>
      <c r="F2157" s="139" t="s">
        <v>4774</v>
      </c>
      <c r="H2157" s="140">
        <v>1</v>
      </c>
      <c r="I2157" s="141"/>
      <c r="L2157" s="136"/>
      <c r="M2157" s="142"/>
      <c r="T2157" s="144"/>
      <c r="AT2157" s="138" t="s">
        <v>131</v>
      </c>
      <c r="AU2157" s="138" t="s">
        <v>78</v>
      </c>
      <c r="AV2157" s="10" t="s">
        <v>78</v>
      </c>
      <c r="AW2157" s="10" t="s">
        <v>28</v>
      </c>
      <c r="AX2157" s="10" t="s">
        <v>72</v>
      </c>
      <c r="AY2157" s="138" t="s">
        <v>130</v>
      </c>
    </row>
    <row r="2158" spans="2:65" s="10" customFormat="1">
      <c r="B2158" s="136"/>
      <c r="D2158" s="137" t="s">
        <v>131</v>
      </c>
      <c r="E2158" s="138" t="s">
        <v>1</v>
      </c>
      <c r="F2158" s="139" t="s">
        <v>4773</v>
      </c>
      <c r="H2158" s="140">
        <v>4</v>
      </c>
      <c r="I2158" s="141"/>
      <c r="L2158" s="136"/>
      <c r="M2158" s="142"/>
      <c r="T2158" s="144"/>
      <c r="AT2158" s="138" t="s">
        <v>131</v>
      </c>
      <c r="AU2158" s="138" t="s">
        <v>78</v>
      </c>
      <c r="AV2158" s="10" t="s">
        <v>78</v>
      </c>
      <c r="AW2158" s="10" t="s">
        <v>28</v>
      </c>
      <c r="AX2158" s="10" t="s">
        <v>72</v>
      </c>
      <c r="AY2158" s="138" t="s">
        <v>130</v>
      </c>
    </row>
    <row r="2159" spans="2:65" s="813" customFormat="1">
      <c r="B2159" s="817"/>
      <c r="D2159" s="137" t="s">
        <v>131</v>
      </c>
      <c r="E2159" s="814" t="s">
        <v>1</v>
      </c>
      <c r="F2159" s="820" t="s">
        <v>2951</v>
      </c>
      <c r="H2159" s="819">
        <v>14</v>
      </c>
      <c r="I2159" s="818"/>
      <c r="L2159" s="817"/>
      <c r="M2159" s="816"/>
      <c r="T2159" s="815"/>
      <c r="AT2159" s="814" t="s">
        <v>131</v>
      </c>
      <c r="AU2159" s="814" t="s">
        <v>78</v>
      </c>
      <c r="AV2159" s="813" t="s">
        <v>132</v>
      </c>
      <c r="AW2159" s="813" t="s">
        <v>28</v>
      </c>
      <c r="AX2159" s="813" t="s">
        <v>8</v>
      </c>
      <c r="AY2159" s="814" t="s">
        <v>130</v>
      </c>
    </row>
    <row r="2160" spans="2:65" s="686" customFormat="1" ht="24.25" customHeight="1">
      <c r="B2160" s="301"/>
      <c r="C2160" s="145" t="s">
        <v>2653</v>
      </c>
      <c r="D2160" s="145" t="s">
        <v>164</v>
      </c>
      <c r="E2160" s="146" t="s">
        <v>4772</v>
      </c>
      <c r="F2160" s="147" t="s">
        <v>4771</v>
      </c>
      <c r="G2160" s="148" t="s">
        <v>270</v>
      </c>
      <c r="H2160" s="149">
        <v>48.438000000000002</v>
      </c>
      <c r="I2160" s="150"/>
      <c r="J2160" s="151">
        <f>ROUND(I2160*H2160,0)</f>
        <v>0</v>
      </c>
      <c r="K2160" s="147" t="s">
        <v>1</v>
      </c>
      <c r="L2160" s="152"/>
      <c r="M2160" s="153" t="s">
        <v>1</v>
      </c>
      <c r="N2160" s="306" t="s">
        <v>37</v>
      </c>
      <c r="P2160" s="307">
        <f>O2160*H2160</f>
        <v>0</v>
      </c>
      <c r="Q2160" s="307">
        <v>3.8289999999999998E-2</v>
      </c>
      <c r="R2160" s="307">
        <f>Q2160*H2160</f>
        <v>1.85469102</v>
      </c>
      <c r="S2160" s="307">
        <v>0</v>
      </c>
      <c r="T2160" s="133">
        <f>S2160*H2160</f>
        <v>0</v>
      </c>
      <c r="AR2160" s="134" t="s">
        <v>154</v>
      </c>
      <c r="AT2160" s="134" t="s">
        <v>164</v>
      </c>
      <c r="AU2160" s="134" t="s">
        <v>78</v>
      </c>
      <c r="AY2160" s="277" t="s">
        <v>130</v>
      </c>
      <c r="BE2160" s="308">
        <f>IF(N2160="základní",J2160,0)</f>
        <v>0</v>
      </c>
      <c r="BF2160" s="308">
        <f>IF(N2160="snížená",J2160,0)</f>
        <v>0</v>
      </c>
      <c r="BG2160" s="308">
        <f>IF(N2160="zákl. přenesená",J2160,0)</f>
        <v>0</v>
      </c>
      <c r="BH2160" s="308">
        <f>IF(N2160="sníž. přenesená",J2160,0)</f>
        <v>0</v>
      </c>
      <c r="BI2160" s="308">
        <f>IF(N2160="nulová",J2160,0)</f>
        <v>0</v>
      </c>
      <c r="BJ2160" s="277" t="s">
        <v>8</v>
      </c>
      <c r="BK2160" s="308">
        <f>ROUND(I2160*H2160,0)</f>
        <v>0</v>
      </c>
      <c r="BL2160" s="277" t="s">
        <v>143</v>
      </c>
      <c r="BM2160" s="134" t="s">
        <v>4770</v>
      </c>
    </row>
    <row r="2161" spans="2:65" s="10" customFormat="1">
      <c r="B2161" s="136"/>
      <c r="D2161" s="137" t="s">
        <v>131</v>
      </c>
      <c r="E2161" s="138" t="s">
        <v>1</v>
      </c>
      <c r="F2161" s="139" t="s">
        <v>4769</v>
      </c>
      <c r="H2161" s="140">
        <v>5</v>
      </c>
      <c r="I2161" s="141"/>
      <c r="L2161" s="136"/>
      <c r="M2161" s="142"/>
      <c r="T2161" s="144"/>
      <c r="AT2161" s="138" t="s">
        <v>131</v>
      </c>
      <c r="AU2161" s="138" t="s">
        <v>78</v>
      </c>
      <c r="AV2161" s="10" t="s">
        <v>78</v>
      </c>
      <c r="AW2161" s="10" t="s">
        <v>28</v>
      </c>
      <c r="AX2161" s="10" t="s">
        <v>72</v>
      </c>
      <c r="AY2161" s="138" t="s">
        <v>130</v>
      </c>
    </row>
    <row r="2162" spans="2:65" s="10" customFormat="1">
      <c r="B2162" s="136"/>
      <c r="D2162" s="137" t="s">
        <v>131</v>
      </c>
      <c r="E2162" s="138" t="s">
        <v>1</v>
      </c>
      <c r="F2162" s="139" t="s">
        <v>4768</v>
      </c>
      <c r="H2162" s="140">
        <v>7.875</v>
      </c>
      <c r="I2162" s="141"/>
      <c r="L2162" s="136"/>
      <c r="M2162" s="142"/>
      <c r="T2162" s="144"/>
      <c r="AT2162" s="138" t="s">
        <v>131</v>
      </c>
      <c r="AU2162" s="138" t="s">
        <v>78</v>
      </c>
      <c r="AV2162" s="10" t="s">
        <v>78</v>
      </c>
      <c r="AW2162" s="10" t="s">
        <v>28</v>
      </c>
      <c r="AX2162" s="10" t="s">
        <v>72</v>
      </c>
      <c r="AY2162" s="138" t="s">
        <v>130</v>
      </c>
    </row>
    <row r="2163" spans="2:65" s="10" customFormat="1">
      <c r="B2163" s="136"/>
      <c r="D2163" s="137" t="s">
        <v>131</v>
      </c>
      <c r="E2163" s="138" t="s">
        <v>1</v>
      </c>
      <c r="F2163" s="139" t="s">
        <v>4767</v>
      </c>
      <c r="H2163" s="140">
        <v>4.375</v>
      </c>
      <c r="I2163" s="141"/>
      <c r="L2163" s="136"/>
      <c r="M2163" s="142"/>
      <c r="T2163" s="144"/>
      <c r="AT2163" s="138" t="s">
        <v>131</v>
      </c>
      <c r="AU2163" s="138" t="s">
        <v>78</v>
      </c>
      <c r="AV2163" s="10" t="s">
        <v>78</v>
      </c>
      <c r="AW2163" s="10" t="s">
        <v>28</v>
      </c>
      <c r="AX2163" s="10" t="s">
        <v>72</v>
      </c>
      <c r="AY2163" s="138" t="s">
        <v>130</v>
      </c>
    </row>
    <row r="2164" spans="2:65" s="10" customFormat="1">
      <c r="B2164" s="136"/>
      <c r="D2164" s="137" t="s">
        <v>131</v>
      </c>
      <c r="E2164" s="138" t="s">
        <v>1</v>
      </c>
      <c r="F2164" s="139" t="s">
        <v>4766</v>
      </c>
      <c r="H2164" s="140">
        <v>3.4249999999999998</v>
      </c>
      <c r="I2164" s="141"/>
      <c r="L2164" s="136"/>
      <c r="M2164" s="142"/>
      <c r="T2164" s="144"/>
      <c r="AT2164" s="138" t="s">
        <v>131</v>
      </c>
      <c r="AU2164" s="138" t="s">
        <v>78</v>
      </c>
      <c r="AV2164" s="10" t="s">
        <v>78</v>
      </c>
      <c r="AW2164" s="10" t="s">
        <v>28</v>
      </c>
      <c r="AX2164" s="10" t="s">
        <v>72</v>
      </c>
      <c r="AY2164" s="138" t="s">
        <v>130</v>
      </c>
    </row>
    <row r="2165" spans="2:65" s="10" customFormat="1">
      <c r="B2165" s="136"/>
      <c r="D2165" s="137" t="s">
        <v>131</v>
      </c>
      <c r="E2165" s="138" t="s">
        <v>1</v>
      </c>
      <c r="F2165" s="139" t="s">
        <v>4765</v>
      </c>
      <c r="H2165" s="140">
        <v>3.6</v>
      </c>
      <c r="I2165" s="141"/>
      <c r="L2165" s="136"/>
      <c r="M2165" s="142"/>
      <c r="T2165" s="144"/>
      <c r="AT2165" s="138" t="s">
        <v>131</v>
      </c>
      <c r="AU2165" s="138" t="s">
        <v>78</v>
      </c>
      <c r="AV2165" s="10" t="s">
        <v>78</v>
      </c>
      <c r="AW2165" s="10" t="s">
        <v>28</v>
      </c>
      <c r="AX2165" s="10" t="s">
        <v>72</v>
      </c>
      <c r="AY2165" s="138" t="s">
        <v>130</v>
      </c>
    </row>
    <row r="2166" spans="2:65" s="10" customFormat="1">
      <c r="B2166" s="136"/>
      <c r="D2166" s="137" t="s">
        <v>131</v>
      </c>
      <c r="E2166" s="138" t="s">
        <v>1</v>
      </c>
      <c r="F2166" s="139" t="s">
        <v>4764</v>
      </c>
      <c r="H2166" s="140">
        <v>4.4160000000000004</v>
      </c>
      <c r="I2166" s="141"/>
      <c r="L2166" s="136"/>
      <c r="M2166" s="142"/>
      <c r="T2166" s="144"/>
      <c r="AT2166" s="138" t="s">
        <v>131</v>
      </c>
      <c r="AU2166" s="138" t="s">
        <v>78</v>
      </c>
      <c r="AV2166" s="10" t="s">
        <v>78</v>
      </c>
      <c r="AW2166" s="10" t="s">
        <v>28</v>
      </c>
      <c r="AX2166" s="10" t="s">
        <v>72</v>
      </c>
      <c r="AY2166" s="138" t="s">
        <v>130</v>
      </c>
    </row>
    <row r="2167" spans="2:65" s="10" customFormat="1">
      <c r="B2167" s="136"/>
      <c r="D2167" s="137" t="s">
        <v>131</v>
      </c>
      <c r="E2167" s="138" t="s">
        <v>1</v>
      </c>
      <c r="F2167" s="139" t="s">
        <v>4763</v>
      </c>
      <c r="H2167" s="140">
        <v>4.2240000000000002</v>
      </c>
      <c r="I2167" s="141"/>
      <c r="L2167" s="136"/>
      <c r="M2167" s="142"/>
      <c r="T2167" s="144"/>
      <c r="AT2167" s="138" t="s">
        <v>131</v>
      </c>
      <c r="AU2167" s="138" t="s">
        <v>78</v>
      </c>
      <c r="AV2167" s="10" t="s">
        <v>78</v>
      </c>
      <c r="AW2167" s="10" t="s">
        <v>28</v>
      </c>
      <c r="AX2167" s="10" t="s">
        <v>72</v>
      </c>
      <c r="AY2167" s="138" t="s">
        <v>130</v>
      </c>
    </row>
    <row r="2168" spans="2:65" s="10" customFormat="1">
      <c r="B2168" s="136"/>
      <c r="D2168" s="137" t="s">
        <v>131</v>
      </c>
      <c r="E2168" s="138" t="s">
        <v>1</v>
      </c>
      <c r="F2168" s="139" t="s">
        <v>4762</v>
      </c>
      <c r="H2168" s="140">
        <v>15.523</v>
      </c>
      <c r="I2168" s="141"/>
      <c r="L2168" s="136"/>
      <c r="M2168" s="142"/>
      <c r="T2168" s="144"/>
      <c r="AT2168" s="138" t="s">
        <v>131</v>
      </c>
      <c r="AU2168" s="138" t="s">
        <v>78</v>
      </c>
      <c r="AV2168" s="10" t="s">
        <v>78</v>
      </c>
      <c r="AW2168" s="10" t="s">
        <v>28</v>
      </c>
      <c r="AX2168" s="10" t="s">
        <v>72</v>
      </c>
      <c r="AY2168" s="138" t="s">
        <v>130</v>
      </c>
    </row>
    <row r="2169" spans="2:65" s="813" customFormat="1">
      <c r="B2169" s="817"/>
      <c r="D2169" s="137" t="s">
        <v>131</v>
      </c>
      <c r="E2169" s="814" t="s">
        <v>1</v>
      </c>
      <c r="F2169" s="820" t="s">
        <v>2951</v>
      </c>
      <c r="H2169" s="819">
        <v>48.438000000000002</v>
      </c>
      <c r="I2169" s="818"/>
      <c r="L2169" s="817"/>
      <c r="M2169" s="816"/>
      <c r="T2169" s="815"/>
      <c r="AT2169" s="814" t="s">
        <v>131</v>
      </c>
      <c r="AU2169" s="814" t="s">
        <v>78</v>
      </c>
      <c r="AV2169" s="813" t="s">
        <v>132</v>
      </c>
      <c r="AW2169" s="813" t="s">
        <v>28</v>
      </c>
      <c r="AX2169" s="813" t="s">
        <v>8</v>
      </c>
      <c r="AY2169" s="814" t="s">
        <v>130</v>
      </c>
    </row>
    <row r="2170" spans="2:65" s="686" customFormat="1" ht="24.25" customHeight="1">
      <c r="B2170" s="301"/>
      <c r="C2170" s="145" t="s">
        <v>2654</v>
      </c>
      <c r="D2170" s="145" t="s">
        <v>164</v>
      </c>
      <c r="E2170" s="146" t="s">
        <v>4761</v>
      </c>
      <c r="F2170" s="147" t="s">
        <v>4760</v>
      </c>
      <c r="G2170" s="148" t="s">
        <v>270</v>
      </c>
      <c r="H2170" s="149">
        <v>7.9749999999999996</v>
      </c>
      <c r="I2170" s="150"/>
      <c r="J2170" s="151">
        <f>ROUND(I2170*H2170,0)</f>
        <v>0</v>
      </c>
      <c r="K2170" s="147" t="s">
        <v>1</v>
      </c>
      <c r="L2170" s="152"/>
      <c r="M2170" s="153" t="s">
        <v>1</v>
      </c>
      <c r="N2170" s="306" t="s">
        <v>37</v>
      </c>
      <c r="P2170" s="307">
        <f>O2170*H2170</f>
        <v>0</v>
      </c>
      <c r="Q2170" s="307">
        <v>3.8289999999999998E-2</v>
      </c>
      <c r="R2170" s="307">
        <f>Q2170*H2170</f>
        <v>0.30536274999999996</v>
      </c>
      <c r="S2170" s="307">
        <v>0</v>
      </c>
      <c r="T2170" s="133">
        <f>S2170*H2170</f>
        <v>0</v>
      </c>
      <c r="AR2170" s="134" t="s">
        <v>154</v>
      </c>
      <c r="AT2170" s="134" t="s">
        <v>164</v>
      </c>
      <c r="AU2170" s="134" t="s">
        <v>78</v>
      </c>
      <c r="AY2170" s="277" t="s">
        <v>130</v>
      </c>
      <c r="BE2170" s="308">
        <f>IF(N2170="základní",J2170,0)</f>
        <v>0</v>
      </c>
      <c r="BF2170" s="308">
        <f>IF(N2170="snížená",J2170,0)</f>
        <v>0</v>
      </c>
      <c r="BG2170" s="308">
        <f>IF(N2170="zákl. přenesená",J2170,0)</f>
        <v>0</v>
      </c>
      <c r="BH2170" s="308">
        <f>IF(N2170="sníž. přenesená",J2170,0)</f>
        <v>0</v>
      </c>
      <c r="BI2170" s="308">
        <f>IF(N2170="nulová",J2170,0)</f>
        <v>0</v>
      </c>
      <c r="BJ2170" s="277" t="s">
        <v>8</v>
      </c>
      <c r="BK2170" s="308">
        <f>ROUND(I2170*H2170,0)</f>
        <v>0</v>
      </c>
      <c r="BL2170" s="277" t="s">
        <v>143</v>
      </c>
      <c r="BM2170" s="134" t="s">
        <v>4759</v>
      </c>
    </row>
    <row r="2171" spans="2:65" s="10" customFormat="1">
      <c r="B2171" s="136"/>
      <c r="D2171" s="137" t="s">
        <v>131</v>
      </c>
      <c r="E2171" s="138" t="s">
        <v>1</v>
      </c>
      <c r="F2171" s="139" t="s">
        <v>4758</v>
      </c>
      <c r="H2171" s="140">
        <v>4.375</v>
      </c>
      <c r="I2171" s="141"/>
      <c r="L2171" s="136"/>
      <c r="M2171" s="142"/>
      <c r="T2171" s="144"/>
      <c r="AT2171" s="138" t="s">
        <v>131</v>
      </c>
      <c r="AU2171" s="138" t="s">
        <v>78</v>
      </c>
      <c r="AV2171" s="10" t="s">
        <v>78</v>
      </c>
      <c r="AW2171" s="10" t="s">
        <v>28</v>
      </c>
      <c r="AX2171" s="10" t="s">
        <v>72</v>
      </c>
      <c r="AY2171" s="138" t="s">
        <v>130</v>
      </c>
    </row>
    <row r="2172" spans="2:65" s="10" customFormat="1">
      <c r="B2172" s="136"/>
      <c r="D2172" s="137" t="s">
        <v>131</v>
      </c>
      <c r="E2172" s="138" t="s">
        <v>1</v>
      </c>
      <c r="F2172" s="139" t="s">
        <v>4757</v>
      </c>
      <c r="H2172" s="140">
        <v>3.6</v>
      </c>
      <c r="I2172" s="141"/>
      <c r="L2172" s="136"/>
      <c r="M2172" s="142"/>
      <c r="T2172" s="144"/>
      <c r="AT2172" s="138" t="s">
        <v>131</v>
      </c>
      <c r="AU2172" s="138" t="s">
        <v>78</v>
      </c>
      <c r="AV2172" s="10" t="s">
        <v>78</v>
      </c>
      <c r="AW2172" s="10" t="s">
        <v>28</v>
      </c>
      <c r="AX2172" s="10" t="s">
        <v>72</v>
      </c>
      <c r="AY2172" s="138" t="s">
        <v>130</v>
      </c>
    </row>
    <row r="2173" spans="2:65" s="813" customFormat="1">
      <c r="B2173" s="817"/>
      <c r="D2173" s="137" t="s">
        <v>131</v>
      </c>
      <c r="E2173" s="814" t="s">
        <v>1</v>
      </c>
      <c r="F2173" s="820" t="s">
        <v>2951</v>
      </c>
      <c r="H2173" s="819">
        <v>7.9749999999999996</v>
      </c>
      <c r="I2173" s="818"/>
      <c r="L2173" s="817"/>
      <c r="M2173" s="816"/>
      <c r="T2173" s="815"/>
      <c r="AT2173" s="814" t="s">
        <v>131</v>
      </c>
      <c r="AU2173" s="814" t="s">
        <v>78</v>
      </c>
      <c r="AV2173" s="813" t="s">
        <v>132</v>
      </c>
      <c r="AW2173" s="813" t="s">
        <v>28</v>
      </c>
      <c r="AX2173" s="813" t="s">
        <v>8</v>
      </c>
      <c r="AY2173" s="814" t="s">
        <v>130</v>
      </c>
    </row>
    <row r="2174" spans="2:65" s="686" customFormat="1" ht="21.75" customHeight="1">
      <c r="B2174" s="301"/>
      <c r="C2174" s="551" t="s">
        <v>2655</v>
      </c>
      <c r="D2174" s="551" t="s">
        <v>1008</v>
      </c>
      <c r="E2174" s="801" t="s">
        <v>4756</v>
      </c>
      <c r="F2174" s="552" t="s">
        <v>4755</v>
      </c>
      <c r="G2174" s="800" t="s">
        <v>3305</v>
      </c>
      <c r="H2174" s="799">
        <v>9</v>
      </c>
      <c r="I2174" s="553"/>
      <c r="J2174" s="798">
        <f>ROUND(I2174*H2174,0)</f>
        <v>0</v>
      </c>
      <c r="K2174" s="552" t="s">
        <v>4082</v>
      </c>
      <c r="L2174" s="34"/>
      <c r="M2174" s="554" t="s">
        <v>1</v>
      </c>
      <c r="N2174" s="555" t="s">
        <v>37</v>
      </c>
      <c r="P2174" s="307">
        <f>O2174*H2174</f>
        <v>0</v>
      </c>
      <c r="Q2174" s="307">
        <v>3.2899999999999997E-4</v>
      </c>
      <c r="R2174" s="307">
        <f>Q2174*H2174</f>
        <v>2.9609999999999997E-3</v>
      </c>
      <c r="S2174" s="307">
        <v>0</v>
      </c>
      <c r="T2174" s="133">
        <f>S2174*H2174</f>
        <v>0</v>
      </c>
      <c r="AR2174" s="134" t="s">
        <v>143</v>
      </c>
      <c r="AT2174" s="134" t="s">
        <v>1008</v>
      </c>
      <c r="AU2174" s="134" t="s">
        <v>78</v>
      </c>
      <c r="AY2174" s="277" t="s">
        <v>130</v>
      </c>
      <c r="BE2174" s="308">
        <f>IF(N2174="základní",J2174,0)</f>
        <v>0</v>
      </c>
      <c r="BF2174" s="308">
        <f>IF(N2174="snížená",J2174,0)</f>
        <v>0</v>
      </c>
      <c r="BG2174" s="308">
        <f>IF(N2174="zákl. přenesená",J2174,0)</f>
        <v>0</v>
      </c>
      <c r="BH2174" s="308">
        <f>IF(N2174="sníž. přenesená",J2174,0)</f>
        <v>0</v>
      </c>
      <c r="BI2174" s="308">
        <f>IF(N2174="nulová",J2174,0)</f>
        <v>0</v>
      </c>
      <c r="BJ2174" s="277" t="s">
        <v>8</v>
      </c>
      <c r="BK2174" s="308">
        <f>ROUND(I2174*H2174,0)</f>
        <v>0</v>
      </c>
      <c r="BL2174" s="277" t="s">
        <v>143</v>
      </c>
      <c r="BM2174" s="134" t="s">
        <v>4754</v>
      </c>
    </row>
    <row r="2175" spans="2:65" s="10" customFormat="1">
      <c r="B2175" s="136"/>
      <c r="D2175" s="137" t="s">
        <v>131</v>
      </c>
      <c r="E2175" s="138" t="s">
        <v>1</v>
      </c>
      <c r="F2175" s="139" t="s">
        <v>4736</v>
      </c>
      <c r="H2175" s="140">
        <v>1</v>
      </c>
      <c r="I2175" s="141"/>
      <c r="L2175" s="136"/>
      <c r="M2175" s="142"/>
      <c r="T2175" s="144"/>
      <c r="AT2175" s="138" t="s">
        <v>131</v>
      </c>
      <c r="AU2175" s="138" t="s">
        <v>78</v>
      </c>
      <c r="AV2175" s="10" t="s">
        <v>78</v>
      </c>
      <c r="AW2175" s="10" t="s">
        <v>28</v>
      </c>
      <c r="AX2175" s="10" t="s">
        <v>72</v>
      </c>
      <c r="AY2175" s="138" t="s">
        <v>130</v>
      </c>
    </row>
    <row r="2176" spans="2:65" s="10" customFormat="1">
      <c r="B2176" s="136"/>
      <c r="D2176" s="137" t="s">
        <v>131</v>
      </c>
      <c r="E2176" s="138" t="s">
        <v>1</v>
      </c>
      <c r="F2176" s="139" t="s">
        <v>4744</v>
      </c>
      <c r="H2176" s="140">
        <v>1</v>
      </c>
      <c r="I2176" s="141"/>
      <c r="L2176" s="136"/>
      <c r="M2176" s="142"/>
      <c r="T2176" s="144"/>
      <c r="AT2176" s="138" t="s">
        <v>131</v>
      </c>
      <c r="AU2176" s="138" t="s">
        <v>78</v>
      </c>
      <c r="AV2176" s="10" t="s">
        <v>78</v>
      </c>
      <c r="AW2176" s="10" t="s">
        <v>28</v>
      </c>
      <c r="AX2176" s="10" t="s">
        <v>72</v>
      </c>
      <c r="AY2176" s="138" t="s">
        <v>130</v>
      </c>
    </row>
    <row r="2177" spans="2:65" s="10" customFormat="1">
      <c r="B2177" s="136"/>
      <c r="D2177" s="137" t="s">
        <v>131</v>
      </c>
      <c r="E2177" s="138" t="s">
        <v>1</v>
      </c>
      <c r="F2177" s="139" t="s">
        <v>4750</v>
      </c>
      <c r="H2177" s="140">
        <v>3</v>
      </c>
      <c r="I2177" s="141"/>
      <c r="L2177" s="136"/>
      <c r="M2177" s="142"/>
      <c r="T2177" s="144"/>
      <c r="AT2177" s="138" t="s">
        <v>131</v>
      </c>
      <c r="AU2177" s="138" t="s">
        <v>78</v>
      </c>
      <c r="AV2177" s="10" t="s">
        <v>78</v>
      </c>
      <c r="AW2177" s="10" t="s">
        <v>28</v>
      </c>
      <c r="AX2177" s="10" t="s">
        <v>72</v>
      </c>
      <c r="AY2177" s="138" t="s">
        <v>130</v>
      </c>
    </row>
    <row r="2178" spans="2:65" s="10" customFormat="1">
      <c r="B2178" s="136"/>
      <c r="D2178" s="137" t="s">
        <v>131</v>
      </c>
      <c r="E2178" s="138" t="s">
        <v>1</v>
      </c>
      <c r="F2178" s="139" t="s">
        <v>4749</v>
      </c>
      <c r="H2178" s="140">
        <v>1</v>
      </c>
      <c r="I2178" s="141"/>
      <c r="L2178" s="136"/>
      <c r="M2178" s="142"/>
      <c r="T2178" s="144"/>
      <c r="AT2178" s="138" t="s">
        <v>131</v>
      </c>
      <c r="AU2178" s="138" t="s">
        <v>78</v>
      </c>
      <c r="AV2178" s="10" t="s">
        <v>78</v>
      </c>
      <c r="AW2178" s="10" t="s">
        <v>28</v>
      </c>
      <c r="AX2178" s="10" t="s">
        <v>72</v>
      </c>
      <c r="AY2178" s="138" t="s">
        <v>130</v>
      </c>
    </row>
    <row r="2179" spans="2:65" s="10" customFormat="1">
      <c r="B2179" s="136"/>
      <c r="D2179" s="137" t="s">
        <v>131</v>
      </c>
      <c r="E2179" s="138" t="s">
        <v>1</v>
      </c>
      <c r="F2179" s="139" t="s">
        <v>4748</v>
      </c>
      <c r="H2179" s="140">
        <v>1</v>
      </c>
      <c r="I2179" s="141"/>
      <c r="L2179" s="136"/>
      <c r="M2179" s="142"/>
      <c r="T2179" s="144"/>
      <c r="AT2179" s="138" t="s">
        <v>131</v>
      </c>
      <c r="AU2179" s="138" t="s">
        <v>78</v>
      </c>
      <c r="AV2179" s="10" t="s">
        <v>78</v>
      </c>
      <c r="AW2179" s="10" t="s">
        <v>28</v>
      </c>
      <c r="AX2179" s="10" t="s">
        <v>72</v>
      </c>
      <c r="AY2179" s="138" t="s">
        <v>130</v>
      </c>
    </row>
    <row r="2180" spans="2:65" s="10" customFormat="1">
      <c r="B2180" s="136"/>
      <c r="D2180" s="137" t="s">
        <v>131</v>
      </c>
      <c r="E2180" s="138" t="s">
        <v>1</v>
      </c>
      <c r="F2180" s="139" t="s">
        <v>4735</v>
      </c>
      <c r="H2180" s="140">
        <v>1</v>
      </c>
      <c r="I2180" s="141"/>
      <c r="L2180" s="136"/>
      <c r="M2180" s="142"/>
      <c r="T2180" s="144"/>
      <c r="AT2180" s="138" t="s">
        <v>131</v>
      </c>
      <c r="AU2180" s="138" t="s">
        <v>78</v>
      </c>
      <c r="AV2180" s="10" t="s">
        <v>78</v>
      </c>
      <c r="AW2180" s="10" t="s">
        <v>28</v>
      </c>
      <c r="AX2180" s="10" t="s">
        <v>72</v>
      </c>
      <c r="AY2180" s="138" t="s">
        <v>130</v>
      </c>
    </row>
    <row r="2181" spans="2:65" s="10" customFormat="1">
      <c r="B2181" s="136"/>
      <c r="D2181" s="137" t="s">
        <v>131</v>
      </c>
      <c r="E2181" s="138" t="s">
        <v>1</v>
      </c>
      <c r="F2181" s="139" t="s">
        <v>4740</v>
      </c>
      <c r="H2181" s="140">
        <v>1</v>
      </c>
      <c r="I2181" s="141"/>
      <c r="L2181" s="136"/>
      <c r="M2181" s="142"/>
      <c r="T2181" s="144"/>
      <c r="AT2181" s="138" t="s">
        <v>131</v>
      </c>
      <c r="AU2181" s="138" t="s">
        <v>78</v>
      </c>
      <c r="AV2181" s="10" t="s">
        <v>78</v>
      </c>
      <c r="AW2181" s="10" t="s">
        <v>28</v>
      </c>
      <c r="AX2181" s="10" t="s">
        <v>72</v>
      </c>
      <c r="AY2181" s="138" t="s">
        <v>130</v>
      </c>
    </row>
    <row r="2182" spans="2:65" s="813" customFormat="1">
      <c r="B2182" s="817"/>
      <c r="D2182" s="137" t="s">
        <v>131</v>
      </c>
      <c r="E2182" s="814" t="s">
        <v>1</v>
      </c>
      <c r="F2182" s="820" t="s">
        <v>2951</v>
      </c>
      <c r="H2182" s="819">
        <v>9</v>
      </c>
      <c r="I2182" s="818"/>
      <c r="L2182" s="817"/>
      <c r="M2182" s="816"/>
      <c r="T2182" s="815"/>
      <c r="AT2182" s="814" t="s">
        <v>131</v>
      </c>
      <c r="AU2182" s="814" t="s">
        <v>78</v>
      </c>
      <c r="AV2182" s="813" t="s">
        <v>132</v>
      </c>
      <c r="AW2182" s="813" t="s">
        <v>28</v>
      </c>
      <c r="AX2182" s="813" t="s">
        <v>8</v>
      </c>
      <c r="AY2182" s="814" t="s">
        <v>130</v>
      </c>
    </row>
    <row r="2183" spans="2:65" s="686" customFormat="1" ht="33" customHeight="1">
      <c r="B2183" s="301"/>
      <c r="C2183" s="145" t="s">
        <v>2656</v>
      </c>
      <c r="D2183" s="145" t="s">
        <v>164</v>
      </c>
      <c r="E2183" s="146" t="s">
        <v>4753</v>
      </c>
      <c r="F2183" s="147" t="s">
        <v>4752</v>
      </c>
      <c r="G2183" s="148" t="s">
        <v>3305</v>
      </c>
      <c r="H2183" s="149">
        <v>5</v>
      </c>
      <c r="I2183" s="150"/>
      <c r="J2183" s="151">
        <f>ROUND(I2183*H2183,0)</f>
        <v>0</v>
      </c>
      <c r="K2183" s="147" t="s">
        <v>4082</v>
      </c>
      <c r="L2183" s="152"/>
      <c r="M2183" s="153" t="s">
        <v>1</v>
      </c>
      <c r="N2183" s="306" t="s">
        <v>37</v>
      </c>
      <c r="P2183" s="307">
        <f>O2183*H2183</f>
        <v>0</v>
      </c>
      <c r="Q2183" s="307">
        <v>7.6999999999999999E-2</v>
      </c>
      <c r="R2183" s="307">
        <f>Q2183*H2183</f>
        <v>0.38500000000000001</v>
      </c>
      <c r="S2183" s="307">
        <v>0</v>
      </c>
      <c r="T2183" s="133">
        <f>S2183*H2183</f>
        <v>0</v>
      </c>
      <c r="AR2183" s="134" t="s">
        <v>154</v>
      </c>
      <c r="AT2183" s="134" t="s">
        <v>164</v>
      </c>
      <c r="AU2183" s="134" t="s">
        <v>78</v>
      </c>
      <c r="AY2183" s="277" t="s">
        <v>130</v>
      </c>
      <c r="BE2183" s="308">
        <f>IF(N2183="základní",J2183,0)</f>
        <v>0</v>
      </c>
      <c r="BF2183" s="308">
        <f>IF(N2183="snížená",J2183,0)</f>
        <v>0</v>
      </c>
      <c r="BG2183" s="308">
        <f>IF(N2183="zákl. přenesená",J2183,0)</f>
        <v>0</v>
      </c>
      <c r="BH2183" s="308">
        <f>IF(N2183="sníž. přenesená",J2183,0)</f>
        <v>0</v>
      </c>
      <c r="BI2183" s="308">
        <f>IF(N2183="nulová",J2183,0)</f>
        <v>0</v>
      </c>
      <c r="BJ2183" s="277" t="s">
        <v>8</v>
      </c>
      <c r="BK2183" s="308">
        <f>ROUND(I2183*H2183,0)</f>
        <v>0</v>
      </c>
      <c r="BL2183" s="277" t="s">
        <v>143</v>
      </c>
      <c r="BM2183" s="134" t="s">
        <v>4751</v>
      </c>
    </row>
    <row r="2184" spans="2:65" s="10" customFormat="1">
      <c r="B2184" s="136"/>
      <c r="D2184" s="137" t="s">
        <v>131</v>
      </c>
      <c r="E2184" s="138" t="s">
        <v>1</v>
      </c>
      <c r="F2184" s="139" t="s">
        <v>4750</v>
      </c>
      <c r="H2184" s="140">
        <v>3</v>
      </c>
      <c r="I2184" s="141"/>
      <c r="L2184" s="136"/>
      <c r="M2184" s="142"/>
      <c r="T2184" s="144"/>
      <c r="AT2184" s="138" t="s">
        <v>131</v>
      </c>
      <c r="AU2184" s="138" t="s">
        <v>78</v>
      </c>
      <c r="AV2184" s="10" t="s">
        <v>78</v>
      </c>
      <c r="AW2184" s="10" t="s">
        <v>28</v>
      </c>
      <c r="AX2184" s="10" t="s">
        <v>72</v>
      </c>
      <c r="AY2184" s="138" t="s">
        <v>130</v>
      </c>
    </row>
    <row r="2185" spans="2:65" s="10" customFormat="1">
      <c r="B2185" s="136"/>
      <c r="D2185" s="137" t="s">
        <v>131</v>
      </c>
      <c r="E2185" s="138" t="s">
        <v>1</v>
      </c>
      <c r="F2185" s="139" t="s">
        <v>4749</v>
      </c>
      <c r="H2185" s="140">
        <v>1</v>
      </c>
      <c r="I2185" s="141"/>
      <c r="L2185" s="136"/>
      <c r="M2185" s="142"/>
      <c r="T2185" s="144"/>
      <c r="AT2185" s="138" t="s">
        <v>131</v>
      </c>
      <c r="AU2185" s="138" t="s">
        <v>78</v>
      </c>
      <c r="AV2185" s="10" t="s">
        <v>78</v>
      </c>
      <c r="AW2185" s="10" t="s">
        <v>28</v>
      </c>
      <c r="AX2185" s="10" t="s">
        <v>72</v>
      </c>
      <c r="AY2185" s="138" t="s">
        <v>130</v>
      </c>
    </row>
    <row r="2186" spans="2:65" s="10" customFormat="1">
      <c r="B2186" s="136"/>
      <c r="D2186" s="137" t="s">
        <v>131</v>
      </c>
      <c r="E2186" s="138" t="s">
        <v>1</v>
      </c>
      <c r="F2186" s="139" t="s">
        <v>4748</v>
      </c>
      <c r="H2186" s="140">
        <v>1</v>
      </c>
      <c r="I2186" s="141"/>
      <c r="L2186" s="136"/>
      <c r="M2186" s="142"/>
      <c r="T2186" s="144"/>
      <c r="AT2186" s="138" t="s">
        <v>131</v>
      </c>
      <c r="AU2186" s="138" t="s">
        <v>78</v>
      </c>
      <c r="AV2186" s="10" t="s">
        <v>78</v>
      </c>
      <c r="AW2186" s="10" t="s">
        <v>28</v>
      </c>
      <c r="AX2186" s="10" t="s">
        <v>72</v>
      </c>
      <c r="AY2186" s="138" t="s">
        <v>130</v>
      </c>
    </row>
    <row r="2187" spans="2:65" s="813" customFormat="1">
      <c r="B2187" s="817"/>
      <c r="D2187" s="137" t="s">
        <v>131</v>
      </c>
      <c r="E2187" s="814" t="s">
        <v>1</v>
      </c>
      <c r="F2187" s="820" t="s">
        <v>2951</v>
      </c>
      <c r="H2187" s="819">
        <v>5</v>
      </c>
      <c r="I2187" s="818"/>
      <c r="L2187" s="817"/>
      <c r="M2187" s="816"/>
      <c r="T2187" s="815"/>
      <c r="AT2187" s="814" t="s">
        <v>131</v>
      </c>
      <c r="AU2187" s="814" t="s">
        <v>78</v>
      </c>
      <c r="AV2187" s="813" t="s">
        <v>132</v>
      </c>
      <c r="AW2187" s="813" t="s">
        <v>28</v>
      </c>
      <c r="AX2187" s="813" t="s">
        <v>8</v>
      </c>
      <c r="AY2187" s="814" t="s">
        <v>130</v>
      </c>
    </row>
    <row r="2188" spans="2:65" s="686" customFormat="1" ht="33" customHeight="1">
      <c r="B2188" s="301"/>
      <c r="C2188" s="145" t="s">
        <v>2657</v>
      </c>
      <c r="D2188" s="145" t="s">
        <v>164</v>
      </c>
      <c r="E2188" s="146" t="s">
        <v>4747</v>
      </c>
      <c r="F2188" s="147" t="s">
        <v>4746</v>
      </c>
      <c r="G2188" s="148" t="s">
        <v>3305</v>
      </c>
      <c r="H2188" s="149">
        <v>1</v>
      </c>
      <c r="I2188" s="150"/>
      <c r="J2188" s="151">
        <f>ROUND(I2188*H2188,0)</f>
        <v>0</v>
      </c>
      <c r="K2188" s="147" t="s">
        <v>4082</v>
      </c>
      <c r="L2188" s="152"/>
      <c r="M2188" s="153" t="s">
        <v>1</v>
      </c>
      <c r="N2188" s="306" t="s">
        <v>37</v>
      </c>
      <c r="P2188" s="307">
        <f>O2188*H2188</f>
        <v>0</v>
      </c>
      <c r="Q2188" s="307">
        <v>8.4000000000000005E-2</v>
      </c>
      <c r="R2188" s="307">
        <f>Q2188*H2188</f>
        <v>8.4000000000000005E-2</v>
      </c>
      <c r="S2188" s="307">
        <v>0</v>
      </c>
      <c r="T2188" s="133">
        <f>S2188*H2188</f>
        <v>0</v>
      </c>
      <c r="AR2188" s="134" t="s">
        <v>154</v>
      </c>
      <c r="AT2188" s="134" t="s">
        <v>164</v>
      </c>
      <c r="AU2188" s="134" t="s">
        <v>78</v>
      </c>
      <c r="AY2188" s="277" t="s">
        <v>130</v>
      </c>
      <c r="BE2188" s="308">
        <f>IF(N2188="základní",J2188,0)</f>
        <v>0</v>
      </c>
      <c r="BF2188" s="308">
        <f>IF(N2188="snížená",J2188,0)</f>
        <v>0</v>
      </c>
      <c r="BG2188" s="308">
        <f>IF(N2188="zákl. přenesená",J2188,0)</f>
        <v>0</v>
      </c>
      <c r="BH2188" s="308">
        <f>IF(N2188="sníž. přenesená",J2188,0)</f>
        <v>0</v>
      </c>
      <c r="BI2188" s="308">
        <f>IF(N2188="nulová",J2188,0)</f>
        <v>0</v>
      </c>
      <c r="BJ2188" s="277" t="s">
        <v>8</v>
      </c>
      <c r="BK2188" s="308">
        <f>ROUND(I2188*H2188,0)</f>
        <v>0</v>
      </c>
      <c r="BL2188" s="277" t="s">
        <v>143</v>
      </c>
      <c r="BM2188" s="134" t="s">
        <v>4745</v>
      </c>
    </row>
    <row r="2189" spans="2:65" s="10" customFormat="1">
      <c r="B2189" s="136"/>
      <c r="D2189" s="137" t="s">
        <v>131</v>
      </c>
      <c r="E2189" s="138" t="s">
        <v>1</v>
      </c>
      <c r="F2189" s="139" t="s">
        <v>4744</v>
      </c>
      <c r="H2189" s="140">
        <v>1</v>
      </c>
      <c r="I2189" s="141"/>
      <c r="L2189" s="136"/>
      <c r="M2189" s="142"/>
      <c r="T2189" s="144"/>
      <c r="AT2189" s="138" t="s">
        <v>131</v>
      </c>
      <c r="AU2189" s="138" t="s">
        <v>78</v>
      </c>
      <c r="AV2189" s="10" t="s">
        <v>78</v>
      </c>
      <c r="AW2189" s="10" t="s">
        <v>28</v>
      </c>
      <c r="AX2189" s="10" t="s">
        <v>8</v>
      </c>
      <c r="AY2189" s="138" t="s">
        <v>130</v>
      </c>
    </row>
    <row r="2190" spans="2:65" s="686" customFormat="1" ht="33" customHeight="1">
      <c r="B2190" s="301"/>
      <c r="C2190" s="145" t="s">
        <v>2658</v>
      </c>
      <c r="D2190" s="145" t="s">
        <v>164</v>
      </c>
      <c r="E2190" s="146" t="s">
        <v>4743</v>
      </c>
      <c r="F2190" s="147" t="s">
        <v>4742</v>
      </c>
      <c r="G2190" s="148" t="s">
        <v>3305</v>
      </c>
      <c r="H2190" s="149">
        <v>1</v>
      </c>
      <c r="I2190" s="150"/>
      <c r="J2190" s="151">
        <f>ROUND(I2190*H2190,0)</f>
        <v>0</v>
      </c>
      <c r="K2190" s="147" t="s">
        <v>1</v>
      </c>
      <c r="L2190" s="152"/>
      <c r="M2190" s="153" t="s">
        <v>1</v>
      </c>
      <c r="N2190" s="306" t="s">
        <v>37</v>
      </c>
      <c r="P2190" s="307">
        <f>O2190*H2190</f>
        <v>0</v>
      </c>
      <c r="Q2190" s="307">
        <v>8.4000000000000005E-2</v>
      </c>
      <c r="R2190" s="307">
        <f>Q2190*H2190</f>
        <v>8.4000000000000005E-2</v>
      </c>
      <c r="S2190" s="307">
        <v>0</v>
      </c>
      <c r="T2190" s="133">
        <f>S2190*H2190</f>
        <v>0</v>
      </c>
      <c r="AR2190" s="134" t="s">
        <v>154</v>
      </c>
      <c r="AT2190" s="134" t="s">
        <v>164</v>
      </c>
      <c r="AU2190" s="134" t="s">
        <v>78</v>
      </c>
      <c r="AY2190" s="277" t="s">
        <v>130</v>
      </c>
      <c r="BE2190" s="308">
        <f>IF(N2190="základní",J2190,0)</f>
        <v>0</v>
      </c>
      <c r="BF2190" s="308">
        <f>IF(N2190="snížená",J2190,0)</f>
        <v>0</v>
      </c>
      <c r="BG2190" s="308">
        <f>IF(N2190="zákl. přenesená",J2190,0)</f>
        <v>0</v>
      </c>
      <c r="BH2190" s="308">
        <f>IF(N2190="sníž. přenesená",J2190,0)</f>
        <v>0</v>
      </c>
      <c r="BI2190" s="308">
        <f>IF(N2190="nulová",J2190,0)</f>
        <v>0</v>
      </c>
      <c r="BJ2190" s="277" t="s">
        <v>8</v>
      </c>
      <c r="BK2190" s="308">
        <f>ROUND(I2190*H2190,0)</f>
        <v>0</v>
      </c>
      <c r="BL2190" s="277" t="s">
        <v>143</v>
      </c>
      <c r="BM2190" s="134" t="s">
        <v>4741</v>
      </c>
    </row>
    <row r="2191" spans="2:65" s="10" customFormat="1">
      <c r="B2191" s="136"/>
      <c r="D2191" s="137" t="s">
        <v>131</v>
      </c>
      <c r="E2191" s="138" t="s">
        <v>1</v>
      </c>
      <c r="F2191" s="139" t="s">
        <v>4740</v>
      </c>
      <c r="H2191" s="140">
        <v>1</v>
      </c>
      <c r="I2191" s="141"/>
      <c r="L2191" s="136"/>
      <c r="M2191" s="142"/>
      <c r="T2191" s="144"/>
      <c r="AT2191" s="138" t="s">
        <v>131</v>
      </c>
      <c r="AU2191" s="138" t="s">
        <v>78</v>
      </c>
      <c r="AV2191" s="10" t="s">
        <v>78</v>
      </c>
      <c r="AW2191" s="10" t="s">
        <v>28</v>
      </c>
      <c r="AX2191" s="10" t="s">
        <v>8</v>
      </c>
      <c r="AY2191" s="138" t="s">
        <v>130</v>
      </c>
    </row>
    <row r="2192" spans="2:65" s="686" customFormat="1" ht="33" customHeight="1">
      <c r="B2192" s="301"/>
      <c r="C2192" s="145" t="s">
        <v>2659</v>
      </c>
      <c r="D2192" s="145" t="s">
        <v>164</v>
      </c>
      <c r="E2192" s="146" t="s">
        <v>4739</v>
      </c>
      <c r="F2192" s="147" t="s">
        <v>4738</v>
      </c>
      <c r="G2192" s="148" t="s">
        <v>3305</v>
      </c>
      <c r="H2192" s="149">
        <v>2</v>
      </c>
      <c r="I2192" s="150"/>
      <c r="J2192" s="151">
        <f>ROUND(I2192*H2192,0)</f>
        <v>0</v>
      </c>
      <c r="K2192" s="147" t="s">
        <v>1</v>
      </c>
      <c r="L2192" s="152"/>
      <c r="M2192" s="153" t="s">
        <v>1</v>
      </c>
      <c r="N2192" s="306" t="s">
        <v>37</v>
      </c>
      <c r="P2192" s="307">
        <f>O2192*H2192</f>
        <v>0</v>
      </c>
      <c r="Q2192" s="307">
        <v>9.8000000000000004E-2</v>
      </c>
      <c r="R2192" s="307">
        <f>Q2192*H2192</f>
        <v>0.19600000000000001</v>
      </c>
      <c r="S2192" s="307">
        <v>0</v>
      </c>
      <c r="T2192" s="133">
        <f>S2192*H2192</f>
        <v>0</v>
      </c>
      <c r="AR2192" s="134" t="s">
        <v>154</v>
      </c>
      <c r="AT2192" s="134" t="s">
        <v>164</v>
      </c>
      <c r="AU2192" s="134" t="s">
        <v>78</v>
      </c>
      <c r="AY2192" s="277" t="s">
        <v>130</v>
      </c>
      <c r="BE2192" s="308">
        <f>IF(N2192="základní",J2192,0)</f>
        <v>0</v>
      </c>
      <c r="BF2192" s="308">
        <f>IF(N2192="snížená",J2192,0)</f>
        <v>0</v>
      </c>
      <c r="BG2192" s="308">
        <f>IF(N2192="zákl. přenesená",J2192,0)</f>
        <v>0</v>
      </c>
      <c r="BH2192" s="308">
        <f>IF(N2192="sníž. přenesená",J2192,0)</f>
        <v>0</v>
      </c>
      <c r="BI2192" s="308">
        <f>IF(N2192="nulová",J2192,0)</f>
        <v>0</v>
      </c>
      <c r="BJ2192" s="277" t="s">
        <v>8</v>
      </c>
      <c r="BK2192" s="308">
        <f>ROUND(I2192*H2192,0)</f>
        <v>0</v>
      </c>
      <c r="BL2192" s="277" t="s">
        <v>143</v>
      </c>
      <c r="BM2192" s="134" t="s">
        <v>4737</v>
      </c>
    </row>
    <row r="2193" spans="2:65" s="10" customFormat="1">
      <c r="B2193" s="136"/>
      <c r="D2193" s="137" t="s">
        <v>131</v>
      </c>
      <c r="E2193" s="138" t="s">
        <v>1</v>
      </c>
      <c r="F2193" s="139" t="s">
        <v>4736</v>
      </c>
      <c r="H2193" s="140">
        <v>1</v>
      </c>
      <c r="I2193" s="141"/>
      <c r="L2193" s="136"/>
      <c r="M2193" s="142"/>
      <c r="T2193" s="144"/>
      <c r="AT2193" s="138" t="s">
        <v>131</v>
      </c>
      <c r="AU2193" s="138" t="s">
        <v>78</v>
      </c>
      <c r="AV2193" s="10" t="s">
        <v>78</v>
      </c>
      <c r="AW2193" s="10" t="s">
        <v>28</v>
      </c>
      <c r="AX2193" s="10" t="s">
        <v>72</v>
      </c>
      <c r="AY2193" s="138" t="s">
        <v>130</v>
      </c>
    </row>
    <row r="2194" spans="2:65" s="10" customFormat="1">
      <c r="B2194" s="136"/>
      <c r="D2194" s="137" t="s">
        <v>131</v>
      </c>
      <c r="E2194" s="138" t="s">
        <v>1</v>
      </c>
      <c r="F2194" s="139" t="s">
        <v>4735</v>
      </c>
      <c r="H2194" s="140">
        <v>1</v>
      </c>
      <c r="I2194" s="141"/>
      <c r="L2194" s="136"/>
      <c r="M2194" s="142"/>
      <c r="T2194" s="144"/>
      <c r="AT2194" s="138" t="s">
        <v>131</v>
      </c>
      <c r="AU2194" s="138" t="s">
        <v>78</v>
      </c>
      <c r="AV2194" s="10" t="s">
        <v>78</v>
      </c>
      <c r="AW2194" s="10" t="s">
        <v>28</v>
      </c>
      <c r="AX2194" s="10" t="s">
        <v>72</v>
      </c>
      <c r="AY2194" s="138" t="s">
        <v>130</v>
      </c>
    </row>
    <row r="2195" spans="2:65" s="813" customFormat="1">
      <c r="B2195" s="817"/>
      <c r="D2195" s="137" t="s">
        <v>131</v>
      </c>
      <c r="E2195" s="814" t="s">
        <v>1</v>
      </c>
      <c r="F2195" s="820" t="s">
        <v>2951</v>
      </c>
      <c r="H2195" s="819">
        <v>2</v>
      </c>
      <c r="I2195" s="818"/>
      <c r="L2195" s="817"/>
      <c r="M2195" s="816"/>
      <c r="T2195" s="815"/>
      <c r="AT2195" s="814" t="s">
        <v>131</v>
      </c>
      <c r="AU2195" s="814" t="s">
        <v>78</v>
      </c>
      <c r="AV2195" s="813" t="s">
        <v>132</v>
      </c>
      <c r="AW2195" s="813" t="s">
        <v>28</v>
      </c>
      <c r="AX2195" s="813" t="s">
        <v>8</v>
      </c>
      <c r="AY2195" s="814" t="s">
        <v>130</v>
      </c>
    </row>
    <row r="2196" spans="2:65" s="686" customFormat="1" ht="24.25" customHeight="1">
      <c r="B2196" s="301"/>
      <c r="C2196" s="551" t="s">
        <v>2660</v>
      </c>
      <c r="D2196" s="551" t="s">
        <v>1008</v>
      </c>
      <c r="E2196" s="801" t="s">
        <v>4734</v>
      </c>
      <c r="F2196" s="552" t="s">
        <v>4733</v>
      </c>
      <c r="G2196" s="800" t="s">
        <v>158</v>
      </c>
      <c r="H2196" s="799">
        <v>22.19</v>
      </c>
      <c r="I2196" s="553"/>
      <c r="J2196" s="798">
        <f>ROUND(I2196*H2196,0)</f>
        <v>0</v>
      </c>
      <c r="K2196" s="552" t="s">
        <v>4082</v>
      </c>
      <c r="L2196" s="34"/>
      <c r="M2196" s="554" t="s">
        <v>1</v>
      </c>
      <c r="N2196" s="555" t="s">
        <v>37</v>
      </c>
      <c r="P2196" s="307">
        <f>O2196*H2196</f>
        <v>0</v>
      </c>
      <c r="Q2196" s="307">
        <v>0</v>
      </c>
      <c r="R2196" s="307">
        <f>Q2196*H2196</f>
        <v>0</v>
      </c>
      <c r="S2196" s="307">
        <v>0</v>
      </c>
      <c r="T2196" s="133">
        <f>S2196*H2196</f>
        <v>0</v>
      </c>
      <c r="AR2196" s="134" t="s">
        <v>143</v>
      </c>
      <c r="AT2196" s="134" t="s">
        <v>1008</v>
      </c>
      <c r="AU2196" s="134" t="s">
        <v>78</v>
      </c>
      <c r="AY2196" s="277" t="s">
        <v>130</v>
      </c>
      <c r="BE2196" s="308">
        <f>IF(N2196="základní",J2196,0)</f>
        <v>0</v>
      </c>
      <c r="BF2196" s="308">
        <f>IF(N2196="snížená",J2196,0)</f>
        <v>0</v>
      </c>
      <c r="BG2196" s="308">
        <f>IF(N2196="zákl. přenesená",J2196,0)</f>
        <v>0</v>
      </c>
      <c r="BH2196" s="308">
        <f>IF(N2196="sníž. přenesená",J2196,0)</f>
        <v>0</v>
      </c>
      <c r="BI2196" s="308">
        <f>IF(N2196="nulová",J2196,0)</f>
        <v>0</v>
      </c>
      <c r="BJ2196" s="277" t="s">
        <v>8</v>
      </c>
      <c r="BK2196" s="308">
        <f>ROUND(I2196*H2196,0)</f>
        <v>0</v>
      </c>
      <c r="BL2196" s="277" t="s">
        <v>143</v>
      </c>
      <c r="BM2196" s="134" t="s">
        <v>4732</v>
      </c>
    </row>
    <row r="2197" spans="2:65" s="10" customFormat="1">
      <c r="B2197" s="136"/>
      <c r="D2197" s="137" t="s">
        <v>131</v>
      </c>
      <c r="E2197" s="138" t="s">
        <v>1</v>
      </c>
      <c r="F2197" s="139" t="s">
        <v>4728</v>
      </c>
      <c r="H2197" s="140">
        <v>6.53</v>
      </c>
      <c r="I2197" s="141"/>
      <c r="L2197" s="136"/>
      <c r="M2197" s="142"/>
      <c r="T2197" s="144"/>
      <c r="AT2197" s="138" t="s">
        <v>131</v>
      </c>
      <c r="AU2197" s="138" t="s">
        <v>78</v>
      </c>
      <c r="AV2197" s="10" t="s">
        <v>78</v>
      </c>
      <c r="AW2197" s="10" t="s">
        <v>28</v>
      </c>
      <c r="AX2197" s="10" t="s">
        <v>72</v>
      </c>
      <c r="AY2197" s="138" t="s">
        <v>130</v>
      </c>
    </row>
    <row r="2198" spans="2:65" s="10" customFormat="1">
      <c r="B2198" s="136"/>
      <c r="D2198" s="137" t="s">
        <v>131</v>
      </c>
      <c r="E2198" s="138" t="s">
        <v>1</v>
      </c>
      <c r="F2198" s="139" t="s">
        <v>4727</v>
      </c>
      <c r="H2198" s="140">
        <v>4.95</v>
      </c>
      <c r="I2198" s="141"/>
      <c r="L2198" s="136"/>
      <c r="M2198" s="142"/>
      <c r="T2198" s="144"/>
      <c r="AT2198" s="138" t="s">
        <v>131</v>
      </c>
      <c r="AU2198" s="138" t="s">
        <v>78</v>
      </c>
      <c r="AV2198" s="10" t="s">
        <v>78</v>
      </c>
      <c r="AW2198" s="10" t="s">
        <v>28</v>
      </c>
      <c r="AX2198" s="10" t="s">
        <v>72</v>
      </c>
      <c r="AY2198" s="138" t="s">
        <v>130</v>
      </c>
    </row>
    <row r="2199" spans="2:65" s="10" customFormat="1">
      <c r="B2199" s="136"/>
      <c r="D2199" s="137" t="s">
        <v>131</v>
      </c>
      <c r="E2199" s="138" t="s">
        <v>1</v>
      </c>
      <c r="F2199" s="139" t="s">
        <v>4726</v>
      </c>
      <c r="H2199" s="140">
        <v>5.47</v>
      </c>
      <c r="I2199" s="141"/>
      <c r="L2199" s="136"/>
      <c r="M2199" s="142"/>
      <c r="T2199" s="144"/>
      <c r="AT2199" s="138" t="s">
        <v>131</v>
      </c>
      <c r="AU2199" s="138" t="s">
        <v>78</v>
      </c>
      <c r="AV2199" s="10" t="s">
        <v>78</v>
      </c>
      <c r="AW2199" s="10" t="s">
        <v>28</v>
      </c>
      <c r="AX2199" s="10" t="s">
        <v>72</v>
      </c>
      <c r="AY2199" s="138" t="s">
        <v>130</v>
      </c>
    </row>
    <row r="2200" spans="2:65" s="10" customFormat="1">
      <c r="B2200" s="136"/>
      <c r="D2200" s="137" t="s">
        <v>131</v>
      </c>
      <c r="E2200" s="138" t="s">
        <v>1</v>
      </c>
      <c r="F2200" s="139" t="s">
        <v>4725</v>
      </c>
      <c r="H2200" s="140">
        <v>2.57</v>
      </c>
      <c r="I2200" s="141"/>
      <c r="L2200" s="136"/>
      <c r="M2200" s="142"/>
      <c r="T2200" s="144"/>
      <c r="AT2200" s="138" t="s">
        <v>131</v>
      </c>
      <c r="AU2200" s="138" t="s">
        <v>78</v>
      </c>
      <c r="AV2200" s="10" t="s">
        <v>78</v>
      </c>
      <c r="AW2200" s="10" t="s">
        <v>28</v>
      </c>
      <c r="AX2200" s="10" t="s">
        <v>72</v>
      </c>
      <c r="AY2200" s="138" t="s">
        <v>130</v>
      </c>
    </row>
    <row r="2201" spans="2:65" s="10" customFormat="1">
      <c r="B2201" s="136"/>
      <c r="D2201" s="137" t="s">
        <v>131</v>
      </c>
      <c r="E2201" s="138" t="s">
        <v>1</v>
      </c>
      <c r="F2201" s="139" t="s">
        <v>4724</v>
      </c>
      <c r="H2201" s="140">
        <v>2.67</v>
      </c>
      <c r="I2201" s="141"/>
      <c r="L2201" s="136"/>
      <c r="M2201" s="142"/>
      <c r="T2201" s="144"/>
      <c r="AT2201" s="138" t="s">
        <v>131</v>
      </c>
      <c r="AU2201" s="138" t="s">
        <v>78</v>
      </c>
      <c r="AV2201" s="10" t="s">
        <v>78</v>
      </c>
      <c r="AW2201" s="10" t="s">
        <v>28</v>
      </c>
      <c r="AX2201" s="10" t="s">
        <v>72</v>
      </c>
      <c r="AY2201" s="138" t="s">
        <v>130</v>
      </c>
    </row>
    <row r="2202" spans="2:65" s="813" customFormat="1">
      <c r="B2202" s="817"/>
      <c r="D2202" s="137" t="s">
        <v>131</v>
      </c>
      <c r="E2202" s="814" t="s">
        <v>1</v>
      </c>
      <c r="F2202" s="820" t="s">
        <v>2951</v>
      </c>
      <c r="H2202" s="819">
        <v>22.19</v>
      </c>
      <c r="I2202" s="818"/>
      <c r="L2202" s="817"/>
      <c r="M2202" s="816"/>
      <c r="T2202" s="815"/>
      <c r="AT2202" s="814" t="s">
        <v>131</v>
      </c>
      <c r="AU2202" s="814" t="s">
        <v>78</v>
      </c>
      <c r="AV2202" s="813" t="s">
        <v>132</v>
      </c>
      <c r="AW2202" s="813" t="s">
        <v>28</v>
      </c>
      <c r="AX2202" s="813" t="s">
        <v>8</v>
      </c>
      <c r="AY2202" s="814" t="s">
        <v>130</v>
      </c>
    </row>
    <row r="2203" spans="2:65" s="686" customFormat="1" ht="21.75" customHeight="1">
      <c r="B2203" s="301"/>
      <c r="C2203" s="145" t="s">
        <v>2661</v>
      </c>
      <c r="D2203" s="145" t="s">
        <v>164</v>
      </c>
      <c r="E2203" s="146" t="s">
        <v>4731</v>
      </c>
      <c r="F2203" s="147" t="s">
        <v>4730</v>
      </c>
      <c r="G2203" s="148" t="s">
        <v>158</v>
      </c>
      <c r="H2203" s="149">
        <v>22.19</v>
      </c>
      <c r="I2203" s="150"/>
      <c r="J2203" s="151">
        <f>ROUND(I2203*H2203,0)</f>
        <v>0</v>
      </c>
      <c r="K2203" s="147" t="s">
        <v>4082</v>
      </c>
      <c r="L2203" s="152"/>
      <c r="M2203" s="153" t="s">
        <v>1</v>
      </c>
      <c r="N2203" s="306" t="s">
        <v>37</v>
      </c>
      <c r="P2203" s="307">
        <f>O2203*H2203</f>
        <v>0</v>
      </c>
      <c r="Q2203" s="307">
        <v>2.8999999999999998E-3</v>
      </c>
      <c r="R2203" s="307">
        <f>Q2203*H2203</f>
        <v>6.4351000000000005E-2</v>
      </c>
      <c r="S2203" s="307">
        <v>0</v>
      </c>
      <c r="T2203" s="133">
        <f>S2203*H2203</f>
        <v>0</v>
      </c>
      <c r="AR2203" s="134" t="s">
        <v>154</v>
      </c>
      <c r="AT2203" s="134" t="s">
        <v>164</v>
      </c>
      <c r="AU2203" s="134" t="s">
        <v>78</v>
      </c>
      <c r="AY2203" s="277" t="s">
        <v>130</v>
      </c>
      <c r="BE2203" s="308">
        <f>IF(N2203="základní",J2203,0)</f>
        <v>0</v>
      </c>
      <c r="BF2203" s="308">
        <f>IF(N2203="snížená",J2203,0)</f>
        <v>0</v>
      </c>
      <c r="BG2203" s="308">
        <f>IF(N2203="zákl. přenesená",J2203,0)</f>
        <v>0</v>
      </c>
      <c r="BH2203" s="308">
        <f>IF(N2203="sníž. přenesená",J2203,0)</f>
        <v>0</v>
      </c>
      <c r="BI2203" s="308">
        <f>IF(N2203="nulová",J2203,0)</f>
        <v>0</v>
      </c>
      <c r="BJ2203" s="277" t="s">
        <v>8</v>
      </c>
      <c r="BK2203" s="308">
        <f>ROUND(I2203*H2203,0)</f>
        <v>0</v>
      </c>
      <c r="BL2203" s="277" t="s">
        <v>143</v>
      </c>
      <c r="BM2203" s="134" t="s">
        <v>4729</v>
      </c>
    </row>
    <row r="2204" spans="2:65" s="10" customFormat="1">
      <c r="B2204" s="136"/>
      <c r="D2204" s="137" t="s">
        <v>131</v>
      </c>
      <c r="E2204" s="138" t="s">
        <v>1</v>
      </c>
      <c r="F2204" s="139" t="s">
        <v>4728</v>
      </c>
      <c r="H2204" s="140">
        <v>6.53</v>
      </c>
      <c r="I2204" s="141"/>
      <c r="L2204" s="136"/>
      <c r="M2204" s="142"/>
      <c r="T2204" s="144"/>
      <c r="AT2204" s="138" t="s">
        <v>131</v>
      </c>
      <c r="AU2204" s="138" t="s">
        <v>78</v>
      </c>
      <c r="AV2204" s="10" t="s">
        <v>78</v>
      </c>
      <c r="AW2204" s="10" t="s">
        <v>28</v>
      </c>
      <c r="AX2204" s="10" t="s">
        <v>72</v>
      </c>
      <c r="AY2204" s="138" t="s">
        <v>130</v>
      </c>
    </row>
    <row r="2205" spans="2:65" s="10" customFormat="1">
      <c r="B2205" s="136"/>
      <c r="D2205" s="137" t="s">
        <v>131</v>
      </c>
      <c r="E2205" s="138" t="s">
        <v>1</v>
      </c>
      <c r="F2205" s="139" t="s">
        <v>4727</v>
      </c>
      <c r="H2205" s="140">
        <v>4.95</v>
      </c>
      <c r="I2205" s="141"/>
      <c r="L2205" s="136"/>
      <c r="M2205" s="142"/>
      <c r="T2205" s="144"/>
      <c r="AT2205" s="138" t="s">
        <v>131</v>
      </c>
      <c r="AU2205" s="138" t="s">
        <v>78</v>
      </c>
      <c r="AV2205" s="10" t="s">
        <v>78</v>
      </c>
      <c r="AW2205" s="10" t="s">
        <v>28</v>
      </c>
      <c r="AX2205" s="10" t="s">
        <v>72</v>
      </c>
      <c r="AY2205" s="138" t="s">
        <v>130</v>
      </c>
    </row>
    <row r="2206" spans="2:65" s="10" customFormat="1">
      <c r="B2206" s="136"/>
      <c r="D2206" s="137" t="s">
        <v>131</v>
      </c>
      <c r="E2206" s="138" t="s">
        <v>1</v>
      </c>
      <c r="F2206" s="139" t="s">
        <v>4726</v>
      </c>
      <c r="H2206" s="140">
        <v>5.47</v>
      </c>
      <c r="I2206" s="141"/>
      <c r="L2206" s="136"/>
      <c r="M2206" s="142"/>
      <c r="T2206" s="144"/>
      <c r="AT2206" s="138" t="s">
        <v>131</v>
      </c>
      <c r="AU2206" s="138" t="s">
        <v>78</v>
      </c>
      <c r="AV2206" s="10" t="s">
        <v>78</v>
      </c>
      <c r="AW2206" s="10" t="s">
        <v>28</v>
      </c>
      <c r="AX2206" s="10" t="s">
        <v>72</v>
      </c>
      <c r="AY2206" s="138" t="s">
        <v>130</v>
      </c>
    </row>
    <row r="2207" spans="2:65" s="10" customFormat="1">
      <c r="B2207" s="136"/>
      <c r="D2207" s="137" t="s">
        <v>131</v>
      </c>
      <c r="E2207" s="138" t="s">
        <v>1</v>
      </c>
      <c r="F2207" s="139" t="s">
        <v>4725</v>
      </c>
      <c r="H2207" s="140">
        <v>2.57</v>
      </c>
      <c r="I2207" s="141"/>
      <c r="L2207" s="136"/>
      <c r="M2207" s="142"/>
      <c r="T2207" s="144"/>
      <c r="AT2207" s="138" t="s">
        <v>131</v>
      </c>
      <c r="AU2207" s="138" t="s">
        <v>78</v>
      </c>
      <c r="AV2207" s="10" t="s">
        <v>78</v>
      </c>
      <c r="AW2207" s="10" t="s">
        <v>28</v>
      </c>
      <c r="AX2207" s="10" t="s">
        <v>72</v>
      </c>
      <c r="AY2207" s="138" t="s">
        <v>130</v>
      </c>
    </row>
    <row r="2208" spans="2:65" s="10" customFormat="1">
      <c r="B2208" s="136"/>
      <c r="D2208" s="137" t="s">
        <v>131</v>
      </c>
      <c r="E2208" s="138" t="s">
        <v>1</v>
      </c>
      <c r="F2208" s="139" t="s">
        <v>4724</v>
      </c>
      <c r="H2208" s="140">
        <v>2.67</v>
      </c>
      <c r="I2208" s="141"/>
      <c r="L2208" s="136"/>
      <c r="M2208" s="142"/>
      <c r="T2208" s="144"/>
      <c r="AT2208" s="138" t="s">
        <v>131</v>
      </c>
      <c r="AU2208" s="138" t="s">
        <v>78</v>
      </c>
      <c r="AV2208" s="10" t="s">
        <v>78</v>
      </c>
      <c r="AW2208" s="10" t="s">
        <v>28</v>
      </c>
      <c r="AX2208" s="10" t="s">
        <v>72</v>
      </c>
      <c r="AY2208" s="138" t="s">
        <v>130</v>
      </c>
    </row>
    <row r="2209" spans="2:65" s="813" customFormat="1">
      <c r="B2209" s="817"/>
      <c r="D2209" s="137" t="s">
        <v>131</v>
      </c>
      <c r="E2209" s="814" t="s">
        <v>1</v>
      </c>
      <c r="F2209" s="820" t="s">
        <v>2951</v>
      </c>
      <c r="H2209" s="819">
        <v>22.19</v>
      </c>
      <c r="I2209" s="818"/>
      <c r="L2209" s="817"/>
      <c r="M2209" s="816"/>
      <c r="T2209" s="815"/>
      <c r="AT2209" s="814" t="s">
        <v>131</v>
      </c>
      <c r="AU2209" s="814" t="s">
        <v>78</v>
      </c>
      <c r="AV2209" s="813" t="s">
        <v>132</v>
      </c>
      <c r="AW2209" s="813" t="s">
        <v>28</v>
      </c>
      <c r="AX2209" s="813" t="s">
        <v>8</v>
      </c>
      <c r="AY2209" s="814" t="s">
        <v>130</v>
      </c>
    </row>
    <row r="2210" spans="2:65" s="686" customFormat="1" ht="24.25" customHeight="1">
      <c r="B2210" s="301"/>
      <c r="C2210" s="551" t="s">
        <v>2662</v>
      </c>
      <c r="D2210" s="551" t="s">
        <v>1008</v>
      </c>
      <c r="E2210" s="801" t="s">
        <v>4723</v>
      </c>
      <c r="F2210" s="552" t="s">
        <v>4722</v>
      </c>
      <c r="G2210" s="800" t="s">
        <v>158</v>
      </c>
      <c r="H2210" s="799">
        <v>10.050000000000001</v>
      </c>
      <c r="I2210" s="553"/>
      <c r="J2210" s="798">
        <f>ROUND(I2210*H2210,0)</f>
        <v>0</v>
      </c>
      <c r="K2210" s="552" t="s">
        <v>4082</v>
      </c>
      <c r="L2210" s="34"/>
      <c r="M2210" s="554" t="s">
        <v>1</v>
      </c>
      <c r="N2210" s="555" t="s">
        <v>37</v>
      </c>
      <c r="P2210" s="307">
        <f>O2210*H2210</f>
        <v>0</v>
      </c>
      <c r="Q2210" s="307">
        <v>0</v>
      </c>
      <c r="R2210" s="307">
        <f>Q2210*H2210</f>
        <v>0</v>
      </c>
      <c r="S2210" s="307">
        <v>0</v>
      </c>
      <c r="T2210" s="133">
        <f>S2210*H2210</f>
        <v>0</v>
      </c>
      <c r="AR2210" s="134" t="s">
        <v>143</v>
      </c>
      <c r="AT2210" s="134" t="s">
        <v>1008</v>
      </c>
      <c r="AU2210" s="134" t="s">
        <v>78</v>
      </c>
      <c r="AY2210" s="277" t="s">
        <v>130</v>
      </c>
      <c r="BE2210" s="308">
        <f>IF(N2210="základní",J2210,0)</f>
        <v>0</v>
      </c>
      <c r="BF2210" s="308">
        <f>IF(N2210="snížená",J2210,0)</f>
        <v>0</v>
      </c>
      <c r="BG2210" s="308">
        <f>IF(N2210="zákl. přenesená",J2210,0)</f>
        <v>0</v>
      </c>
      <c r="BH2210" s="308">
        <f>IF(N2210="sníž. přenesená",J2210,0)</f>
        <v>0</v>
      </c>
      <c r="BI2210" s="308">
        <f>IF(N2210="nulová",J2210,0)</f>
        <v>0</v>
      </c>
      <c r="BJ2210" s="277" t="s">
        <v>8</v>
      </c>
      <c r="BK2210" s="308">
        <f>ROUND(I2210*H2210,0)</f>
        <v>0</v>
      </c>
      <c r="BL2210" s="277" t="s">
        <v>143</v>
      </c>
      <c r="BM2210" s="134" t="s">
        <v>4721</v>
      </c>
    </row>
    <row r="2211" spans="2:65" s="10" customFormat="1">
      <c r="B2211" s="136"/>
      <c r="D2211" s="137" t="s">
        <v>131</v>
      </c>
      <c r="E2211" s="138" t="s">
        <v>1</v>
      </c>
      <c r="F2211" s="139" t="s">
        <v>4720</v>
      </c>
      <c r="H2211" s="140">
        <v>4.2300000000000004</v>
      </c>
      <c r="I2211" s="141"/>
      <c r="L2211" s="136"/>
      <c r="M2211" s="142"/>
      <c r="T2211" s="144"/>
      <c r="AT2211" s="138" t="s">
        <v>131</v>
      </c>
      <c r="AU2211" s="138" t="s">
        <v>78</v>
      </c>
      <c r="AV2211" s="10" t="s">
        <v>78</v>
      </c>
      <c r="AW2211" s="10" t="s">
        <v>28</v>
      </c>
      <c r="AX2211" s="10" t="s">
        <v>72</v>
      </c>
      <c r="AY2211" s="138" t="s">
        <v>130</v>
      </c>
    </row>
    <row r="2212" spans="2:65" s="10" customFormat="1">
      <c r="B2212" s="136"/>
      <c r="D2212" s="137" t="s">
        <v>131</v>
      </c>
      <c r="E2212" s="138" t="s">
        <v>1</v>
      </c>
      <c r="F2212" s="139" t="s">
        <v>4719</v>
      </c>
      <c r="H2212" s="140">
        <v>2.65</v>
      </c>
      <c r="I2212" s="141"/>
      <c r="L2212" s="136"/>
      <c r="M2212" s="142"/>
      <c r="T2212" s="144"/>
      <c r="AT2212" s="138" t="s">
        <v>131</v>
      </c>
      <c r="AU2212" s="138" t="s">
        <v>78</v>
      </c>
      <c r="AV2212" s="10" t="s">
        <v>78</v>
      </c>
      <c r="AW2212" s="10" t="s">
        <v>28</v>
      </c>
      <c r="AX2212" s="10" t="s">
        <v>72</v>
      </c>
      <c r="AY2212" s="138" t="s">
        <v>130</v>
      </c>
    </row>
    <row r="2213" spans="2:65" s="10" customFormat="1">
      <c r="B2213" s="136"/>
      <c r="D2213" s="137" t="s">
        <v>131</v>
      </c>
      <c r="E2213" s="138" t="s">
        <v>1</v>
      </c>
      <c r="F2213" s="139" t="s">
        <v>4718</v>
      </c>
      <c r="H2213" s="140">
        <v>3.17</v>
      </c>
      <c r="I2213" s="141"/>
      <c r="L2213" s="136"/>
      <c r="M2213" s="142"/>
      <c r="T2213" s="144"/>
      <c r="AT2213" s="138" t="s">
        <v>131</v>
      </c>
      <c r="AU2213" s="138" t="s">
        <v>78</v>
      </c>
      <c r="AV2213" s="10" t="s">
        <v>78</v>
      </c>
      <c r="AW2213" s="10" t="s">
        <v>28</v>
      </c>
      <c r="AX2213" s="10" t="s">
        <v>72</v>
      </c>
      <c r="AY2213" s="138" t="s">
        <v>130</v>
      </c>
    </row>
    <row r="2214" spans="2:65" s="813" customFormat="1">
      <c r="B2214" s="817"/>
      <c r="D2214" s="137" t="s">
        <v>131</v>
      </c>
      <c r="E2214" s="814" t="s">
        <v>1</v>
      </c>
      <c r="F2214" s="820" t="s">
        <v>2951</v>
      </c>
      <c r="H2214" s="819">
        <v>10.050000000000001</v>
      </c>
      <c r="I2214" s="818"/>
      <c r="L2214" s="817"/>
      <c r="M2214" s="816"/>
      <c r="T2214" s="815"/>
      <c r="AT2214" s="814" t="s">
        <v>131</v>
      </c>
      <c r="AU2214" s="814" t="s">
        <v>78</v>
      </c>
      <c r="AV2214" s="813" t="s">
        <v>132</v>
      </c>
      <c r="AW2214" s="813" t="s">
        <v>28</v>
      </c>
      <c r="AX2214" s="813" t="s">
        <v>8</v>
      </c>
      <c r="AY2214" s="814" t="s">
        <v>130</v>
      </c>
    </row>
    <row r="2215" spans="2:65" s="686" customFormat="1" ht="24.25" customHeight="1">
      <c r="B2215" s="301"/>
      <c r="C2215" s="551" t="s">
        <v>2663</v>
      </c>
      <c r="D2215" s="551" t="s">
        <v>1008</v>
      </c>
      <c r="E2215" s="801" t="s">
        <v>3235</v>
      </c>
      <c r="F2215" s="552" t="s">
        <v>3234</v>
      </c>
      <c r="G2215" s="800" t="s">
        <v>644</v>
      </c>
      <c r="H2215" s="799">
        <v>1333.2</v>
      </c>
      <c r="I2215" s="553"/>
      <c r="J2215" s="798">
        <f>ROUND(I2215*H2215,0)</f>
        <v>0</v>
      </c>
      <c r="K2215" s="552" t="s">
        <v>4082</v>
      </c>
      <c r="L2215" s="34"/>
      <c r="M2215" s="554" t="s">
        <v>1</v>
      </c>
      <c r="N2215" s="555" t="s">
        <v>37</v>
      </c>
      <c r="P2215" s="307">
        <f>O2215*H2215</f>
        <v>0</v>
      </c>
      <c r="Q2215" s="307">
        <v>4.93375E-5</v>
      </c>
      <c r="R2215" s="307">
        <f>Q2215*H2215</f>
        <v>6.5776755000000006E-2</v>
      </c>
      <c r="S2215" s="307">
        <v>0</v>
      </c>
      <c r="T2215" s="133">
        <f>S2215*H2215</f>
        <v>0</v>
      </c>
      <c r="AR2215" s="134" t="s">
        <v>143</v>
      </c>
      <c r="AT2215" s="134" t="s">
        <v>1008</v>
      </c>
      <c r="AU2215" s="134" t="s">
        <v>78</v>
      </c>
      <c r="AY2215" s="277" t="s">
        <v>130</v>
      </c>
      <c r="BE2215" s="308">
        <f>IF(N2215="základní",J2215,0)</f>
        <v>0</v>
      </c>
      <c r="BF2215" s="308">
        <f>IF(N2215="snížená",J2215,0)</f>
        <v>0</v>
      </c>
      <c r="BG2215" s="308">
        <f>IF(N2215="zákl. přenesená",J2215,0)</f>
        <v>0</v>
      </c>
      <c r="BH2215" s="308">
        <f>IF(N2215="sníž. přenesená",J2215,0)</f>
        <v>0</v>
      </c>
      <c r="BI2215" s="308">
        <f>IF(N2215="nulová",J2215,0)</f>
        <v>0</v>
      </c>
      <c r="BJ2215" s="277" t="s">
        <v>8</v>
      </c>
      <c r="BK2215" s="308">
        <f>ROUND(I2215*H2215,0)</f>
        <v>0</v>
      </c>
      <c r="BL2215" s="277" t="s">
        <v>143</v>
      </c>
      <c r="BM2215" s="134" t="s">
        <v>4717</v>
      </c>
    </row>
    <row r="2216" spans="2:65" s="10" customFormat="1">
      <c r="B2216" s="136"/>
      <c r="D2216" s="137" t="s">
        <v>131</v>
      </c>
      <c r="E2216" s="138" t="s">
        <v>1</v>
      </c>
      <c r="F2216" s="139" t="s">
        <v>3253</v>
      </c>
      <c r="H2216" s="140">
        <v>101.63</v>
      </c>
      <c r="I2216" s="141"/>
      <c r="L2216" s="136"/>
      <c r="M2216" s="142"/>
      <c r="T2216" s="144"/>
      <c r="AT2216" s="138" t="s">
        <v>131</v>
      </c>
      <c r="AU2216" s="138" t="s">
        <v>78</v>
      </c>
      <c r="AV2216" s="10" t="s">
        <v>78</v>
      </c>
      <c r="AW2216" s="10" t="s">
        <v>28</v>
      </c>
      <c r="AX2216" s="10" t="s">
        <v>72</v>
      </c>
      <c r="AY2216" s="138" t="s">
        <v>130</v>
      </c>
    </row>
    <row r="2217" spans="2:65" s="10" customFormat="1">
      <c r="B2217" s="136"/>
      <c r="D2217" s="137" t="s">
        <v>131</v>
      </c>
      <c r="E2217" s="138" t="s">
        <v>1</v>
      </c>
      <c r="F2217" s="139" t="s">
        <v>3252</v>
      </c>
      <c r="H2217" s="140">
        <v>13.99</v>
      </c>
      <c r="I2217" s="141"/>
      <c r="L2217" s="136"/>
      <c r="M2217" s="142"/>
      <c r="T2217" s="144"/>
      <c r="AT2217" s="138" t="s">
        <v>131</v>
      </c>
      <c r="AU2217" s="138" t="s">
        <v>78</v>
      </c>
      <c r="AV2217" s="10" t="s">
        <v>78</v>
      </c>
      <c r="AW2217" s="10" t="s">
        <v>28</v>
      </c>
      <c r="AX2217" s="10" t="s">
        <v>72</v>
      </c>
      <c r="AY2217" s="138" t="s">
        <v>130</v>
      </c>
    </row>
    <row r="2218" spans="2:65" s="10" customFormat="1">
      <c r="B2218" s="136"/>
      <c r="D2218" s="137" t="s">
        <v>131</v>
      </c>
      <c r="E2218" s="138" t="s">
        <v>1</v>
      </c>
      <c r="F2218" s="139" t="s">
        <v>3251</v>
      </c>
      <c r="H2218" s="140">
        <v>10.23</v>
      </c>
      <c r="I2218" s="141"/>
      <c r="L2218" s="136"/>
      <c r="M2218" s="142"/>
      <c r="T2218" s="144"/>
      <c r="AT2218" s="138" t="s">
        <v>131</v>
      </c>
      <c r="AU2218" s="138" t="s">
        <v>78</v>
      </c>
      <c r="AV2218" s="10" t="s">
        <v>78</v>
      </c>
      <c r="AW2218" s="10" t="s">
        <v>28</v>
      </c>
      <c r="AX2218" s="10" t="s">
        <v>72</v>
      </c>
      <c r="AY2218" s="138" t="s">
        <v>130</v>
      </c>
    </row>
    <row r="2219" spans="2:65" s="10" customFormat="1">
      <c r="B2219" s="136"/>
      <c r="D2219" s="137" t="s">
        <v>131</v>
      </c>
      <c r="E2219" s="138" t="s">
        <v>1</v>
      </c>
      <c r="F2219" s="139" t="s">
        <v>3250</v>
      </c>
      <c r="H2219" s="140">
        <v>16.39</v>
      </c>
      <c r="I2219" s="141"/>
      <c r="L2219" s="136"/>
      <c r="M2219" s="142"/>
      <c r="T2219" s="144"/>
      <c r="AT2219" s="138" t="s">
        <v>131</v>
      </c>
      <c r="AU2219" s="138" t="s">
        <v>78</v>
      </c>
      <c r="AV2219" s="10" t="s">
        <v>78</v>
      </c>
      <c r="AW2219" s="10" t="s">
        <v>28</v>
      </c>
      <c r="AX2219" s="10" t="s">
        <v>72</v>
      </c>
      <c r="AY2219" s="138" t="s">
        <v>130</v>
      </c>
    </row>
    <row r="2220" spans="2:65" s="10" customFormat="1">
      <c r="B2220" s="136"/>
      <c r="D2220" s="137" t="s">
        <v>131</v>
      </c>
      <c r="E2220" s="138" t="s">
        <v>1</v>
      </c>
      <c r="F2220" s="139" t="s">
        <v>3249</v>
      </c>
      <c r="H2220" s="140">
        <v>26.09</v>
      </c>
      <c r="I2220" s="141"/>
      <c r="L2220" s="136"/>
      <c r="M2220" s="142"/>
      <c r="T2220" s="144"/>
      <c r="AT2220" s="138" t="s">
        <v>131</v>
      </c>
      <c r="AU2220" s="138" t="s">
        <v>78</v>
      </c>
      <c r="AV2220" s="10" t="s">
        <v>78</v>
      </c>
      <c r="AW2220" s="10" t="s">
        <v>28</v>
      </c>
      <c r="AX2220" s="10" t="s">
        <v>72</v>
      </c>
      <c r="AY2220" s="138" t="s">
        <v>130</v>
      </c>
    </row>
    <row r="2221" spans="2:65" s="10" customFormat="1">
      <c r="B2221" s="136"/>
      <c r="D2221" s="137" t="s">
        <v>131</v>
      </c>
      <c r="E2221" s="138" t="s">
        <v>1</v>
      </c>
      <c r="F2221" s="139" t="s">
        <v>3248</v>
      </c>
      <c r="H2221" s="140">
        <v>3.49</v>
      </c>
      <c r="I2221" s="141"/>
      <c r="L2221" s="136"/>
      <c r="M2221" s="142"/>
      <c r="T2221" s="144"/>
      <c r="AT2221" s="138" t="s">
        <v>131</v>
      </c>
      <c r="AU2221" s="138" t="s">
        <v>78</v>
      </c>
      <c r="AV2221" s="10" t="s">
        <v>78</v>
      </c>
      <c r="AW2221" s="10" t="s">
        <v>28</v>
      </c>
      <c r="AX2221" s="10" t="s">
        <v>72</v>
      </c>
      <c r="AY2221" s="138" t="s">
        <v>130</v>
      </c>
    </row>
    <row r="2222" spans="2:65" s="10" customFormat="1">
      <c r="B2222" s="136"/>
      <c r="D2222" s="137" t="s">
        <v>131</v>
      </c>
      <c r="E2222" s="138" t="s">
        <v>1</v>
      </c>
      <c r="F2222" s="139" t="s">
        <v>3247</v>
      </c>
      <c r="H2222" s="140">
        <v>26.09</v>
      </c>
      <c r="I2222" s="141"/>
      <c r="L2222" s="136"/>
      <c r="M2222" s="142"/>
      <c r="T2222" s="144"/>
      <c r="AT2222" s="138" t="s">
        <v>131</v>
      </c>
      <c r="AU2222" s="138" t="s">
        <v>78</v>
      </c>
      <c r="AV2222" s="10" t="s">
        <v>78</v>
      </c>
      <c r="AW2222" s="10" t="s">
        <v>28</v>
      </c>
      <c r="AX2222" s="10" t="s">
        <v>72</v>
      </c>
      <c r="AY2222" s="138" t="s">
        <v>130</v>
      </c>
    </row>
    <row r="2223" spans="2:65" s="10" customFormat="1">
      <c r="B2223" s="136"/>
      <c r="D2223" s="137" t="s">
        <v>131</v>
      </c>
      <c r="E2223" s="138" t="s">
        <v>1</v>
      </c>
      <c r="F2223" s="139" t="s">
        <v>3246</v>
      </c>
      <c r="H2223" s="140">
        <v>288.37</v>
      </c>
      <c r="I2223" s="141"/>
      <c r="L2223" s="136"/>
      <c r="M2223" s="142"/>
      <c r="T2223" s="144"/>
      <c r="AT2223" s="138" t="s">
        <v>131</v>
      </c>
      <c r="AU2223" s="138" t="s">
        <v>78</v>
      </c>
      <c r="AV2223" s="10" t="s">
        <v>78</v>
      </c>
      <c r="AW2223" s="10" t="s">
        <v>28</v>
      </c>
      <c r="AX2223" s="10" t="s">
        <v>72</v>
      </c>
      <c r="AY2223" s="138" t="s">
        <v>130</v>
      </c>
    </row>
    <row r="2224" spans="2:65" s="10" customFormat="1">
      <c r="B2224" s="136"/>
      <c r="D2224" s="137" t="s">
        <v>131</v>
      </c>
      <c r="E2224" s="138" t="s">
        <v>1</v>
      </c>
      <c r="F2224" s="139" t="s">
        <v>3245</v>
      </c>
      <c r="H2224" s="140">
        <v>150.34</v>
      </c>
      <c r="I2224" s="141"/>
      <c r="L2224" s="136"/>
      <c r="M2224" s="142"/>
      <c r="T2224" s="144"/>
      <c r="AT2224" s="138" t="s">
        <v>131</v>
      </c>
      <c r="AU2224" s="138" t="s">
        <v>78</v>
      </c>
      <c r="AV2224" s="10" t="s">
        <v>78</v>
      </c>
      <c r="AW2224" s="10" t="s">
        <v>28</v>
      </c>
      <c r="AX2224" s="10" t="s">
        <v>72</v>
      </c>
      <c r="AY2224" s="138" t="s">
        <v>130</v>
      </c>
    </row>
    <row r="2225" spans="2:65" s="10" customFormat="1">
      <c r="B2225" s="136"/>
      <c r="D2225" s="137" t="s">
        <v>131</v>
      </c>
      <c r="E2225" s="138" t="s">
        <v>1</v>
      </c>
      <c r="F2225" s="139" t="s">
        <v>3244</v>
      </c>
      <c r="H2225" s="140">
        <v>18.510000000000002</v>
      </c>
      <c r="I2225" s="141"/>
      <c r="L2225" s="136"/>
      <c r="M2225" s="142"/>
      <c r="T2225" s="144"/>
      <c r="AT2225" s="138" t="s">
        <v>131</v>
      </c>
      <c r="AU2225" s="138" t="s">
        <v>78</v>
      </c>
      <c r="AV2225" s="10" t="s">
        <v>78</v>
      </c>
      <c r="AW2225" s="10" t="s">
        <v>28</v>
      </c>
      <c r="AX2225" s="10" t="s">
        <v>72</v>
      </c>
      <c r="AY2225" s="138" t="s">
        <v>130</v>
      </c>
    </row>
    <row r="2226" spans="2:65" s="10" customFormat="1">
      <c r="B2226" s="136"/>
      <c r="D2226" s="137" t="s">
        <v>131</v>
      </c>
      <c r="E2226" s="138" t="s">
        <v>1</v>
      </c>
      <c r="F2226" s="139" t="s">
        <v>3243</v>
      </c>
      <c r="H2226" s="140">
        <v>18.690000000000001</v>
      </c>
      <c r="I2226" s="141"/>
      <c r="L2226" s="136"/>
      <c r="M2226" s="142"/>
      <c r="T2226" s="144"/>
      <c r="AT2226" s="138" t="s">
        <v>131</v>
      </c>
      <c r="AU2226" s="138" t="s">
        <v>78</v>
      </c>
      <c r="AV2226" s="10" t="s">
        <v>78</v>
      </c>
      <c r="AW2226" s="10" t="s">
        <v>28</v>
      </c>
      <c r="AX2226" s="10" t="s">
        <v>72</v>
      </c>
      <c r="AY2226" s="138" t="s">
        <v>130</v>
      </c>
    </row>
    <row r="2227" spans="2:65" s="10" customFormat="1">
      <c r="B2227" s="136"/>
      <c r="D2227" s="137" t="s">
        <v>131</v>
      </c>
      <c r="E2227" s="138" t="s">
        <v>1</v>
      </c>
      <c r="F2227" s="139" t="s">
        <v>3242</v>
      </c>
      <c r="H2227" s="140">
        <v>12.53</v>
      </c>
      <c r="I2227" s="141"/>
      <c r="L2227" s="136"/>
      <c r="M2227" s="142"/>
      <c r="T2227" s="144"/>
      <c r="AT2227" s="138" t="s">
        <v>131</v>
      </c>
      <c r="AU2227" s="138" t="s">
        <v>78</v>
      </c>
      <c r="AV2227" s="10" t="s">
        <v>78</v>
      </c>
      <c r="AW2227" s="10" t="s">
        <v>28</v>
      </c>
      <c r="AX2227" s="10" t="s">
        <v>72</v>
      </c>
      <c r="AY2227" s="138" t="s">
        <v>130</v>
      </c>
    </row>
    <row r="2228" spans="2:65" s="10" customFormat="1">
      <c r="B2228" s="136"/>
      <c r="D2228" s="137" t="s">
        <v>131</v>
      </c>
      <c r="E2228" s="138" t="s">
        <v>1</v>
      </c>
      <c r="F2228" s="139" t="s">
        <v>3241</v>
      </c>
      <c r="H2228" s="140">
        <v>54.54</v>
      </c>
      <c r="I2228" s="141"/>
      <c r="L2228" s="136"/>
      <c r="M2228" s="142"/>
      <c r="T2228" s="144"/>
      <c r="AT2228" s="138" t="s">
        <v>131</v>
      </c>
      <c r="AU2228" s="138" t="s">
        <v>78</v>
      </c>
      <c r="AV2228" s="10" t="s">
        <v>78</v>
      </c>
      <c r="AW2228" s="10" t="s">
        <v>28</v>
      </c>
      <c r="AX2228" s="10" t="s">
        <v>72</v>
      </c>
      <c r="AY2228" s="138" t="s">
        <v>130</v>
      </c>
    </row>
    <row r="2229" spans="2:65" s="10" customFormat="1">
      <c r="B2229" s="136"/>
      <c r="D2229" s="137" t="s">
        <v>131</v>
      </c>
      <c r="E2229" s="138" t="s">
        <v>1</v>
      </c>
      <c r="F2229" s="139" t="s">
        <v>3240</v>
      </c>
      <c r="H2229" s="140">
        <v>49.04</v>
      </c>
      <c r="I2229" s="141"/>
      <c r="L2229" s="136"/>
      <c r="M2229" s="142"/>
      <c r="T2229" s="144"/>
      <c r="AT2229" s="138" t="s">
        <v>131</v>
      </c>
      <c r="AU2229" s="138" t="s">
        <v>78</v>
      </c>
      <c r="AV2229" s="10" t="s">
        <v>78</v>
      </c>
      <c r="AW2229" s="10" t="s">
        <v>28</v>
      </c>
      <c r="AX2229" s="10" t="s">
        <v>72</v>
      </c>
      <c r="AY2229" s="138" t="s">
        <v>130</v>
      </c>
    </row>
    <row r="2230" spans="2:65" s="10" customFormat="1">
      <c r="B2230" s="136"/>
      <c r="D2230" s="137" t="s">
        <v>131</v>
      </c>
      <c r="E2230" s="138" t="s">
        <v>1</v>
      </c>
      <c r="F2230" s="139" t="s">
        <v>3239</v>
      </c>
      <c r="H2230" s="140">
        <v>240.35</v>
      </c>
      <c r="I2230" s="141"/>
      <c r="L2230" s="136"/>
      <c r="M2230" s="142"/>
      <c r="T2230" s="144"/>
      <c r="AT2230" s="138" t="s">
        <v>131</v>
      </c>
      <c r="AU2230" s="138" t="s">
        <v>78</v>
      </c>
      <c r="AV2230" s="10" t="s">
        <v>78</v>
      </c>
      <c r="AW2230" s="10" t="s">
        <v>28</v>
      </c>
      <c r="AX2230" s="10" t="s">
        <v>72</v>
      </c>
      <c r="AY2230" s="138" t="s">
        <v>130</v>
      </c>
    </row>
    <row r="2231" spans="2:65" s="10" customFormat="1">
      <c r="B2231" s="136"/>
      <c r="D2231" s="137" t="s">
        <v>131</v>
      </c>
      <c r="E2231" s="138" t="s">
        <v>1</v>
      </c>
      <c r="F2231" s="139" t="s">
        <v>3238</v>
      </c>
      <c r="H2231" s="140">
        <v>170.3</v>
      </c>
      <c r="I2231" s="141"/>
      <c r="L2231" s="136"/>
      <c r="M2231" s="142"/>
      <c r="T2231" s="144"/>
      <c r="AT2231" s="138" t="s">
        <v>131</v>
      </c>
      <c r="AU2231" s="138" t="s">
        <v>78</v>
      </c>
      <c r="AV2231" s="10" t="s">
        <v>78</v>
      </c>
      <c r="AW2231" s="10" t="s">
        <v>28</v>
      </c>
      <c r="AX2231" s="10" t="s">
        <v>72</v>
      </c>
      <c r="AY2231" s="138" t="s">
        <v>130</v>
      </c>
    </row>
    <row r="2232" spans="2:65" s="10" customFormat="1">
      <c r="B2232" s="136"/>
      <c r="D2232" s="137" t="s">
        <v>131</v>
      </c>
      <c r="E2232" s="138" t="s">
        <v>1</v>
      </c>
      <c r="F2232" s="139" t="s">
        <v>3237</v>
      </c>
      <c r="H2232" s="140">
        <v>132.62</v>
      </c>
      <c r="I2232" s="141"/>
      <c r="L2232" s="136"/>
      <c r="M2232" s="142"/>
      <c r="T2232" s="144"/>
      <c r="AT2232" s="138" t="s">
        <v>131</v>
      </c>
      <c r="AU2232" s="138" t="s">
        <v>78</v>
      </c>
      <c r="AV2232" s="10" t="s">
        <v>78</v>
      </c>
      <c r="AW2232" s="10" t="s">
        <v>28</v>
      </c>
      <c r="AX2232" s="10" t="s">
        <v>72</v>
      </c>
      <c r="AY2232" s="138" t="s">
        <v>130</v>
      </c>
    </row>
    <row r="2233" spans="2:65" s="813" customFormat="1">
      <c r="B2233" s="817"/>
      <c r="D2233" s="137" t="s">
        <v>131</v>
      </c>
      <c r="E2233" s="814" t="s">
        <v>3236</v>
      </c>
      <c r="F2233" s="820" t="s">
        <v>2951</v>
      </c>
      <c r="H2233" s="819">
        <v>1333.2</v>
      </c>
      <c r="I2233" s="818"/>
      <c r="L2233" s="817"/>
      <c r="M2233" s="816"/>
      <c r="T2233" s="815"/>
      <c r="AT2233" s="814" t="s">
        <v>131</v>
      </c>
      <c r="AU2233" s="814" t="s">
        <v>78</v>
      </c>
      <c r="AV2233" s="813" t="s">
        <v>132</v>
      </c>
      <c r="AW2233" s="813" t="s">
        <v>28</v>
      </c>
      <c r="AX2233" s="813" t="s">
        <v>8</v>
      </c>
      <c r="AY2233" s="814" t="s">
        <v>130</v>
      </c>
    </row>
    <row r="2234" spans="2:65" s="686" customFormat="1" ht="16.5" customHeight="1">
      <c r="B2234" s="301"/>
      <c r="C2234" s="145" t="s">
        <v>2664</v>
      </c>
      <c r="D2234" s="145" t="s">
        <v>164</v>
      </c>
      <c r="E2234" s="146" t="s">
        <v>3231</v>
      </c>
      <c r="F2234" s="147" t="s">
        <v>3230</v>
      </c>
      <c r="G2234" s="148" t="s">
        <v>644</v>
      </c>
      <c r="H2234" s="149">
        <v>1333.2</v>
      </c>
      <c r="I2234" s="150"/>
      <c r="J2234" s="151">
        <f>ROUND(I2234*H2234,0)</f>
        <v>0</v>
      </c>
      <c r="K2234" s="147" t="s">
        <v>1</v>
      </c>
      <c r="L2234" s="152"/>
      <c r="M2234" s="153" t="s">
        <v>1</v>
      </c>
      <c r="N2234" s="306" t="s">
        <v>37</v>
      </c>
      <c r="P2234" s="307">
        <f>O2234*H2234</f>
        <v>0</v>
      </c>
      <c r="Q2234" s="307">
        <v>1E-3</v>
      </c>
      <c r="R2234" s="307">
        <f>Q2234*H2234</f>
        <v>1.3332000000000002</v>
      </c>
      <c r="S2234" s="307">
        <v>0</v>
      </c>
      <c r="T2234" s="133">
        <f>S2234*H2234</f>
        <v>0</v>
      </c>
      <c r="AR2234" s="134" t="s">
        <v>154</v>
      </c>
      <c r="AT2234" s="134" t="s">
        <v>164</v>
      </c>
      <c r="AU2234" s="134" t="s">
        <v>78</v>
      </c>
      <c r="AY2234" s="277" t="s">
        <v>130</v>
      </c>
      <c r="BE2234" s="308">
        <f>IF(N2234="základní",J2234,0)</f>
        <v>0</v>
      </c>
      <c r="BF2234" s="308">
        <f>IF(N2234="snížená",J2234,0)</f>
        <v>0</v>
      </c>
      <c r="BG2234" s="308">
        <f>IF(N2234="zákl. přenesená",J2234,0)</f>
        <v>0</v>
      </c>
      <c r="BH2234" s="308">
        <f>IF(N2234="sníž. přenesená",J2234,0)</f>
        <v>0</v>
      </c>
      <c r="BI2234" s="308">
        <f>IF(N2234="nulová",J2234,0)</f>
        <v>0</v>
      </c>
      <c r="BJ2234" s="277" t="s">
        <v>8</v>
      </c>
      <c r="BK2234" s="308">
        <f>ROUND(I2234*H2234,0)</f>
        <v>0</v>
      </c>
      <c r="BL2234" s="277" t="s">
        <v>143</v>
      </c>
      <c r="BM2234" s="134" t="s">
        <v>4716</v>
      </c>
    </row>
    <row r="2235" spans="2:65" s="10" customFormat="1">
      <c r="B2235" s="136"/>
      <c r="D2235" s="137" t="s">
        <v>131</v>
      </c>
      <c r="E2235" s="138" t="s">
        <v>1</v>
      </c>
      <c r="F2235" s="139" t="s">
        <v>3236</v>
      </c>
      <c r="H2235" s="140">
        <v>1333.2</v>
      </c>
      <c r="I2235" s="141"/>
      <c r="L2235" s="136"/>
      <c r="M2235" s="142"/>
      <c r="T2235" s="144"/>
      <c r="AT2235" s="138" t="s">
        <v>131</v>
      </c>
      <c r="AU2235" s="138" t="s">
        <v>78</v>
      </c>
      <c r="AV2235" s="10" t="s">
        <v>78</v>
      </c>
      <c r="AW2235" s="10" t="s">
        <v>28</v>
      </c>
      <c r="AX2235" s="10" t="s">
        <v>8</v>
      </c>
      <c r="AY2235" s="138" t="s">
        <v>130</v>
      </c>
    </row>
    <row r="2236" spans="2:65" s="686" customFormat="1" ht="16.5" customHeight="1">
      <c r="B2236" s="301"/>
      <c r="C2236" s="145" t="s">
        <v>2665</v>
      </c>
      <c r="D2236" s="145" t="s">
        <v>164</v>
      </c>
      <c r="E2236" s="146" t="s">
        <v>3233</v>
      </c>
      <c r="F2236" s="147" t="s">
        <v>3232</v>
      </c>
      <c r="G2236" s="148" t="s">
        <v>644</v>
      </c>
      <c r="H2236" s="149">
        <v>1333.2</v>
      </c>
      <c r="I2236" s="150"/>
      <c r="J2236" s="151">
        <f>ROUND(I2236*H2236,0)</f>
        <v>0</v>
      </c>
      <c r="K2236" s="147" t="s">
        <v>1</v>
      </c>
      <c r="L2236" s="152"/>
      <c r="M2236" s="153" t="s">
        <v>1</v>
      </c>
      <c r="N2236" s="306" t="s">
        <v>37</v>
      </c>
      <c r="P2236" s="307">
        <f>O2236*H2236</f>
        <v>0</v>
      </c>
      <c r="Q2236" s="307">
        <v>0</v>
      </c>
      <c r="R2236" s="307">
        <f>Q2236*H2236</f>
        <v>0</v>
      </c>
      <c r="S2236" s="307">
        <v>0</v>
      </c>
      <c r="T2236" s="133">
        <f>S2236*H2236</f>
        <v>0</v>
      </c>
      <c r="AR2236" s="134" t="s">
        <v>154</v>
      </c>
      <c r="AT2236" s="134" t="s">
        <v>164</v>
      </c>
      <c r="AU2236" s="134" t="s">
        <v>78</v>
      </c>
      <c r="AY2236" s="277" t="s">
        <v>130</v>
      </c>
      <c r="BE2236" s="308">
        <f>IF(N2236="základní",J2236,0)</f>
        <v>0</v>
      </c>
      <c r="BF2236" s="308">
        <f>IF(N2236="snížená",J2236,0)</f>
        <v>0</v>
      </c>
      <c r="BG2236" s="308">
        <f>IF(N2236="zákl. přenesená",J2236,0)</f>
        <v>0</v>
      </c>
      <c r="BH2236" s="308">
        <f>IF(N2236="sníž. přenesená",J2236,0)</f>
        <v>0</v>
      </c>
      <c r="BI2236" s="308">
        <f>IF(N2236="nulová",J2236,0)</f>
        <v>0</v>
      </c>
      <c r="BJ2236" s="277" t="s">
        <v>8</v>
      </c>
      <c r="BK2236" s="308">
        <f>ROUND(I2236*H2236,0)</f>
        <v>0</v>
      </c>
      <c r="BL2236" s="277" t="s">
        <v>143</v>
      </c>
      <c r="BM2236" s="134" t="s">
        <v>4715</v>
      </c>
    </row>
    <row r="2237" spans="2:65" s="10" customFormat="1">
      <c r="B2237" s="136"/>
      <c r="D2237" s="137" t="s">
        <v>131</v>
      </c>
      <c r="E2237" s="138" t="s">
        <v>1</v>
      </c>
      <c r="F2237" s="139" t="s">
        <v>3236</v>
      </c>
      <c r="H2237" s="140">
        <v>1333.2</v>
      </c>
      <c r="I2237" s="141"/>
      <c r="L2237" s="136"/>
      <c r="M2237" s="142"/>
      <c r="T2237" s="144"/>
      <c r="AT2237" s="138" t="s">
        <v>131</v>
      </c>
      <c r="AU2237" s="138" t="s">
        <v>78</v>
      </c>
      <c r="AV2237" s="10" t="s">
        <v>78</v>
      </c>
      <c r="AW2237" s="10" t="s">
        <v>28</v>
      </c>
      <c r="AX2237" s="10" t="s">
        <v>8</v>
      </c>
      <c r="AY2237" s="138" t="s">
        <v>130</v>
      </c>
    </row>
    <row r="2238" spans="2:65" s="686" customFormat="1" ht="24.25" customHeight="1">
      <c r="B2238" s="301"/>
      <c r="C2238" s="551" t="s">
        <v>2666</v>
      </c>
      <c r="D2238" s="551" t="s">
        <v>1008</v>
      </c>
      <c r="E2238" s="801" t="s">
        <v>4714</v>
      </c>
      <c r="F2238" s="552" t="s">
        <v>4713</v>
      </c>
      <c r="G2238" s="800" t="s">
        <v>644</v>
      </c>
      <c r="H2238" s="799">
        <v>3499.65</v>
      </c>
      <c r="I2238" s="553"/>
      <c r="J2238" s="798">
        <f>ROUND(I2238*H2238,0)</f>
        <v>0</v>
      </c>
      <c r="K2238" s="552" t="s">
        <v>4082</v>
      </c>
      <c r="L2238" s="34"/>
      <c r="M2238" s="554" t="s">
        <v>1</v>
      </c>
      <c r="N2238" s="555" t="s">
        <v>37</v>
      </c>
      <c r="P2238" s="307">
        <f>O2238*H2238</f>
        <v>0</v>
      </c>
      <c r="Q2238" s="307">
        <v>4.6999999999999997E-5</v>
      </c>
      <c r="R2238" s="307">
        <f>Q2238*H2238</f>
        <v>0.16448355000000001</v>
      </c>
      <c r="S2238" s="307">
        <v>0</v>
      </c>
      <c r="T2238" s="133">
        <f>S2238*H2238</f>
        <v>0</v>
      </c>
      <c r="AR2238" s="134" t="s">
        <v>143</v>
      </c>
      <c r="AT2238" s="134" t="s">
        <v>1008</v>
      </c>
      <c r="AU2238" s="134" t="s">
        <v>78</v>
      </c>
      <c r="AY2238" s="277" t="s">
        <v>130</v>
      </c>
      <c r="BE2238" s="308">
        <f>IF(N2238="základní",J2238,0)</f>
        <v>0</v>
      </c>
      <c r="BF2238" s="308">
        <f>IF(N2238="snížená",J2238,0)</f>
        <v>0</v>
      </c>
      <c r="BG2238" s="308">
        <f>IF(N2238="zákl. přenesená",J2238,0)</f>
        <v>0</v>
      </c>
      <c r="BH2238" s="308">
        <f>IF(N2238="sníž. přenesená",J2238,0)</f>
        <v>0</v>
      </c>
      <c r="BI2238" s="308">
        <f>IF(N2238="nulová",J2238,0)</f>
        <v>0</v>
      </c>
      <c r="BJ2238" s="277" t="s">
        <v>8</v>
      </c>
      <c r="BK2238" s="308">
        <f>ROUND(I2238*H2238,0)</f>
        <v>0</v>
      </c>
      <c r="BL2238" s="277" t="s">
        <v>143</v>
      </c>
      <c r="BM2238" s="134" t="s">
        <v>4712</v>
      </c>
    </row>
    <row r="2239" spans="2:65" s="10" customFormat="1">
      <c r="B2239" s="136"/>
      <c r="D2239" s="137" t="s">
        <v>131</v>
      </c>
      <c r="E2239" s="138" t="s">
        <v>1</v>
      </c>
      <c r="F2239" s="139" t="s">
        <v>4711</v>
      </c>
      <c r="H2239" s="140">
        <v>3499.65</v>
      </c>
      <c r="I2239" s="141"/>
      <c r="L2239" s="136"/>
      <c r="M2239" s="142"/>
      <c r="T2239" s="144"/>
      <c r="AT2239" s="138" t="s">
        <v>131</v>
      </c>
      <c r="AU2239" s="138" t="s">
        <v>78</v>
      </c>
      <c r="AV2239" s="10" t="s">
        <v>78</v>
      </c>
      <c r="AW2239" s="10" t="s">
        <v>28</v>
      </c>
      <c r="AX2239" s="10" t="s">
        <v>8</v>
      </c>
      <c r="AY2239" s="138" t="s">
        <v>130</v>
      </c>
    </row>
    <row r="2240" spans="2:65" s="686" customFormat="1" ht="21.75" customHeight="1">
      <c r="B2240" s="301"/>
      <c r="C2240" s="145" t="s">
        <v>2667</v>
      </c>
      <c r="D2240" s="145" t="s">
        <v>164</v>
      </c>
      <c r="E2240" s="146" t="s">
        <v>4710</v>
      </c>
      <c r="F2240" s="147" t="s">
        <v>4709</v>
      </c>
      <c r="G2240" s="148" t="s">
        <v>138</v>
      </c>
      <c r="H2240" s="149">
        <v>3.85</v>
      </c>
      <c r="I2240" s="150"/>
      <c r="J2240" s="151">
        <f>ROUND(I2240*H2240,0)</f>
        <v>0</v>
      </c>
      <c r="K2240" s="147" t="s">
        <v>4082</v>
      </c>
      <c r="L2240" s="152"/>
      <c r="M2240" s="153" t="s">
        <v>1</v>
      </c>
      <c r="N2240" s="306" t="s">
        <v>37</v>
      </c>
      <c r="P2240" s="307">
        <f>O2240*H2240</f>
        <v>0</v>
      </c>
      <c r="Q2240" s="307">
        <v>1</v>
      </c>
      <c r="R2240" s="307">
        <f>Q2240*H2240</f>
        <v>3.85</v>
      </c>
      <c r="S2240" s="307">
        <v>0</v>
      </c>
      <c r="T2240" s="133">
        <f>S2240*H2240</f>
        <v>0</v>
      </c>
      <c r="AR2240" s="134" t="s">
        <v>154</v>
      </c>
      <c r="AT2240" s="134" t="s">
        <v>164</v>
      </c>
      <c r="AU2240" s="134" t="s">
        <v>78</v>
      </c>
      <c r="AY2240" s="277" t="s">
        <v>130</v>
      </c>
      <c r="BE2240" s="308">
        <f>IF(N2240="základní",J2240,0)</f>
        <v>0</v>
      </c>
      <c r="BF2240" s="308">
        <f>IF(N2240="snížená",J2240,0)</f>
        <v>0</v>
      </c>
      <c r="BG2240" s="308">
        <f>IF(N2240="zákl. přenesená",J2240,0)</f>
        <v>0</v>
      </c>
      <c r="BH2240" s="308">
        <f>IF(N2240="sníž. přenesená",J2240,0)</f>
        <v>0</v>
      </c>
      <c r="BI2240" s="308">
        <f>IF(N2240="nulová",J2240,0)</f>
        <v>0</v>
      </c>
      <c r="BJ2240" s="277" t="s">
        <v>8</v>
      </c>
      <c r="BK2240" s="308">
        <f>ROUND(I2240*H2240,0)</f>
        <v>0</v>
      </c>
      <c r="BL2240" s="277" t="s">
        <v>143</v>
      </c>
      <c r="BM2240" s="134" t="s">
        <v>4708</v>
      </c>
    </row>
    <row r="2241" spans="2:65" s="10" customFormat="1">
      <c r="B2241" s="136"/>
      <c r="D2241" s="137" t="s">
        <v>131</v>
      </c>
      <c r="E2241" s="138" t="s">
        <v>1</v>
      </c>
      <c r="F2241" s="139" t="s">
        <v>4707</v>
      </c>
      <c r="H2241" s="140">
        <v>3.85</v>
      </c>
      <c r="I2241" s="141"/>
      <c r="L2241" s="136"/>
      <c r="M2241" s="142"/>
      <c r="T2241" s="144"/>
      <c r="AT2241" s="138" t="s">
        <v>131</v>
      </c>
      <c r="AU2241" s="138" t="s">
        <v>78</v>
      </c>
      <c r="AV2241" s="10" t="s">
        <v>78</v>
      </c>
      <c r="AW2241" s="10" t="s">
        <v>28</v>
      </c>
      <c r="AX2241" s="10" t="s">
        <v>8</v>
      </c>
      <c r="AY2241" s="138" t="s">
        <v>130</v>
      </c>
    </row>
    <row r="2242" spans="2:65" s="686" customFormat="1" ht="24.25" customHeight="1">
      <c r="B2242" s="301"/>
      <c r="C2242" s="551" t="s">
        <v>2668</v>
      </c>
      <c r="D2242" s="551" t="s">
        <v>1008</v>
      </c>
      <c r="E2242" s="801" t="s">
        <v>3258</v>
      </c>
      <c r="F2242" s="552" t="s">
        <v>3257</v>
      </c>
      <c r="G2242" s="800" t="s">
        <v>644</v>
      </c>
      <c r="H2242" s="799">
        <v>2512.9</v>
      </c>
      <c r="I2242" s="553"/>
      <c r="J2242" s="798">
        <f>ROUND(I2242*H2242,0)</f>
        <v>0</v>
      </c>
      <c r="K2242" s="552" t="s">
        <v>4082</v>
      </c>
      <c r="L2242" s="34"/>
      <c r="M2242" s="554" t="s">
        <v>1</v>
      </c>
      <c r="N2242" s="555" t="s">
        <v>37</v>
      </c>
      <c r="P2242" s="307">
        <f>O2242*H2242</f>
        <v>0</v>
      </c>
      <c r="Q2242" s="307">
        <v>4.6999999999999997E-5</v>
      </c>
      <c r="R2242" s="307">
        <f>Q2242*H2242</f>
        <v>0.1181063</v>
      </c>
      <c r="S2242" s="307">
        <v>0</v>
      </c>
      <c r="T2242" s="133">
        <f>S2242*H2242</f>
        <v>0</v>
      </c>
      <c r="AR2242" s="134" t="s">
        <v>143</v>
      </c>
      <c r="AT2242" s="134" t="s">
        <v>1008</v>
      </c>
      <c r="AU2242" s="134" t="s">
        <v>78</v>
      </c>
      <c r="AY2242" s="277" t="s">
        <v>130</v>
      </c>
      <c r="BE2242" s="308">
        <f>IF(N2242="základní",J2242,0)</f>
        <v>0</v>
      </c>
      <c r="BF2242" s="308">
        <f>IF(N2242="snížená",J2242,0)</f>
        <v>0</v>
      </c>
      <c r="BG2242" s="308">
        <f>IF(N2242="zákl. přenesená",J2242,0)</f>
        <v>0</v>
      </c>
      <c r="BH2242" s="308">
        <f>IF(N2242="sníž. přenesená",J2242,0)</f>
        <v>0</v>
      </c>
      <c r="BI2242" s="308">
        <f>IF(N2242="nulová",J2242,0)</f>
        <v>0</v>
      </c>
      <c r="BJ2242" s="277" t="s">
        <v>8</v>
      </c>
      <c r="BK2242" s="308">
        <f>ROUND(I2242*H2242,0)</f>
        <v>0</v>
      </c>
      <c r="BL2242" s="277" t="s">
        <v>143</v>
      </c>
      <c r="BM2242" s="134" t="s">
        <v>4706</v>
      </c>
    </row>
    <row r="2243" spans="2:65" s="10" customFormat="1">
      <c r="B2243" s="136"/>
      <c r="D2243" s="137" t="s">
        <v>131</v>
      </c>
      <c r="E2243" s="138" t="s">
        <v>1</v>
      </c>
      <c r="F2243" s="139" t="s">
        <v>3261</v>
      </c>
      <c r="H2243" s="140">
        <v>397.33</v>
      </c>
      <c r="I2243" s="141"/>
      <c r="L2243" s="136"/>
      <c r="M2243" s="142"/>
      <c r="T2243" s="144"/>
      <c r="AT2243" s="138" t="s">
        <v>131</v>
      </c>
      <c r="AU2243" s="138" t="s">
        <v>78</v>
      </c>
      <c r="AV2243" s="10" t="s">
        <v>78</v>
      </c>
      <c r="AW2243" s="10" t="s">
        <v>28</v>
      </c>
      <c r="AX2243" s="10" t="s">
        <v>72</v>
      </c>
      <c r="AY2243" s="138" t="s">
        <v>130</v>
      </c>
    </row>
    <row r="2244" spans="2:65" s="10" customFormat="1">
      <c r="B2244" s="136"/>
      <c r="D2244" s="137" t="s">
        <v>131</v>
      </c>
      <c r="E2244" s="138" t="s">
        <v>1</v>
      </c>
      <c r="F2244" s="139" t="s">
        <v>3260</v>
      </c>
      <c r="H2244" s="140">
        <v>2115.5700000000002</v>
      </c>
      <c r="I2244" s="141"/>
      <c r="L2244" s="136"/>
      <c r="M2244" s="142"/>
      <c r="T2244" s="144"/>
      <c r="AT2244" s="138" t="s">
        <v>131</v>
      </c>
      <c r="AU2244" s="138" t="s">
        <v>78</v>
      </c>
      <c r="AV2244" s="10" t="s">
        <v>78</v>
      </c>
      <c r="AW2244" s="10" t="s">
        <v>28</v>
      </c>
      <c r="AX2244" s="10" t="s">
        <v>72</v>
      </c>
      <c r="AY2244" s="138" t="s">
        <v>130</v>
      </c>
    </row>
    <row r="2245" spans="2:65" s="813" customFormat="1">
      <c r="B2245" s="817"/>
      <c r="D2245" s="137" t="s">
        <v>131</v>
      </c>
      <c r="E2245" s="814" t="s">
        <v>3259</v>
      </c>
      <c r="F2245" s="820" t="s">
        <v>2951</v>
      </c>
      <c r="H2245" s="819">
        <v>2512.9</v>
      </c>
      <c r="I2245" s="818"/>
      <c r="L2245" s="817"/>
      <c r="M2245" s="816"/>
      <c r="T2245" s="815"/>
      <c r="AT2245" s="814" t="s">
        <v>131</v>
      </c>
      <c r="AU2245" s="814" t="s">
        <v>78</v>
      </c>
      <c r="AV2245" s="813" t="s">
        <v>132</v>
      </c>
      <c r="AW2245" s="813" t="s">
        <v>28</v>
      </c>
      <c r="AX2245" s="813" t="s">
        <v>8</v>
      </c>
      <c r="AY2245" s="814" t="s">
        <v>130</v>
      </c>
    </row>
    <row r="2246" spans="2:65" s="686" customFormat="1" ht="24.25" customHeight="1">
      <c r="B2246" s="301"/>
      <c r="C2246" s="145" t="s">
        <v>2669</v>
      </c>
      <c r="D2246" s="145" t="s">
        <v>164</v>
      </c>
      <c r="E2246" s="146" t="s">
        <v>4705</v>
      </c>
      <c r="F2246" s="147" t="s">
        <v>4704</v>
      </c>
      <c r="G2246" s="148" t="s">
        <v>138</v>
      </c>
      <c r="H2246" s="149">
        <v>0.41099999999999998</v>
      </c>
      <c r="I2246" s="150"/>
      <c r="J2246" s="151">
        <f>ROUND(I2246*H2246,0)</f>
        <v>0</v>
      </c>
      <c r="K2246" s="147" t="s">
        <v>4082</v>
      </c>
      <c r="L2246" s="152"/>
      <c r="M2246" s="153" t="s">
        <v>1</v>
      </c>
      <c r="N2246" s="306" t="s">
        <v>37</v>
      </c>
      <c r="P2246" s="307">
        <f>O2246*H2246</f>
        <v>0</v>
      </c>
      <c r="Q2246" s="307">
        <v>1</v>
      </c>
      <c r="R2246" s="307">
        <f>Q2246*H2246</f>
        <v>0.41099999999999998</v>
      </c>
      <c r="S2246" s="307">
        <v>0</v>
      </c>
      <c r="T2246" s="133">
        <f>S2246*H2246</f>
        <v>0</v>
      </c>
      <c r="AR2246" s="134" t="s">
        <v>154</v>
      </c>
      <c r="AT2246" s="134" t="s">
        <v>164</v>
      </c>
      <c r="AU2246" s="134" t="s">
        <v>78</v>
      </c>
      <c r="AY2246" s="277" t="s">
        <v>130</v>
      </c>
      <c r="BE2246" s="308">
        <f>IF(N2246="základní",J2246,0)</f>
        <v>0</v>
      </c>
      <c r="BF2246" s="308">
        <f>IF(N2246="snížená",J2246,0)</f>
        <v>0</v>
      </c>
      <c r="BG2246" s="308">
        <f>IF(N2246="zákl. přenesená",J2246,0)</f>
        <v>0</v>
      </c>
      <c r="BH2246" s="308">
        <f>IF(N2246="sníž. přenesená",J2246,0)</f>
        <v>0</v>
      </c>
      <c r="BI2246" s="308">
        <f>IF(N2246="nulová",J2246,0)</f>
        <v>0</v>
      </c>
      <c r="BJ2246" s="277" t="s">
        <v>8</v>
      </c>
      <c r="BK2246" s="308">
        <f>ROUND(I2246*H2246,0)</f>
        <v>0</v>
      </c>
      <c r="BL2246" s="277" t="s">
        <v>143</v>
      </c>
      <c r="BM2246" s="134" t="s">
        <v>4703</v>
      </c>
    </row>
    <row r="2247" spans="2:65" s="10" customFormat="1">
      <c r="B2247" s="136"/>
      <c r="D2247" s="137" t="s">
        <v>131</v>
      </c>
      <c r="E2247" s="138" t="s">
        <v>1</v>
      </c>
      <c r="F2247" s="139" t="s">
        <v>4702</v>
      </c>
      <c r="H2247" s="140">
        <v>0.41099999999999998</v>
      </c>
      <c r="I2247" s="141"/>
      <c r="L2247" s="136"/>
      <c r="M2247" s="142"/>
      <c r="T2247" s="144"/>
      <c r="AT2247" s="138" t="s">
        <v>131</v>
      </c>
      <c r="AU2247" s="138" t="s">
        <v>78</v>
      </c>
      <c r="AV2247" s="10" t="s">
        <v>78</v>
      </c>
      <c r="AW2247" s="10" t="s">
        <v>28</v>
      </c>
      <c r="AX2247" s="10" t="s">
        <v>8</v>
      </c>
      <c r="AY2247" s="138" t="s">
        <v>130</v>
      </c>
    </row>
    <row r="2248" spans="2:65" s="686" customFormat="1" ht="21.75" customHeight="1">
      <c r="B2248" s="301"/>
      <c r="C2248" s="145" t="s">
        <v>2670</v>
      </c>
      <c r="D2248" s="145" t="s">
        <v>164</v>
      </c>
      <c r="E2248" s="146" t="s">
        <v>4701</v>
      </c>
      <c r="F2248" s="147" t="s">
        <v>4700</v>
      </c>
      <c r="G2248" s="148" t="s">
        <v>138</v>
      </c>
      <c r="H2248" s="149">
        <v>1.9630000000000001</v>
      </c>
      <c r="I2248" s="150"/>
      <c r="J2248" s="151">
        <f>ROUND(I2248*H2248,0)</f>
        <v>0</v>
      </c>
      <c r="K2248" s="147" t="s">
        <v>4082</v>
      </c>
      <c r="L2248" s="152"/>
      <c r="M2248" s="153" t="s">
        <v>1</v>
      </c>
      <c r="N2248" s="306" t="s">
        <v>37</v>
      </c>
      <c r="P2248" s="307">
        <f>O2248*H2248</f>
        <v>0</v>
      </c>
      <c r="Q2248" s="307">
        <v>1</v>
      </c>
      <c r="R2248" s="307">
        <f>Q2248*H2248</f>
        <v>1.9630000000000001</v>
      </c>
      <c r="S2248" s="307">
        <v>0</v>
      </c>
      <c r="T2248" s="133">
        <f>S2248*H2248</f>
        <v>0</v>
      </c>
      <c r="AR2248" s="134" t="s">
        <v>154</v>
      </c>
      <c r="AT2248" s="134" t="s">
        <v>164</v>
      </c>
      <c r="AU2248" s="134" t="s">
        <v>78</v>
      </c>
      <c r="AY2248" s="277" t="s">
        <v>130</v>
      </c>
      <c r="BE2248" s="308">
        <f>IF(N2248="základní",J2248,0)</f>
        <v>0</v>
      </c>
      <c r="BF2248" s="308">
        <f>IF(N2248="snížená",J2248,0)</f>
        <v>0</v>
      </c>
      <c r="BG2248" s="308">
        <f>IF(N2248="zákl. přenesená",J2248,0)</f>
        <v>0</v>
      </c>
      <c r="BH2248" s="308">
        <f>IF(N2248="sníž. přenesená",J2248,0)</f>
        <v>0</v>
      </c>
      <c r="BI2248" s="308">
        <f>IF(N2248="nulová",J2248,0)</f>
        <v>0</v>
      </c>
      <c r="BJ2248" s="277" t="s">
        <v>8</v>
      </c>
      <c r="BK2248" s="308">
        <f>ROUND(I2248*H2248,0)</f>
        <v>0</v>
      </c>
      <c r="BL2248" s="277" t="s">
        <v>143</v>
      </c>
      <c r="BM2248" s="134" t="s">
        <v>4699</v>
      </c>
    </row>
    <row r="2249" spans="2:65" s="10" customFormat="1">
      <c r="B2249" s="136"/>
      <c r="D2249" s="137" t="s">
        <v>131</v>
      </c>
      <c r="E2249" s="138" t="s">
        <v>1</v>
      </c>
      <c r="F2249" s="139" t="s">
        <v>4698</v>
      </c>
      <c r="H2249" s="140">
        <v>1.9630000000000001</v>
      </c>
      <c r="I2249" s="141"/>
      <c r="L2249" s="136"/>
      <c r="M2249" s="142"/>
      <c r="T2249" s="144"/>
      <c r="AT2249" s="138" t="s">
        <v>131</v>
      </c>
      <c r="AU2249" s="138" t="s">
        <v>78</v>
      </c>
      <c r="AV2249" s="10" t="s">
        <v>78</v>
      </c>
      <c r="AW2249" s="10" t="s">
        <v>28</v>
      </c>
      <c r="AX2249" s="10" t="s">
        <v>8</v>
      </c>
      <c r="AY2249" s="138" t="s">
        <v>130</v>
      </c>
    </row>
    <row r="2250" spans="2:65" s="686" customFormat="1" ht="21.75" customHeight="1">
      <c r="B2250" s="301"/>
      <c r="C2250" s="145" t="s">
        <v>2671</v>
      </c>
      <c r="D2250" s="145" t="s">
        <v>164</v>
      </c>
      <c r="E2250" s="146" t="s">
        <v>4697</v>
      </c>
      <c r="F2250" s="147" t="s">
        <v>4696</v>
      </c>
      <c r="G2250" s="148" t="s">
        <v>138</v>
      </c>
      <c r="H2250" s="149">
        <v>0.17799999999999999</v>
      </c>
      <c r="I2250" s="150"/>
      <c r="J2250" s="151">
        <f>ROUND(I2250*H2250,0)</f>
        <v>0</v>
      </c>
      <c r="K2250" s="147" t="s">
        <v>4082</v>
      </c>
      <c r="L2250" s="152"/>
      <c r="M2250" s="153" t="s">
        <v>1</v>
      </c>
      <c r="N2250" s="306" t="s">
        <v>37</v>
      </c>
      <c r="P2250" s="307">
        <f>O2250*H2250</f>
        <v>0</v>
      </c>
      <c r="Q2250" s="307">
        <v>1</v>
      </c>
      <c r="R2250" s="307">
        <f>Q2250*H2250</f>
        <v>0.17799999999999999</v>
      </c>
      <c r="S2250" s="307">
        <v>0</v>
      </c>
      <c r="T2250" s="133">
        <f>S2250*H2250</f>
        <v>0</v>
      </c>
      <c r="AR2250" s="134" t="s">
        <v>154</v>
      </c>
      <c r="AT2250" s="134" t="s">
        <v>164</v>
      </c>
      <c r="AU2250" s="134" t="s">
        <v>78</v>
      </c>
      <c r="AY2250" s="277" t="s">
        <v>130</v>
      </c>
      <c r="BE2250" s="308">
        <f>IF(N2250="základní",J2250,0)</f>
        <v>0</v>
      </c>
      <c r="BF2250" s="308">
        <f>IF(N2250="snížená",J2250,0)</f>
        <v>0</v>
      </c>
      <c r="BG2250" s="308">
        <f>IF(N2250="zákl. přenesená",J2250,0)</f>
        <v>0</v>
      </c>
      <c r="BH2250" s="308">
        <f>IF(N2250="sníž. přenesená",J2250,0)</f>
        <v>0</v>
      </c>
      <c r="BI2250" s="308">
        <f>IF(N2250="nulová",J2250,0)</f>
        <v>0</v>
      </c>
      <c r="BJ2250" s="277" t="s">
        <v>8</v>
      </c>
      <c r="BK2250" s="308">
        <f>ROUND(I2250*H2250,0)</f>
        <v>0</v>
      </c>
      <c r="BL2250" s="277" t="s">
        <v>143</v>
      </c>
      <c r="BM2250" s="134" t="s">
        <v>4695</v>
      </c>
    </row>
    <row r="2251" spans="2:65" s="10" customFormat="1">
      <c r="B2251" s="136"/>
      <c r="D2251" s="137" t="s">
        <v>131</v>
      </c>
      <c r="E2251" s="138" t="s">
        <v>1</v>
      </c>
      <c r="F2251" s="139" t="s">
        <v>4694</v>
      </c>
      <c r="H2251" s="140">
        <v>0.17799999999999999</v>
      </c>
      <c r="I2251" s="141"/>
      <c r="L2251" s="136"/>
      <c r="M2251" s="142"/>
      <c r="T2251" s="144"/>
      <c r="AT2251" s="138" t="s">
        <v>131</v>
      </c>
      <c r="AU2251" s="138" t="s">
        <v>78</v>
      </c>
      <c r="AV2251" s="10" t="s">
        <v>78</v>
      </c>
      <c r="AW2251" s="10" t="s">
        <v>28</v>
      </c>
      <c r="AX2251" s="10" t="s">
        <v>8</v>
      </c>
      <c r="AY2251" s="138" t="s">
        <v>130</v>
      </c>
    </row>
    <row r="2252" spans="2:65" s="686" customFormat="1" ht="21.75" customHeight="1">
      <c r="B2252" s="301"/>
      <c r="C2252" s="145" t="s">
        <v>2672</v>
      </c>
      <c r="D2252" s="145" t="s">
        <v>164</v>
      </c>
      <c r="E2252" s="146" t="s">
        <v>4693</v>
      </c>
      <c r="F2252" s="147" t="s">
        <v>4692</v>
      </c>
      <c r="G2252" s="148" t="s">
        <v>138</v>
      </c>
      <c r="H2252" s="149">
        <v>2.5999999999999999E-2</v>
      </c>
      <c r="I2252" s="150"/>
      <c r="J2252" s="151">
        <f>ROUND(I2252*H2252,0)</f>
        <v>0</v>
      </c>
      <c r="K2252" s="147" t="s">
        <v>4082</v>
      </c>
      <c r="L2252" s="152"/>
      <c r="M2252" s="153" t="s">
        <v>1</v>
      </c>
      <c r="N2252" s="306" t="s">
        <v>37</v>
      </c>
      <c r="P2252" s="307">
        <f>O2252*H2252</f>
        <v>0</v>
      </c>
      <c r="Q2252" s="307">
        <v>1</v>
      </c>
      <c r="R2252" s="307">
        <f>Q2252*H2252</f>
        <v>2.5999999999999999E-2</v>
      </c>
      <c r="S2252" s="307">
        <v>0</v>
      </c>
      <c r="T2252" s="133">
        <f>S2252*H2252</f>
        <v>0</v>
      </c>
      <c r="AR2252" s="134" t="s">
        <v>154</v>
      </c>
      <c r="AT2252" s="134" t="s">
        <v>164</v>
      </c>
      <c r="AU2252" s="134" t="s">
        <v>78</v>
      </c>
      <c r="AY2252" s="277" t="s">
        <v>130</v>
      </c>
      <c r="BE2252" s="308">
        <f>IF(N2252="základní",J2252,0)</f>
        <v>0</v>
      </c>
      <c r="BF2252" s="308">
        <f>IF(N2252="snížená",J2252,0)</f>
        <v>0</v>
      </c>
      <c r="BG2252" s="308">
        <f>IF(N2252="zákl. přenesená",J2252,0)</f>
        <v>0</v>
      </c>
      <c r="BH2252" s="308">
        <f>IF(N2252="sníž. přenesená",J2252,0)</f>
        <v>0</v>
      </c>
      <c r="BI2252" s="308">
        <f>IF(N2252="nulová",J2252,0)</f>
        <v>0</v>
      </c>
      <c r="BJ2252" s="277" t="s">
        <v>8</v>
      </c>
      <c r="BK2252" s="308">
        <f>ROUND(I2252*H2252,0)</f>
        <v>0</v>
      </c>
      <c r="BL2252" s="277" t="s">
        <v>143</v>
      </c>
      <c r="BM2252" s="134" t="s">
        <v>4691</v>
      </c>
    </row>
    <row r="2253" spans="2:65" s="10" customFormat="1">
      <c r="B2253" s="136"/>
      <c r="D2253" s="137" t="s">
        <v>131</v>
      </c>
      <c r="E2253" s="138" t="s">
        <v>1</v>
      </c>
      <c r="F2253" s="139" t="s">
        <v>4690</v>
      </c>
      <c r="H2253" s="140">
        <v>2.5999999999999999E-2</v>
      </c>
      <c r="I2253" s="141"/>
      <c r="L2253" s="136"/>
      <c r="M2253" s="142"/>
      <c r="T2253" s="144"/>
      <c r="AT2253" s="138" t="s">
        <v>131</v>
      </c>
      <c r="AU2253" s="138" t="s">
        <v>78</v>
      </c>
      <c r="AV2253" s="10" t="s">
        <v>78</v>
      </c>
      <c r="AW2253" s="10" t="s">
        <v>28</v>
      </c>
      <c r="AX2253" s="10" t="s">
        <v>8</v>
      </c>
      <c r="AY2253" s="138" t="s">
        <v>130</v>
      </c>
    </row>
    <row r="2254" spans="2:65" s="686" customFormat="1" ht="21.75" customHeight="1">
      <c r="B2254" s="301"/>
      <c r="C2254" s="145" t="s">
        <v>2673</v>
      </c>
      <c r="D2254" s="145" t="s">
        <v>164</v>
      </c>
      <c r="E2254" s="146" t="s">
        <v>4689</v>
      </c>
      <c r="F2254" s="147" t="s">
        <v>4688</v>
      </c>
      <c r="G2254" s="148" t="s">
        <v>138</v>
      </c>
      <c r="H2254" s="149">
        <v>2.7E-2</v>
      </c>
      <c r="I2254" s="150"/>
      <c r="J2254" s="151">
        <f>ROUND(I2254*H2254,0)</f>
        <v>0</v>
      </c>
      <c r="K2254" s="147" t="s">
        <v>4082</v>
      </c>
      <c r="L2254" s="152"/>
      <c r="M2254" s="153" t="s">
        <v>1</v>
      </c>
      <c r="N2254" s="306" t="s">
        <v>37</v>
      </c>
      <c r="P2254" s="307">
        <f>O2254*H2254</f>
        <v>0</v>
      </c>
      <c r="Q2254" s="307">
        <v>1</v>
      </c>
      <c r="R2254" s="307">
        <f>Q2254*H2254</f>
        <v>2.7E-2</v>
      </c>
      <c r="S2254" s="307">
        <v>0</v>
      </c>
      <c r="T2254" s="133">
        <f>S2254*H2254</f>
        <v>0</v>
      </c>
      <c r="AR2254" s="134" t="s">
        <v>154</v>
      </c>
      <c r="AT2254" s="134" t="s">
        <v>164</v>
      </c>
      <c r="AU2254" s="134" t="s">
        <v>78</v>
      </c>
      <c r="AY2254" s="277" t="s">
        <v>130</v>
      </c>
      <c r="BE2254" s="308">
        <f>IF(N2254="základní",J2254,0)</f>
        <v>0</v>
      </c>
      <c r="BF2254" s="308">
        <f>IF(N2254="snížená",J2254,0)</f>
        <v>0</v>
      </c>
      <c r="BG2254" s="308">
        <f>IF(N2254="zákl. přenesená",J2254,0)</f>
        <v>0</v>
      </c>
      <c r="BH2254" s="308">
        <f>IF(N2254="sníž. přenesená",J2254,0)</f>
        <v>0</v>
      </c>
      <c r="BI2254" s="308">
        <f>IF(N2254="nulová",J2254,0)</f>
        <v>0</v>
      </c>
      <c r="BJ2254" s="277" t="s">
        <v>8</v>
      </c>
      <c r="BK2254" s="308">
        <f>ROUND(I2254*H2254,0)</f>
        <v>0</v>
      </c>
      <c r="BL2254" s="277" t="s">
        <v>143</v>
      </c>
      <c r="BM2254" s="134" t="s">
        <v>4687</v>
      </c>
    </row>
    <row r="2255" spans="2:65" s="10" customFormat="1">
      <c r="B2255" s="136"/>
      <c r="D2255" s="137" t="s">
        <v>131</v>
      </c>
      <c r="E2255" s="138" t="s">
        <v>1</v>
      </c>
      <c r="F2255" s="139" t="s">
        <v>4686</v>
      </c>
      <c r="H2255" s="140">
        <v>2.7E-2</v>
      </c>
      <c r="I2255" s="141"/>
      <c r="L2255" s="136"/>
      <c r="M2255" s="142"/>
      <c r="T2255" s="144"/>
      <c r="AT2255" s="138" t="s">
        <v>131</v>
      </c>
      <c r="AU2255" s="138" t="s">
        <v>78</v>
      </c>
      <c r="AV2255" s="10" t="s">
        <v>78</v>
      </c>
      <c r="AW2255" s="10" t="s">
        <v>28</v>
      </c>
      <c r="AX2255" s="10" t="s">
        <v>8</v>
      </c>
      <c r="AY2255" s="138" t="s">
        <v>130</v>
      </c>
    </row>
    <row r="2256" spans="2:65" s="686" customFormat="1" ht="21.75" customHeight="1">
      <c r="B2256" s="301"/>
      <c r="C2256" s="145" t="s">
        <v>2674</v>
      </c>
      <c r="D2256" s="145" t="s">
        <v>164</v>
      </c>
      <c r="E2256" s="146" t="s">
        <v>4685</v>
      </c>
      <c r="F2256" s="147" t="s">
        <v>4684</v>
      </c>
      <c r="G2256" s="148" t="s">
        <v>138</v>
      </c>
      <c r="H2256" s="149">
        <v>8.3000000000000004E-2</v>
      </c>
      <c r="I2256" s="150"/>
      <c r="J2256" s="151">
        <f>ROUND(I2256*H2256,0)</f>
        <v>0</v>
      </c>
      <c r="K2256" s="147" t="s">
        <v>4082</v>
      </c>
      <c r="L2256" s="152"/>
      <c r="M2256" s="153" t="s">
        <v>1</v>
      </c>
      <c r="N2256" s="306" t="s">
        <v>37</v>
      </c>
      <c r="P2256" s="307">
        <f>O2256*H2256</f>
        <v>0</v>
      </c>
      <c r="Q2256" s="307">
        <v>1</v>
      </c>
      <c r="R2256" s="307">
        <f>Q2256*H2256</f>
        <v>8.3000000000000004E-2</v>
      </c>
      <c r="S2256" s="307">
        <v>0</v>
      </c>
      <c r="T2256" s="133">
        <f>S2256*H2256</f>
        <v>0</v>
      </c>
      <c r="AR2256" s="134" t="s">
        <v>154</v>
      </c>
      <c r="AT2256" s="134" t="s">
        <v>164</v>
      </c>
      <c r="AU2256" s="134" t="s">
        <v>78</v>
      </c>
      <c r="AY2256" s="277" t="s">
        <v>130</v>
      </c>
      <c r="BE2256" s="308">
        <f>IF(N2256="základní",J2256,0)</f>
        <v>0</v>
      </c>
      <c r="BF2256" s="308">
        <f>IF(N2256="snížená",J2256,0)</f>
        <v>0</v>
      </c>
      <c r="BG2256" s="308">
        <f>IF(N2256="zákl. přenesená",J2256,0)</f>
        <v>0</v>
      </c>
      <c r="BH2256" s="308">
        <f>IF(N2256="sníž. přenesená",J2256,0)</f>
        <v>0</v>
      </c>
      <c r="BI2256" s="308">
        <f>IF(N2256="nulová",J2256,0)</f>
        <v>0</v>
      </c>
      <c r="BJ2256" s="277" t="s">
        <v>8</v>
      </c>
      <c r="BK2256" s="308">
        <f>ROUND(I2256*H2256,0)</f>
        <v>0</v>
      </c>
      <c r="BL2256" s="277" t="s">
        <v>143</v>
      </c>
      <c r="BM2256" s="134" t="s">
        <v>4683</v>
      </c>
    </row>
    <row r="2257" spans="2:65" s="10" customFormat="1">
      <c r="B2257" s="136"/>
      <c r="D2257" s="137" t="s">
        <v>131</v>
      </c>
      <c r="E2257" s="138" t="s">
        <v>1</v>
      </c>
      <c r="F2257" s="139" t="s">
        <v>4682</v>
      </c>
      <c r="H2257" s="140">
        <v>8.3000000000000004E-2</v>
      </c>
      <c r="I2257" s="141"/>
      <c r="L2257" s="136"/>
      <c r="M2257" s="142"/>
      <c r="T2257" s="144"/>
      <c r="AT2257" s="138" t="s">
        <v>131</v>
      </c>
      <c r="AU2257" s="138" t="s">
        <v>78</v>
      </c>
      <c r="AV2257" s="10" t="s">
        <v>78</v>
      </c>
      <c r="AW2257" s="10" t="s">
        <v>28</v>
      </c>
      <c r="AX2257" s="10" t="s">
        <v>8</v>
      </c>
      <c r="AY2257" s="138" t="s">
        <v>130</v>
      </c>
    </row>
    <row r="2258" spans="2:65" s="686" customFormat="1" ht="21.75" customHeight="1">
      <c r="B2258" s="301"/>
      <c r="C2258" s="145" t="s">
        <v>2675</v>
      </c>
      <c r="D2258" s="145" t="s">
        <v>164</v>
      </c>
      <c r="E2258" s="146" t="s">
        <v>4681</v>
      </c>
      <c r="F2258" s="147" t="s">
        <v>4680</v>
      </c>
      <c r="G2258" s="148" t="s">
        <v>138</v>
      </c>
      <c r="H2258" s="149">
        <v>7.5999999999999998E-2</v>
      </c>
      <c r="I2258" s="150"/>
      <c r="J2258" s="151">
        <f>ROUND(I2258*H2258,0)</f>
        <v>0</v>
      </c>
      <c r="K2258" s="147" t="s">
        <v>4082</v>
      </c>
      <c r="L2258" s="152"/>
      <c r="M2258" s="153" t="s">
        <v>1</v>
      </c>
      <c r="N2258" s="306" t="s">
        <v>37</v>
      </c>
      <c r="P2258" s="307">
        <f>O2258*H2258</f>
        <v>0</v>
      </c>
      <c r="Q2258" s="307">
        <v>1</v>
      </c>
      <c r="R2258" s="307">
        <f>Q2258*H2258</f>
        <v>7.5999999999999998E-2</v>
      </c>
      <c r="S2258" s="307">
        <v>0</v>
      </c>
      <c r="T2258" s="133">
        <f>S2258*H2258</f>
        <v>0</v>
      </c>
      <c r="AR2258" s="134" t="s">
        <v>154</v>
      </c>
      <c r="AT2258" s="134" t="s">
        <v>164</v>
      </c>
      <c r="AU2258" s="134" t="s">
        <v>78</v>
      </c>
      <c r="AY2258" s="277" t="s">
        <v>130</v>
      </c>
      <c r="BE2258" s="308">
        <f>IF(N2258="základní",J2258,0)</f>
        <v>0</v>
      </c>
      <c r="BF2258" s="308">
        <f>IF(N2258="snížená",J2258,0)</f>
        <v>0</v>
      </c>
      <c r="BG2258" s="308">
        <f>IF(N2258="zákl. přenesená",J2258,0)</f>
        <v>0</v>
      </c>
      <c r="BH2258" s="308">
        <f>IF(N2258="sníž. přenesená",J2258,0)</f>
        <v>0</v>
      </c>
      <c r="BI2258" s="308">
        <f>IF(N2258="nulová",J2258,0)</f>
        <v>0</v>
      </c>
      <c r="BJ2258" s="277" t="s">
        <v>8</v>
      </c>
      <c r="BK2258" s="308">
        <f>ROUND(I2258*H2258,0)</f>
        <v>0</v>
      </c>
      <c r="BL2258" s="277" t="s">
        <v>143</v>
      </c>
      <c r="BM2258" s="134" t="s">
        <v>4679</v>
      </c>
    </row>
    <row r="2259" spans="2:65" s="10" customFormat="1">
      <c r="B2259" s="136"/>
      <c r="D2259" s="137" t="s">
        <v>131</v>
      </c>
      <c r="E2259" s="138" t="s">
        <v>1</v>
      </c>
      <c r="F2259" s="139" t="s">
        <v>4678</v>
      </c>
      <c r="H2259" s="140">
        <v>7.5999999999999998E-2</v>
      </c>
      <c r="I2259" s="141"/>
      <c r="L2259" s="136"/>
      <c r="M2259" s="142"/>
      <c r="T2259" s="144"/>
      <c r="AT2259" s="138" t="s">
        <v>131</v>
      </c>
      <c r="AU2259" s="138" t="s">
        <v>78</v>
      </c>
      <c r="AV2259" s="10" t="s">
        <v>78</v>
      </c>
      <c r="AW2259" s="10" t="s">
        <v>28</v>
      </c>
      <c r="AX2259" s="10" t="s">
        <v>8</v>
      </c>
      <c r="AY2259" s="138" t="s">
        <v>130</v>
      </c>
    </row>
    <row r="2260" spans="2:65" s="686" customFormat="1" ht="16.5" customHeight="1">
      <c r="B2260" s="301"/>
      <c r="C2260" s="145" t="s">
        <v>2676</v>
      </c>
      <c r="D2260" s="145" t="s">
        <v>164</v>
      </c>
      <c r="E2260" s="146" t="s">
        <v>3256</v>
      </c>
      <c r="F2260" s="147" t="s">
        <v>3255</v>
      </c>
      <c r="G2260" s="148" t="s">
        <v>644</v>
      </c>
      <c r="H2260" s="149">
        <v>2512.9</v>
      </c>
      <c r="I2260" s="150"/>
      <c r="J2260" s="151">
        <f>ROUND(I2260*H2260,0)</f>
        <v>0</v>
      </c>
      <c r="K2260" s="147" t="s">
        <v>1</v>
      </c>
      <c r="L2260" s="152"/>
      <c r="M2260" s="153" t="s">
        <v>1</v>
      </c>
      <c r="N2260" s="306" t="s">
        <v>37</v>
      </c>
      <c r="P2260" s="307">
        <f>O2260*H2260</f>
        <v>0</v>
      </c>
      <c r="Q2260" s="307">
        <v>0</v>
      </c>
      <c r="R2260" s="307">
        <f>Q2260*H2260</f>
        <v>0</v>
      </c>
      <c r="S2260" s="307">
        <v>0</v>
      </c>
      <c r="T2260" s="133">
        <f>S2260*H2260</f>
        <v>0</v>
      </c>
      <c r="AR2260" s="134" t="s">
        <v>154</v>
      </c>
      <c r="AT2260" s="134" t="s">
        <v>164</v>
      </c>
      <c r="AU2260" s="134" t="s">
        <v>78</v>
      </c>
      <c r="AY2260" s="277" t="s">
        <v>130</v>
      </c>
      <c r="BE2260" s="308">
        <f>IF(N2260="základní",J2260,0)</f>
        <v>0</v>
      </c>
      <c r="BF2260" s="308">
        <f>IF(N2260="snížená",J2260,0)</f>
        <v>0</v>
      </c>
      <c r="BG2260" s="308">
        <f>IF(N2260="zákl. přenesená",J2260,0)</f>
        <v>0</v>
      </c>
      <c r="BH2260" s="308">
        <f>IF(N2260="sníž. přenesená",J2260,0)</f>
        <v>0</v>
      </c>
      <c r="BI2260" s="308">
        <f>IF(N2260="nulová",J2260,0)</f>
        <v>0</v>
      </c>
      <c r="BJ2260" s="277" t="s">
        <v>8</v>
      </c>
      <c r="BK2260" s="308">
        <f>ROUND(I2260*H2260,0)</f>
        <v>0</v>
      </c>
      <c r="BL2260" s="277" t="s">
        <v>143</v>
      </c>
      <c r="BM2260" s="134" t="s">
        <v>4677</v>
      </c>
    </row>
    <row r="2261" spans="2:65" s="10" customFormat="1">
      <c r="B2261" s="136"/>
      <c r="D2261" s="137" t="s">
        <v>131</v>
      </c>
      <c r="E2261" s="138" t="s">
        <v>1</v>
      </c>
      <c r="F2261" s="139" t="s">
        <v>3259</v>
      </c>
      <c r="H2261" s="140">
        <v>2512.9</v>
      </c>
      <c r="I2261" s="141"/>
      <c r="L2261" s="136"/>
      <c r="M2261" s="142"/>
      <c r="T2261" s="144"/>
      <c r="AT2261" s="138" t="s">
        <v>131</v>
      </c>
      <c r="AU2261" s="138" t="s">
        <v>78</v>
      </c>
      <c r="AV2261" s="10" t="s">
        <v>78</v>
      </c>
      <c r="AW2261" s="10" t="s">
        <v>28</v>
      </c>
      <c r="AX2261" s="10" t="s">
        <v>8</v>
      </c>
      <c r="AY2261" s="138" t="s">
        <v>130</v>
      </c>
    </row>
    <row r="2262" spans="2:65" s="686" customFormat="1" ht="16.5" customHeight="1">
      <c r="B2262" s="301"/>
      <c r="C2262" s="145" t="s">
        <v>2677</v>
      </c>
      <c r="D2262" s="145" t="s">
        <v>164</v>
      </c>
      <c r="E2262" s="146" t="s">
        <v>3233</v>
      </c>
      <c r="F2262" s="147" t="s">
        <v>3232</v>
      </c>
      <c r="G2262" s="148" t="s">
        <v>644</v>
      </c>
      <c r="H2262" s="149">
        <v>2512.9</v>
      </c>
      <c r="I2262" s="150"/>
      <c r="J2262" s="151">
        <f>ROUND(I2262*H2262,0)</f>
        <v>0</v>
      </c>
      <c r="K2262" s="147" t="s">
        <v>1</v>
      </c>
      <c r="L2262" s="152"/>
      <c r="M2262" s="153" t="s">
        <v>1</v>
      </c>
      <c r="N2262" s="306" t="s">
        <v>37</v>
      </c>
      <c r="P2262" s="307">
        <f>O2262*H2262</f>
        <v>0</v>
      </c>
      <c r="Q2262" s="307">
        <v>0</v>
      </c>
      <c r="R2262" s="307">
        <f>Q2262*H2262</f>
        <v>0</v>
      </c>
      <c r="S2262" s="307">
        <v>0</v>
      </c>
      <c r="T2262" s="133">
        <f>S2262*H2262</f>
        <v>0</v>
      </c>
      <c r="AR2262" s="134" t="s">
        <v>154</v>
      </c>
      <c r="AT2262" s="134" t="s">
        <v>164</v>
      </c>
      <c r="AU2262" s="134" t="s">
        <v>78</v>
      </c>
      <c r="AY2262" s="277" t="s">
        <v>130</v>
      </c>
      <c r="BE2262" s="308">
        <f>IF(N2262="základní",J2262,0)</f>
        <v>0</v>
      </c>
      <c r="BF2262" s="308">
        <f>IF(N2262="snížená",J2262,0)</f>
        <v>0</v>
      </c>
      <c r="BG2262" s="308">
        <f>IF(N2262="zákl. přenesená",J2262,0)</f>
        <v>0</v>
      </c>
      <c r="BH2262" s="308">
        <f>IF(N2262="sníž. přenesená",J2262,0)</f>
        <v>0</v>
      </c>
      <c r="BI2262" s="308">
        <f>IF(N2262="nulová",J2262,0)</f>
        <v>0</v>
      </c>
      <c r="BJ2262" s="277" t="s">
        <v>8</v>
      </c>
      <c r="BK2262" s="308">
        <f>ROUND(I2262*H2262,0)</f>
        <v>0</v>
      </c>
      <c r="BL2262" s="277" t="s">
        <v>143</v>
      </c>
      <c r="BM2262" s="134" t="s">
        <v>4676</v>
      </c>
    </row>
    <row r="2263" spans="2:65" s="10" customFormat="1">
      <c r="B2263" s="136"/>
      <c r="D2263" s="137" t="s">
        <v>131</v>
      </c>
      <c r="E2263" s="138" t="s">
        <v>1</v>
      </c>
      <c r="F2263" s="139" t="s">
        <v>3259</v>
      </c>
      <c r="H2263" s="140">
        <v>2512.9</v>
      </c>
      <c r="I2263" s="141"/>
      <c r="L2263" s="136"/>
      <c r="M2263" s="142"/>
      <c r="T2263" s="144"/>
      <c r="AT2263" s="138" t="s">
        <v>131</v>
      </c>
      <c r="AU2263" s="138" t="s">
        <v>78</v>
      </c>
      <c r="AV2263" s="10" t="s">
        <v>78</v>
      </c>
      <c r="AW2263" s="10" t="s">
        <v>28</v>
      </c>
      <c r="AX2263" s="10" t="s">
        <v>8</v>
      </c>
      <c r="AY2263" s="138" t="s">
        <v>130</v>
      </c>
    </row>
    <row r="2264" spans="2:65" s="686" customFormat="1" ht="24.25" customHeight="1">
      <c r="B2264" s="301"/>
      <c r="C2264" s="551" t="s">
        <v>2678</v>
      </c>
      <c r="D2264" s="551" t="s">
        <v>1008</v>
      </c>
      <c r="E2264" s="801" t="s">
        <v>4675</v>
      </c>
      <c r="F2264" s="552" t="s">
        <v>4674</v>
      </c>
      <c r="G2264" s="800" t="s">
        <v>138</v>
      </c>
      <c r="H2264" s="799">
        <v>17.428000000000001</v>
      </c>
      <c r="I2264" s="553"/>
      <c r="J2264" s="798">
        <f>ROUND(I2264*H2264,0)</f>
        <v>0</v>
      </c>
      <c r="K2264" s="552" t="s">
        <v>4082</v>
      </c>
      <c r="L2264" s="34"/>
      <c r="M2264" s="554" t="s">
        <v>1</v>
      </c>
      <c r="N2264" s="555" t="s">
        <v>37</v>
      </c>
      <c r="P2264" s="307">
        <f>O2264*H2264</f>
        <v>0</v>
      </c>
      <c r="Q2264" s="307">
        <v>0</v>
      </c>
      <c r="R2264" s="307">
        <f>Q2264*H2264</f>
        <v>0</v>
      </c>
      <c r="S2264" s="307">
        <v>0</v>
      </c>
      <c r="T2264" s="133">
        <f>S2264*H2264</f>
        <v>0</v>
      </c>
      <c r="AR2264" s="134" t="s">
        <v>143</v>
      </c>
      <c r="AT2264" s="134" t="s">
        <v>1008</v>
      </c>
      <c r="AU2264" s="134" t="s">
        <v>78</v>
      </c>
      <c r="AY2264" s="277" t="s">
        <v>130</v>
      </c>
      <c r="BE2264" s="308">
        <f>IF(N2264="základní",J2264,0)</f>
        <v>0</v>
      </c>
      <c r="BF2264" s="308">
        <f>IF(N2264="snížená",J2264,0)</f>
        <v>0</v>
      </c>
      <c r="BG2264" s="308">
        <f>IF(N2264="zákl. přenesená",J2264,0)</f>
        <v>0</v>
      </c>
      <c r="BH2264" s="308">
        <f>IF(N2264="sníž. přenesená",J2264,0)</f>
        <v>0</v>
      </c>
      <c r="BI2264" s="308">
        <f>IF(N2264="nulová",J2264,0)</f>
        <v>0</v>
      </c>
      <c r="BJ2264" s="277" t="s">
        <v>8</v>
      </c>
      <c r="BK2264" s="308">
        <f>ROUND(I2264*H2264,0)</f>
        <v>0</v>
      </c>
      <c r="BL2264" s="277" t="s">
        <v>143</v>
      </c>
      <c r="BM2264" s="134" t="s">
        <v>4673</v>
      </c>
    </row>
    <row r="2265" spans="2:65" s="292" customFormat="1" ht="22.95" customHeight="1">
      <c r="B2265" s="293"/>
      <c r="D2265" s="120" t="s">
        <v>71</v>
      </c>
      <c r="E2265" s="129" t="s">
        <v>4672</v>
      </c>
      <c r="F2265" s="129" t="s">
        <v>4671</v>
      </c>
      <c r="I2265" s="294"/>
      <c r="J2265" s="300">
        <f>BK2265</f>
        <v>0</v>
      </c>
      <c r="L2265" s="293"/>
      <c r="M2265" s="296"/>
      <c r="P2265" s="297">
        <f>SUM(P2266:P2343)</f>
        <v>0</v>
      </c>
      <c r="R2265" s="297">
        <f>SUM(R2266:R2343)</f>
        <v>31.208190939999994</v>
      </c>
      <c r="T2265" s="298">
        <f>SUM(T2266:T2343)</f>
        <v>0</v>
      </c>
      <c r="AR2265" s="120" t="s">
        <v>78</v>
      </c>
      <c r="AT2265" s="127" t="s">
        <v>71</v>
      </c>
      <c r="AU2265" s="127" t="s">
        <v>8</v>
      </c>
      <c r="AY2265" s="120" t="s">
        <v>130</v>
      </c>
      <c r="BK2265" s="128">
        <f>SUM(BK2266:BK2343)</f>
        <v>0</v>
      </c>
    </row>
    <row r="2266" spans="2:65" s="686" customFormat="1" ht="16.5" customHeight="1">
      <c r="B2266" s="301"/>
      <c r="C2266" s="551" t="s">
        <v>2679</v>
      </c>
      <c r="D2266" s="551" t="s">
        <v>1008</v>
      </c>
      <c r="E2266" s="801" t="s">
        <v>3048</v>
      </c>
      <c r="F2266" s="552" t="s">
        <v>3047</v>
      </c>
      <c r="G2266" s="800" t="s">
        <v>270</v>
      </c>
      <c r="H2266" s="799">
        <v>773.25</v>
      </c>
      <c r="I2266" s="553"/>
      <c r="J2266" s="798">
        <f>ROUND(I2266*H2266,0)</f>
        <v>0</v>
      </c>
      <c r="K2266" s="552" t="s">
        <v>4082</v>
      </c>
      <c r="L2266" s="34"/>
      <c r="M2266" s="554" t="s">
        <v>1</v>
      </c>
      <c r="N2266" s="555" t="s">
        <v>37</v>
      </c>
      <c r="P2266" s="307">
        <f>O2266*H2266</f>
        <v>0</v>
      </c>
      <c r="Q2266" s="307">
        <v>2.9999999999999997E-4</v>
      </c>
      <c r="R2266" s="307">
        <f>Q2266*H2266</f>
        <v>0.23197499999999999</v>
      </c>
      <c r="S2266" s="307">
        <v>0</v>
      </c>
      <c r="T2266" s="133">
        <f>S2266*H2266</f>
        <v>0</v>
      </c>
      <c r="AR2266" s="134" t="s">
        <v>143</v>
      </c>
      <c r="AT2266" s="134" t="s">
        <v>1008</v>
      </c>
      <c r="AU2266" s="134" t="s">
        <v>78</v>
      </c>
      <c r="AY2266" s="277" t="s">
        <v>130</v>
      </c>
      <c r="BE2266" s="308">
        <f>IF(N2266="základní",J2266,0)</f>
        <v>0</v>
      </c>
      <c r="BF2266" s="308">
        <f>IF(N2266="snížená",J2266,0)</f>
        <v>0</v>
      </c>
      <c r="BG2266" s="308">
        <f>IF(N2266="zákl. přenesená",J2266,0)</f>
        <v>0</v>
      </c>
      <c r="BH2266" s="308">
        <f>IF(N2266="sníž. přenesená",J2266,0)</f>
        <v>0</v>
      </c>
      <c r="BI2266" s="308">
        <f>IF(N2266="nulová",J2266,0)</f>
        <v>0</v>
      </c>
      <c r="BJ2266" s="277" t="s">
        <v>8</v>
      </c>
      <c r="BK2266" s="308">
        <f>ROUND(I2266*H2266,0)</f>
        <v>0</v>
      </c>
      <c r="BL2266" s="277" t="s">
        <v>143</v>
      </c>
      <c r="BM2266" s="134" t="s">
        <v>4670</v>
      </c>
    </row>
    <row r="2267" spans="2:65" s="10" customFormat="1">
      <c r="B2267" s="136"/>
      <c r="D2267" s="137" t="s">
        <v>131</v>
      </c>
      <c r="E2267" s="138" t="s">
        <v>1</v>
      </c>
      <c r="F2267" s="139" t="s">
        <v>4636</v>
      </c>
      <c r="H2267" s="140">
        <v>68.98</v>
      </c>
      <c r="I2267" s="141"/>
      <c r="L2267" s="136"/>
      <c r="M2267" s="142"/>
      <c r="T2267" s="144"/>
      <c r="AT2267" s="138" t="s">
        <v>131</v>
      </c>
      <c r="AU2267" s="138" t="s">
        <v>78</v>
      </c>
      <c r="AV2267" s="10" t="s">
        <v>78</v>
      </c>
      <c r="AW2267" s="10" t="s">
        <v>28</v>
      </c>
      <c r="AX2267" s="10" t="s">
        <v>72</v>
      </c>
      <c r="AY2267" s="138" t="s">
        <v>130</v>
      </c>
    </row>
    <row r="2268" spans="2:65" s="10" customFormat="1">
      <c r="B2268" s="136"/>
      <c r="D2268" s="137" t="s">
        <v>131</v>
      </c>
      <c r="E2268" s="138" t="s">
        <v>1</v>
      </c>
      <c r="F2268" s="139" t="s">
        <v>4635</v>
      </c>
      <c r="H2268" s="140">
        <v>275.39</v>
      </c>
      <c r="I2268" s="141"/>
      <c r="L2268" s="136"/>
      <c r="M2268" s="142"/>
      <c r="T2268" s="144"/>
      <c r="AT2268" s="138" t="s">
        <v>131</v>
      </c>
      <c r="AU2268" s="138" t="s">
        <v>78</v>
      </c>
      <c r="AV2268" s="10" t="s">
        <v>78</v>
      </c>
      <c r="AW2268" s="10" t="s">
        <v>28</v>
      </c>
      <c r="AX2268" s="10" t="s">
        <v>72</v>
      </c>
      <c r="AY2268" s="138" t="s">
        <v>130</v>
      </c>
    </row>
    <row r="2269" spans="2:65" s="10" customFormat="1">
      <c r="B2269" s="136"/>
      <c r="D2269" s="137" t="s">
        <v>131</v>
      </c>
      <c r="E2269" s="138" t="s">
        <v>1</v>
      </c>
      <c r="F2269" s="139" t="s">
        <v>4634</v>
      </c>
      <c r="H2269" s="140">
        <v>407.73</v>
      </c>
      <c r="I2269" s="141"/>
      <c r="L2269" s="136"/>
      <c r="M2269" s="142"/>
      <c r="T2269" s="144"/>
      <c r="AT2269" s="138" t="s">
        <v>131</v>
      </c>
      <c r="AU2269" s="138" t="s">
        <v>78</v>
      </c>
      <c r="AV2269" s="10" t="s">
        <v>78</v>
      </c>
      <c r="AW2269" s="10" t="s">
        <v>28</v>
      </c>
      <c r="AX2269" s="10" t="s">
        <v>72</v>
      </c>
      <c r="AY2269" s="138" t="s">
        <v>130</v>
      </c>
    </row>
    <row r="2270" spans="2:65" s="10" customFormat="1">
      <c r="B2270" s="136"/>
      <c r="D2270" s="137" t="s">
        <v>131</v>
      </c>
      <c r="E2270" s="138" t="s">
        <v>1</v>
      </c>
      <c r="F2270" s="139" t="s">
        <v>4633</v>
      </c>
      <c r="H2270" s="140">
        <v>21.15</v>
      </c>
      <c r="I2270" s="141"/>
      <c r="L2270" s="136"/>
      <c r="M2270" s="142"/>
      <c r="T2270" s="144"/>
      <c r="AT2270" s="138" t="s">
        <v>131</v>
      </c>
      <c r="AU2270" s="138" t="s">
        <v>78</v>
      </c>
      <c r="AV2270" s="10" t="s">
        <v>78</v>
      </c>
      <c r="AW2270" s="10" t="s">
        <v>28</v>
      </c>
      <c r="AX2270" s="10" t="s">
        <v>72</v>
      </c>
      <c r="AY2270" s="138" t="s">
        <v>130</v>
      </c>
    </row>
    <row r="2271" spans="2:65" s="813" customFormat="1">
      <c r="B2271" s="817"/>
      <c r="D2271" s="137" t="s">
        <v>131</v>
      </c>
      <c r="E2271" s="814" t="s">
        <v>1</v>
      </c>
      <c r="F2271" s="820" t="s">
        <v>2951</v>
      </c>
      <c r="H2271" s="819">
        <v>773.25</v>
      </c>
      <c r="I2271" s="818"/>
      <c r="L2271" s="817"/>
      <c r="M2271" s="816"/>
      <c r="T2271" s="815"/>
      <c r="AT2271" s="814" t="s">
        <v>131</v>
      </c>
      <c r="AU2271" s="814" t="s">
        <v>78</v>
      </c>
      <c r="AV2271" s="813" t="s">
        <v>132</v>
      </c>
      <c r="AW2271" s="813" t="s">
        <v>28</v>
      </c>
      <c r="AX2271" s="813" t="s">
        <v>8</v>
      </c>
      <c r="AY2271" s="814" t="s">
        <v>130</v>
      </c>
    </row>
    <row r="2272" spans="2:65" s="686" customFormat="1" ht="24.25" customHeight="1">
      <c r="B2272" s="301"/>
      <c r="C2272" s="551" t="s">
        <v>2680</v>
      </c>
      <c r="D2272" s="551" t="s">
        <v>1008</v>
      </c>
      <c r="E2272" s="801" t="s">
        <v>4669</v>
      </c>
      <c r="F2272" s="552" t="s">
        <v>4668</v>
      </c>
      <c r="G2272" s="800" t="s">
        <v>158</v>
      </c>
      <c r="H2272" s="799">
        <v>10</v>
      </c>
      <c r="I2272" s="553"/>
      <c r="J2272" s="798">
        <f>ROUND(I2272*H2272,0)</f>
        <v>0</v>
      </c>
      <c r="K2272" s="552" t="s">
        <v>4082</v>
      </c>
      <c r="L2272" s="34"/>
      <c r="M2272" s="554" t="s">
        <v>1</v>
      </c>
      <c r="N2272" s="555" t="s">
        <v>37</v>
      </c>
      <c r="P2272" s="307">
        <f>O2272*H2272</f>
        <v>0</v>
      </c>
      <c r="Q2272" s="307">
        <v>0</v>
      </c>
      <c r="R2272" s="307">
        <f>Q2272*H2272</f>
        <v>0</v>
      </c>
      <c r="S2272" s="307">
        <v>0</v>
      </c>
      <c r="T2272" s="133">
        <f>S2272*H2272</f>
        <v>0</v>
      </c>
      <c r="AR2272" s="134" t="s">
        <v>143</v>
      </c>
      <c r="AT2272" s="134" t="s">
        <v>1008</v>
      </c>
      <c r="AU2272" s="134" t="s">
        <v>78</v>
      </c>
      <c r="AY2272" s="277" t="s">
        <v>130</v>
      </c>
      <c r="BE2272" s="308">
        <f>IF(N2272="základní",J2272,0)</f>
        <v>0</v>
      </c>
      <c r="BF2272" s="308">
        <f>IF(N2272="snížená",J2272,0)</f>
        <v>0</v>
      </c>
      <c r="BG2272" s="308">
        <f>IF(N2272="zákl. přenesená",J2272,0)</f>
        <v>0</v>
      </c>
      <c r="BH2272" s="308">
        <f>IF(N2272="sníž. přenesená",J2272,0)</f>
        <v>0</v>
      </c>
      <c r="BI2272" s="308">
        <f>IF(N2272="nulová",J2272,0)</f>
        <v>0</v>
      </c>
      <c r="BJ2272" s="277" t="s">
        <v>8</v>
      </c>
      <c r="BK2272" s="308">
        <f>ROUND(I2272*H2272,0)</f>
        <v>0</v>
      </c>
      <c r="BL2272" s="277" t="s">
        <v>143</v>
      </c>
      <c r="BM2272" s="134" t="s">
        <v>4667</v>
      </c>
    </row>
    <row r="2273" spans="2:65" s="10" customFormat="1">
      <c r="B2273" s="136"/>
      <c r="D2273" s="137" t="s">
        <v>131</v>
      </c>
      <c r="E2273" s="138" t="s">
        <v>1</v>
      </c>
      <c r="F2273" s="139" t="s">
        <v>4666</v>
      </c>
      <c r="H2273" s="140">
        <v>10</v>
      </c>
      <c r="I2273" s="141"/>
      <c r="L2273" s="136"/>
      <c r="M2273" s="142"/>
      <c r="T2273" s="144"/>
      <c r="AT2273" s="138" t="s">
        <v>131</v>
      </c>
      <c r="AU2273" s="138" t="s">
        <v>78</v>
      </c>
      <c r="AV2273" s="10" t="s">
        <v>78</v>
      </c>
      <c r="AW2273" s="10" t="s">
        <v>28</v>
      </c>
      <c r="AX2273" s="10" t="s">
        <v>8</v>
      </c>
      <c r="AY2273" s="138" t="s">
        <v>130</v>
      </c>
    </row>
    <row r="2274" spans="2:65" s="686" customFormat="1" ht="16.5" customHeight="1">
      <c r="B2274" s="301"/>
      <c r="C2274" s="145" t="s">
        <v>2681</v>
      </c>
      <c r="D2274" s="145" t="s">
        <v>164</v>
      </c>
      <c r="E2274" s="146" t="s">
        <v>4665</v>
      </c>
      <c r="F2274" s="147" t="s">
        <v>4664</v>
      </c>
      <c r="G2274" s="148" t="s">
        <v>158</v>
      </c>
      <c r="H2274" s="149">
        <v>10</v>
      </c>
      <c r="I2274" s="150"/>
      <c r="J2274" s="151">
        <f>ROUND(I2274*H2274,0)</f>
        <v>0</v>
      </c>
      <c r="K2274" s="147" t="s">
        <v>1</v>
      </c>
      <c r="L2274" s="152"/>
      <c r="M2274" s="153" t="s">
        <v>1</v>
      </c>
      <c r="N2274" s="306" t="s">
        <v>37</v>
      </c>
      <c r="P2274" s="307">
        <f>O2274*H2274</f>
        <v>0</v>
      </c>
      <c r="Q2274" s="307">
        <v>1.3999999999999999E-4</v>
      </c>
      <c r="R2274" s="307">
        <f>Q2274*H2274</f>
        <v>1.3999999999999998E-3</v>
      </c>
      <c r="S2274" s="307">
        <v>0</v>
      </c>
      <c r="T2274" s="133">
        <f>S2274*H2274</f>
        <v>0</v>
      </c>
      <c r="AR2274" s="134" t="s">
        <v>154</v>
      </c>
      <c r="AT2274" s="134" t="s">
        <v>164</v>
      </c>
      <c r="AU2274" s="134" t="s">
        <v>78</v>
      </c>
      <c r="AY2274" s="277" t="s">
        <v>130</v>
      </c>
      <c r="BE2274" s="308">
        <f>IF(N2274="základní",J2274,0)</f>
        <v>0</v>
      </c>
      <c r="BF2274" s="308">
        <f>IF(N2274="snížená",J2274,0)</f>
        <v>0</v>
      </c>
      <c r="BG2274" s="308">
        <f>IF(N2274="zákl. přenesená",J2274,0)</f>
        <v>0</v>
      </c>
      <c r="BH2274" s="308">
        <f>IF(N2274="sníž. přenesená",J2274,0)</f>
        <v>0</v>
      </c>
      <c r="BI2274" s="308">
        <f>IF(N2274="nulová",J2274,0)</f>
        <v>0</v>
      </c>
      <c r="BJ2274" s="277" t="s">
        <v>8</v>
      </c>
      <c r="BK2274" s="308">
        <f>ROUND(I2274*H2274,0)</f>
        <v>0</v>
      </c>
      <c r="BL2274" s="277" t="s">
        <v>143</v>
      </c>
      <c r="BM2274" s="134" t="s">
        <v>4663</v>
      </c>
    </row>
    <row r="2275" spans="2:65" s="686" customFormat="1" ht="24.25" customHeight="1">
      <c r="B2275" s="301"/>
      <c r="C2275" s="551" t="s">
        <v>2682</v>
      </c>
      <c r="D2275" s="551" t="s">
        <v>1008</v>
      </c>
      <c r="E2275" s="801" t="s">
        <v>3431</v>
      </c>
      <c r="F2275" s="552" t="s">
        <v>3430</v>
      </c>
      <c r="G2275" s="800" t="s">
        <v>158</v>
      </c>
      <c r="H2275" s="799">
        <v>271.63600000000002</v>
      </c>
      <c r="I2275" s="553"/>
      <c r="J2275" s="798">
        <f>ROUND(I2275*H2275,0)</f>
        <v>0</v>
      </c>
      <c r="K2275" s="552" t="s">
        <v>4082</v>
      </c>
      <c r="L2275" s="34"/>
      <c r="M2275" s="554" t="s">
        <v>1</v>
      </c>
      <c r="N2275" s="555" t="s">
        <v>37</v>
      </c>
      <c r="P2275" s="307">
        <f>O2275*H2275</f>
        <v>0</v>
      </c>
      <c r="Q2275" s="307">
        <v>0</v>
      </c>
      <c r="R2275" s="307">
        <f>Q2275*H2275</f>
        <v>0</v>
      </c>
      <c r="S2275" s="307">
        <v>0</v>
      </c>
      <c r="T2275" s="133">
        <f>S2275*H2275</f>
        <v>0</v>
      </c>
      <c r="AR2275" s="134" t="s">
        <v>143</v>
      </c>
      <c r="AT2275" s="134" t="s">
        <v>1008</v>
      </c>
      <c r="AU2275" s="134" t="s">
        <v>78</v>
      </c>
      <c r="AY2275" s="277" t="s">
        <v>130</v>
      </c>
      <c r="BE2275" s="308">
        <f>IF(N2275="základní",J2275,0)</f>
        <v>0</v>
      </c>
      <c r="BF2275" s="308">
        <f>IF(N2275="snížená",J2275,0)</f>
        <v>0</v>
      </c>
      <c r="BG2275" s="308">
        <f>IF(N2275="zákl. přenesená",J2275,0)</f>
        <v>0</v>
      </c>
      <c r="BH2275" s="308">
        <f>IF(N2275="sníž. přenesená",J2275,0)</f>
        <v>0</v>
      </c>
      <c r="BI2275" s="308">
        <f>IF(N2275="nulová",J2275,0)</f>
        <v>0</v>
      </c>
      <c r="BJ2275" s="277" t="s">
        <v>8</v>
      </c>
      <c r="BK2275" s="308">
        <f>ROUND(I2275*H2275,0)</f>
        <v>0</v>
      </c>
      <c r="BL2275" s="277" t="s">
        <v>143</v>
      </c>
      <c r="BM2275" s="134" t="s">
        <v>4662</v>
      </c>
    </row>
    <row r="2276" spans="2:65" s="10" customFormat="1">
      <c r="B2276" s="136"/>
      <c r="D2276" s="137" t="s">
        <v>131</v>
      </c>
      <c r="E2276" s="138" t="s">
        <v>1</v>
      </c>
      <c r="F2276" s="139" t="s">
        <v>3435</v>
      </c>
      <c r="H2276" s="140">
        <v>271.63600000000002</v>
      </c>
      <c r="I2276" s="141"/>
      <c r="L2276" s="136"/>
      <c r="M2276" s="142"/>
      <c r="T2276" s="144"/>
      <c r="AT2276" s="138" t="s">
        <v>131</v>
      </c>
      <c r="AU2276" s="138" t="s">
        <v>78</v>
      </c>
      <c r="AV2276" s="10" t="s">
        <v>78</v>
      </c>
      <c r="AW2276" s="10" t="s">
        <v>28</v>
      </c>
      <c r="AX2276" s="10" t="s">
        <v>8</v>
      </c>
      <c r="AY2276" s="138" t="s">
        <v>130</v>
      </c>
    </row>
    <row r="2277" spans="2:65" s="686" customFormat="1" ht="24.25" customHeight="1">
      <c r="B2277" s="301"/>
      <c r="C2277" s="145" t="s">
        <v>2683</v>
      </c>
      <c r="D2277" s="145" t="s">
        <v>164</v>
      </c>
      <c r="E2277" s="146" t="s">
        <v>3427</v>
      </c>
      <c r="F2277" s="147" t="s">
        <v>3426</v>
      </c>
      <c r="G2277" s="148" t="s">
        <v>158</v>
      </c>
      <c r="H2277" s="149">
        <v>285.21800000000002</v>
      </c>
      <c r="I2277" s="150"/>
      <c r="J2277" s="151">
        <f>ROUND(I2277*H2277,0)</f>
        <v>0</v>
      </c>
      <c r="K2277" s="147" t="s">
        <v>4082</v>
      </c>
      <c r="L2277" s="152"/>
      <c r="M2277" s="153" t="s">
        <v>1</v>
      </c>
      <c r="N2277" s="306" t="s">
        <v>37</v>
      </c>
      <c r="P2277" s="307">
        <f>O2277*H2277</f>
        <v>0</v>
      </c>
      <c r="Q2277" s="307">
        <v>1.4999999999999999E-4</v>
      </c>
      <c r="R2277" s="307">
        <f>Q2277*H2277</f>
        <v>4.27827E-2</v>
      </c>
      <c r="S2277" s="307">
        <v>0</v>
      </c>
      <c r="T2277" s="133">
        <f>S2277*H2277</f>
        <v>0</v>
      </c>
      <c r="AR2277" s="134" t="s">
        <v>154</v>
      </c>
      <c r="AT2277" s="134" t="s">
        <v>164</v>
      </c>
      <c r="AU2277" s="134" t="s">
        <v>78</v>
      </c>
      <c r="AY2277" s="277" t="s">
        <v>130</v>
      </c>
      <c r="BE2277" s="308">
        <f>IF(N2277="základní",J2277,0)</f>
        <v>0</v>
      </c>
      <c r="BF2277" s="308">
        <f>IF(N2277="snížená",J2277,0)</f>
        <v>0</v>
      </c>
      <c r="BG2277" s="308">
        <f>IF(N2277="zákl. přenesená",J2277,0)</f>
        <v>0</v>
      </c>
      <c r="BH2277" s="308">
        <f>IF(N2277="sníž. přenesená",J2277,0)</f>
        <v>0</v>
      </c>
      <c r="BI2277" s="308">
        <f>IF(N2277="nulová",J2277,0)</f>
        <v>0</v>
      </c>
      <c r="BJ2277" s="277" t="s">
        <v>8</v>
      </c>
      <c r="BK2277" s="308">
        <f>ROUND(I2277*H2277,0)</f>
        <v>0</v>
      </c>
      <c r="BL2277" s="277" t="s">
        <v>143</v>
      </c>
      <c r="BM2277" s="134" t="s">
        <v>4661</v>
      </c>
    </row>
    <row r="2278" spans="2:65" s="10" customFormat="1">
      <c r="B2278" s="136"/>
      <c r="D2278" s="137" t="s">
        <v>131</v>
      </c>
      <c r="E2278" s="138" t="s">
        <v>1</v>
      </c>
      <c r="F2278" s="139" t="s">
        <v>4660</v>
      </c>
      <c r="H2278" s="140">
        <v>285.21800000000002</v>
      </c>
      <c r="I2278" s="141"/>
      <c r="L2278" s="136"/>
      <c r="M2278" s="142"/>
      <c r="T2278" s="144"/>
      <c r="AT2278" s="138" t="s">
        <v>131</v>
      </c>
      <c r="AU2278" s="138" t="s">
        <v>78</v>
      </c>
      <c r="AV2278" s="10" t="s">
        <v>78</v>
      </c>
      <c r="AW2278" s="10" t="s">
        <v>28</v>
      </c>
      <c r="AX2278" s="10" t="s">
        <v>8</v>
      </c>
      <c r="AY2278" s="138" t="s">
        <v>130</v>
      </c>
    </row>
    <row r="2279" spans="2:65" s="686" customFormat="1" ht="24.25" customHeight="1">
      <c r="B2279" s="301"/>
      <c r="C2279" s="551" t="s">
        <v>2684</v>
      </c>
      <c r="D2279" s="551" t="s">
        <v>1008</v>
      </c>
      <c r="E2279" s="801" t="s">
        <v>4659</v>
      </c>
      <c r="F2279" s="552" t="s">
        <v>4658</v>
      </c>
      <c r="G2279" s="800" t="s">
        <v>158</v>
      </c>
      <c r="H2279" s="799">
        <v>12.6</v>
      </c>
      <c r="I2279" s="553"/>
      <c r="J2279" s="798">
        <f>ROUND(I2279*H2279,0)</f>
        <v>0</v>
      </c>
      <c r="K2279" s="552" t="s">
        <v>4082</v>
      </c>
      <c r="L2279" s="34"/>
      <c r="M2279" s="554" t="s">
        <v>1</v>
      </c>
      <c r="N2279" s="555" t="s">
        <v>37</v>
      </c>
      <c r="P2279" s="307">
        <f>O2279*H2279</f>
        <v>0</v>
      </c>
      <c r="Q2279" s="307">
        <v>2.0000000000000001E-4</v>
      </c>
      <c r="R2279" s="307">
        <f>Q2279*H2279</f>
        <v>2.5200000000000001E-3</v>
      </c>
      <c r="S2279" s="307">
        <v>0</v>
      </c>
      <c r="T2279" s="133">
        <f>S2279*H2279</f>
        <v>0</v>
      </c>
      <c r="AR2279" s="134" t="s">
        <v>143</v>
      </c>
      <c r="AT2279" s="134" t="s">
        <v>1008</v>
      </c>
      <c r="AU2279" s="134" t="s">
        <v>78</v>
      </c>
      <c r="AY2279" s="277" t="s">
        <v>130</v>
      </c>
      <c r="BE2279" s="308">
        <f>IF(N2279="základní",J2279,0)</f>
        <v>0</v>
      </c>
      <c r="BF2279" s="308">
        <f>IF(N2279="snížená",J2279,0)</f>
        <v>0</v>
      </c>
      <c r="BG2279" s="308">
        <f>IF(N2279="zákl. přenesená",J2279,0)</f>
        <v>0</v>
      </c>
      <c r="BH2279" s="308">
        <f>IF(N2279="sníž. přenesená",J2279,0)</f>
        <v>0</v>
      </c>
      <c r="BI2279" s="308">
        <f>IF(N2279="nulová",J2279,0)</f>
        <v>0</v>
      </c>
      <c r="BJ2279" s="277" t="s">
        <v>8</v>
      </c>
      <c r="BK2279" s="308">
        <f>ROUND(I2279*H2279,0)</f>
        <v>0</v>
      </c>
      <c r="BL2279" s="277" t="s">
        <v>143</v>
      </c>
      <c r="BM2279" s="134" t="s">
        <v>4657</v>
      </c>
    </row>
    <row r="2280" spans="2:65" s="10" customFormat="1">
      <c r="B2280" s="136"/>
      <c r="D2280" s="137" t="s">
        <v>131</v>
      </c>
      <c r="E2280" s="138" t="s">
        <v>1</v>
      </c>
      <c r="F2280" s="139" t="s">
        <v>4653</v>
      </c>
      <c r="H2280" s="140">
        <v>5.5</v>
      </c>
      <c r="I2280" s="141"/>
      <c r="L2280" s="136"/>
      <c r="M2280" s="142"/>
      <c r="T2280" s="144"/>
      <c r="AT2280" s="138" t="s">
        <v>131</v>
      </c>
      <c r="AU2280" s="138" t="s">
        <v>78</v>
      </c>
      <c r="AV2280" s="10" t="s">
        <v>78</v>
      </c>
      <c r="AW2280" s="10" t="s">
        <v>28</v>
      </c>
      <c r="AX2280" s="10" t="s">
        <v>72</v>
      </c>
      <c r="AY2280" s="138" t="s">
        <v>130</v>
      </c>
    </row>
    <row r="2281" spans="2:65" s="10" customFormat="1">
      <c r="B2281" s="136"/>
      <c r="D2281" s="137" t="s">
        <v>131</v>
      </c>
      <c r="E2281" s="138" t="s">
        <v>1</v>
      </c>
      <c r="F2281" s="139" t="s">
        <v>4652</v>
      </c>
      <c r="H2281" s="140">
        <v>4.2</v>
      </c>
      <c r="I2281" s="141"/>
      <c r="L2281" s="136"/>
      <c r="M2281" s="142"/>
      <c r="T2281" s="144"/>
      <c r="AT2281" s="138" t="s">
        <v>131</v>
      </c>
      <c r="AU2281" s="138" t="s">
        <v>78</v>
      </c>
      <c r="AV2281" s="10" t="s">
        <v>78</v>
      </c>
      <c r="AW2281" s="10" t="s">
        <v>28</v>
      </c>
      <c r="AX2281" s="10" t="s">
        <v>72</v>
      </c>
      <c r="AY2281" s="138" t="s">
        <v>130</v>
      </c>
    </row>
    <row r="2282" spans="2:65" s="10" customFormat="1">
      <c r="B2282" s="136"/>
      <c r="D2282" s="137" t="s">
        <v>131</v>
      </c>
      <c r="E2282" s="138" t="s">
        <v>1</v>
      </c>
      <c r="F2282" s="139" t="s">
        <v>4651</v>
      </c>
      <c r="H2282" s="140">
        <v>1.1000000000000001</v>
      </c>
      <c r="I2282" s="141"/>
      <c r="L2282" s="136"/>
      <c r="M2282" s="142"/>
      <c r="T2282" s="144"/>
      <c r="AT2282" s="138" t="s">
        <v>131</v>
      </c>
      <c r="AU2282" s="138" t="s">
        <v>78</v>
      </c>
      <c r="AV2282" s="10" t="s">
        <v>78</v>
      </c>
      <c r="AW2282" s="10" t="s">
        <v>28</v>
      </c>
      <c r="AX2282" s="10" t="s">
        <v>72</v>
      </c>
      <c r="AY2282" s="138" t="s">
        <v>130</v>
      </c>
    </row>
    <row r="2283" spans="2:65" s="10" customFormat="1">
      <c r="B2283" s="136"/>
      <c r="D2283" s="137" t="s">
        <v>131</v>
      </c>
      <c r="E2283" s="138" t="s">
        <v>1</v>
      </c>
      <c r="F2283" s="139" t="s">
        <v>4650</v>
      </c>
      <c r="H2283" s="140">
        <v>0.9</v>
      </c>
      <c r="I2283" s="141"/>
      <c r="L2283" s="136"/>
      <c r="M2283" s="142"/>
      <c r="T2283" s="144"/>
      <c r="AT2283" s="138" t="s">
        <v>131</v>
      </c>
      <c r="AU2283" s="138" t="s">
        <v>78</v>
      </c>
      <c r="AV2283" s="10" t="s">
        <v>78</v>
      </c>
      <c r="AW2283" s="10" t="s">
        <v>28</v>
      </c>
      <c r="AX2283" s="10" t="s">
        <v>72</v>
      </c>
      <c r="AY2283" s="138" t="s">
        <v>130</v>
      </c>
    </row>
    <row r="2284" spans="2:65" s="10" customFormat="1">
      <c r="B2284" s="136"/>
      <c r="D2284" s="137" t="s">
        <v>131</v>
      </c>
      <c r="E2284" s="138" t="s">
        <v>1</v>
      </c>
      <c r="F2284" s="139" t="s">
        <v>4649</v>
      </c>
      <c r="H2284" s="140">
        <v>0.9</v>
      </c>
      <c r="I2284" s="141"/>
      <c r="L2284" s="136"/>
      <c r="M2284" s="142"/>
      <c r="T2284" s="144"/>
      <c r="AT2284" s="138" t="s">
        <v>131</v>
      </c>
      <c r="AU2284" s="138" t="s">
        <v>78</v>
      </c>
      <c r="AV2284" s="10" t="s">
        <v>78</v>
      </c>
      <c r="AW2284" s="10" t="s">
        <v>28</v>
      </c>
      <c r="AX2284" s="10" t="s">
        <v>72</v>
      </c>
      <c r="AY2284" s="138" t="s">
        <v>130</v>
      </c>
    </row>
    <row r="2285" spans="2:65" s="813" customFormat="1">
      <c r="B2285" s="817"/>
      <c r="D2285" s="137" t="s">
        <v>131</v>
      </c>
      <c r="E2285" s="814" t="s">
        <v>1</v>
      </c>
      <c r="F2285" s="820" t="s">
        <v>2951</v>
      </c>
      <c r="H2285" s="819">
        <v>12.6</v>
      </c>
      <c r="I2285" s="818"/>
      <c r="L2285" s="817"/>
      <c r="M2285" s="816"/>
      <c r="T2285" s="815"/>
      <c r="AT2285" s="814" t="s">
        <v>131</v>
      </c>
      <c r="AU2285" s="814" t="s">
        <v>78</v>
      </c>
      <c r="AV2285" s="813" t="s">
        <v>132</v>
      </c>
      <c r="AW2285" s="813" t="s">
        <v>28</v>
      </c>
      <c r="AX2285" s="813" t="s">
        <v>8</v>
      </c>
      <c r="AY2285" s="814" t="s">
        <v>130</v>
      </c>
    </row>
    <row r="2286" spans="2:65" s="686" customFormat="1" ht="24.25" customHeight="1">
      <c r="B2286" s="301"/>
      <c r="C2286" s="145" t="s">
        <v>2685</v>
      </c>
      <c r="D2286" s="145" t="s">
        <v>164</v>
      </c>
      <c r="E2286" s="146" t="s">
        <v>4656</v>
      </c>
      <c r="F2286" s="147" t="s">
        <v>4655</v>
      </c>
      <c r="G2286" s="148" t="s">
        <v>158</v>
      </c>
      <c r="H2286" s="149">
        <v>12.6</v>
      </c>
      <c r="I2286" s="150"/>
      <c r="J2286" s="151">
        <f>ROUND(I2286*H2286,0)</f>
        <v>0</v>
      </c>
      <c r="K2286" s="147" t="s">
        <v>4082</v>
      </c>
      <c r="L2286" s="152"/>
      <c r="M2286" s="153" t="s">
        <v>1</v>
      </c>
      <c r="N2286" s="306" t="s">
        <v>37</v>
      </c>
      <c r="P2286" s="307">
        <f>O2286*H2286</f>
        <v>0</v>
      </c>
      <c r="Q2286" s="307">
        <v>2.1000000000000001E-4</v>
      </c>
      <c r="R2286" s="307">
        <f>Q2286*H2286</f>
        <v>2.6459999999999999E-3</v>
      </c>
      <c r="S2286" s="307">
        <v>0</v>
      </c>
      <c r="T2286" s="133">
        <f>S2286*H2286</f>
        <v>0</v>
      </c>
      <c r="AR2286" s="134" t="s">
        <v>154</v>
      </c>
      <c r="AT2286" s="134" t="s">
        <v>164</v>
      </c>
      <c r="AU2286" s="134" t="s">
        <v>78</v>
      </c>
      <c r="AY2286" s="277" t="s">
        <v>130</v>
      </c>
      <c r="BE2286" s="308">
        <f>IF(N2286="základní",J2286,0)</f>
        <v>0</v>
      </c>
      <c r="BF2286" s="308">
        <f>IF(N2286="snížená",J2286,0)</f>
        <v>0</v>
      </c>
      <c r="BG2286" s="308">
        <f>IF(N2286="zákl. přenesená",J2286,0)</f>
        <v>0</v>
      </c>
      <c r="BH2286" s="308">
        <f>IF(N2286="sníž. přenesená",J2286,0)</f>
        <v>0</v>
      </c>
      <c r="BI2286" s="308">
        <f>IF(N2286="nulová",J2286,0)</f>
        <v>0</v>
      </c>
      <c r="BJ2286" s="277" t="s">
        <v>8</v>
      </c>
      <c r="BK2286" s="308">
        <f>ROUND(I2286*H2286,0)</f>
        <v>0</v>
      </c>
      <c r="BL2286" s="277" t="s">
        <v>143</v>
      </c>
      <c r="BM2286" s="134" t="s">
        <v>4654</v>
      </c>
    </row>
    <row r="2287" spans="2:65" s="10" customFormat="1">
      <c r="B2287" s="136"/>
      <c r="D2287" s="137" t="s">
        <v>131</v>
      </c>
      <c r="E2287" s="138" t="s">
        <v>1</v>
      </c>
      <c r="F2287" s="139" t="s">
        <v>4653</v>
      </c>
      <c r="H2287" s="140">
        <v>5.5</v>
      </c>
      <c r="I2287" s="141"/>
      <c r="L2287" s="136"/>
      <c r="M2287" s="142"/>
      <c r="T2287" s="144"/>
      <c r="AT2287" s="138" t="s">
        <v>131</v>
      </c>
      <c r="AU2287" s="138" t="s">
        <v>78</v>
      </c>
      <c r="AV2287" s="10" t="s">
        <v>78</v>
      </c>
      <c r="AW2287" s="10" t="s">
        <v>28</v>
      </c>
      <c r="AX2287" s="10" t="s">
        <v>72</v>
      </c>
      <c r="AY2287" s="138" t="s">
        <v>130</v>
      </c>
    </row>
    <row r="2288" spans="2:65" s="10" customFormat="1">
      <c r="B2288" s="136"/>
      <c r="D2288" s="137" t="s">
        <v>131</v>
      </c>
      <c r="E2288" s="138" t="s">
        <v>1</v>
      </c>
      <c r="F2288" s="139" t="s">
        <v>4652</v>
      </c>
      <c r="H2288" s="140">
        <v>4.2</v>
      </c>
      <c r="I2288" s="141"/>
      <c r="L2288" s="136"/>
      <c r="M2288" s="142"/>
      <c r="T2288" s="144"/>
      <c r="AT2288" s="138" t="s">
        <v>131</v>
      </c>
      <c r="AU2288" s="138" t="s">
        <v>78</v>
      </c>
      <c r="AV2288" s="10" t="s">
        <v>78</v>
      </c>
      <c r="AW2288" s="10" t="s">
        <v>28</v>
      </c>
      <c r="AX2288" s="10" t="s">
        <v>72</v>
      </c>
      <c r="AY2288" s="138" t="s">
        <v>130</v>
      </c>
    </row>
    <row r="2289" spans="2:65" s="10" customFormat="1">
      <c r="B2289" s="136"/>
      <c r="D2289" s="137" t="s">
        <v>131</v>
      </c>
      <c r="E2289" s="138" t="s">
        <v>1</v>
      </c>
      <c r="F2289" s="139" t="s">
        <v>4651</v>
      </c>
      <c r="H2289" s="140">
        <v>1.1000000000000001</v>
      </c>
      <c r="I2289" s="141"/>
      <c r="L2289" s="136"/>
      <c r="M2289" s="142"/>
      <c r="T2289" s="144"/>
      <c r="AT2289" s="138" t="s">
        <v>131</v>
      </c>
      <c r="AU2289" s="138" t="s">
        <v>78</v>
      </c>
      <c r="AV2289" s="10" t="s">
        <v>78</v>
      </c>
      <c r="AW2289" s="10" t="s">
        <v>28</v>
      </c>
      <c r="AX2289" s="10" t="s">
        <v>72</v>
      </c>
      <c r="AY2289" s="138" t="s">
        <v>130</v>
      </c>
    </row>
    <row r="2290" spans="2:65" s="10" customFormat="1">
      <c r="B2290" s="136"/>
      <c r="D2290" s="137" t="s">
        <v>131</v>
      </c>
      <c r="E2290" s="138" t="s">
        <v>1</v>
      </c>
      <c r="F2290" s="139" t="s">
        <v>4650</v>
      </c>
      <c r="H2290" s="140">
        <v>0.9</v>
      </c>
      <c r="I2290" s="141"/>
      <c r="L2290" s="136"/>
      <c r="M2290" s="142"/>
      <c r="T2290" s="144"/>
      <c r="AT2290" s="138" t="s">
        <v>131</v>
      </c>
      <c r="AU2290" s="138" t="s">
        <v>78</v>
      </c>
      <c r="AV2290" s="10" t="s">
        <v>78</v>
      </c>
      <c r="AW2290" s="10" t="s">
        <v>28</v>
      </c>
      <c r="AX2290" s="10" t="s">
        <v>72</v>
      </c>
      <c r="AY2290" s="138" t="s">
        <v>130</v>
      </c>
    </row>
    <row r="2291" spans="2:65" s="10" customFormat="1">
      <c r="B2291" s="136"/>
      <c r="D2291" s="137" t="s">
        <v>131</v>
      </c>
      <c r="E2291" s="138" t="s">
        <v>1</v>
      </c>
      <c r="F2291" s="139" t="s">
        <v>4649</v>
      </c>
      <c r="H2291" s="140">
        <v>0.9</v>
      </c>
      <c r="I2291" s="141"/>
      <c r="L2291" s="136"/>
      <c r="M2291" s="142"/>
      <c r="T2291" s="144"/>
      <c r="AT2291" s="138" t="s">
        <v>131</v>
      </c>
      <c r="AU2291" s="138" t="s">
        <v>78</v>
      </c>
      <c r="AV2291" s="10" t="s">
        <v>78</v>
      </c>
      <c r="AW2291" s="10" t="s">
        <v>28</v>
      </c>
      <c r="AX2291" s="10" t="s">
        <v>72</v>
      </c>
      <c r="AY2291" s="138" t="s">
        <v>130</v>
      </c>
    </row>
    <row r="2292" spans="2:65" s="813" customFormat="1">
      <c r="B2292" s="817"/>
      <c r="D2292" s="137" t="s">
        <v>131</v>
      </c>
      <c r="E2292" s="814" t="s">
        <v>1</v>
      </c>
      <c r="F2292" s="820" t="s">
        <v>2951</v>
      </c>
      <c r="H2292" s="819">
        <v>12.6</v>
      </c>
      <c r="I2292" s="818"/>
      <c r="L2292" s="817"/>
      <c r="M2292" s="816"/>
      <c r="T2292" s="815"/>
      <c r="AT2292" s="814" t="s">
        <v>131</v>
      </c>
      <c r="AU2292" s="814" t="s">
        <v>78</v>
      </c>
      <c r="AV2292" s="813" t="s">
        <v>132</v>
      </c>
      <c r="AW2292" s="813" t="s">
        <v>28</v>
      </c>
      <c r="AX2292" s="813" t="s">
        <v>8</v>
      </c>
      <c r="AY2292" s="814" t="s">
        <v>130</v>
      </c>
    </row>
    <row r="2293" spans="2:65" s="686" customFormat="1" ht="24.25" customHeight="1">
      <c r="B2293" s="301"/>
      <c r="C2293" s="551" t="s">
        <v>2686</v>
      </c>
      <c r="D2293" s="551" t="s">
        <v>1008</v>
      </c>
      <c r="E2293" s="801" t="s">
        <v>3313</v>
      </c>
      <c r="F2293" s="552" t="s">
        <v>3312</v>
      </c>
      <c r="G2293" s="800" t="s">
        <v>158</v>
      </c>
      <c r="H2293" s="799">
        <v>40</v>
      </c>
      <c r="I2293" s="553"/>
      <c r="J2293" s="798">
        <f>ROUND(I2293*H2293,0)</f>
        <v>0</v>
      </c>
      <c r="K2293" s="552" t="s">
        <v>4082</v>
      </c>
      <c r="L2293" s="34"/>
      <c r="M2293" s="554" t="s">
        <v>1</v>
      </c>
      <c r="N2293" s="555" t="s">
        <v>37</v>
      </c>
      <c r="P2293" s="307">
        <f>O2293*H2293</f>
        <v>0</v>
      </c>
      <c r="Q2293" s="307">
        <v>1.5299999999999999E-3</v>
      </c>
      <c r="R2293" s="307">
        <f>Q2293*H2293</f>
        <v>6.1199999999999997E-2</v>
      </c>
      <c r="S2293" s="307">
        <v>0</v>
      </c>
      <c r="T2293" s="133">
        <f>S2293*H2293</f>
        <v>0</v>
      </c>
      <c r="AR2293" s="134" t="s">
        <v>143</v>
      </c>
      <c r="AT2293" s="134" t="s">
        <v>1008</v>
      </c>
      <c r="AU2293" s="134" t="s">
        <v>78</v>
      </c>
      <c r="AY2293" s="277" t="s">
        <v>130</v>
      </c>
      <c r="BE2293" s="308">
        <f>IF(N2293="základní",J2293,0)</f>
        <v>0</v>
      </c>
      <c r="BF2293" s="308">
        <f>IF(N2293="snížená",J2293,0)</f>
        <v>0</v>
      </c>
      <c r="BG2293" s="308">
        <f>IF(N2293="zákl. přenesená",J2293,0)</f>
        <v>0</v>
      </c>
      <c r="BH2293" s="308">
        <f>IF(N2293="sníž. přenesená",J2293,0)</f>
        <v>0</v>
      </c>
      <c r="BI2293" s="308">
        <f>IF(N2293="nulová",J2293,0)</f>
        <v>0</v>
      </c>
      <c r="BJ2293" s="277" t="s">
        <v>8</v>
      </c>
      <c r="BK2293" s="308">
        <f>ROUND(I2293*H2293,0)</f>
        <v>0</v>
      </c>
      <c r="BL2293" s="277" t="s">
        <v>143</v>
      </c>
      <c r="BM2293" s="134" t="s">
        <v>4648</v>
      </c>
    </row>
    <row r="2294" spans="2:65" s="10" customFormat="1">
      <c r="B2294" s="136"/>
      <c r="D2294" s="137" t="s">
        <v>131</v>
      </c>
      <c r="E2294" s="138" t="s">
        <v>1</v>
      </c>
      <c r="F2294" s="139" t="s">
        <v>3317</v>
      </c>
      <c r="H2294" s="140">
        <v>4</v>
      </c>
      <c r="I2294" s="141"/>
      <c r="L2294" s="136"/>
      <c r="M2294" s="142"/>
      <c r="T2294" s="144"/>
      <c r="AT2294" s="138" t="s">
        <v>131</v>
      </c>
      <c r="AU2294" s="138" t="s">
        <v>78</v>
      </c>
      <c r="AV2294" s="10" t="s">
        <v>78</v>
      </c>
      <c r="AW2294" s="10" t="s">
        <v>28</v>
      </c>
      <c r="AX2294" s="10" t="s">
        <v>72</v>
      </c>
      <c r="AY2294" s="138" t="s">
        <v>130</v>
      </c>
    </row>
    <row r="2295" spans="2:65" s="813" customFormat="1">
      <c r="B2295" s="817"/>
      <c r="D2295" s="137" t="s">
        <v>131</v>
      </c>
      <c r="E2295" s="814" t="s">
        <v>3316</v>
      </c>
      <c r="F2295" s="820" t="s">
        <v>2951</v>
      </c>
      <c r="H2295" s="819">
        <v>4</v>
      </c>
      <c r="I2295" s="818"/>
      <c r="L2295" s="817"/>
      <c r="M2295" s="816"/>
      <c r="T2295" s="815"/>
      <c r="AT2295" s="814" t="s">
        <v>131</v>
      </c>
      <c r="AU2295" s="814" t="s">
        <v>78</v>
      </c>
      <c r="AV2295" s="813" t="s">
        <v>132</v>
      </c>
      <c r="AW2295" s="813" t="s">
        <v>28</v>
      </c>
      <c r="AX2295" s="813" t="s">
        <v>72</v>
      </c>
      <c r="AY2295" s="814" t="s">
        <v>130</v>
      </c>
    </row>
    <row r="2296" spans="2:65" s="10" customFormat="1">
      <c r="B2296" s="136"/>
      <c r="D2296" s="137" t="s">
        <v>131</v>
      </c>
      <c r="E2296" s="138" t="s">
        <v>1</v>
      </c>
      <c r="F2296" s="139" t="s">
        <v>3303</v>
      </c>
      <c r="H2296" s="140">
        <v>36</v>
      </c>
      <c r="I2296" s="141"/>
      <c r="L2296" s="136"/>
      <c r="M2296" s="142"/>
      <c r="T2296" s="144"/>
      <c r="AT2296" s="138" t="s">
        <v>131</v>
      </c>
      <c r="AU2296" s="138" t="s">
        <v>78</v>
      </c>
      <c r="AV2296" s="10" t="s">
        <v>78</v>
      </c>
      <c r="AW2296" s="10" t="s">
        <v>28</v>
      </c>
      <c r="AX2296" s="10" t="s">
        <v>72</v>
      </c>
      <c r="AY2296" s="138" t="s">
        <v>130</v>
      </c>
    </row>
    <row r="2297" spans="2:65" s="813" customFormat="1">
      <c r="B2297" s="817"/>
      <c r="D2297" s="137" t="s">
        <v>131</v>
      </c>
      <c r="E2297" s="814" t="s">
        <v>3314</v>
      </c>
      <c r="F2297" s="820" t="s">
        <v>2951</v>
      </c>
      <c r="H2297" s="819">
        <v>36</v>
      </c>
      <c r="I2297" s="818"/>
      <c r="L2297" s="817"/>
      <c r="M2297" s="816"/>
      <c r="T2297" s="815"/>
      <c r="AT2297" s="814" t="s">
        <v>131</v>
      </c>
      <c r="AU2297" s="814" t="s">
        <v>78</v>
      </c>
      <c r="AV2297" s="813" t="s">
        <v>132</v>
      </c>
      <c r="AW2297" s="813" t="s">
        <v>28</v>
      </c>
      <c r="AX2297" s="813" t="s">
        <v>72</v>
      </c>
      <c r="AY2297" s="814" t="s">
        <v>130</v>
      </c>
    </row>
    <row r="2298" spans="2:65" s="821" customFormat="1">
      <c r="B2298" s="825"/>
      <c r="D2298" s="137" t="s">
        <v>131</v>
      </c>
      <c r="E2298" s="822" t="s">
        <v>1</v>
      </c>
      <c r="F2298" s="828" t="s">
        <v>3195</v>
      </c>
      <c r="H2298" s="827">
        <v>40</v>
      </c>
      <c r="I2298" s="826"/>
      <c r="L2298" s="825"/>
      <c r="M2298" s="824"/>
      <c r="T2298" s="823"/>
      <c r="AT2298" s="822" t="s">
        <v>131</v>
      </c>
      <c r="AU2298" s="822" t="s">
        <v>78</v>
      </c>
      <c r="AV2298" s="821" t="s">
        <v>103</v>
      </c>
      <c r="AW2298" s="821" t="s">
        <v>28</v>
      </c>
      <c r="AX2298" s="821" t="s">
        <v>8</v>
      </c>
      <c r="AY2298" s="822" t="s">
        <v>130</v>
      </c>
    </row>
    <row r="2299" spans="2:65" s="686" customFormat="1" ht="24.25" customHeight="1">
      <c r="B2299" s="301"/>
      <c r="C2299" s="551" t="s">
        <v>2687</v>
      </c>
      <c r="D2299" s="551" t="s">
        <v>1008</v>
      </c>
      <c r="E2299" s="801" t="s">
        <v>3309</v>
      </c>
      <c r="F2299" s="552" t="s">
        <v>3308</v>
      </c>
      <c r="G2299" s="800" t="s">
        <v>158</v>
      </c>
      <c r="H2299" s="799">
        <v>27.5</v>
      </c>
      <c r="I2299" s="553"/>
      <c r="J2299" s="798">
        <f>ROUND(I2299*H2299,0)</f>
        <v>0</v>
      </c>
      <c r="K2299" s="552" t="s">
        <v>4082</v>
      </c>
      <c r="L2299" s="34"/>
      <c r="M2299" s="554" t="s">
        <v>1</v>
      </c>
      <c r="N2299" s="555" t="s">
        <v>37</v>
      </c>
      <c r="P2299" s="307">
        <f>O2299*H2299</f>
        <v>0</v>
      </c>
      <c r="Q2299" s="307">
        <v>1.8E-3</v>
      </c>
      <c r="R2299" s="307">
        <f>Q2299*H2299</f>
        <v>4.9499999999999995E-2</v>
      </c>
      <c r="S2299" s="307">
        <v>0</v>
      </c>
      <c r="T2299" s="133">
        <f>S2299*H2299</f>
        <v>0</v>
      </c>
      <c r="AR2299" s="134" t="s">
        <v>143</v>
      </c>
      <c r="AT2299" s="134" t="s">
        <v>1008</v>
      </c>
      <c r="AU2299" s="134" t="s">
        <v>78</v>
      </c>
      <c r="AY2299" s="277" t="s">
        <v>130</v>
      </c>
      <c r="BE2299" s="308">
        <f>IF(N2299="základní",J2299,0)</f>
        <v>0</v>
      </c>
      <c r="BF2299" s="308">
        <f>IF(N2299="snížená",J2299,0)</f>
        <v>0</v>
      </c>
      <c r="BG2299" s="308">
        <f>IF(N2299="zákl. přenesená",J2299,0)</f>
        <v>0</v>
      </c>
      <c r="BH2299" s="308">
        <f>IF(N2299="sníž. přenesená",J2299,0)</f>
        <v>0</v>
      </c>
      <c r="BI2299" s="308">
        <f>IF(N2299="nulová",J2299,0)</f>
        <v>0</v>
      </c>
      <c r="BJ2299" s="277" t="s">
        <v>8</v>
      </c>
      <c r="BK2299" s="308">
        <f>ROUND(I2299*H2299,0)</f>
        <v>0</v>
      </c>
      <c r="BL2299" s="277" t="s">
        <v>143</v>
      </c>
      <c r="BM2299" s="134" t="s">
        <v>4647</v>
      </c>
    </row>
    <row r="2300" spans="2:65" s="10" customFormat="1">
      <c r="B2300" s="136"/>
      <c r="D2300" s="137" t="s">
        <v>131</v>
      </c>
      <c r="E2300" s="138" t="s">
        <v>1</v>
      </c>
      <c r="F2300" s="139" t="s">
        <v>3295</v>
      </c>
      <c r="H2300" s="140">
        <v>27.5</v>
      </c>
      <c r="I2300" s="141"/>
      <c r="L2300" s="136"/>
      <c r="M2300" s="142"/>
      <c r="T2300" s="144"/>
      <c r="AT2300" s="138" t="s">
        <v>131</v>
      </c>
      <c r="AU2300" s="138" t="s">
        <v>78</v>
      </c>
      <c r="AV2300" s="10" t="s">
        <v>78</v>
      </c>
      <c r="AW2300" s="10" t="s">
        <v>28</v>
      </c>
      <c r="AX2300" s="10" t="s">
        <v>72</v>
      </c>
      <c r="AY2300" s="138" t="s">
        <v>130</v>
      </c>
    </row>
    <row r="2301" spans="2:65" s="813" customFormat="1">
      <c r="B2301" s="817"/>
      <c r="D2301" s="137" t="s">
        <v>131</v>
      </c>
      <c r="E2301" s="814" t="s">
        <v>3310</v>
      </c>
      <c r="F2301" s="820" t="s">
        <v>2951</v>
      </c>
      <c r="H2301" s="819">
        <v>27.5</v>
      </c>
      <c r="I2301" s="818"/>
      <c r="L2301" s="817"/>
      <c r="M2301" s="816"/>
      <c r="T2301" s="815"/>
      <c r="AT2301" s="814" t="s">
        <v>131</v>
      </c>
      <c r="AU2301" s="814" t="s">
        <v>78</v>
      </c>
      <c r="AV2301" s="813" t="s">
        <v>132</v>
      </c>
      <c r="AW2301" s="813" t="s">
        <v>28</v>
      </c>
      <c r="AX2301" s="813" t="s">
        <v>8</v>
      </c>
      <c r="AY2301" s="814" t="s">
        <v>130</v>
      </c>
    </row>
    <row r="2302" spans="2:65" s="686" customFormat="1" ht="16.5" customHeight="1">
      <c r="B2302" s="301"/>
      <c r="C2302" s="145" t="s">
        <v>2688</v>
      </c>
      <c r="D2302" s="145" t="s">
        <v>164</v>
      </c>
      <c r="E2302" s="146" t="s">
        <v>3307</v>
      </c>
      <c r="F2302" s="147" t="s">
        <v>3306</v>
      </c>
      <c r="G2302" s="148" t="s">
        <v>3305</v>
      </c>
      <c r="H2302" s="149">
        <v>482</v>
      </c>
      <c r="I2302" s="150"/>
      <c r="J2302" s="151">
        <f>ROUND(I2302*H2302,0)</f>
        <v>0</v>
      </c>
      <c r="K2302" s="147" t="s">
        <v>4082</v>
      </c>
      <c r="L2302" s="152"/>
      <c r="M2302" s="153" t="s">
        <v>1</v>
      </c>
      <c r="N2302" s="306" t="s">
        <v>37</v>
      </c>
      <c r="P2302" s="307">
        <f>O2302*H2302</f>
        <v>0</v>
      </c>
      <c r="Q2302" s="307">
        <v>2.0999999999999999E-3</v>
      </c>
      <c r="R2302" s="307">
        <f>Q2302*H2302</f>
        <v>1.0122</v>
      </c>
      <c r="S2302" s="307">
        <v>0</v>
      </c>
      <c r="T2302" s="133">
        <f>S2302*H2302</f>
        <v>0</v>
      </c>
      <c r="AR2302" s="134" t="s">
        <v>154</v>
      </c>
      <c r="AT2302" s="134" t="s">
        <v>164</v>
      </c>
      <c r="AU2302" s="134" t="s">
        <v>78</v>
      </c>
      <c r="AY2302" s="277" t="s">
        <v>130</v>
      </c>
      <c r="BE2302" s="308">
        <f>IF(N2302="základní",J2302,0)</f>
        <v>0</v>
      </c>
      <c r="BF2302" s="308">
        <f>IF(N2302="snížená",J2302,0)</f>
        <v>0</v>
      </c>
      <c r="BG2302" s="308">
        <f>IF(N2302="zákl. přenesená",J2302,0)</f>
        <v>0</v>
      </c>
      <c r="BH2302" s="308">
        <f>IF(N2302="sníž. přenesená",J2302,0)</f>
        <v>0</v>
      </c>
      <c r="BI2302" s="308">
        <f>IF(N2302="nulová",J2302,0)</f>
        <v>0</v>
      </c>
      <c r="BJ2302" s="277" t="s">
        <v>8</v>
      </c>
      <c r="BK2302" s="308">
        <f>ROUND(I2302*H2302,0)</f>
        <v>0</v>
      </c>
      <c r="BL2302" s="277" t="s">
        <v>143</v>
      </c>
      <c r="BM2302" s="134" t="s">
        <v>4646</v>
      </c>
    </row>
    <row r="2303" spans="2:65" s="10" customFormat="1">
      <c r="B2303" s="136"/>
      <c r="D2303" s="137" t="s">
        <v>131</v>
      </c>
      <c r="E2303" s="138" t="s">
        <v>1</v>
      </c>
      <c r="F2303" s="139" t="s">
        <v>4645</v>
      </c>
      <c r="H2303" s="140">
        <v>12</v>
      </c>
      <c r="I2303" s="141"/>
      <c r="L2303" s="136"/>
      <c r="M2303" s="142"/>
      <c r="T2303" s="144"/>
      <c r="AT2303" s="138" t="s">
        <v>131</v>
      </c>
      <c r="AU2303" s="138" t="s">
        <v>78</v>
      </c>
      <c r="AV2303" s="10" t="s">
        <v>78</v>
      </c>
      <c r="AW2303" s="10" t="s">
        <v>28</v>
      </c>
      <c r="AX2303" s="10" t="s">
        <v>72</v>
      </c>
      <c r="AY2303" s="138" t="s">
        <v>130</v>
      </c>
    </row>
    <row r="2304" spans="2:65" s="10" customFormat="1">
      <c r="B2304" s="136"/>
      <c r="D2304" s="137" t="s">
        <v>131</v>
      </c>
      <c r="E2304" s="138" t="s">
        <v>1</v>
      </c>
      <c r="F2304" s="139" t="s">
        <v>4644</v>
      </c>
      <c r="H2304" s="140">
        <v>360</v>
      </c>
      <c r="I2304" s="141"/>
      <c r="L2304" s="136"/>
      <c r="M2304" s="142"/>
      <c r="T2304" s="144"/>
      <c r="AT2304" s="138" t="s">
        <v>131</v>
      </c>
      <c r="AU2304" s="138" t="s">
        <v>78</v>
      </c>
      <c r="AV2304" s="10" t="s">
        <v>78</v>
      </c>
      <c r="AW2304" s="10" t="s">
        <v>28</v>
      </c>
      <c r="AX2304" s="10" t="s">
        <v>72</v>
      </c>
      <c r="AY2304" s="138" t="s">
        <v>130</v>
      </c>
    </row>
    <row r="2305" spans="2:65" s="10" customFormat="1">
      <c r="B2305" s="136"/>
      <c r="D2305" s="137" t="s">
        <v>131</v>
      </c>
      <c r="E2305" s="138" t="s">
        <v>1</v>
      </c>
      <c r="F2305" s="139" t="s">
        <v>4643</v>
      </c>
      <c r="H2305" s="140">
        <v>110</v>
      </c>
      <c r="I2305" s="141"/>
      <c r="L2305" s="136"/>
      <c r="M2305" s="142"/>
      <c r="T2305" s="144"/>
      <c r="AT2305" s="138" t="s">
        <v>131</v>
      </c>
      <c r="AU2305" s="138" t="s">
        <v>78</v>
      </c>
      <c r="AV2305" s="10" t="s">
        <v>78</v>
      </c>
      <c r="AW2305" s="10" t="s">
        <v>28</v>
      </c>
      <c r="AX2305" s="10" t="s">
        <v>72</v>
      </c>
      <c r="AY2305" s="138" t="s">
        <v>130</v>
      </c>
    </row>
    <row r="2306" spans="2:65" s="813" customFormat="1">
      <c r="B2306" s="817"/>
      <c r="D2306" s="137" t="s">
        <v>131</v>
      </c>
      <c r="E2306" s="814" t="s">
        <v>1</v>
      </c>
      <c r="F2306" s="820" t="s">
        <v>2951</v>
      </c>
      <c r="H2306" s="819">
        <v>482</v>
      </c>
      <c r="I2306" s="818"/>
      <c r="L2306" s="817"/>
      <c r="M2306" s="816"/>
      <c r="T2306" s="815"/>
      <c r="AT2306" s="814" t="s">
        <v>131</v>
      </c>
      <c r="AU2306" s="814" t="s">
        <v>78</v>
      </c>
      <c r="AV2306" s="813" t="s">
        <v>132</v>
      </c>
      <c r="AW2306" s="813" t="s">
        <v>28</v>
      </c>
      <c r="AX2306" s="813" t="s">
        <v>8</v>
      </c>
      <c r="AY2306" s="814" t="s">
        <v>130</v>
      </c>
    </row>
    <row r="2307" spans="2:65" s="686" customFormat="1" ht="24.25" customHeight="1">
      <c r="B2307" s="301"/>
      <c r="C2307" s="551" t="s">
        <v>2689</v>
      </c>
      <c r="D2307" s="551" t="s">
        <v>1008</v>
      </c>
      <c r="E2307" s="801" t="s">
        <v>3301</v>
      </c>
      <c r="F2307" s="552" t="s">
        <v>3300</v>
      </c>
      <c r="G2307" s="800" t="s">
        <v>158</v>
      </c>
      <c r="H2307" s="799">
        <v>36</v>
      </c>
      <c r="I2307" s="553"/>
      <c r="J2307" s="798">
        <f>ROUND(I2307*H2307,0)</f>
        <v>0</v>
      </c>
      <c r="K2307" s="552" t="s">
        <v>4082</v>
      </c>
      <c r="L2307" s="34"/>
      <c r="M2307" s="554" t="s">
        <v>1</v>
      </c>
      <c r="N2307" s="555" t="s">
        <v>37</v>
      </c>
      <c r="P2307" s="307">
        <f>O2307*H2307</f>
        <v>0</v>
      </c>
      <c r="Q2307" s="307">
        <v>7.5000000000000002E-4</v>
      </c>
      <c r="R2307" s="307">
        <f>Q2307*H2307</f>
        <v>2.7E-2</v>
      </c>
      <c r="S2307" s="307">
        <v>0</v>
      </c>
      <c r="T2307" s="133">
        <f>S2307*H2307</f>
        <v>0</v>
      </c>
      <c r="AR2307" s="134" t="s">
        <v>143</v>
      </c>
      <c r="AT2307" s="134" t="s">
        <v>1008</v>
      </c>
      <c r="AU2307" s="134" t="s">
        <v>78</v>
      </c>
      <c r="AY2307" s="277" t="s">
        <v>130</v>
      </c>
      <c r="BE2307" s="308">
        <f>IF(N2307="základní",J2307,0)</f>
        <v>0</v>
      </c>
      <c r="BF2307" s="308">
        <f>IF(N2307="snížená",J2307,0)</f>
        <v>0</v>
      </c>
      <c r="BG2307" s="308">
        <f>IF(N2307="zákl. přenesená",J2307,0)</f>
        <v>0</v>
      </c>
      <c r="BH2307" s="308">
        <f>IF(N2307="sníž. přenesená",J2307,0)</f>
        <v>0</v>
      </c>
      <c r="BI2307" s="308">
        <f>IF(N2307="nulová",J2307,0)</f>
        <v>0</v>
      </c>
      <c r="BJ2307" s="277" t="s">
        <v>8</v>
      </c>
      <c r="BK2307" s="308">
        <f>ROUND(I2307*H2307,0)</f>
        <v>0</v>
      </c>
      <c r="BL2307" s="277" t="s">
        <v>143</v>
      </c>
      <c r="BM2307" s="134" t="s">
        <v>4642</v>
      </c>
    </row>
    <row r="2308" spans="2:65" s="10" customFormat="1">
      <c r="B2308" s="136"/>
      <c r="D2308" s="137" t="s">
        <v>131</v>
      </c>
      <c r="E2308" s="138" t="s">
        <v>1</v>
      </c>
      <c r="F2308" s="139" t="s">
        <v>3303</v>
      </c>
      <c r="H2308" s="140">
        <v>36</v>
      </c>
      <c r="I2308" s="141"/>
      <c r="L2308" s="136"/>
      <c r="M2308" s="142"/>
      <c r="T2308" s="144"/>
      <c r="AT2308" s="138" t="s">
        <v>131</v>
      </c>
      <c r="AU2308" s="138" t="s">
        <v>78</v>
      </c>
      <c r="AV2308" s="10" t="s">
        <v>78</v>
      </c>
      <c r="AW2308" s="10" t="s">
        <v>28</v>
      </c>
      <c r="AX2308" s="10" t="s">
        <v>72</v>
      </c>
      <c r="AY2308" s="138" t="s">
        <v>130</v>
      </c>
    </row>
    <row r="2309" spans="2:65" s="813" customFormat="1">
      <c r="B2309" s="817"/>
      <c r="D2309" s="137" t="s">
        <v>131</v>
      </c>
      <c r="E2309" s="814" t="s">
        <v>3302</v>
      </c>
      <c r="F2309" s="820" t="s">
        <v>2951</v>
      </c>
      <c r="H2309" s="819">
        <v>36</v>
      </c>
      <c r="I2309" s="818"/>
      <c r="L2309" s="817"/>
      <c r="M2309" s="816"/>
      <c r="T2309" s="815"/>
      <c r="AT2309" s="814" t="s">
        <v>131</v>
      </c>
      <c r="AU2309" s="814" t="s">
        <v>78</v>
      </c>
      <c r="AV2309" s="813" t="s">
        <v>132</v>
      </c>
      <c r="AW2309" s="813" t="s">
        <v>28</v>
      </c>
      <c r="AX2309" s="813" t="s">
        <v>8</v>
      </c>
      <c r="AY2309" s="814" t="s">
        <v>130</v>
      </c>
    </row>
    <row r="2310" spans="2:65" s="686" customFormat="1" ht="33" customHeight="1">
      <c r="B2310" s="301"/>
      <c r="C2310" s="551" t="s">
        <v>2690</v>
      </c>
      <c r="D2310" s="551" t="s">
        <v>1008</v>
      </c>
      <c r="E2310" s="801" t="s">
        <v>3293</v>
      </c>
      <c r="F2310" s="552" t="s">
        <v>3292</v>
      </c>
      <c r="G2310" s="800" t="s">
        <v>158</v>
      </c>
      <c r="H2310" s="799">
        <v>31.5</v>
      </c>
      <c r="I2310" s="553"/>
      <c r="J2310" s="798">
        <f>ROUND(I2310*H2310,0)</f>
        <v>0</v>
      </c>
      <c r="K2310" s="552" t="s">
        <v>4082</v>
      </c>
      <c r="L2310" s="34"/>
      <c r="M2310" s="554" t="s">
        <v>1</v>
      </c>
      <c r="N2310" s="555" t="s">
        <v>37</v>
      </c>
      <c r="P2310" s="307">
        <f>O2310*H2310</f>
        <v>0</v>
      </c>
      <c r="Q2310" s="307">
        <v>1.0200000000000001E-3</v>
      </c>
      <c r="R2310" s="307">
        <f>Q2310*H2310</f>
        <v>3.2130000000000006E-2</v>
      </c>
      <c r="S2310" s="307">
        <v>0</v>
      </c>
      <c r="T2310" s="133">
        <f>S2310*H2310</f>
        <v>0</v>
      </c>
      <c r="AR2310" s="134" t="s">
        <v>143</v>
      </c>
      <c r="AT2310" s="134" t="s">
        <v>1008</v>
      </c>
      <c r="AU2310" s="134" t="s">
        <v>78</v>
      </c>
      <c r="AY2310" s="277" t="s">
        <v>130</v>
      </c>
      <c r="BE2310" s="308">
        <f>IF(N2310="základní",J2310,0)</f>
        <v>0</v>
      </c>
      <c r="BF2310" s="308">
        <f>IF(N2310="snížená",J2310,0)</f>
        <v>0</v>
      </c>
      <c r="BG2310" s="308">
        <f>IF(N2310="zákl. přenesená",J2310,0)</f>
        <v>0</v>
      </c>
      <c r="BH2310" s="308">
        <f>IF(N2310="sníž. přenesená",J2310,0)</f>
        <v>0</v>
      </c>
      <c r="BI2310" s="308">
        <f>IF(N2310="nulová",J2310,0)</f>
        <v>0</v>
      </c>
      <c r="BJ2310" s="277" t="s">
        <v>8</v>
      </c>
      <c r="BK2310" s="308">
        <f>ROUND(I2310*H2310,0)</f>
        <v>0</v>
      </c>
      <c r="BL2310" s="277" t="s">
        <v>143</v>
      </c>
      <c r="BM2310" s="134" t="s">
        <v>4641</v>
      </c>
    </row>
    <row r="2311" spans="2:65" s="10" customFormat="1">
      <c r="B2311" s="136"/>
      <c r="D2311" s="137" t="s">
        <v>131</v>
      </c>
      <c r="E2311" s="138" t="s">
        <v>1</v>
      </c>
      <c r="F2311" s="139" t="s">
        <v>3298</v>
      </c>
      <c r="H2311" s="140">
        <v>4</v>
      </c>
      <c r="I2311" s="141"/>
      <c r="L2311" s="136"/>
      <c r="M2311" s="142"/>
      <c r="T2311" s="144"/>
      <c r="AT2311" s="138" t="s">
        <v>131</v>
      </c>
      <c r="AU2311" s="138" t="s">
        <v>78</v>
      </c>
      <c r="AV2311" s="10" t="s">
        <v>78</v>
      </c>
      <c r="AW2311" s="10" t="s">
        <v>28</v>
      </c>
      <c r="AX2311" s="10" t="s">
        <v>72</v>
      </c>
      <c r="AY2311" s="138" t="s">
        <v>130</v>
      </c>
    </row>
    <row r="2312" spans="2:65" s="813" customFormat="1">
      <c r="B2312" s="817"/>
      <c r="D2312" s="137" t="s">
        <v>131</v>
      </c>
      <c r="E2312" s="814" t="s">
        <v>3297</v>
      </c>
      <c r="F2312" s="820" t="s">
        <v>2951</v>
      </c>
      <c r="H2312" s="819">
        <v>4</v>
      </c>
      <c r="I2312" s="818"/>
      <c r="L2312" s="817"/>
      <c r="M2312" s="816"/>
      <c r="T2312" s="815"/>
      <c r="AT2312" s="814" t="s">
        <v>131</v>
      </c>
      <c r="AU2312" s="814" t="s">
        <v>78</v>
      </c>
      <c r="AV2312" s="813" t="s">
        <v>132</v>
      </c>
      <c r="AW2312" s="813" t="s">
        <v>28</v>
      </c>
      <c r="AX2312" s="813" t="s">
        <v>72</v>
      </c>
      <c r="AY2312" s="814" t="s">
        <v>130</v>
      </c>
    </row>
    <row r="2313" spans="2:65" s="10" customFormat="1">
      <c r="B2313" s="136"/>
      <c r="D2313" s="137" t="s">
        <v>131</v>
      </c>
      <c r="E2313" s="138" t="s">
        <v>1</v>
      </c>
      <c r="F2313" s="139" t="s">
        <v>3295</v>
      </c>
      <c r="H2313" s="140">
        <v>27.5</v>
      </c>
      <c r="I2313" s="141"/>
      <c r="L2313" s="136"/>
      <c r="M2313" s="142"/>
      <c r="T2313" s="144"/>
      <c r="AT2313" s="138" t="s">
        <v>131</v>
      </c>
      <c r="AU2313" s="138" t="s">
        <v>78</v>
      </c>
      <c r="AV2313" s="10" t="s">
        <v>78</v>
      </c>
      <c r="AW2313" s="10" t="s">
        <v>28</v>
      </c>
      <c r="AX2313" s="10" t="s">
        <v>72</v>
      </c>
      <c r="AY2313" s="138" t="s">
        <v>130</v>
      </c>
    </row>
    <row r="2314" spans="2:65" s="813" customFormat="1">
      <c r="B2314" s="817"/>
      <c r="D2314" s="137" t="s">
        <v>131</v>
      </c>
      <c r="E2314" s="814" t="s">
        <v>3294</v>
      </c>
      <c r="F2314" s="820" t="s">
        <v>2951</v>
      </c>
      <c r="H2314" s="819">
        <v>27.5</v>
      </c>
      <c r="I2314" s="818"/>
      <c r="L2314" s="817"/>
      <c r="M2314" s="816"/>
      <c r="T2314" s="815"/>
      <c r="AT2314" s="814" t="s">
        <v>131</v>
      </c>
      <c r="AU2314" s="814" t="s">
        <v>78</v>
      </c>
      <c r="AV2314" s="813" t="s">
        <v>132</v>
      </c>
      <c r="AW2314" s="813" t="s">
        <v>28</v>
      </c>
      <c r="AX2314" s="813" t="s">
        <v>72</v>
      </c>
      <c r="AY2314" s="814" t="s">
        <v>130</v>
      </c>
    </row>
    <row r="2315" spans="2:65" s="821" customFormat="1">
      <c r="B2315" s="825"/>
      <c r="D2315" s="137" t="s">
        <v>131</v>
      </c>
      <c r="E2315" s="822" t="s">
        <v>1</v>
      </c>
      <c r="F2315" s="828" t="s">
        <v>3195</v>
      </c>
      <c r="H2315" s="827">
        <v>31.5</v>
      </c>
      <c r="I2315" s="826"/>
      <c r="L2315" s="825"/>
      <c r="M2315" s="824"/>
      <c r="T2315" s="823"/>
      <c r="AT2315" s="822" t="s">
        <v>131</v>
      </c>
      <c r="AU2315" s="822" t="s">
        <v>78</v>
      </c>
      <c r="AV2315" s="821" t="s">
        <v>103</v>
      </c>
      <c r="AW2315" s="821" t="s">
        <v>28</v>
      </c>
      <c r="AX2315" s="821" t="s">
        <v>8</v>
      </c>
      <c r="AY2315" s="822" t="s">
        <v>130</v>
      </c>
    </row>
    <row r="2316" spans="2:65" s="686" customFormat="1" ht="24.25" customHeight="1">
      <c r="B2316" s="301"/>
      <c r="C2316" s="551" t="s">
        <v>2691</v>
      </c>
      <c r="D2316" s="551" t="s">
        <v>1008</v>
      </c>
      <c r="E2316" s="801" t="s">
        <v>3046</v>
      </c>
      <c r="F2316" s="552" t="s">
        <v>3045</v>
      </c>
      <c r="G2316" s="800" t="s">
        <v>158</v>
      </c>
      <c r="H2316" s="799">
        <v>636.86</v>
      </c>
      <c r="I2316" s="553"/>
      <c r="J2316" s="798">
        <f>ROUND(I2316*H2316,0)</f>
        <v>0</v>
      </c>
      <c r="K2316" s="552" t="s">
        <v>4082</v>
      </c>
      <c r="L2316" s="34"/>
      <c r="M2316" s="554" t="s">
        <v>1</v>
      </c>
      <c r="N2316" s="555" t="s">
        <v>37</v>
      </c>
      <c r="P2316" s="307">
        <f>O2316*H2316</f>
        <v>0</v>
      </c>
      <c r="Q2316" s="307">
        <v>5.8399999999999999E-4</v>
      </c>
      <c r="R2316" s="307">
        <f>Q2316*H2316</f>
        <v>0.37192624000000002</v>
      </c>
      <c r="S2316" s="307">
        <v>0</v>
      </c>
      <c r="T2316" s="133">
        <f>S2316*H2316</f>
        <v>0</v>
      </c>
      <c r="AR2316" s="134" t="s">
        <v>143</v>
      </c>
      <c r="AT2316" s="134" t="s">
        <v>1008</v>
      </c>
      <c r="AU2316" s="134" t="s">
        <v>78</v>
      </c>
      <c r="AY2316" s="277" t="s">
        <v>130</v>
      </c>
      <c r="BE2316" s="308">
        <f>IF(N2316="základní",J2316,0)</f>
        <v>0</v>
      </c>
      <c r="BF2316" s="308">
        <f>IF(N2316="snížená",J2316,0)</f>
        <v>0</v>
      </c>
      <c r="BG2316" s="308">
        <f>IF(N2316="zákl. přenesená",J2316,0)</f>
        <v>0</v>
      </c>
      <c r="BH2316" s="308">
        <f>IF(N2316="sníž. přenesená",J2316,0)</f>
        <v>0</v>
      </c>
      <c r="BI2316" s="308">
        <f>IF(N2316="nulová",J2316,0)</f>
        <v>0</v>
      </c>
      <c r="BJ2316" s="277" t="s">
        <v>8</v>
      </c>
      <c r="BK2316" s="308">
        <f>ROUND(I2316*H2316,0)</f>
        <v>0</v>
      </c>
      <c r="BL2316" s="277" t="s">
        <v>143</v>
      </c>
      <c r="BM2316" s="134" t="s">
        <v>4640</v>
      </c>
    </row>
    <row r="2317" spans="2:65" s="10" customFormat="1">
      <c r="B2317" s="136"/>
      <c r="D2317" s="137" t="s">
        <v>131</v>
      </c>
      <c r="E2317" s="138" t="s">
        <v>1</v>
      </c>
      <c r="F2317" s="139" t="s">
        <v>4636</v>
      </c>
      <c r="H2317" s="140">
        <v>68.98</v>
      </c>
      <c r="I2317" s="141"/>
      <c r="L2317" s="136"/>
      <c r="M2317" s="142"/>
      <c r="T2317" s="144"/>
      <c r="AT2317" s="138" t="s">
        <v>131</v>
      </c>
      <c r="AU2317" s="138" t="s">
        <v>78</v>
      </c>
      <c r="AV2317" s="10" t="s">
        <v>78</v>
      </c>
      <c r="AW2317" s="10" t="s">
        <v>28</v>
      </c>
      <c r="AX2317" s="10" t="s">
        <v>72</v>
      </c>
      <c r="AY2317" s="138" t="s">
        <v>130</v>
      </c>
    </row>
    <row r="2318" spans="2:65" s="10" customFormat="1">
      <c r="B2318" s="136"/>
      <c r="D2318" s="137" t="s">
        <v>131</v>
      </c>
      <c r="E2318" s="138" t="s">
        <v>1</v>
      </c>
      <c r="F2318" s="139" t="s">
        <v>4639</v>
      </c>
      <c r="H2318" s="140">
        <v>207.25</v>
      </c>
      <c r="I2318" s="141"/>
      <c r="L2318" s="136"/>
      <c r="M2318" s="142"/>
      <c r="T2318" s="144"/>
      <c r="AT2318" s="138" t="s">
        <v>131</v>
      </c>
      <c r="AU2318" s="138" t="s">
        <v>78</v>
      </c>
      <c r="AV2318" s="10" t="s">
        <v>78</v>
      </c>
      <c r="AW2318" s="10" t="s">
        <v>28</v>
      </c>
      <c r="AX2318" s="10" t="s">
        <v>72</v>
      </c>
      <c r="AY2318" s="138" t="s">
        <v>130</v>
      </c>
    </row>
    <row r="2319" spans="2:65" s="10" customFormat="1">
      <c r="B2319" s="136"/>
      <c r="D2319" s="137" t="s">
        <v>131</v>
      </c>
      <c r="E2319" s="138" t="s">
        <v>1</v>
      </c>
      <c r="F2319" s="139" t="s">
        <v>4638</v>
      </c>
      <c r="H2319" s="140">
        <v>339.48</v>
      </c>
      <c r="I2319" s="141"/>
      <c r="L2319" s="136"/>
      <c r="M2319" s="142"/>
      <c r="T2319" s="144"/>
      <c r="AT2319" s="138" t="s">
        <v>131</v>
      </c>
      <c r="AU2319" s="138" t="s">
        <v>78</v>
      </c>
      <c r="AV2319" s="10" t="s">
        <v>78</v>
      </c>
      <c r="AW2319" s="10" t="s">
        <v>28</v>
      </c>
      <c r="AX2319" s="10" t="s">
        <v>72</v>
      </c>
      <c r="AY2319" s="138" t="s">
        <v>130</v>
      </c>
    </row>
    <row r="2320" spans="2:65" s="10" customFormat="1">
      <c r="B2320" s="136"/>
      <c r="D2320" s="137" t="s">
        <v>131</v>
      </c>
      <c r="E2320" s="138" t="s">
        <v>1</v>
      </c>
      <c r="F2320" s="139" t="s">
        <v>4633</v>
      </c>
      <c r="H2320" s="140">
        <v>21.15</v>
      </c>
      <c r="I2320" s="141"/>
      <c r="L2320" s="136"/>
      <c r="M2320" s="142"/>
      <c r="T2320" s="144"/>
      <c r="AT2320" s="138" t="s">
        <v>131</v>
      </c>
      <c r="AU2320" s="138" t="s">
        <v>78</v>
      </c>
      <c r="AV2320" s="10" t="s">
        <v>78</v>
      </c>
      <c r="AW2320" s="10" t="s">
        <v>28</v>
      </c>
      <c r="AX2320" s="10" t="s">
        <v>72</v>
      </c>
      <c r="AY2320" s="138" t="s">
        <v>130</v>
      </c>
    </row>
    <row r="2321" spans="2:65" s="813" customFormat="1">
      <c r="B2321" s="817"/>
      <c r="D2321" s="137" t="s">
        <v>131</v>
      </c>
      <c r="E2321" s="814" t="s">
        <v>1</v>
      </c>
      <c r="F2321" s="820" t="s">
        <v>2951</v>
      </c>
      <c r="H2321" s="819">
        <v>636.86</v>
      </c>
      <c r="I2321" s="818"/>
      <c r="L2321" s="817"/>
      <c r="M2321" s="816"/>
      <c r="T2321" s="815"/>
      <c r="AT2321" s="814" t="s">
        <v>131</v>
      </c>
      <c r="AU2321" s="814" t="s">
        <v>78</v>
      </c>
      <c r="AV2321" s="813" t="s">
        <v>132</v>
      </c>
      <c r="AW2321" s="813" t="s">
        <v>28</v>
      </c>
      <c r="AX2321" s="813" t="s">
        <v>8</v>
      </c>
      <c r="AY2321" s="814" t="s">
        <v>130</v>
      </c>
    </row>
    <row r="2322" spans="2:65" s="686" customFormat="1" ht="33" customHeight="1">
      <c r="B2322" s="301"/>
      <c r="C2322" s="551" t="s">
        <v>2692</v>
      </c>
      <c r="D2322" s="551" t="s">
        <v>1008</v>
      </c>
      <c r="E2322" s="801" t="s">
        <v>3044</v>
      </c>
      <c r="F2322" s="552" t="s">
        <v>3043</v>
      </c>
      <c r="G2322" s="800" t="s">
        <v>270</v>
      </c>
      <c r="H2322" s="799">
        <v>773.25</v>
      </c>
      <c r="I2322" s="553"/>
      <c r="J2322" s="798">
        <f>ROUND(I2322*H2322,0)</f>
        <v>0</v>
      </c>
      <c r="K2322" s="552" t="s">
        <v>4082</v>
      </c>
      <c r="L2322" s="34"/>
      <c r="M2322" s="554" t="s">
        <v>1</v>
      </c>
      <c r="N2322" s="555" t="s">
        <v>37</v>
      </c>
      <c r="P2322" s="307">
        <f>O2322*H2322</f>
        <v>0</v>
      </c>
      <c r="Q2322" s="307">
        <v>8.9999999999999993E-3</v>
      </c>
      <c r="R2322" s="307">
        <f>Q2322*H2322</f>
        <v>6.959249999999999</v>
      </c>
      <c r="S2322" s="307">
        <v>0</v>
      </c>
      <c r="T2322" s="133">
        <f>S2322*H2322</f>
        <v>0</v>
      </c>
      <c r="AR2322" s="134" t="s">
        <v>143</v>
      </c>
      <c r="AT2322" s="134" t="s">
        <v>1008</v>
      </c>
      <c r="AU2322" s="134" t="s">
        <v>78</v>
      </c>
      <c r="AY2322" s="277" t="s">
        <v>130</v>
      </c>
      <c r="BE2322" s="308">
        <f>IF(N2322="základní",J2322,0)</f>
        <v>0</v>
      </c>
      <c r="BF2322" s="308">
        <f>IF(N2322="snížená",J2322,0)</f>
        <v>0</v>
      </c>
      <c r="BG2322" s="308">
        <f>IF(N2322="zákl. přenesená",J2322,0)</f>
        <v>0</v>
      </c>
      <c r="BH2322" s="308">
        <f>IF(N2322="sníž. přenesená",J2322,0)</f>
        <v>0</v>
      </c>
      <c r="BI2322" s="308">
        <f>IF(N2322="nulová",J2322,0)</f>
        <v>0</v>
      </c>
      <c r="BJ2322" s="277" t="s">
        <v>8</v>
      </c>
      <c r="BK2322" s="308">
        <f>ROUND(I2322*H2322,0)</f>
        <v>0</v>
      </c>
      <c r="BL2322" s="277" t="s">
        <v>143</v>
      </c>
      <c r="BM2322" s="134" t="s">
        <v>4637</v>
      </c>
    </row>
    <row r="2323" spans="2:65" s="10" customFormat="1">
      <c r="B2323" s="136"/>
      <c r="D2323" s="137" t="s">
        <v>131</v>
      </c>
      <c r="E2323" s="138" t="s">
        <v>1</v>
      </c>
      <c r="F2323" s="139" t="s">
        <v>4636</v>
      </c>
      <c r="H2323" s="140">
        <v>68.98</v>
      </c>
      <c r="I2323" s="141"/>
      <c r="L2323" s="136"/>
      <c r="M2323" s="142"/>
      <c r="T2323" s="144"/>
      <c r="AT2323" s="138" t="s">
        <v>131</v>
      </c>
      <c r="AU2323" s="138" t="s">
        <v>78</v>
      </c>
      <c r="AV2323" s="10" t="s">
        <v>78</v>
      </c>
      <c r="AW2323" s="10" t="s">
        <v>28</v>
      </c>
      <c r="AX2323" s="10" t="s">
        <v>72</v>
      </c>
      <c r="AY2323" s="138" t="s">
        <v>130</v>
      </c>
    </row>
    <row r="2324" spans="2:65" s="10" customFormat="1">
      <c r="B2324" s="136"/>
      <c r="D2324" s="137" t="s">
        <v>131</v>
      </c>
      <c r="E2324" s="138" t="s">
        <v>1</v>
      </c>
      <c r="F2324" s="139" t="s">
        <v>4635</v>
      </c>
      <c r="H2324" s="140">
        <v>275.39</v>
      </c>
      <c r="I2324" s="141"/>
      <c r="L2324" s="136"/>
      <c r="M2324" s="142"/>
      <c r="T2324" s="144"/>
      <c r="AT2324" s="138" t="s">
        <v>131</v>
      </c>
      <c r="AU2324" s="138" t="s">
        <v>78</v>
      </c>
      <c r="AV2324" s="10" t="s">
        <v>78</v>
      </c>
      <c r="AW2324" s="10" t="s">
        <v>28</v>
      </c>
      <c r="AX2324" s="10" t="s">
        <v>72</v>
      </c>
      <c r="AY2324" s="138" t="s">
        <v>130</v>
      </c>
    </row>
    <row r="2325" spans="2:65" s="10" customFormat="1">
      <c r="B2325" s="136"/>
      <c r="D2325" s="137" t="s">
        <v>131</v>
      </c>
      <c r="E2325" s="138" t="s">
        <v>1</v>
      </c>
      <c r="F2325" s="139" t="s">
        <v>4634</v>
      </c>
      <c r="H2325" s="140">
        <v>407.73</v>
      </c>
      <c r="I2325" s="141"/>
      <c r="L2325" s="136"/>
      <c r="M2325" s="142"/>
      <c r="T2325" s="144"/>
      <c r="AT2325" s="138" t="s">
        <v>131</v>
      </c>
      <c r="AU2325" s="138" t="s">
        <v>78</v>
      </c>
      <c r="AV2325" s="10" t="s">
        <v>78</v>
      </c>
      <c r="AW2325" s="10" t="s">
        <v>28</v>
      </c>
      <c r="AX2325" s="10" t="s">
        <v>72</v>
      </c>
      <c r="AY2325" s="138" t="s">
        <v>130</v>
      </c>
    </row>
    <row r="2326" spans="2:65" s="10" customFormat="1">
      <c r="B2326" s="136"/>
      <c r="D2326" s="137" t="s">
        <v>131</v>
      </c>
      <c r="E2326" s="138" t="s">
        <v>1</v>
      </c>
      <c r="F2326" s="139" t="s">
        <v>4633</v>
      </c>
      <c r="H2326" s="140">
        <v>21.15</v>
      </c>
      <c r="I2326" s="141"/>
      <c r="L2326" s="136"/>
      <c r="M2326" s="142"/>
      <c r="T2326" s="144"/>
      <c r="AT2326" s="138" t="s">
        <v>131</v>
      </c>
      <c r="AU2326" s="138" t="s">
        <v>78</v>
      </c>
      <c r="AV2326" s="10" t="s">
        <v>78</v>
      </c>
      <c r="AW2326" s="10" t="s">
        <v>28</v>
      </c>
      <c r="AX2326" s="10" t="s">
        <v>72</v>
      </c>
      <c r="AY2326" s="138" t="s">
        <v>130</v>
      </c>
    </row>
    <row r="2327" spans="2:65" s="813" customFormat="1">
      <c r="B2327" s="817"/>
      <c r="D2327" s="137" t="s">
        <v>131</v>
      </c>
      <c r="E2327" s="814" t="s">
        <v>1</v>
      </c>
      <c r="F2327" s="820" t="s">
        <v>2951</v>
      </c>
      <c r="H2327" s="819">
        <v>773.25</v>
      </c>
      <c r="I2327" s="818"/>
      <c r="L2327" s="817"/>
      <c r="M2327" s="816"/>
      <c r="T2327" s="815"/>
      <c r="AT2327" s="814" t="s">
        <v>131</v>
      </c>
      <c r="AU2327" s="814" t="s">
        <v>78</v>
      </c>
      <c r="AV2327" s="813" t="s">
        <v>132</v>
      </c>
      <c r="AW2327" s="813" t="s">
        <v>28</v>
      </c>
      <c r="AX2327" s="813" t="s">
        <v>8</v>
      </c>
      <c r="AY2327" s="814" t="s">
        <v>130</v>
      </c>
    </row>
    <row r="2328" spans="2:65" s="686" customFormat="1" ht="24.25" customHeight="1">
      <c r="B2328" s="301"/>
      <c r="C2328" s="145" t="s">
        <v>2693</v>
      </c>
      <c r="D2328" s="145" t="s">
        <v>164</v>
      </c>
      <c r="E2328" s="146" t="s">
        <v>3042</v>
      </c>
      <c r="F2328" s="147" t="s">
        <v>3041</v>
      </c>
      <c r="G2328" s="148" t="s">
        <v>270</v>
      </c>
      <c r="H2328" s="149">
        <v>974.50699999999995</v>
      </c>
      <c r="I2328" s="150"/>
      <c r="J2328" s="151">
        <f>ROUND(I2328*H2328,0)</f>
        <v>0</v>
      </c>
      <c r="K2328" s="147" t="s">
        <v>4082</v>
      </c>
      <c r="L2328" s="152"/>
      <c r="M2328" s="153" t="s">
        <v>1</v>
      </c>
      <c r="N2328" s="306" t="s">
        <v>37</v>
      </c>
      <c r="P2328" s="307">
        <f>O2328*H2328</f>
        <v>0</v>
      </c>
      <c r="Q2328" s="307">
        <v>2.3E-2</v>
      </c>
      <c r="R2328" s="307">
        <f>Q2328*H2328</f>
        <v>22.413660999999998</v>
      </c>
      <c r="S2328" s="307">
        <v>0</v>
      </c>
      <c r="T2328" s="133">
        <f>S2328*H2328</f>
        <v>0</v>
      </c>
      <c r="AR2328" s="134" t="s">
        <v>154</v>
      </c>
      <c r="AT2328" s="134" t="s">
        <v>164</v>
      </c>
      <c r="AU2328" s="134" t="s">
        <v>78</v>
      </c>
      <c r="AY2328" s="277" t="s">
        <v>130</v>
      </c>
      <c r="BE2328" s="308">
        <f>IF(N2328="základní",J2328,0)</f>
        <v>0</v>
      </c>
      <c r="BF2328" s="308">
        <f>IF(N2328="snížená",J2328,0)</f>
        <v>0</v>
      </c>
      <c r="BG2328" s="308">
        <f>IF(N2328="zákl. přenesená",J2328,0)</f>
        <v>0</v>
      </c>
      <c r="BH2328" s="308">
        <f>IF(N2328="sníž. přenesená",J2328,0)</f>
        <v>0</v>
      </c>
      <c r="BI2328" s="308">
        <f>IF(N2328="nulová",J2328,0)</f>
        <v>0</v>
      </c>
      <c r="BJ2328" s="277" t="s">
        <v>8</v>
      </c>
      <c r="BK2328" s="308">
        <f>ROUND(I2328*H2328,0)</f>
        <v>0</v>
      </c>
      <c r="BL2328" s="277" t="s">
        <v>143</v>
      </c>
      <c r="BM2328" s="134" t="s">
        <v>4632</v>
      </c>
    </row>
    <row r="2329" spans="2:65" s="10" customFormat="1">
      <c r="B2329" s="136"/>
      <c r="D2329" s="137" t="s">
        <v>131</v>
      </c>
      <c r="E2329" s="138" t="s">
        <v>1</v>
      </c>
      <c r="F2329" s="139" t="s">
        <v>4631</v>
      </c>
      <c r="H2329" s="140">
        <v>79.326999999999998</v>
      </c>
      <c r="I2329" s="141"/>
      <c r="L2329" s="136"/>
      <c r="M2329" s="142"/>
      <c r="T2329" s="144"/>
      <c r="AT2329" s="138" t="s">
        <v>131</v>
      </c>
      <c r="AU2329" s="138" t="s">
        <v>78</v>
      </c>
      <c r="AV2329" s="10" t="s">
        <v>78</v>
      </c>
      <c r="AW2329" s="10" t="s">
        <v>28</v>
      </c>
      <c r="AX2329" s="10" t="s">
        <v>72</v>
      </c>
      <c r="AY2329" s="138" t="s">
        <v>130</v>
      </c>
    </row>
    <row r="2330" spans="2:65" s="10" customFormat="1">
      <c r="B2330" s="136"/>
      <c r="D2330" s="137" t="s">
        <v>131</v>
      </c>
      <c r="E2330" s="138" t="s">
        <v>1</v>
      </c>
      <c r="F2330" s="139" t="s">
        <v>4630</v>
      </c>
      <c r="H2330" s="140">
        <v>316.69900000000001</v>
      </c>
      <c r="I2330" s="141"/>
      <c r="L2330" s="136"/>
      <c r="M2330" s="142"/>
      <c r="T2330" s="144"/>
      <c r="AT2330" s="138" t="s">
        <v>131</v>
      </c>
      <c r="AU2330" s="138" t="s">
        <v>78</v>
      </c>
      <c r="AV2330" s="10" t="s">
        <v>78</v>
      </c>
      <c r="AW2330" s="10" t="s">
        <v>28</v>
      </c>
      <c r="AX2330" s="10" t="s">
        <v>72</v>
      </c>
      <c r="AY2330" s="138" t="s">
        <v>130</v>
      </c>
    </row>
    <row r="2331" spans="2:65" s="10" customFormat="1">
      <c r="B2331" s="136"/>
      <c r="D2331" s="137" t="s">
        <v>131</v>
      </c>
      <c r="E2331" s="138" t="s">
        <v>1</v>
      </c>
      <c r="F2331" s="139" t="s">
        <v>4629</v>
      </c>
      <c r="H2331" s="140">
        <v>468.89</v>
      </c>
      <c r="I2331" s="141"/>
      <c r="L2331" s="136"/>
      <c r="M2331" s="142"/>
      <c r="T2331" s="144"/>
      <c r="AT2331" s="138" t="s">
        <v>131</v>
      </c>
      <c r="AU2331" s="138" t="s">
        <v>78</v>
      </c>
      <c r="AV2331" s="10" t="s">
        <v>78</v>
      </c>
      <c r="AW2331" s="10" t="s">
        <v>28</v>
      </c>
      <c r="AX2331" s="10" t="s">
        <v>72</v>
      </c>
      <c r="AY2331" s="138" t="s">
        <v>130</v>
      </c>
    </row>
    <row r="2332" spans="2:65" s="10" customFormat="1">
      <c r="B2332" s="136"/>
      <c r="D2332" s="137" t="s">
        <v>131</v>
      </c>
      <c r="E2332" s="138" t="s">
        <v>1</v>
      </c>
      <c r="F2332" s="139" t="s">
        <v>4628</v>
      </c>
      <c r="H2332" s="140">
        <v>24.323</v>
      </c>
      <c r="I2332" s="141"/>
      <c r="L2332" s="136"/>
      <c r="M2332" s="142"/>
      <c r="T2332" s="144"/>
      <c r="AT2332" s="138" t="s">
        <v>131</v>
      </c>
      <c r="AU2332" s="138" t="s">
        <v>78</v>
      </c>
      <c r="AV2332" s="10" t="s">
        <v>78</v>
      </c>
      <c r="AW2332" s="10" t="s">
        <v>28</v>
      </c>
      <c r="AX2332" s="10" t="s">
        <v>72</v>
      </c>
      <c r="AY2332" s="138" t="s">
        <v>130</v>
      </c>
    </row>
    <row r="2333" spans="2:65" s="813" customFormat="1">
      <c r="B2333" s="817"/>
      <c r="D2333" s="137" t="s">
        <v>131</v>
      </c>
      <c r="E2333" s="814" t="s">
        <v>1</v>
      </c>
      <c r="F2333" s="820" t="s">
        <v>2951</v>
      </c>
      <c r="H2333" s="819">
        <v>889.23900000000003</v>
      </c>
      <c r="I2333" s="818"/>
      <c r="L2333" s="817"/>
      <c r="M2333" s="816"/>
      <c r="T2333" s="815"/>
      <c r="AT2333" s="814" t="s">
        <v>131</v>
      </c>
      <c r="AU2333" s="814" t="s">
        <v>78</v>
      </c>
      <c r="AV2333" s="813" t="s">
        <v>132</v>
      </c>
      <c r="AW2333" s="813" t="s">
        <v>28</v>
      </c>
      <c r="AX2333" s="813" t="s">
        <v>72</v>
      </c>
      <c r="AY2333" s="814" t="s">
        <v>130</v>
      </c>
    </row>
    <row r="2334" spans="2:65" s="10" customFormat="1">
      <c r="B2334" s="136"/>
      <c r="D2334" s="137" t="s">
        <v>131</v>
      </c>
      <c r="E2334" s="138" t="s">
        <v>1</v>
      </c>
      <c r="F2334" s="139" t="s">
        <v>4627</v>
      </c>
      <c r="H2334" s="140">
        <v>7.9329999999999998</v>
      </c>
      <c r="I2334" s="141"/>
      <c r="L2334" s="136"/>
      <c r="M2334" s="142"/>
      <c r="T2334" s="144"/>
      <c r="AT2334" s="138" t="s">
        <v>131</v>
      </c>
      <c r="AU2334" s="138" t="s">
        <v>78</v>
      </c>
      <c r="AV2334" s="10" t="s">
        <v>78</v>
      </c>
      <c r="AW2334" s="10" t="s">
        <v>28</v>
      </c>
      <c r="AX2334" s="10" t="s">
        <v>72</v>
      </c>
      <c r="AY2334" s="138" t="s">
        <v>130</v>
      </c>
    </row>
    <row r="2335" spans="2:65" s="10" customFormat="1">
      <c r="B2335" s="136"/>
      <c r="D2335" s="137" t="s">
        <v>131</v>
      </c>
      <c r="E2335" s="138" t="s">
        <v>1</v>
      </c>
      <c r="F2335" s="139" t="s">
        <v>4626</v>
      </c>
      <c r="H2335" s="140">
        <v>23.834</v>
      </c>
      <c r="I2335" s="141"/>
      <c r="L2335" s="136"/>
      <c r="M2335" s="142"/>
      <c r="T2335" s="144"/>
      <c r="AT2335" s="138" t="s">
        <v>131</v>
      </c>
      <c r="AU2335" s="138" t="s">
        <v>78</v>
      </c>
      <c r="AV2335" s="10" t="s">
        <v>78</v>
      </c>
      <c r="AW2335" s="10" t="s">
        <v>28</v>
      </c>
      <c r="AX2335" s="10" t="s">
        <v>72</v>
      </c>
      <c r="AY2335" s="138" t="s">
        <v>130</v>
      </c>
    </row>
    <row r="2336" spans="2:65" s="10" customFormat="1">
      <c r="B2336" s="136"/>
      <c r="D2336" s="137" t="s">
        <v>131</v>
      </c>
      <c r="E2336" s="138" t="s">
        <v>1</v>
      </c>
      <c r="F2336" s="139" t="s">
        <v>4625</v>
      </c>
      <c r="H2336" s="140">
        <v>39.04</v>
      </c>
      <c r="I2336" s="141"/>
      <c r="L2336" s="136"/>
      <c r="M2336" s="142"/>
      <c r="T2336" s="144"/>
      <c r="AT2336" s="138" t="s">
        <v>131</v>
      </c>
      <c r="AU2336" s="138" t="s">
        <v>78</v>
      </c>
      <c r="AV2336" s="10" t="s">
        <v>78</v>
      </c>
      <c r="AW2336" s="10" t="s">
        <v>28</v>
      </c>
      <c r="AX2336" s="10" t="s">
        <v>72</v>
      </c>
      <c r="AY2336" s="138" t="s">
        <v>130</v>
      </c>
    </row>
    <row r="2337" spans="2:65" s="10" customFormat="1">
      <c r="B2337" s="136"/>
      <c r="D2337" s="137" t="s">
        <v>131</v>
      </c>
      <c r="E2337" s="138" t="s">
        <v>1</v>
      </c>
      <c r="F2337" s="139" t="s">
        <v>4624</v>
      </c>
      <c r="H2337" s="140">
        <v>2.4319999999999999</v>
      </c>
      <c r="I2337" s="141"/>
      <c r="L2337" s="136"/>
      <c r="M2337" s="142"/>
      <c r="T2337" s="144"/>
      <c r="AT2337" s="138" t="s">
        <v>131</v>
      </c>
      <c r="AU2337" s="138" t="s">
        <v>78</v>
      </c>
      <c r="AV2337" s="10" t="s">
        <v>78</v>
      </c>
      <c r="AW2337" s="10" t="s">
        <v>28</v>
      </c>
      <c r="AX2337" s="10" t="s">
        <v>72</v>
      </c>
      <c r="AY2337" s="138" t="s">
        <v>130</v>
      </c>
    </row>
    <row r="2338" spans="2:65" s="813" customFormat="1">
      <c r="B2338" s="817"/>
      <c r="D2338" s="137" t="s">
        <v>131</v>
      </c>
      <c r="E2338" s="814" t="s">
        <v>1</v>
      </c>
      <c r="F2338" s="820" t="s">
        <v>2951</v>
      </c>
      <c r="H2338" s="819">
        <v>73.239000000000004</v>
      </c>
      <c r="I2338" s="818"/>
      <c r="L2338" s="817"/>
      <c r="M2338" s="816"/>
      <c r="T2338" s="815"/>
      <c r="AT2338" s="814" t="s">
        <v>131</v>
      </c>
      <c r="AU2338" s="814" t="s">
        <v>78</v>
      </c>
      <c r="AV2338" s="813" t="s">
        <v>132</v>
      </c>
      <c r="AW2338" s="813" t="s">
        <v>28</v>
      </c>
      <c r="AX2338" s="813" t="s">
        <v>72</v>
      </c>
      <c r="AY2338" s="814" t="s">
        <v>130</v>
      </c>
    </row>
    <row r="2339" spans="2:65" s="10" customFormat="1">
      <c r="B2339" s="136"/>
      <c r="D2339" s="137" t="s">
        <v>131</v>
      </c>
      <c r="E2339" s="138" t="s">
        <v>1</v>
      </c>
      <c r="F2339" s="139" t="s">
        <v>4623</v>
      </c>
      <c r="H2339" s="140">
        <v>6.21</v>
      </c>
      <c r="I2339" s="141"/>
      <c r="L2339" s="136"/>
      <c r="M2339" s="142"/>
      <c r="T2339" s="144"/>
      <c r="AT2339" s="138" t="s">
        <v>131</v>
      </c>
      <c r="AU2339" s="138" t="s">
        <v>78</v>
      </c>
      <c r="AV2339" s="10" t="s">
        <v>78</v>
      </c>
      <c r="AW2339" s="10" t="s">
        <v>28</v>
      </c>
      <c r="AX2339" s="10" t="s">
        <v>72</v>
      </c>
      <c r="AY2339" s="138" t="s">
        <v>130</v>
      </c>
    </row>
    <row r="2340" spans="2:65" s="10" customFormat="1">
      <c r="B2340" s="136"/>
      <c r="D2340" s="137" t="s">
        <v>131</v>
      </c>
      <c r="E2340" s="138" t="s">
        <v>1</v>
      </c>
      <c r="F2340" s="139" t="s">
        <v>4622</v>
      </c>
      <c r="H2340" s="140">
        <v>0.75900000000000001</v>
      </c>
      <c r="I2340" s="141"/>
      <c r="L2340" s="136"/>
      <c r="M2340" s="142"/>
      <c r="T2340" s="144"/>
      <c r="AT2340" s="138" t="s">
        <v>131</v>
      </c>
      <c r="AU2340" s="138" t="s">
        <v>78</v>
      </c>
      <c r="AV2340" s="10" t="s">
        <v>78</v>
      </c>
      <c r="AW2340" s="10" t="s">
        <v>28</v>
      </c>
      <c r="AX2340" s="10" t="s">
        <v>72</v>
      </c>
      <c r="AY2340" s="138" t="s">
        <v>130</v>
      </c>
    </row>
    <row r="2341" spans="2:65" s="10" customFormat="1">
      <c r="B2341" s="136"/>
      <c r="D2341" s="137" t="s">
        <v>131</v>
      </c>
      <c r="E2341" s="138" t="s">
        <v>1</v>
      </c>
      <c r="F2341" s="139" t="s">
        <v>4621</v>
      </c>
      <c r="H2341" s="140">
        <v>5.0599999999999996</v>
      </c>
      <c r="I2341" s="141"/>
      <c r="L2341" s="136"/>
      <c r="M2341" s="142"/>
      <c r="T2341" s="144"/>
      <c r="AT2341" s="138" t="s">
        <v>131</v>
      </c>
      <c r="AU2341" s="138" t="s">
        <v>78</v>
      </c>
      <c r="AV2341" s="10" t="s">
        <v>78</v>
      </c>
      <c r="AW2341" s="10" t="s">
        <v>28</v>
      </c>
      <c r="AX2341" s="10" t="s">
        <v>72</v>
      </c>
      <c r="AY2341" s="138" t="s">
        <v>130</v>
      </c>
    </row>
    <row r="2342" spans="2:65" s="821" customFormat="1">
      <c r="B2342" s="825"/>
      <c r="D2342" s="137" t="s">
        <v>131</v>
      </c>
      <c r="E2342" s="822" t="s">
        <v>1</v>
      </c>
      <c r="F2342" s="828" t="s">
        <v>3195</v>
      </c>
      <c r="H2342" s="827">
        <v>974.50699999999995</v>
      </c>
      <c r="I2342" s="826"/>
      <c r="L2342" s="825"/>
      <c r="M2342" s="824"/>
      <c r="T2342" s="823"/>
      <c r="AT2342" s="822" t="s">
        <v>131</v>
      </c>
      <c r="AU2342" s="822" t="s">
        <v>78</v>
      </c>
      <c r="AV2342" s="821" t="s">
        <v>103</v>
      </c>
      <c r="AW2342" s="821" t="s">
        <v>28</v>
      </c>
      <c r="AX2342" s="821" t="s">
        <v>8</v>
      </c>
      <c r="AY2342" s="822" t="s">
        <v>130</v>
      </c>
    </row>
    <row r="2343" spans="2:65" s="686" customFormat="1" ht="24.25" customHeight="1">
      <c r="B2343" s="301"/>
      <c r="C2343" s="551" t="s">
        <v>2694</v>
      </c>
      <c r="D2343" s="551" t="s">
        <v>1008</v>
      </c>
      <c r="E2343" s="801" t="s">
        <v>4620</v>
      </c>
      <c r="F2343" s="552" t="s">
        <v>4619</v>
      </c>
      <c r="G2343" s="800" t="s">
        <v>138</v>
      </c>
      <c r="H2343" s="799">
        <v>31.207999999999998</v>
      </c>
      <c r="I2343" s="553"/>
      <c r="J2343" s="798">
        <f>ROUND(I2343*H2343,0)</f>
        <v>0</v>
      </c>
      <c r="K2343" s="552" t="s">
        <v>4082</v>
      </c>
      <c r="L2343" s="34"/>
      <c r="M2343" s="554" t="s">
        <v>1</v>
      </c>
      <c r="N2343" s="555" t="s">
        <v>37</v>
      </c>
      <c r="P2343" s="307">
        <f>O2343*H2343</f>
        <v>0</v>
      </c>
      <c r="Q2343" s="307">
        <v>0</v>
      </c>
      <c r="R2343" s="307">
        <f>Q2343*H2343</f>
        <v>0</v>
      </c>
      <c r="S2343" s="307">
        <v>0</v>
      </c>
      <c r="T2343" s="133">
        <f>S2343*H2343</f>
        <v>0</v>
      </c>
      <c r="AR2343" s="134" t="s">
        <v>143</v>
      </c>
      <c r="AT2343" s="134" t="s">
        <v>1008</v>
      </c>
      <c r="AU2343" s="134" t="s">
        <v>78</v>
      </c>
      <c r="AY2343" s="277" t="s">
        <v>130</v>
      </c>
      <c r="BE2343" s="308">
        <f>IF(N2343="základní",J2343,0)</f>
        <v>0</v>
      </c>
      <c r="BF2343" s="308">
        <f>IF(N2343="snížená",J2343,0)</f>
        <v>0</v>
      </c>
      <c r="BG2343" s="308">
        <f>IF(N2343="zákl. přenesená",J2343,0)</f>
        <v>0</v>
      </c>
      <c r="BH2343" s="308">
        <f>IF(N2343="sníž. přenesená",J2343,0)</f>
        <v>0</v>
      </c>
      <c r="BI2343" s="308">
        <f>IF(N2343="nulová",J2343,0)</f>
        <v>0</v>
      </c>
      <c r="BJ2343" s="277" t="s">
        <v>8</v>
      </c>
      <c r="BK2343" s="308">
        <f>ROUND(I2343*H2343,0)</f>
        <v>0</v>
      </c>
      <c r="BL2343" s="277" t="s">
        <v>143</v>
      </c>
      <c r="BM2343" s="134" t="s">
        <v>4618</v>
      </c>
    </row>
    <row r="2344" spans="2:65" s="292" customFormat="1" ht="22.95" customHeight="1">
      <c r="B2344" s="293"/>
      <c r="D2344" s="120" t="s">
        <v>71</v>
      </c>
      <c r="E2344" s="129" t="s">
        <v>4617</v>
      </c>
      <c r="F2344" s="129" t="s">
        <v>4616</v>
      </c>
      <c r="I2344" s="294"/>
      <c r="J2344" s="300">
        <f>BK2344</f>
        <v>0</v>
      </c>
      <c r="L2344" s="293"/>
      <c r="M2344" s="296"/>
      <c r="P2344" s="297">
        <f>SUM(P2345:P2350)</f>
        <v>0</v>
      </c>
      <c r="R2344" s="297">
        <f>SUM(R2345:R2350)</f>
        <v>0.10129222999999998</v>
      </c>
      <c r="T2344" s="298">
        <f>SUM(T2345:T2350)</f>
        <v>0</v>
      </c>
      <c r="AR2344" s="120" t="s">
        <v>78</v>
      </c>
      <c r="AT2344" s="127" t="s">
        <v>71</v>
      </c>
      <c r="AU2344" s="127" t="s">
        <v>8</v>
      </c>
      <c r="AY2344" s="120" t="s">
        <v>130</v>
      </c>
      <c r="BK2344" s="128">
        <f>SUM(BK2345:BK2350)</f>
        <v>0</v>
      </c>
    </row>
    <row r="2345" spans="2:65" s="686" customFormat="1" ht="24.25" customHeight="1">
      <c r="B2345" s="301"/>
      <c r="C2345" s="551" t="s">
        <v>2695</v>
      </c>
      <c r="D2345" s="551" t="s">
        <v>1008</v>
      </c>
      <c r="E2345" s="801" t="s">
        <v>3085</v>
      </c>
      <c r="F2345" s="552" t="s">
        <v>3084</v>
      </c>
      <c r="G2345" s="800" t="s">
        <v>158</v>
      </c>
      <c r="H2345" s="799">
        <v>410.09</v>
      </c>
      <c r="I2345" s="553"/>
      <c r="J2345" s="798">
        <f>ROUND(I2345*H2345,0)</f>
        <v>0</v>
      </c>
      <c r="K2345" s="552" t="s">
        <v>4082</v>
      </c>
      <c r="L2345" s="34"/>
      <c r="M2345" s="554" t="s">
        <v>1</v>
      </c>
      <c r="N2345" s="555" t="s">
        <v>37</v>
      </c>
      <c r="P2345" s="307">
        <f>O2345*H2345</f>
        <v>0</v>
      </c>
      <c r="Q2345" s="307">
        <v>4.6999999999999997E-5</v>
      </c>
      <c r="R2345" s="307">
        <f>Q2345*H2345</f>
        <v>1.9274229999999996E-2</v>
      </c>
      <c r="S2345" s="307">
        <v>0</v>
      </c>
      <c r="T2345" s="133">
        <f>S2345*H2345</f>
        <v>0</v>
      </c>
      <c r="AR2345" s="134" t="s">
        <v>143</v>
      </c>
      <c r="AT2345" s="134" t="s">
        <v>1008</v>
      </c>
      <c r="AU2345" s="134" t="s">
        <v>78</v>
      </c>
      <c r="AY2345" s="277" t="s">
        <v>130</v>
      </c>
      <c r="BE2345" s="308">
        <f>IF(N2345="základní",J2345,0)</f>
        <v>0</v>
      </c>
      <c r="BF2345" s="308">
        <f>IF(N2345="snížená",J2345,0)</f>
        <v>0</v>
      </c>
      <c r="BG2345" s="308">
        <f>IF(N2345="zákl. přenesená",J2345,0)</f>
        <v>0</v>
      </c>
      <c r="BH2345" s="308">
        <f>IF(N2345="sníž. přenesená",J2345,0)</f>
        <v>0</v>
      </c>
      <c r="BI2345" s="308">
        <f>IF(N2345="nulová",J2345,0)</f>
        <v>0</v>
      </c>
      <c r="BJ2345" s="277" t="s">
        <v>8</v>
      </c>
      <c r="BK2345" s="308">
        <f>ROUND(I2345*H2345,0)</f>
        <v>0</v>
      </c>
      <c r="BL2345" s="277" t="s">
        <v>143</v>
      </c>
      <c r="BM2345" s="134" t="s">
        <v>4615</v>
      </c>
    </row>
    <row r="2346" spans="2:65" s="10" customFormat="1">
      <c r="B2346" s="136"/>
      <c r="D2346" s="137" t="s">
        <v>131</v>
      </c>
      <c r="E2346" s="138" t="s">
        <v>1</v>
      </c>
      <c r="F2346" s="139" t="s">
        <v>3154</v>
      </c>
      <c r="H2346" s="140">
        <v>325.02999999999997</v>
      </c>
      <c r="I2346" s="141"/>
      <c r="L2346" s="136"/>
      <c r="M2346" s="142"/>
      <c r="T2346" s="144"/>
      <c r="AT2346" s="138" t="s">
        <v>131</v>
      </c>
      <c r="AU2346" s="138" t="s">
        <v>78</v>
      </c>
      <c r="AV2346" s="10" t="s">
        <v>78</v>
      </c>
      <c r="AW2346" s="10" t="s">
        <v>28</v>
      </c>
      <c r="AX2346" s="10" t="s">
        <v>72</v>
      </c>
      <c r="AY2346" s="138" t="s">
        <v>130</v>
      </c>
    </row>
    <row r="2347" spans="2:65" s="10" customFormat="1">
      <c r="B2347" s="136"/>
      <c r="D2347" s="137" t="s">
        <v>131</v>
      </c>
      <c r="E2347" s="138" t="s">
        <v>1</v>
      </c>
      <c r="F2347" s="139" t="s">
        <v>4592</v>
      </c>
      <c r="H2347" s="140">
        <v>85.06</v>
      </c>
      <c r="I2347" s="141"/>
      <c r="L2347" s="136"/>
      <c r="M2347" s="142"/>
      <c r="T2347" s="144"/>
      <c r="AT2347" s="138" t="s">
        <v>131</v>
      </c>
      <c r="AU2347" s="138" t="s">
        <v>78</v>
      </c>
      <c r="AV2347" s="10" t="s">
        <v>78</v>
      </c>
      <c r="AW2347" s="10" t="s">
        <v>28</v>
      </c>
      <c r="AX2347" s="10" t="s">
        <v>72</v>
      </c>
      <c r="AY2347" s="138" t="s">
        <v>130</v>
      </c>
    </row>
    <row r="2348" spans="2:65" s="813" customFormat="1">
      <c r="B2348" s="817"/>
      <c r="D2348" s="137" t="s">
        <v>131</v>
      </c>
      <c r="E2348" s="814" t="s">
        <v>1</v>
      </c>
      <c r="F2348" s="820" t="s">
        <v>2951</v>
      </c>
      <c r="H2348" s="819">
        <v>410.09</v>
      </c>
      <c r="I2348" s="818"/>
      <c r="L2348" s="817"/>
      <c r="M2348" s="816"/>
      <c r="T2348" s="815"/>
      <c r="AT2348" s="814" t="s">
        <v>131</v>
      </c>
      <c r="AU2348" s="814" t="s">
        <v>78</v>
      </c>
      <c r="AV2348" s="813" t="s">
        <v>132</v>
      </c>
      <c r="AW2348" s="813" t="s">
        <v>28</v>
      </c>
      <c r="AX2348" s="813" t="s">
        <v>8</v>
      </c>
      <c r="AY2348" s="814" t="s">
        <v>130</v>
      </c>
    </row>
    <row r="2349" spans="2:65" s="686" customFormat="1" ht="16.5" customHeight="1">
      <c r="B2349" s="301"/>
      <c r="C2349" s="145" t="s">
        <v>2696</v>
      </c>
      <c r="D2349" s="145" t="s">
        <v>164</v>
      </c>
      <c r="E2349" s="146" t="s">
        <v>4614</v>
      </c>
      <c r="F2349" s="147" t="s">
        <v>4613</v>
      </c>
      <c r="G2349" s="148" t="s">
        <v>158</v>
      </c>
      <c r="H2349" s="149">
        <v>410.09</v>
      </c>
      <c r="I2349" s="150"/>
      <c r="J2349" s="151">
        <f>ROUND(I2349*H2349,0)</f>
        <v>0</v>
      </c>
      <c r="K2349" s="147" t="s">
        <v>4082</v>
      </c>
      <c r="L2349" s="152"/>
      <c r="M2349" s="153" t="s">
        <v>1</v>
      </c>
      <c r="N2349" s="306" t="s">
        <v>37</v>
      </c>
      <c r="P2349" s="307">
        <f>O2349*H2349</f>
        <v>0</v>
      </c>
      <c r="Q2349" s="307">
        <v>2.0000000000000001E-4</v>
      </c>
      <c r="R2349" s="307">
        <f>Q2349*H2349</f>
        <v>8.2017999999999994E-2</v>
      </c>
      <c r="S2349" s="307">
        <v>0</v>
      </c>
      <c r="T2349" s="133">
        <f>S2349*H2349</f>
        <v>0</v>
      </c>
      <c r="AR2349" s="134" t="s">
        <v>154</v>
      </c>
      <c r="AT2349" s="134" t="s">
        <v>164</v>
      </c>
      <c r="AU2349" s="134" t="s">
        <v>78</v>
      </c>
      <c r="AY2349" s="277" t="s">
        <v>130</v>
      </c>
      <c r="BE2349" s="308">
        <f>IF(N2349="základní",J2349,0)</f>
        <v>0</v>
      </c>
      <c r="BF2349" s="308">
        <f>IF(N2349="snížená",J2349,0)</f>
        <v>0</v>
      </c>
      <c r="BG2349" s="308">
        <f>IF(N2349="zákl. přenesená",J2349,0)</f>
        <v>0</v>
      </c>
      <c r="BH2349" s="308">
        <f>IF(N2349="sníž. přenesená",J2349,0)</f>
        <v>0</v>
      </c>
      <c r="BI2349" s="308">
        <f>IF(N2349="nulová",J2349,0)</f>
        <v>0</v>
      </c>
      <c r="BJ2349" s="277" t="s">
        <v>8</v>
      </c>
      <c r="BK2349" s="308">
        <f>ROUND(I2349*H2349,0)</f>
        <v>0</v>
      </c>
      <c r="BL2349" s="277" t="s">
        <v>143</v>
      </c>
      <c r="BM2349" s="134" t="s">
        <v>4612</v>
      </c>
    </row>
    <row r="2350" spans="2:65" s="686" customFormat="1" ht="24.25" customHeight="1">
      <c r="B2350" s="301"/>
      <c r="C2350" s="551" t="s">
        <v>2697</v>
      </c>
      <c r="D2350" s="551" t="s">
        <v>1008</v>
      </c>
      <c r="E2350" s="801" t="s">
        <v>4611</v>
      </c>
      <c r="F2350" s="552" t="s">
        <v>4610</v>
      </c>
      <c r="G2350" s="800" t="s">
        <v>138</v>
      </c>
      <c r="H2350" s="799">
        <v>0.10100000000000001</v>
      </c>
      <c r="I2350" s="553"/>
      <c r="J2350" s="798">
        <f>ROUND(I2350*H2350,0)</f>
        <v>0</v>
      </c>
      <c r="K2350" s="552" t="s">
        <v>4082</v>
      </c>
      <c r="L2350" s="34"/>
      <c r="M2350" s="554" t="s">
        <v>1</v>
      </c>
      <c r="N2350" s="555" t="s">
        <v>37</v>
      </c>
      <c r="P2350" s="307">
        <f>O2350*H2350</f>
        <v>0</v>
      </c>
      <c r="Q2350" s="307">
        <v>0</v>
      </c>
      <c r="R2350" s="307">
        <f>Q2350*H2350</f>
        <v>0</v>
      </c>
      <c r="S2350" s="307">
        <v>0</v>
      </c>
      <c r="T2350" s="133">
        <f>S2350*H2350</f>
        <v>0</v>
      </c>
      <c r="AR2350" s="134" t="s">
        <v>143</v>
      </c>
      <c r="AT2350" s="134" t="s">
        <v>1008</v>
      </c>
      <c r="AU2350" s="134" t="s">
        <v>78</v>
      </c>
      <c r="AY2350" s="277" t="s">
        <v>130</v>
      </c>
      <c r="BE2350" s="308">
        <f>IF(N2350="základní",J2350,0)</f>
        <v>0</v>
      </c>
      <c r="BF2350" s="308">
        <f>IF(N2350="snížená",J2350,0)</f>
        <v>0</v>
      </c>
      <c r="BG2350" s="308">
        <f>IF(N2350="zákl. přenesená",J2350,0)</f>
        <v>0</v>
      </c>
      <c r="BH2350" s="308">
        <f>IF(N2350="sníž. přenesená",J2350,0)</f>
        <v>0</v>
      </c>
      <c r="BI2350" s="308">
        <f>IF(N2350="nulová",J2350,0)</f>
        <v>0</v>
      </c>
      <c r="BJ2350" s="277" t="s">
        <v>8</v>
      </c>
      <c r="BK2350" s="308">
        <f>ROUND(I2350*H2350,0)</f>
        <v>0</v>
      </c>
      <c r="BL2350" s="277" t="s">
        <v>143</v>
      </c>
      <c r="BM2350" s="134" t="s">
        <v>4609</v>
      </c>
    </row>
    <row r="2351" spans="2:65" s="292" customFormat="1" ht="22.95" customHeight="1">
      <c r="B2351" s="293"/>
      <c r="D2351" s="120" t="s">
        <v>71</v>
      </c>
      <c r="E2351" s="129" t="s">
        <v>4608</v>
      </c>
      <c r="F2351" s="129" t="s">
        <v>4607</v>
      </c>
      <c r="I2351" s="294"/>
      <c r="J2351" s="300">
        <f>BK2351</f>
        <v>0</v>
      </c>
      <c r="L2351" s="293"/>
      <c r="M2351" s="296"/>
      <c r="P2351" s="297">
        <f>SUM(P2352:P2381)</f>
        <v>0</v>
      </c>
      <c r="R2351" s="297">
        <f>SUM(R2352:R2381)</f>
        <v>3.0946506102189999</v>
      </c>
      <c r="T2351" s="298">
        <f>SUM(T2352:T2381)</f>
        <v>0</v>
      </c>
      <c r="AR2351" s="120" t="s">
        <v>78</v>
      </c>
      <c r="AT2351" s="127" t="s">
        <v>71</v>
      </c>
      <c r="AU2351" s="127" t="s">
        <v>8</v>
      </c>
      <c r="AY2351" s="120" t="s">
        <v>130</v>
      </c>
      <c r="BK2351" s="128">
        <f>SUM(BK2352:BK2381)</f>
        <v>0</v>
      </c>
    </row>
    <row r="2352" spans="2:65" s="686" customFormat="1" ht="24.25" customHeight="1">
      <c r="B2352" s="301"/>
      <c r="C2352" s="551" t="s">
        <v>2698</v>
      </c>
      <c r="D2352" s="551" t="s">
        <v>1008</v>
      </c>
      <c r="E2352" s="801" t="s">
        <v>3037</v>
      </c>
      <c r="F2352" s="552" t="s">
        <v>3036</v>
      </c>
      <c r="G2352" s="800" t="s">
        <v>270</v>
      </c>
      <c r="H2352" s="799">
        <v>495.5</v>
      </c>
      <c r="I2352" s="553"/>
      <c r="J2352" s="798">
        <f>ROUND(I2352*H2352,0)</f>
        <v>0</v>
      </c>
      <c r="K2352" s="552" t="s">
        <v>4082</v>
      </c>
      <c r="L2352" s="34"/>
      <c r="M2352" s="554" t="s">
        <v>1</v>
      </c>
      <c r="N2352" s="555" t="s">
        <v>37</v>
      </c>
      <c r="P2352" s="307">
        <f>O2352*H2352</f>
        <v>0</v>
      </c>
      <c r="Q2352" s="307">
        <v>2.0000000000000001E-4</v>
      </c>
      <c r="R2352" s="307">
        <f>Q2352*H2352</f>
        <v>9.9100000000000008E-2</v>
      </c>
      <c r="S2352" s="307">
        <v>0</v>
      </c>
      <c r="T2352" s="133">
        <f>S2352*H2352</f>
        <v>0</v>
      </c>
      <c r="AR2352" s="134" t="s">
        <v>143</v>
      </c>
      <c r="AT2352" s="134" t="s">
        <v>1008</v>
      </c>
      <c r="AU2352" s="134" t="s">
        <v>78</v>
      </c>
      <c r="AY2352" s="277" t="s">
        <v>130</v>
      </c>
      <c r="BE2352" s="308">
        <f>IF(N2352="základní",J2352,0)</f>
        <v>0</v>
      </c>
      <c r="BF2352" s="308">
        <f>IF(N2352="snížená",J2352,0)</f>
        <v>0</v>
      </c>
      <c r="BG2352" s="308">
        <f>IF(N2352="zákl. přenesená",J2352,0)</f>
        <v>0</v>
      </c>
      <c r="BH2352" s="308">
        <f>IF(N2352="sníž. přenesená",J2352,0)</f>
        <v>0</v>
      </c>
      <c r="BI2352" s="308">
        <f>IF(N2352="nulová",J2352,0)</f>
        <v>0</v>
      </c>
      <c r="BJ2352" s="277" t="s">
        <v>8</v>
      </c>
      <c r="BK2352" s="308">
        <f>ROUND(I2352*H2352,0)</f>
        <v>0</v>
      </c>
      <c r="BL2352" s="277" t="s">
        <v>143</v>
      </c>
      <c r="BM2352" s="134" t="s">
        <v>4606</v>
      </c>
    </row>
    <row r="2353" spans="2:65" s="10" customFormat="1">
      <c r="B2353" s="136"/>
      <c r="D2353" s="137" t="s">
        <v>131</v>
      </c>
      <c r="E2353" s="138" t="s">
        <v>1</v>
      </c>
      <c r="F2353" s="139" t="s">
        <v>3154</v>
      </c>
      <c r="H2353" s="140">
        <v>325.02999999999997</v>
      </c>
      <c r="I2353" s="141"/>
      <c r="L2353" s="136"/>
      <c r="M2353" s="142"/>
      <c r="T2353" s="144"/>
      <c r="AT2353" s="138" t="s">
        <v>131</v>
      </c>
      <c r="AU2353" s="138" t="s">
        <v>78</v>
      </c>
      <c r="AV2353" s="10" t="s">
        <v>78</v>
      </c>
      <c r="AW2353" s="10" t="s">
        <v>28</v>
      </c>
      <c r="AX2353" s="10" t="s">
        <v>72</v>
      </c>
      <c r="AY2353" s="138" t="s">
        <v>130</v>
      </c>
    </row>
    <row r="2354" spans="2:65" s="10" customFormat="1">
      <c r="B2354" s="136"/>
      <c r="D2354" s="137" t="s">
        <v>131</v>
      </c>
      <c r="E2354" s="138" t="s">
        <v>1</v>
      </c>
      <c r="F2354" s="139" t="s">
        <v>4592</v>
      </c>
      <c r="H2354" s="140">
        <v>85.06</v>
      </c>
      <c r="I2354" s="141"/>
      <c r="L2354" s="136"/>
      <c r="M2354" s="142"/>
      <c r="T2354" s="144"/>
      <c r="AT2354" s="138" t="s">
        <v>131</v>
      </c>
      <c r="AU2354" s="138" t="s">
        <v>78</v>
      </c>
      <c r="AV2354" s="10" t="s">
        <v>78</v>
      </c>
      <c r="AW2354" s="10" t="s">
        <v>28</v>
      </c>
      <c r="AX2354" s="10" t="s">
        <v>72</v>
      </c>
      <c r="AY2354" s="138" t="s">
        <v>130</v>
      </c>
    </row>
    <row r="2355" spans="2:65" s="10" customFormat="1">
      <c r="B2355" s="136"/>
      <c r="D2355" s="137" t="s">
        <v>131</v>
      </c>
      <c r="E2355" s="138" t="s">
        <v>1</v>
      </c>
      <c r="F2355" s="139" t="s">
        <v>3039</v>
      </c>
      <c r="H2355" s="140">
        <v>85.41</v>
      </c>
      <c r="I2355" s="141"/>
      <c r="L2355" s="136"/>
      <c r="M2355" s="142"/>
      <c r="T2355" s="144"/>
      <c r="AT2355" s="138" t="s">
        <v>131</v>
      </c>
      <c r="AU2355" s="138" t="s">
        <v>78</v>
      </c>
      <c r="AV2355" s="10" t="s">
        <v>78</v>
      </c>
      <c r="AW2355" s="10" t="s">
        <v>28</v>
      </c>
      <c r="AX2355" s="10" t="s">
        <v>72</v>
      </c>
      <c r="AY2355" s="138" t="s">
        <v>130</v>
      </c>
    </row>
    <row r="2356" spans="2:65" s="813" customFormat="1">
      <c r="B2356" s="817"/>
      <c r="D2356" s="137" t="s">
        <v>131</v>
      </c>
      <c r="E2356" s="814" t="s">
        <v>1</v>
      </c>
      <c r="F2356" s="820" t="s">
        <v>2951</v>
      </c>
      <c r="H2356" s="819">
        <v>495.5</v>
      </c>
      <c r="I2356" s="818"/>
      <c r="L2356" s="817"/>
      <c r="M2356" s="816"/>
      <c r="T2356" s="815"/>
      <c r="AT2356" s="814" t="s">
        <v>131</v>
      </c>
      <c r="AU2356" s="814" t="s">
        <v>78</v>
      </c>
      <c r="AV2356" s="813" t="s">
        <v>132</v>
      </c>
      <c r="AW2356" s="813" t="s">
        <v>28</v>
      </c>
      <c r="AX2356" s="813" t="s">
        <v>8</v>
      </c>
      <c r="AY2356" s="814" t="s">
        <v>130</v>
      </c>
    </row>
    <row r="2357" spans="2:65" s="686" customFormat="1" ht="24.25" customHeight="1">
      <c r="B2357" s="301"/>
      <c r="C2357" s="551" t="s">
        <v>2699</v>
      </c>
      <c r="D2357" s="551" t="s">
        <v>1008</v>
      </c>
      <c r="E2357" s="801" t="s">
        <v>3083</v>
      </c>
      <c r="F2357" s="552" t="s">
        <v>3082</v>
      </c>
      <c r="G2357" s="800" t="s">
        <v>270</v>
      </c>
      <c r="H2357" s="799">
        <v>85.06</v>
      </c>
      <c r="I2357" s="553"/>
      <c r="J2357" s="798">
        <f>ROUND(I2357*H2357,0)</f>
        <v>0</v>
      </c>
      <c r="K2357" s="552" t="s">
        <v>4082</v>
      </c>
      <c r="L2357" s="34"/>
      <c r="M2357" s="554" t="s">
        <v>1</v>
      </c>
      <c r="N2357" s="555" t="s">
        <v>37</v>
      </c>
      <c r="P2357" s="307">
        <f>O2357*H2357</f>
        <v>0</v>
      </c>
      <c r="Q2357" s="307">
        <v>1.2E-2</v>
      </c>
      <c r="R2357" s="307">
        <f>Q2357*H2357</f>
        <v>1.0207200000000001</v>
      </c>
      <c r="S2357" s="307">
        <v>0</v>
      </c>
      <c r="T2357" s="133">
        <f>S2357*H2357</f>
        <v>0</v>
      </c>
      <c r="AR2357" s="134" t="s">
        <v>143</v>
      </c>
      <c r="AT2357" s="134" t="s">
        <v>1008</v>
      </c>
      <c r="AU2357" s="134" t="s">
        <v>78</v>
      </c>
      <c r="AY2357" s="277" t="s">
        <v>130</v>
      </c>
      <c r="BE2357" s="308">
        <f>IF(N2357="základní",J2357,0)</f>
        <v>0</v>
      </c>
      <c r="BF2357" s="308">
        <f>IF(N2357="snížená",J2357,0)</f>
        <v>0</v>
      </c>
      <c r="BG2357" s="308">
        <f>IF(N2357="zákl. přenesená",J2357,0)</f>
        <v>0</v>
      </c>
      <c r="BH2357" s="308">
        <f>IF(N2357="sníž. přenesená",J2357,0)</f>
        <v>0</v>
      </c>
      <c r="BI2357" s="308">
        <f>IF(N2357="nulová",J2357,0)</f>
        <v>0</v>
      </c>
      <c r="BJ2357" s="277" t="s">
        <v>8</v>
      </c>
      <c r="BK2357" s="308">
        <f>ROUND(I2357*H2357,0)</f>
        <v>0</v>
      </c>
      <c r="BL2357" s="277" t="s">
        <v>143</v>
      </c>
      <c r="BM2357" s="134" t="s">
        <v>4605</v>
      </c>
    </row>
    <row r="2358" spans="2:65" s="10" customFormat="1">
      <c r="B2358" s="136"/>
      <c r="D2358" s="137" t="s">
        <v>131</v>
      </c>
      <c r="E2358" s="138" t="s">
        <v>1</v>
      </c>
      <c r="F2358" s="139" t="s">
        <v>4592</v>
      </c>
      <c r="H2358" s="140">
        <v>85.06</v>
      </c>
      <c r="I2358" s="141"/>
      <c r="L2358" s="136"/>
      <c r="M2358" s="142"/>
      <c r="T2358" s="144"/>
      <c r="AT2358" s="138" t="s">
        <v>131</v>
      </c>
      <c r="AU2358" s="138" t="s">
        <v>78</v>
      </c>
      <c r="AV2358" s="10" t="s">
        <v>78</v>
      </c>
      <c r="AW2358" s="10" t="s">
        <v>28</v>
      </c>
      <c r="AX2358" s="10" t="s">
        <v>8</v>
      </c>
      <c r="AY2358" s="138" t="s">
        <v>130</v>
      </c>
    </row>
    <row r="2359" spans="2:65" s="686" customFormat="1" ht="16.5" customHeight="1">
      <c r="B2359" s="301"/>
      <c r="C2359" s="551" t="s">
        <v>2700</v>
      </c>
      <c r="D2359" s="551" t="s">
        <v>1008</v>
      </c>
      <c r="E2359" s="801" t="s">
        <v>3035</v>
      </c>
      <c r="F2359" s="552" t="s">
        <v>3034</v>
      </c>
      <c r="G2359" s="800" t="s">
        <v>270</v>
      </c>
      <c r="H2359" s="799">
        <v>85.41</v>
      </c>
      <c r="I2359" s="553"/>
      <c r="J2359" s="798">
        <f>ROUND(I2359*H2359,0)</f>
        <v>0</v>
      </c>
      <c r="K2359" s="552" t="s">
        <v>4082</v>
      </c>
      <c r="L2359" s="34"/>
      <c r="M2359" s="554" t="s">
        <v>1</v>
      </c>
      <c r="N2359" s="555" t="s">
        <v>37</v>
      </c>
      <c r="P2359" s="307">
        <f>O2359*H2359</f>
        <v>0</v>
      </c>
      <c r="Q2359" s="307">
        <v>5.0000000000000001E-4</v>
      </c>
      <c r="R2359" s="307">
        <f>Q2359*H2359</f>
        <v>4.2705E-2</v>
      </c>
      <c r="S2359" s="307">
        <v>0</v>
      </c>
      <c r="T2359" s="133">
        <f>S2359*H2359</f>
        <v>0</v>
      </c>
      <c r="AR2359" s="134" t="s">
        <v>143</v>
      </c>
      <c r="AT2359" s="134" t="s">
        <v>1008</v>
      </c>
      <c r="AU2359" s="134" t="s">
        <v>78</v>
      </c>
      <c r="AY2359" s="277" t="s">
        <v>130</v>
      </c>
      <c r="BE2359" s="308">
        <f>IF(N2359="základní",J2359,0)</f>
        <v>0</v>
      </c>
      <c r="BF2359" s="308">
        <f>IF(N2359="snížená",J2359,0)</f>
        <v>0</v>
      </c>
      <c r="BG2359" s="308">
        <f>IF(N2359="zákl. přenesená",J2359,0)</f>
        <v>0</v>
      </c>
      <c r="BH2359" s="308">
        <f>IF(N2359="sníž. přenesená",J2359,0)</f>
        <v>0</v>
      </c>
      <c r="BI2359" s="308">
        <f>IF(N2359="nulová",J2359,0)</f>
        <v>0</v>
      </c>
      <c r="BJ2359" s="277" t="s">
        <v>8</v>
      </c>
      <c r="BK2359" s="308">
        <f>ROUND(I2359*H2359,0)</f>
        <v>0</v>
      </c>
      <c r="BL2359" s="277" t="s">
        <v>143</v>
      </c>
      <c r="BM2359" s="134" t="s">
        <v>4604</v>
      </c>
    </row>
    <row r="2360" spans="2:65" s="10" customFormat="1">
      <c r="B2360" s="136"/>
      <c r="D2360" s="137" t="s">
        <v>131</v>
      </c>
      <c r="E2360" s="138" t="s">
        <v>1</v>
      </c>
      <c r="F2360" s="139" t="s">
        <v>3039</v>
      </c>
      <c r="H2360" s="140">
        <v>85.41</v>
      </c>
      <c r="I2360" s="141"/>
      <c r="L2360" s="136"/>
      <c r="M2360" s="142"/>
      <c r="T2360" s="144"/>
      <c r="AT2360" s="138" t="s">
        <v>131</v>
      </c>
      <c r="AU2360" s="138" t="s">
        <v>78</v>
      </c>
      <c r="AV2360" s="10" t="s">
        <v>78</v>
      </c>
      <c r="AW2360" s="10" t="s">
        <v>28</v>
      </c>
      <c r="AX2360" s="10" t="s">
        <v>8</v>
      </c>
      <c r="AY2360" s="138" t="s">
        <v>130</v>
      </c>
    </row>
    <row r="2361" spans="2:65" s="686" customFormat="1" ht="37.950000000000003" customHeight="1">
      <c r="B2361" s="301"/>
      <c r="C2361" s="145" t="s">
        <v>2701</v>
      </c>
      <c r="D2361" s="145" t="s">
        <v>164</v>
      </c>
      <c r="E2361" s="146" t="s">
        <v>3027</v>
      </c>
      <c r="F2361" s="147" t="s">
        <v>3026</v>
      </c>
      <c r="G2361" s="148" t="s">
        <v>270</v>
      </c>
      <c r="H2361" s="149">
        <v>93.950999999999993</v>
      </c>
      <c r="I2361" s="150"/>
      <c r="J2361" s="151">
        <f>ROUND(I2361*H2361,0)</f>
        <v>0</v>
      </c>
      <c r="K2361" s="147" t="s">
        <v>1</v>
      </c>
      <c r="L2361" s="152"/>
      <c r="M2361" s="153" t="s">
        <v>1</v>
      </c>
      <c r="N2361" s="306" t="s">
        <v>37</v>
      </c>
      <c r="P2361" s="307">
        <f>O2361*H2361</f>
        <v>0</v>
      </c>
      <c r="Q2361" s="307">
        <v>1.15E-3</v>
      </c>
      <c r="R2361" s="307">
        <f>Q2361*H2361</f>
        <v>0.10804364999999999</v>
      </c>
      <c r="S2361" s="307">
        <v>0</v>
      </c>
      <c r="T2361" s="133">
        <f>S2361*H2361</f>
        <v>0</v>
      </c>
      <c r="AR2361" s="134" t="s">
        <v>154</v>
      </c>
      <c r="AT2361" s="134" t="s">
        <v>164</v>
      </c>
      <c r="AU2361" s="134" t="s">
        <v>78</v>
      </c>
      <c r="AY2361" s="277" t="s">
        <v>130</v>
      </c>
      <c r="BE2361" s="308">
        <f>IF(N2361="základní",J2361,0)</f>
        <v>0</v>
      </c>
      <c r="BF2361" s="308">
        <f>IF(N2361="snížená",J2361,0)</f>
        <v>0</v>
      </c>
      <c r="BG2361" s="308">
        <f>IF(N2361="zákl. přenesená",J2361,0)</f>
        <v>0</v>
      </c>
      <c r="BH2361" s="308">
        <f>IF(N2361="sníž. přenesená",J2361,0)</f>
        <v>0</v>
      </c>
      <c r="BI2361" s="308">
        <f>IF(N2361="nulová",J2361,0)</f>
        <v>0</v>
      </c>
      <c r="BJ2361" s="277" t="s">
        <v>8</v>
      </c>
      <c r="BK2361" s="308">
        <f>ROUND(I2361*H2361,0)</f>
        <v>0</v>
      </c>
      <c r="BL2361" s="277" t="s">
        <v>143</v>
      </c>
      <c r="BM2361" s="134" t="s">
        <v>4603</v>
      </c>
    </row>
    <row r="2362" spans="2:65" s="10" customFormat="1">
      <c r="B2362" s="136"/>
      <c r="D2362" s="137" t="s">
        <v>131</v>
      </c>
      <c r="E2362" s="138" t="s">
        <v>1</v>
      </c>
      <c r="F2362" s="139" t="s">
        <v>4602</v>
      </c>
      <c r="H2362" s="140">
        <v>93.950999999999993</v>
      </c>
      <c r="I2362" s="141"/>
      <c r="L2362" s="136"/>
      <c r="M2362" s="142"/>
      <c r="T2362" s="144"/>
      <c r="AT2362" s="138" t="s">
        <v>131</v>
      </c>
      <c r="AU2362" s="138" t="s">
        <v>78</v>
      </c>
      <c r="AV2362" s="10" t="s">
        <v>78</v>
      </c>
      <c r="AW2362" s="10" t="s">
        <v>28</v>
      </c>
      <c r="AX2362" s="10" t="s">
        <v>8</v>
      </c>
      <c r="AY2362" s="138" t="s">
        <v>130</v>
      </c>
    </row>
    <row r="2363" spans="2:65" s="686" customFormat="1" ht="16.5" customHeight="1">
      <c r="B2363" s="301"/>
      <c r="C2363" s="551" t="s">
        <v>2702</v>
      </c>
      <c r="D2363" s="551" t="s">
        <v>1008</v>
      </c>
      <c r="E2363" s="801" t="s">
        <v>3081</v>
      </c>
      <c r="F2363" s="552" t="s">
        <v>3080</v>
      </c>
      <c r="G2363" s="800" t="s">
        <v>270</v>
      </c>
      <c r="H2363" s="799">
        <v>410.09</v>
      </c>
      <c r="I2363" s="553"/>
      <c r="J2363" s="798">
        <f>ROUND(I2363*H2363,0)</f>
        <v>0</v>
      </c>
      <c r="K2363" s="552" t="s">
        <v>4082</v>
      </c>
      <c r="L2363" s="34"/>
      <c r="M2363" s="554" t="s">
        <v>1</v>
      </c>
      <c r="N2363" s="555" t="s">
        <v>37</v>
      </c>
      <c r="P2363" s="307">
        <f>O2363*H2363</f>
        <v>0</v>
      </c>
      <c r="Q2363" s="307">
        <v>2.9999999999999997E-4</v>
      </c>
      <c r="R2363" s="307">
        <f>Q2363*H2363</f>
        <v>0.12302699999999998</v>
      </c>
      <c r="S2363" s="307">
        <v>0</v>
      </c>
      <c r="T2363" s="133">
        <f>S2363*H2363</f>
        <v>0</v>
      </c>
      <c r="AR2363" s="134" t="s">
        <v>143</v>
      </c>
      <c r="AT2363" s="134" t="s">
        <v>1008</v>
      </c>
      <c r="AU2363" s="134" t="s">
        <v>78</v>
      </c>
      <c r="AY2363" s="277" t="s">
        <v>130</v>
      </c>
      <c r="BE2363" s="308">
        <f>IF(N2363="základní",J2363,0)</f>
        <v>0</v>
      </c>
      <c r="BF2363" s="308">
        <f>IF(N2363="snížená",J2363,0)</f>
        <v>0</v>
      </c>
      <c r="BG2363" s="308">
        <f>IF(N2363="zákl. přenesená",J2363,0)</f>
        <v>0</v>
      </c>
      <c r="BH2363" s="308">
        <f>IF(N2363="sníž. přenesená",J2363,0)</f>
        <v>0</v>
      </c>
      <c r="BI2363" s="308">
        <f>IF(N2363="nulová",J2363,0)</f>
        <v>0</v>
      </c>
      <c r="BJ2363" s="277" t="s">
        <v>8</v>
      </c>
      <c r="BK2363" s="308">
        <f>ROUND(I2363*H2363,0)</f>
        <v>0</v>
      </c>
      <c r="BL2363" s="277" t="s">
        <v>143</v>
      </c>
      <c r="BM2363" s="134" t="s">
        <v>4601</v>
      </c>
    </row>
    <row r="2364" spans="2:65" s="10" customFormat="1">
      <c r="B2364" s="136"/>
      <c r="D2364" s="137" t="s">
        <v>131</v>
      </c>
      <c r="E2364" s="138" t="s">
        <v>1</v>
      </c>
      <c r="F2364" s="139" t="s">
        <v>3154</v>
      </c>
      <c r="H2364" s="140">
        <v>325.02999999999997</v>
      </c>
      <c r="I2364" s="141"/>
      <c r="L2364" s="136"/>
      <c r="M2364" s="142"/>
      <c r="T2364" s="144"/>
      <c r="AT2364" s="138" t="s">
        <v>131</v>
      </c>
      <c r="AU2364" s="138" t="s">
        <v>78</v>
      </c>
      <c r="AV2364" s="10" t="s">
        <v>78</v>
      </c>
      <c r="AW2364" s="10" t="s">
        <v>28</v>
      </c>
      <c r="AX2364" s="10" t="s">
        <v>72</v>
      </c>
      <c r="AY2364" s="138" t="s">
        <v>130</v>
      </c>
    </row>
    <row r="2365" spans="2:65" s="10" customFormat="1">
      <c r="B2365" s="136"/>
      <c r="D2365" s="137" t="s">
        <v>131</v>
      </c>
      <c r="E2365" s="138" t="s">
        <v>1</v>
      </c>
      <c r="F2365" s="139" t="s">
        <v>4592</v>
      </c>
      <c r="H2365" s="140">
        <v>85.06</v>
      </c>
      <c r="I2365" s="141"/>
      <c r="L2365" s="136"/>
      <c r="M2365" s="142"/>
      <c r="T2365" s="144"/>
      <c r="AT2365" s="138" t="s">
        <v>131</v>
      </c>
      <c r="AU2365" s="138" t="s">
        <v>78</v>
      </c>
      <c r="AV2365" s="10" t="s">
        <v>78</v>
      </c>
      <c r="AW2365" s="10" t="s">
        <v>28</v>
      </c>
      <c r="AX2365" s="10" t="s">
        <v>72</v>
      </c>
      <c r="AY2365" s="138" t="s">
        <v>130</v>
      </c>
    </row>
    <row r="2366" spans="2:65" s="813" customFormat="1">
      <c r="B2366" s="817"/>
      <c r="D2366" s="137" t="s">
        <v>131</v>
      </c>
      <c r="E2366" s="814" t="s">
        <v>1</v>
      </c>
      <c r="F2366" s="820" t="s">
        <v>2951</v>
      </c>
      <c r="H2366" s="819">
        <v>410.09</v>
      </c>
      <c r="I2366" s="818"/>
      <c r="L2366" s="817"/>
      <c r="M2366" s="816"/>
      <c r="T2366" s="815"/>
      <c r="AT2366" s="814" t="s">
        <v>131</v>
      </c>
      <c r="AU2366" s="814" t="s">
        <v>78</v>
      </c>
      <c r="AV2366" s="813" t="s">
        <v>132</v>
      </c>
      <c r="AW2366" s="813" t="s">
        <v>28</v>
      </c>
      <c r="AX2366" s="813" t="s">
        <v>8</v>
      </c>
      <c r="AY2366" s="814" t="s">
        <v>130</v>
      </c>
    </row>
    <row r="2367" spans="2:65" s="686" customFormat="1" ht="16.5" customHeight="1">
      <c r="B2367" s="301"/>
      <c r="C2367" s="145" t="s">
        <v>4600</v>
      </c>
      <c r="D2367" s="145" t="s">
        <v>164</v>
      </c>
      <c r="E2367" s="146" t="s">
        <v>3134</v>
      </c>
      <c r="F2367" s="147" t="s">
        <v>3133</v>
      </c>
      <c r="G2367" s="148" t="s">
        <v>270</v>
      </c>
      <c r="H2367" s="149">
        <v>357.53300000000002</v>
      </c>
      <c r="I2367" s="150"/>
      <c r="J2367" s="151">
        <f>ROUND(I2367*H2367,0)</f>
        <v>0</v>
      </c>
      <c r="K2367" s="147" t="s">
        <v>1</v>
      </c>
      <c r="L2367" s="152"/>
      <c r="M2367" s="153" t="s">
        <v>1</v>
      </c>
      <c r="N2367" s="306" t="s">
        <v>37</v>
      </c>
      <c r="P2367" s="307">
        <f>O2367*H2367</f>
        <v>0</v>
      </c>
      <c r="Q2367" s="307">
        <v>3.7000000000000002E-3</v>
      </c>
      <c r="R2367" s="307">
        <f>Q2367*H2367</f>
        <v>1.3228721000000001</v>
      </c>
      <c r="S2367" s="307">
        <v>0</v>
      </c>
      <c r="T2367" s="133">
        <f>S2367*H2367</f>
        <v>0</v>
      </c>
      <c r="AR2367" s="134" t="s">
        <v>154</v>
      </c>
      <c r="AT2367" s="134" t="s">
        <v>164</v>
      </c>
      <c r="AU2367" s="134" t="s">
        <v>78</v>
      </c>
      <c r="AY2367" s="277" t="s">
        <v>130</v>
      </c>
      <c r="BE2367" s="308">
        <f>IF(N2367="základní",J2367,0)</f>
        <v>0</v>
      </c>
      <c r="BF2367" s="308">
        <f>IF(N2367="snížená",J2367,0)</f>
        <v>0</v>
      </c>
      <c r="BG2367" s="308">
        <f>IF(N2367="zákl. přenesená",J2367,0)</f>
        <v>0</v>
      </c>
      <c r="BH2367" s="308">
        <f>IF(N2367="sníž. přenesená",J2367,0)</f>
        <v>0</v>
      </c>
      <c r="BI2367" s="308">
        <f>IF(N2367="nulová",J2367,0)</f>
        <v>0</v>
      </c>
      <c r="BJ2367" s="277" t="s">
        <v>8</v>
      </c>
      <c r="BK2367" s="308">
        <f>ROUND(I2367*H2367,0)</f>
        <v>0</v>
      </c>
      <c r="BL2367" s="277" t="s">
        <v>143</v>
      </c>
      <c r="BM2367" s="134" t="s">
        <v>4599</v>
      </c>
    </row>
    <row r="2368" spans="2:65" s="10" customFormat="1">
      <c r="B2368" s="136"/>
      <c r="D2368" s="137" t="s">
        <v>131</v>
      </c>
      <c r="E2368" s="138" t="s">
        <v>1</v>
      </c>
      <c r="F2368" s="139" t="s">
        <v>4598</v>
      </c>
      <c r="H2368" s="140">
        <v>357.53300000000002</v>
      </c>
      <c r="I2368" s="141"/>
      <c r="L2368" s="136"/>
      <c r="M2368" s="142"/>
      <c r="T2368" s="144"/>
      <c r="AT2368" s="138" t="s">
        <v>131</v>
      </c>
      <c r="AU2368" s="138" t="s">
        <v>78</v>
      </c>
      <c r="AV2368" s="10" t="s">
        <v>78</v>
      </c>
      <c r="AW2368" s="10" t="s">
        <v>28</v>
      </c>
      <c r="AX2368" s="10" t="s">
        <v>8</v>
      </c>
      <c r="AY2368" s="138" t="s">
        <v>130</v>
      </c>
    </row>
    <row r="2369" spans="2:65" s="686" customFormat="1" ht="16.5" customHeight="1">
      <c r="B2369" s="301"/>
      <c r="C2369" s="145" t="s">
        <v>4597</v>
      </c>
      <c r="D2369" s="145" t="s">
        <v>164</v>
      </c>
      <c r="E2369" s="146" t="s">
        <v>3075</v>
      </c>
      <c r="F2369" s="147" t="s">
        <v>3074</v>
      </c>
      <c r="G2369" s="148" t="s">
        <v>270</v>
      </c>
      <c r="H2369" s="149">
        <v>93.566000000000003</v>
      </c>
      <c r="I2369" s="150"/>
      <c r="J2369" s="151">
        <f>ROUND(I2369*H2369,0)</f>
        <v>0</v>
      </c>
      <c r="K2369" s="147" t="s">
        <v>1</v>
      </c>
      <c r="L2369" s="152"/>
      <c r="M2369" s="153" t="s">
        <v>1</v>
      </c>
      <c r="N2369" s="306" t="s">
        <v>37</v>
      </c>
      <c r="P2369" s="307">
        <f>O2369*H2369</f>
        <v>0</v>
      </c>
      <c r="Q2369" s="307">
        <v>3.7000000000000002E-3</v>
      </c>
      <c r="R2369" s="307">
        <f>Q2369*H2369</f>
        <v>0.34619420000000001</v>
      </c>
      <c r="S2369" s="307">
        <v>0</v>
      </c>
      <c r="T2369" s="133">
        <f>S2369*H2369</f>
        <v>0</v>
      </c>
      <c r="AR2369" s="134" t="s">
        <v>154</v>
      </c>
      <c r="AT2369" s="134" t="s">
        <v>164</v>
      </c>
      <c r="AU2369" s="134" t="s">
        <v>78</v>
      </c>
      <c r="AY2369" s="277" t="s">
        <v>130</v>
      </c>
      <c r="BE2369" s="308">
        <f>IF(N2369="základní",J2369,0)</f>
        <v>0</v>
      </c>
      <c r="BF2369" s="308">
        <f>IF(N2369="snížená",J2369,0)</f>
        <v>0</v>
      </c>
      <c r="BG2369" s="308">
        <f>IF(N2369="zákl. přenesená",J2369,0)</f>
        <v>0</v>
      </c>
      <c r="BH2369" s="308">
        <f>IF(N2369="sníž. přenesená",J2369,0)</f>
        <v>0</v>
      </c>
      <c r="BI2369" s="308">
        <f>IF(N2369="nulová",J2369,0)</f>
        <v>0</v>
      </c>
      <c r="BJ2369" s="277" t="s">
        <v>8</v>
      </c>
      <c r="BK2369" s="308">
        <f>ROUND(I2369*H2369,0)</f>
        <v>0</v>
      </c>
      <c r="BL2369" s="277" t="s">
        <v>143</v>
      </c>
      <c r="BM2369" s="134" t="s">
        <v>4596</v>
      </c>
    </row>
    <row r="2370" spans="2:65" s="10" customFormat="1">
      <c r="B2370" s="136"/>
      <c r="D2370" s="137" t="s">
        <v>131</v>
      </c>
      <c r="E2370" s="138" t="s">
        <v>1</v>
      </c>
      <c r="F2370" s="139" t="s">
        <v>4595</v>
      </c>
      <c r="H2370" s="140">
        <v>93.566000000000003</v>
      </c>
      <c r="I2370" s="141"/>
      <c r="L2370" s="136"/>
      <c r="M2370" s="142"/>
      <c r="T2370" s="144"/>
      <c r="AT2370" s="138" t="s">
        <v>131</v>
      </c>
      <c r="AU2370" s="138" t="s">
        <v>78</v>
      </c>
      <c r="AV2370" s="10" t="s">
        <v>78</v>
      </c>
      <c r="AW2370" s="10" t="s">
        <v>28</v>
      </c>
      <c r="AX2370" s="10" t="s">
        <v>8</v>
      </c>
      <c r="AY2370" s="138" t="s">
        <v>130</v>
      </c>
    </row>
    <row r="2371" spans="2:65" s="686" customFormat="1" ht="24.25" customHeight="1">
      <c r="B2371" s="301"/>
      <c r="C2371" s="551" t="s">
        <v>4594</v>
      </c>
      <c r="D2371" s="551" t="s">
        <v>1008</v>
      </c>
      <c r="E2371" s="801" t="s">
        <v>3079</v>
      </c>
      <c r="F2371" s="552" t="s">
        <v>3078</v>
      </c>
      <c r="G2371" s="800" t="s">
        <v>158</v>
      </c>
      <c r="H2371" s="799">
        <v>410.09</v>
      </c>
      <c r="I2371" s="553"/>
      <c r="J2371" s="798">
        <f>ROUND(I2371*H2371,0)</f>
        <v>0</v>
      </c>
      <c r="K2371" s="552" t="s">
        <v>4082</v>
      </c>
      <c r="L2371" s="34"/>
      <c r="M2371" s="554" t="s">
        <v>1</v>
      </c>
      <c r="N2371" s="555" t="s">
        <v>37</v>
      </c>
      <c r="P2371" s="307">
        <f>O2371*H2371</f>
        <v>0</v>
      </c>
      <c r="Q2371" s="307">
        <v>2.464E-6</v>
      </c>
      <c r="R2371" s="307">
        <f>Q2371*H2371</f>
        <v>1.01046176E-3</v>
      </c>
      <c r="S2371" s="307">
        <v>0</v>
      </c>
      <c r="T2371" s="133">
        <f>S2371*H2371</f>
        <v>0</v>
      </c>
      <c r="AR2371" s="134" t="s">
        <v>143</v>
      </c>
      <c r="AT2371" s="134" t="s">
        <v>1008</v>
      </c>
      <c r="AU2371" s="134" t="s">
        <v>78</v>
      </c>
      <c r="AY2371" s="277" t="s">
        <v>130</v>
      </c>
      <c r="BE2371" s="308">
        <f>IF(N2371="základní",J2371,0)</f>
        <v>0</v>
      </c>
      <c r="BF2371" s="308">
        <f>IF(N2371="snížená",J2371,0)</f>
        <v>0</v>
      </c>
      <c r="BG2371" s="308">
        <f>IF(N2371="zákl. přenesená",J2371,0)</f>
        <v>0</v>
      </c>
      <c r="BH2371" s="308">
        <f>IF(N2371="sníž. přenesená",J2371,0)</f>
        <v>0</v>
      </c>
      <c r="BI2371" s="308">
        <f>IF(N2371="nulová",J2371,0)</f>
        <v>0</v>
      </c>
      <c r="BJ2371" s="277" t="s">
        <v>8</v>
      </c>
      <c r="BK2371" s="308">
        <f>ROUND(I2371*H2371,0)</f>
        <v>0</v>
      </c>
      <c r="BL2371" s="277" t="s">
        <v>143</v>
      </c>
      <c r="BM2371" s="134" t="s">
        <v>4593</v>
      </c>
    </row>
    <row r="2372" spans="2:65" s="10" customFormat="1">
      <c r="B2372" s="136"/>
      <c r="D2372" s="137" t="s">
        <v>131</v>
      </c>
      <c r="E2372" s="138" t="s">
        <v>1</v>
      </c>
      <c r="F2372" s="139" t="s">
        <v>3154</v>
      </c>
      <c r="H2372" s="140">
        <v>325.02999999999997</v>
      </c>
      <c r="I2372" s="141"/>
      <c r="L2372" s="136"/>
      <c r="M2372" s="142"/>
      <c r="T2372" s="144"/>
      <c r="AT2372" s="138" t="s">
        <v>131</v>
      </c>
      <c r="AU2372" s="138" t="s">
        <v>78</v>
      </c>
      <c r="AV2372" s="10" t="s">
        <v>78</v>
      </c>
      <c r="AW2372" s="10" t="s">
        <v>28</v>
      </c>
      <c r="AX2372" s="10" t="s">
        <v>72</v>
      </c>
      <c r="AY2372" s="138" t="s">
        <v>130</v>
      </c>
    </row>
    <row r="2373" spans="2:65" s="10" customFormat="1">
      <c r="B2373" s="136"/>
      <c r="D2373" s="137" t="s">
        <v>131</v>
      </c>
      <c r="E2373" s="138" t="s">
        <v>1</v>
      </c>
      <c r="F2373" s="139" t="s">
        <v>4592</v>
      </c>
      <c r="H2373" s="140">
        <v>85.06</v>
      </c>
      <c r="I2373" s="141"/>
      <c r="L2373" s="136"/>
      <c r="M2373" s="142"/>
      <c r="T2373" s="144"/>
      <c r="AT2373" s="138" t="s">
        <v>131</v>
      </c>
      <c r="AU2373" s="138" t="s">
        <v>78</v>
      </c>
      <c r="AV2373" s="10" t="s">
        <v>78</v>
      </c>
      <c r="AW2373" s="10" t="s">
        <v>28</v>
      </c>
      <c r="AX2373" s="10" t="s">
        <v>72</v>
      </c>
      <c r="AY2373" s="138" t="s">
        <v>130</v>
      </c>
    </row>
    <row r="2374" spans="2:65" s="813" customFormat="1">
      <c r="B2374" s="817"/>
      <c r="D2374" s="137" t="s">
        <v>131</v>
      </c>
      <c r="E2374" s="814" t="s">
        <v>1</v>
      </c>
      <c r="F2374" s="820" t="s">
        <v>2951</v>
      </c>
      <c r="H2374" s="819">
        <v>410.09</v>
      </c>
      <c r="I2374" s="818"/>
      <c r="L2374" s="817"/>
      <c r="M2374" s="816"/>
      <c r="T2374" s="815"/>
      <c r="AT2374" s="814" t="s">
        <v>131</v>
      </c>
      <c r="AU2374" s="814" t="s">
        <v>78</v>
      </c>
      <c r="AV2374" s="813" t="s">
        <v>132</v>
      </c>
      <c r="AW2374" s="813" t="s">
        <v>28</v>
      </c>
      <c r="AX2374" s="813" t="s">
        <v>8</v>
      </c>
      <c r="AY2374" s="814" t="s">
        <v>130</v>
      </c>
    </row>
    <row r="2375" spans="2:65" s="686" customFormat="1" ht="16.5" customHeight="1">
      <c r="B2375" s="301"/>
      <c r="C2375" s="551" t="s">
        <v>4591</v>
      </c>
      <c r="D2375" s="551" t="s">
        <v>1008</v>
      </c>
      <c r="E2375" s="801" t="s">
        <v>3033</v>
      </c>
      <c r="F2375" s="552" t="s">
        <v>3032</v>
      </c>
      <c r="G2375" s="800" t="s">
        <v>158</v>
      </c>
      <c r="H2375" s="799">
        <v>85.41</v>
      </c>
      <c r="I2375" s="553"/>
      <c r="J2375" s="798">
        <f>ROUND(I2375*H2375,0)</f>
        <v>0</v>
      </c>
      <c r="K2375" s="552" t="s">
        <v>4082</v>
      </c>
      <c r="L2375" s="34"/>
      <c r="M2375" s="554" t="s">
        <v>1</v>
      </c>
      <c r="N2375" s="555" t="s">
        <v>37</v>
      </c>
      <c r="P2375" s="307">
        <f>O2375*H2375</f>
        <v>0</v>
      </c>
      <c r="Q2375" s="307">
        <v>1.26999E-5</v>
      </c>
      <c r="R2375" s="307">
        <f>Q2375*H2375</f>
        <v>1.0846984589999999E-3</v>
      </c>
      <c r="S2375" s="307">
        <v>0</v>
      </c>
      <c r="T2375" s="133">
        <f>S2375*H2375</f>
        <v>0</v>
      </c>
      <c r="AR2375" s="134" t="s">
        <v>143</v>
      </c>
      <c r="AT2375" s="134" t="s">
        <v>1008</v>
      </c>
      <c r="AU2375" s="134" t="s">
        <v>78</v>
      </c>
      <c r="AY2375" s="277" t="s">
        <v>130</v>
      </c>
      <c r="BE2375" s="308">
        <f>IF(N2375="základní",J2375,0)</f>
        <v>0</v>
      </c>
      <c r="BF2375" s="308">
        <f>IF(N2375="snížená",J2375,0)</f>
        <v>0</v>
      </c>
      <c r="BG2375" s="308">
        <f>IF(N2375="zákl. přenesená",J2375,0)</f>
        <v>0</v>
      </c>
      <c r="BH2375" s="308">
        <f>IF(N2375="sníž. přenesená",J2375,0)</f>
        <v>0</v>
      </c>
      <c r="BI2375" s="308">
        <f>IF(N2375="nulová",J2375,0)</f>
        <v>0</v>
      </c>
      <c r="BJ2375" s="277" t="s">
        <v>8</v>
      </c>
      <c r="BK2375" s="308">
        <f>ROUND(I2375*H2375,0)</f>
        <v>0</v>
      </c>
      <c r="BL2375" s="277" t="s">
        <v>143</v>
      </c>
      <c r="BM2375" s="134" t="s">
        <v>4590</v>
      </c>
    </row>
    <row r="2376" spans="2:65" s="10" customFormat="1">
      <c r="B2376" s="136"/>
      <c r="D2376" s="137" t="s">
        <v>131</v>
      </c>
      <c r="E2376" s="138" t="s">
        <v>1</v>
      </c>
      <c r="F2376" s="139" t="s">
        <v>3039</v>
      </c>
      <c r="H2376" s="140">
        <v>85.41</v>
      </c>
      <c r="I2376" s="141"/>
      <c r="L2376" s="136"/>
      <c r="M2376" s="142"/>
      <c r="T2376" s="144"/>
      <c r="AT2376" s="138" t="s">
        <v>131</v>
      </c>
      <c r="AU2376" s="138" t="s">
        <v>78</v>
      </c>
      <c r="AV2376" s="10" t="s">
        <v>78</v>
      </c>
      <c r="AW2376" s="10" t="s">
        <v>28</v>
      </c>
      <c r="AX2376" s="10" t="s">
        <v>8</v>
      </c>
      <c r="AY2376" s="138" t="s">
        <v>130</v>
      </c>
    </row>
    <row r="2377" spans="2:65" s="686" customFormat="1" ht="16.5" customHeight="1">
      <c r="B2377" s="301"/>
      <c r="C2377" s="145" t="s">
        <v>4589</v>
      </c>
      <c r="D2377" s="145" t="s">
        <v>164</v>
      </c>
      <c r="E2377" s="146" t="s">
        <v>3029</v>
      </c>
      <c r="F2377" s="147" t="s">
        <v>3028</v>
      </c>
      <c r="G2377" s="148" t="s">
        <v>158</v>
      </c>
      <c r="H2377" s="149">
        <v>85.41</v>
      </c>
      <c r="I2377" s="150"/>
      <c r="J2377" s="151">
        <f>ROUND(I2377*H2377,0)</f>
        <v>0</v>
      </c>
      <c r="K2377" s="147" t="s">
        <v>4082</v>
      </c>
      <c r="L2377" s="152"/>
      <c r="M2377" s="153" t="s">
        <v>1</v>
      </c>
      <c r="N2377" s="306" t="s">
        <v>37</v>
      </c>
      <c r="P2377" s="307">
        <f>O2377*H2377</f>
        <v>0</v>
      </c>
      <c r="Q2377" s="307">
        <v>3.5E-4</v>
      </c>
      <c r="R2377" s="307">
        <f>Q2377*H2377</f>
        <v>2.98935E-2</v>
      </c>
      <c r="S2377" s="307">
        <v>0</v>
      </c>
      <c r="T2377" s="133">
        <f>S2377*H2377</f>
        <v>0</v>
      </c>
      <c r="AR2377" s="134" t="s">
        <v>154</v>
      </c>
      <c r="AT2377" s="134" t="s">
        <v>164</v>
      </c>
      <c r="AU2377" s="134" t="s">
        <v>78</v>
      </c>
      <c r="AY2377" s="277" t="s">
        <v>130</v>
      </c>
      <c r="BE2377" s="308">
        <f>IF(N2377="základní",J2377,0)</f>
        <v>0</v>
      </c>
      <c r="BF2377" s="308">
        <f>IF(N2377="snížená",J2377,0)</f>
        <v>0</v>
      </c>
      <c r="BG2377" s="308">
        <f>IF(N2377="zákl. přenesená",J2377,0)</f>
        <v>0</v>
      </c>
      <c r="BH2377" s="308">
        <f>IF(N2377="sníž. přenesená",J2377,0)</f>
        <v>0</v>
      </c>
      <c r="BI2377" s="308">
        <f>IF(N2377="nulová",J2377,0)</f>
        <v>0</v>
      </c>
      <c r="BJ2377" s="277" t="s">
        <v>8</v>
      </c>
      <c r="BK2377" s="308">
        <f>ROUND(I2377*H2377,0)</f>
        <v>0</v>
      </c>
      <c r="BL2377" s="277" t="s">
        <v>143</v>
      </c>
      <c r="BM2377" s="134" t="s">
        <v>4588</v>
      </c>
    </row>
    <row r="2378" spans="2:65" s="10" customFormat="1">
      <c r="B2378" s="136"/>
      <c r="D2378" s="137" t="s">
        <v>131</v>
      </c>
      <c r="E2378" s="138" t="s">
        <v>1</v>
      </c>
      <c r="F2378" s="139" t="s">
        <v>3039</v>
      </c>
      <c r="H2378" s="140">
        <v>85.41</v>
      </c>
      <c r="I2378" s="141"/>
      <c r="L2378" s="136"/>
      <c r="M2378" s="142"/>
      <c r="T2378" s="144"/>
      <c r="AT2378" s="138" t="s">
        <v>131</v>
      </c>
      <c r="AU2378" s="138" t="s">
        <v>78</v>
      </c>
      <c r="AV2378" s="10" t="s">
        <v>78</v>
      </c>
      <c r="AW2378" s="10" t="s">
        <v>28</v>
      </c>
      <c r="AX2378" s="10" t="s">
        <v>8</v>
      </c>
      <c r="AY2378" s="138" t="s">
        <v>130</v>
      </c>
    </row>
    <row r="2379" spans="2:65" s="686" customFormat="1" ht="16.5" customHeight="1">
      <c r="B2379" s="301"/>
      <c r="C2379" s="551" t="s">
        <v>4587</v>
      </c>
      <c r="D2379" s="551" t="s">
        <v>1008</v>
      </c>
      <c r="E2379" s="801" t="s">
        <v>3031</v>
      </c>
      <c r="F2379" s="552" t="s">
        <v>3030</v>
      </c>
      <c r="G2379" s="800" t="s">
        <v>158</v>
      </c>
      <c r="H2379" s="799">
        <v>85.41</v>
      </c>
      <c r="I2379" s="553"/>
      <c r="J2379" s="798">
        <f>ROUND(I2379*H2379,0)</f>
        <v>0</v>
      </c>
      <c r="K2379" s="552" t="s">
        <v>4082</v>
      </c>
      <c r="L2379" s="34"/>
      <c r="M2379" s="554" t="s">
        <v>1</v>
      </c>
      <c r="N2379" s="555" t="s">
        <v>37</v>
      </c>
      <c r="P2379" s="307">
        <f>O2379*H2379</f>
        <v>0</v>
      </c>
      <c r="Q2379" s="307">
        <v>0</v>
      </c>
      <c r="R2379" s="307">
        <f>Q2379*H2379</f>
        <v>0</v>
      </c>
      <c r="S2379" s="307">
        <v>0</v>
      </c>
      <c r="T2379" s="133">
        <f>S2379*H2379</f>
        <v>0</v>
      </c>
      <c r="AR2379" s="134" t="s">
        <v>143</v>
      </c>
      <c r="AT2379" s="134" t="s">
        <v>1008</v>
      </c>
      <c r="AU2379" s="134" t="s">
        <v>78</v>
      </c>
      <c r="AY2379" s="277" t="s">
        <v>130</v>
      </c>
      <c r="BE2379" s="308">
        <f>IF(N2379="základní",J2379,0)</f>
        <v>0</v>
      </c>
      <c r="BF2379" s="308">
        <f>IF(N2379="snížená",J2379,0)</f>
        <v>0</v>
      </c>
      <c r="BG2379" s="308">
        <f>IF(N2379="zákl. přenesená",J2379,0)</f>
        <v>0</v>
      </c>
      <c r="BH2379" s="308">
        <f>IF(N2379="sníž. přenesená",J2379,0)</f>
        <v>0</v>
      </c>
      <c r="BI2379" s="308">
        <f>IF(N2379="nulová",J2379,0)</f>
        <v>0</v>
      </c>
      <c r="BJ2379" s="277" t="s">
        <v>8</v>
      </c>
      <c r="BK2379" s="308">
        <f>ROUND(I2379*H2379,0)</f>
        <v>0</v>
      </c>
      <c r="BL2379" s="277" t="s">
        <v>143</v>
      </c>
      <c r="BM2379" s="134" t="s">
        <v>4586</v>
      </c>
    </row>
    <row r="2380" spans="2:65" s="10" customFormat="1">
      <c r="B2380" s="136"/>
      <c r="D2380" s="137" t="s">
        <v>131</v>
      </c>
      <c r="E2380" s="138" t="s">
        <v>1</v>
      </c>
      <c r="F2380" s="139" t="s">
        <v>3039</v>
      </c>
      <c r="H2380" s="140">
        <v>85.41</v>
      </c>
      <c r="I2380" s="141"/>
      <c r="L2380" s="136"/>
      <c r="M2380" s="142"/>
      <c r="T2380" s="144"/>
      <c r="AT2380" s="138" t="s">
        <v>131</v>
      </c>
      <c r="AU2380" s="138" t="s">
        <v>78</v>
      </c>
      <c r="AV2380" s="10" t="s">
        <v>78</v>
      </c>
      <c r="AW2380" s="10" t="s">
        <v>28</v>
      </c>
      <c r="AX2380" s="10" t="s">
        <v>8</v>
      </c>
      <c r="AY2380" s="138" t="s">
        <v>130</v>
      </c>
    </row>
    <row r="2381" spans="2:65" s="686" customFormat="1" ht="24.25" customHeight="1">
      <c r="B2381" s="301"/>
      <c r="C2381" s="551" t="s">
        <v>4585</v>
      </c>
      <c r="D2381" s="551" t="s">
        <v>1008</v>
      </c>
      <c r="E2381" s="801" t="s">
        <v>4584</v>
      </c>
      <c r="F2381" s="552" t="s">
        <v>4583</v>
      </c>
      <c r="G2381" s="800" t="s">
        <v>138</v>
      </c>
      <c r="H2381" s="799">
        <v>3.0950000000000002</v>
      </c>
      <c r="I2381" s="553"/>
      <c r="J2381" s="798">
        <f>ROUND(I2381*H2381,0)</f>
        <v>0</v>
      </c>
      <c r="K2381" s="552" t="s">
        <v>4082</v>
      </c>
      <c r="L2381" s="34"/>
      <c r="M2381" s="554" t="s">
        <v>1</v>
      </c>
      <c r="N2381" s="555" t="s">
        <v>37</v>
      </c>
      <c r="P2381" s="307">
        <f>O2381*H2381</f>
        <v>0</v>
      </c>
      <c r="Q2381" s="307">
        <v>0</v>
      </c>
      <c r="R2381" s="307">
        <f>Q2381*H2381</f>
        <v>0</v>
      </c>
      <c r="S2381" s="307">
        <v>0</v>
      </c>
      <c r="T2381" s="133">
        <f>S2381*H2381</f>
        <v>0</v>
      </c>
      <c r="AR2381" s="134" t="s">
        <v>143</v>
      </c>
      <c r="AT2381" s="134" t="s">
        <v>1008</v>
      </c>
      <c r="AU2381" s="134" t="s">
        <v>78</v>
      </c>
      <c r="AY2381" s="277" t="s">
        <v>130</v>
      </c>
      <c r="BE2381" s="308">
        <f>IF(N2381="základní",J2381,0)</f>
        <v>0</v>
      </c>
      <c r="BF2381" s="308">
        <f>IF(N2381="snížená",J2381,0)</f>
        <v>0</v>
      </c>
      <c r="BG2381" s="308">
        <f>IF(N2381="zákl. přenesená",J2381,0)</f>
        <v>0</v>
      </c>
      <c r="BH2381" s="308">
        <f>IF(N2381="sníž. přenesená",J2381,0)</f>
        <v>0</v>
      </c>
      <c r="BI2381" s="308">
        <f>IF(N2381="nulová",J2381,0)</f>
        <v>0</v>
      </c>
      <c r="BJ2381" s="277" t="s">
        <v>8</v>
      </c>
      <c r="BK2381" s="308">
        <f>ROUND(I2381*H2381,0)</f>
        <v>0</v>
      </c>
      <c r="BL2381" s="277" t="s">
        <v>143</v>
      </c>
      <c r="BM2381" s="134" t="s">
        <v>4582</v>
      </c>
    </row>
    <row r="2382" spans="2:65" s="292" customFormat="1" ht="22.95" customHeight="1">
      <c r="B2382" s="293"/>
      <c r="D2382" s="120" t="s">
        <v>71</v>
      </c>
      <c r="E2382" s="129" t="s">
        <v>4581</v>
      </c>
      <c r="F2382" s="129" t="s">
        <v>4580</v>
      </c>
      <c r="I2382" s="294"/>
      <c r="J2382" s="300">
        <f>BK2382</f>
        <v>0</v>
      </c>
      <c r="L2382" s="293"/>
      <c r="M2382" s="296"/>
      <c r="P2382" s="297">
        <f>SUM(P2383:P2391)</f>
        <v>0</v>
      </c>
      <c r="R2382" s="297">
        <f>SUM(R2383:R2391)</f>
        <v>0.90183029999999997</v>
      </c>
      <c r="T2382" s="298">
        <f>SUM(T2383:T2391)</f>
        <v>0</v>
      </c>
      <c r="AR2382" s="120" t="s">
        <v>78</v>
      </c>
      <c r="AT2382" s="127" t="s">
        <v>71</v>
      </c>
      <c r="AU2382" s="127" t="s">
        <v>8</v>
      </c>
      <c r="AY2382" s="120" t="s">
        <v>130</v>
      </c>
      <c r="BK2382" s="128">
        <f>SUM(BK2383:BK2391)</f>
        <v>0</v>
      </c>
    </row>
    <row r="2383" spans="2:65" s="686" customFormat="1" ht="24.25" customHeight="1">
      <c r="B2383" s="301"/>
      <c r="C2383" s="551" t="s">
        <v>4579</v>
      </c>
      <c r="D2383" s="551" t="s">
        <v>1008</v>
      </c>
      <c r="E2383" s="801" t="s">
        <v>3020</v>
      </c>
      <c r="F2383" s="552" t="s">
        <v>3019</v>
      </c>
      <c r="G2383" s="800" t="s">
        <v>270</v>
      </c>
      <c r="H2383" s="799">
        <v>59.37</v>
      </c>
      <c r="I2383" s="553"/>
      <c r="J2383" s="798">
        <f>ROUND(I2383*H2383,0)</f>
        <v>0</v>
      </c>
      <c r="K2383" s="552" t="s">
        <v>4082</v>
      </c>
      <c r="L2383" s="34"/>
      <c r="M2383" s="554" t="s">
        <v>1</v>
      </c>
      <c r="N2383" s="555" t="s">
        <v>37</v>
      </c>
      <c r="P2383" s="307">
        <f>O2383*H2383</f>
        <v>0</v>
      </c>
      <c r="Q2383" s="307">
        <v>8.9999999999999993E-3</v>
      </c>
      <c r="R2383" s="307">
        <f>Q2383*H2383</f>
        <v>0.53432999999999997</v>
      </c>
      <c r="S2383" s="307">
        <v>0</v>
      </c>
      <c r="T2383" s="133">
        <f>S2383*H2383</f>
        <v>0</v>
      </c>
      <c r="AR2383" s="134" t="s">
        <v>143</v>
      </c>
      <c r="AT2383" s="134" t="s">
        <v>1008</v>
      </c>
      <c r="AU2383" s="134" t="s">
        <v>78</v>
      </c>
      <c r="AY2383" s="277" t="s">
        <v>130</v>
      </c>
      <c r="BE2383" s="308">
        <f>IF(N2383="základní",J2383,0)</f>
        <v>0</v>
      </c>
      <c r="BF2383" s="308">
        <f>IF(N2383="snížená",J2383,0)</f>
        <v>0</v>
      </c>
      <c r="BG2383" s="308">
        <f>IF(N2383="zákl. přenesená",J2383,0)</f>
        <v>0</v>
      </c>
      <c r="BH2383" s="308">
        <f>IF(N2383="sníž. přenesená",J2383,0)</f>
        <v>0</v>
      </c>
      <c r="BI2383" s="308">
        <f>IF(N2383="nulová",J2383,0)</f>
        <v>0</v>
      </c>
      <c r="BJ2383" s="277" t="s">
        <v>8</v>
      </c>
      <c r="BK2383" s="308">
        <f>ROUND(I2383*H2383,0)</f>
        <v>0</v>
      </c>
      <c r="BL2383" s="277" t="s">
        <v>143</v>
      </c>
      <c r="BM2383" s="134" t="s">
        <v>4578</v>
      </c>
    </row>
    <row r="2384" spans="2:65" s="10" customFormat="1">
      <c r="B2384" s="136"/>
      <c r="D2384" s="137" t="s">
        <v>131</v>
      </c>
      <c r="E2384" s="138" t="s">
        <v>1</v>
      </c>
      <c r="F2384" s="139" t="s">
        <v>3024</v>
      </c>
      <c r="H2384" s="140">
        <v>59.37</v>
      </c>
      <c r="I2384" s="141"/>
      <c r="L2384" s="136"/>
      <c r="M2384" s="142"/>
      <c r="T2384" s="144"/>
      <c r="AT2384" s="138" t="s">
        <v>131</v>
      </c>
      <c r="AU2384" s="138" t="s">
        <v>78</v>
      </c>
      <c r="AV2384" s="10" t="s">
        <v>78</v>
      </c>
      <c r="AW2384" s="10" t="s">
        <v>28</v>
      </c>
      <c r="AX2384" s="10" t="s">
        <v>8</v>
      </c>
      <c r="AY2384" s="138" t="s">
        <v>130</v>
      </c>
    </row>
    <row r="2385" spans="2:65" s="686" customFormat="1" ht="21.75" customHeight="1">
      <c r="B2385" s="301"/>
      <c r="C2385" s="551" t="s">
        <v>4577</v>
      </c>
      <c r="D2385" s="551" t="s">
        <v>1008</v>
      </c>
      <c r="E2385" s="801" t="s">
        <v>3018</v>
      </c>
      <c r="F2385" s="552" t="s">
        <v>3017</v>
      </c>
      <c r="G2385" s="800" t="s">
        <v>270</v>
      </c>
      <c r="H2385" s="799">
        <v>59.37</v>
      </c>
      <c r="I2385" s="553"/>
      <c r="J2385" s="798">
        <f>ROUND(I2385*H2385,0)</f>
        <v>0</v>
      </c>
      <c r="K2385" s="552" t="s">
        <v>4082</v>
      </c>
      <c r="L2385" s="34"/>
      <c r="M2385" s="554" t="s">
        <v>1</v>
      </c>
      <c r="N2385" s="555" t="s">
        <v>37</v>
      </c>
      <c r="P2385" s="307">
        <f>O2385*H2385</f>
        <v>0</v>
      </c>
      <c r="Q2385" s="307">
        <v>5.5000000000000003E-4</v>
      </c>
      <c r="R2385" s="307">
        <f>Q2385*H2385</f>
        <v>3.2653500000000002E-2</v>
      </c>
      <c r="S2385" s="307">
        <v>0</v>
      </c>
      <c r="T2385" s="133">
        <f>S2385*H2385</f>
        <v>0</v>
      </c>
      <c r="AR2385" s="134" t="s">
        <v>143</v>
      </c>
      <c r="AT2385" s="134" t="s">
        <v>1008</v>
      </c>
      <c r="AU2385" s="134" t="s">
        <v>78</v>
      </c>
      <c r="AY2385" s="277" t="s">
        <v>130</v>
      </c>
      <c r="BE2385" s="308">
        <f>IF(N2385="základní",J2385,0)</f>
        <v>0</v>
      </c>
      <c r="BF2385" s="308">
        <f>IF(N2385="snížená",J2385,0)</f>
        <v>0</v>
      </c>
      <c r="BG2385" s="308">
        <f>IF(N2385="zákl. přenesená",J2385,0)</f>
        <v>0</v>
      </c>
      <c r="BH2385" s="308">
        <f>IF(N2385="sníž. přenesená",J2385,0)</f>
        <v>0</v>
      </c>
      <c r="BI2385" s="308">
        <f>IF(N2385="nulová",J2385,0)</f>
        <v>0</v>
      </c>
      <c r="BJ2385" s="277" t="s">
        <v>8</v>
      </c>
      <c r="BK2385" s="308">
        <f>ROUND(I2385*H2385,0)</f>
        <v>0</v>
      </c>
      <c r="BL2385" s="277" t="s">
        <v>143</v>
      </c>
      <c r="BM2385" s="134" t="s">
        <v>4576</v>
      </c>
    </row>
    <row r="2386" spans="2:65" s="10" customFormat="1">
      <c r="B2386" s="136"/>
      <c r="D2386" s="137" t="s">
        <v>131</v>
      </c>
      <c r="E2386" s="138" t="s">
        <v>1</v>
      </c>
      <c r="F2386" s="139" t="s">
        <v>3024</v>
      </c>
      <c r="H2386" s="140">
        <v>59.37</v>
      </c>
      <c r="I2386" s="141"/>
      <c r="L2386" s="136"/>
      <c r="M2386" s="142"/>
      <c r="T2386" s="144"/>
      <c r="AT2386" s="138" t="s">
        <v>131</v>
      </c>
      <c r="AU2386" s="138" t="s">
        <v>78</v>
      </c>
      <c r="AV2386" s="10" t="s">
        <v>78</v>
      </c>
      <c r="AW2386" s="10" t="s">
        <v>28</v>
      </c>
      <c r="AX2386" s="10" t="s">
        <v>8</v>
      </c>
      <c r="AY2386" s="138" t="s">
        <v>130</v>
      </c>
    </row>
    <row r="2387" spans="2:65" s="686" customFormat="1" ht="24.25" customHeight="1">
      <c r="B2387" s="301"/>
      <c r="C2387" s="551" t="s">
        <v>4575</v>
      </c>
      <c r="D2387" s="551" t="s">
        <v>1008</v>
      </c>
      <c r="E2387" s="801" t="s">
        <v>3016</v>
      </c>
      <c r="F2387" s="552" t="s">
        <v>3015</v>
      </c>
      <c r="G2387" s="800" t="s">
        <v>270</v>
      </c>
      <c r="H2387" s="799">
        <v>59.37</v>
      </c>
      <c r="I2387" s="553"/>
      <c r="J2387" s="798">
        <f>ROUND(I2387*H2387,0)</f>
        <v>0</v>
      </c>
      <c r="K2387" s="552" t="s">
        <v>4082</v>
      </c>
      <c r="L2387" s="34"/>
      <c r="M2387" s="554" t="s">
        <v>1</v>
      </c>
      <c r="N2387" s="555" t="s">
        <v>37</v>
      </c>
      <c r="P2387" s="307">
        <f>O2387*H2387</f>
        <v>0</v>
      </c>
      <c r="Q2387" s="307">
        <v>5.4000000000000003E-3</v>
      </c>
      <c r="R2387" s="307">
        <f>Q2387*H2387</f>
        <v>0.32059799999999999</v>
      </c>
      <c r="S2387" s="307">
        <v>0</v>
      </c>
      <c r="T2387" s="133">
        <f>S2387*H2387</f>
        <v>0</v>
      </c>
      <c r="AR2387" s="134" t="s">
        <v>143</v>
      </c>
      <c r="AT2387" s="134" t="s">
        <v>1008</v>
      </c>
      <c r="AU2387" s="134" t="s">
        <v>78</v>
      </c>
      <c r="AY2387" s="277" t="s">
        <v>130</v>
      </c>
      <c r="BE2387" s="308">
        <f>IF(N2387="základní",J2387,0)</f>
        <v>0</v>
      </c>
      <c r="BF2387" s="308">
        <f>IF(N2387="snížená",J2387,0)</f>
        <v>0</v>
      </c>
      <c r="BG2387" s="308">
        <f>IF(N2387="zákl. přenesená",J2387,0)</f>
        <v>0</v>
      </c>
      <c r="BH2387" s="308">
        <f>IF(N2387="sníž. přenesená",J2387,0)</f>
        <v>0</v>
      </c>
      <c r="BI2387" s="308">
        <f>IF(N2387="nulová",J2387,0)</f>
        <v>0</v>
      </c>
      <c r="BJ2387" s="277" t="s">
        <v>8</v>
      </c>
      <c r="BK2387" s="308">
        <f>ROUND(I2387*H2387,0)</f>
        <v>0</v>
      </c>
      <c r="BL2387" s="277" t="s">
        <v>143</v>
      </c>
      <c r="BM2387" s="134" t="s">
        <v>4574</v>
      </c>
    </row>
    <row r="2388" spans="2:65" s="10" customFormat="1">
      <c r="B2388" s="136"/>
      <c r="D2388" s="137" t="s">
        <v>131</v>
      </c>
      <c r="E2388" s="138" t="s">
        <v>1</v>
      </c>
      <c r="F2388" s="139" t="s">
        <v>3024</v>
      </c>
      <c r="H2388" s="140">
        <v>59.37</v>
      </c>
      <c r="I2388" s="141"/>
      <c r="L2388" s="136"/>
      <c r="M2388" s="142"/>
      <c r="T2388" s="144"/>
      <c r="AT2388" s="138" t="s">
        <v>131</v>
      </c>
      <c r="AU2388" s="138" t="s">
        <v>78</v>
      </c>
      <c r="AV2388" s="10" t="s">
        <v>78</v>
      </c>
      <c r="AW2388" s="10" t="s">
        <v>28</v>
      </c>
      <c r="AX2388" s="10" t="s">
        <v>8</v>
      </c>
      <c r="AY2388" s="138" t="s">
        <v>130</v>
      </c>
    </row>
    <row r="2389" spans="2:65" s="686" customFormat="1" ht="16.5" customHeight="1">
      <c r="B2389" s="301"/>
      <c r="C2389" s="551" t="s">
        <v>4573</v>
      </c>
      <c r="D2389" s="551" t="s">
        <v>1008</v>
      </c>
      <c r="E2389" s="801" t="s">
        <v>3014</v>
      </c>
      <c r="F2389" s="552" t="s">
        <v>3013</v>
      </c>
      <c r="G2389" s="800" t="s">
        <v>270</v>
      </c>
      <c r="H2389" s="799">
        <v>59.37</v>
      </c>
      <c r="I2389" s="553"/>
      <c r="J2389" s="798">
        <f>ROUND(I2389*H2389,0)</f>
        <v>0</v>
      </c>
      <c r="K2389" s="552" t="s">
        <v>4082</v>
      </c>
      <c r="L2389" s="34"/>
      <c r="M2389" s="554" t="s">
        <v>1</v>
      </c>
      <c r="N2389" s="555" t="s">
        <v>37</v>
      </c>
      <c r="P2389" s="307">
        <f>O2389*H2389</f>
        <v>0</v>
      </c>
      <c r="Q2389" s="307">
        <v>2.4000000000000001E-4</v>
      </c>
      <c r="R2389" s="307">
        <f>Q2389*H2389</f>
        <v>1.4248799999999999E-2</v>
      </c>
      <c r="S2389" s="307">
        <v>0</v>
      </c>
      <c r="T2389" s="133">
        <f>S2389*H2389</f>
        <v>0</v>
      </c>
      <c r="AR2389" s="134" t="s">
        <v>143</v>
      </c>
      <c r="AT2389" s="134" t="s">
        <v>1008</v>
      </c>
      <c r="AU2389" s="134" t="s">
        <v>78</v>
      </c>
      <c r="AY2389" s="277" t="s">
        <v>130</v>
      </c>
      <c r="BE2389" s="308">
        <f>IF(N2389="základní",J2389,0)</f>
        <v>0</v>
      </c>
      <c r="BF2389" s="308">
        <f>IF(N2389="snížená",J2389,0)</f>
        <v>0</v>
      </c>
      <c r="BG2389" s="308">
        <f>IF(N2389="zákl. přenesená",J2389,0)</f>
        <v>0</v>
      </c>
      <c r="BH2389" s="308">
        <f>IF(N2389="sníž. přenesená",J2389,0)</f>
        <v>0</v>
      </c>
      <c r="BI2389" s="308">
        <f>IF(N2389="nulová",J2389,0)</f>
        <v>0</v>
      </c>
      <c r="BJ2389" s="277" t="s">
        <v>8</v>
      </c>
      <c r="BK2389" s="308">
        <f>ROUND(I2389*H2389,0)</f>
        <v>0</v>
      </c>
      <c r="BL2389" s="277" t="s">
        <v>143</v>
      </c>
      <c r="BM2389" s="134" t="s">
        <v>4572</v>
      </c>
    </row>
    <row r="2390" spans="2:65" s="10" customFormat="1">
      <c r="B2390" s="136"/>
      <c r="D2390" s="137" t="s">
        <v>131</v>
      </c>
      <c r="E2390" s="138" t="s">
        <v>1</v>
      </c>
      <c r="F2390" s="139" t="s">
        <v>3024</v>
      </c>
      <c r="H2390" s="140">
        <v>59.37</v>
      </c>
      <c r="I2390" s="141"/>
      <c r="L2390" s="136"/>
      <c r="M2390" s="142"/>
      <c r="T2390" s="144"/>
      <c r="AT2390" s="138" t="s">
        <v>131</v>
      </c>
      <c r="AU2390" s="138" t="s">
        <v>78</v>
      </c>
      <c r="AV2390" s="10" t="s">
        <v>78</v>
      </c>
      <c r="AW2390" s="10" t="s">
        <v>28</v>
      </c>
      <c r="AX2390" s="10" t="s">
        <v>8</v>
      </c>
      <c r="AY2390" s="138" t="s">
        <v>130</v>
      </c>
    </row>
    <row r="2391" spans="2:65" s="686" customFormat="1" ht="24.25" customHeight="1">
      <c r="B2391" s="301"/>
      <c r="C2391" s="551" t="s">
        <v>4571</v>
      </c>
      <c r="D2391" s="551" t="s">
        <v>1008</v>
      </c>
      <c r="E2391" s="801" t="s">
        <v>4570</v>
      </c>
      <c r="F2391" s="552" t="s">
        <v>4569</v>
      </c>
      <c r="G2391" s="800" t="s">
        <v>138</v>
      </c>
      <c r="H2391" s="799">
        <v>0.90200000000000002</v>
      </c>
      <c r="I2391" s="553"/>
      <c r="J2391" s="798">
        <f>ROUND(I2391*H2391,0)</f>
        <v>0</v>
      </c>
      <c r="K2391" s="552" t="s">
        <v>4082</v>
      </c>
      <c r="L2391" s="34"/>
      <c r="M2391" s="554" t="s">
        <v>1</v>
      </c>
      <c r="N2391" s="555" t="s">
        <v>37</v>
      </c>
      <c r="P2391" s="307">
        <f>O2391*H2391</f>
        <v>0</v>
      </c>
      <c r="Q2391" s="307">
        <v>0</v>
      </c>
      <c r="R2391" s="307">
        <f>Q2391*H2391</f>
        <v>0</v>
      </c>
      <c r="S2391" s="307">
        <v>0</v>
      </c>
      <c r="T2391" s="133">
        <f>S2391*H2391</f>
        <v>0</v>
      </c>
      <c r="AR2391" s="134" t="s">
        <v>143</v>
      </c>
      <c r="AT2391" s="134" t="s">
        <v>1008</v>
      </c>
      <c r="AU2391" s="134" t="s">
        <v>78</v>
      </c>
      <c r="AY2391" s="277" t="s">
        <v>130</v>
      </c>
      <c r="BE2391" s="308">
        <f>IF(N2391="základní",J2391,0)</f>
        <v>0</v>
      </c>
      <c r="BF2391" s="308">
        <f>IF(N2391="snížená",J2391,0)</f>
        <v>0</v>
      </c>
      <c r="BG2391" s="308">
        <f>IF(N2391="zákl. přenesená",J2391,0)</f>
        <v>0</v>
      </c>
      <c r="BH2391" s="308">
        <f>IF(N2391="sníž. přenesená",J2391,0)</f>
        <v>0</v>
      </c>
      <c r="BI2391" s="308">
        <f>IF(N2391="nulová",J2391,0)</f>
        <v>0</v>
      </c>
      <c r="BJ2391" s="277" t="s">
        <v>8</v>
      </c>
      <c r="BK2391" s="308">
        <f>ROUND(I2391*H2391,0)</f>
        <v>0</v>
      </c>
      <c r="BL2391" s="277" t="s">
        <v>143</v>
      </c>
      <c r="BM2391" s="134" t="s">
        <v>4568</v>
      </c>
    </row>
    <row r="2392" spans="2:65" s="292" customFormat="1" ht="22.95" customHeight="1">
      <c r="B2392" s="293"/>
      <c r="D2392" s="120" t="s">
        <v>71</v>
      </c>
      <c r="E2392" s="129" t="s">
        <v>4567</v>
      </c>
      <c r="F2392" s="129" t="s">
        <v>4566</v>
      </c>
      <c r="I2392" s="294"/>
      <c r="J2392" s="300">
        <f>BK2392</f>
        <v>0</v>
      </c>
      <c r="L2392" s="293"/>
      <c r="M2392" s="296"/>
      <c r="P2392" s="297">
        <f>SUM(P2393:P2451)</f>
        <v>0</v>
      </c>
      <c r="R2392" s="297">
        <f>SUM(R2393:R2451)</f>
        <v>17.5315681049</v>
      </c>
      <c r="T2392" s="298">
        <f>SUM(T2393:T2451)</f>
        <v>0</v>
      </c>
      <c r="AR2392" s="120" t="s">
        <v>78</v>
      </c>
      <c r="AT2392" s="127" t="s">
        <v>71</v>
      </c>
      <c r="AU2392" s="127" t="s">
        <v>8</v>
      </c>
      <c r="AY2392" s="120" t="s">
        <v>130</v>
      </c>
      <c r="BK2392" s="128">
        <f>SUM(BK2393:BK2451)</f>
        <v>0</v>
      </c>
    </row>
    <row r="2393" spans="2:65" s="686" customFormat="1" ht="16.5" customHeight="1">
      <c r="B2393" s="301"/>
      <c r="C2393" s="551" t="s">
        <v>4565</v>
      </c>
      <c r="D2393" s="551" t="s">
        <v>1008</v>
      </c>
      <c r="E2393" s="801" t="s">
        <v>3458</v>
      </c>
      <c r="F2393" s="552" t="s">
        <v>3457</v>
      </c>
      <c r="G2393" s="800" t="s">
        <v>270</v>
      </c>
      <c r="H2393" s="799">
        <v>513.072</v>
      </c>
      <c r="I2393" s="553"/>
      <c r="J2393" s="798">
        <f>ROUND(I2393*H2393,0)</f>
        <v>0</v>
      </c>
      <c r="K2393" s="552" t="s">
        <v>4082</v>
      </c>
      <c r="L2393" s="34"/>
      <c r="M2393" s="554" t="s">
        <v>1</v>
      </c>
      <c r="N2393" s="555" t="s">
        <v>37</v>
      </c>
      <c r="P2393" s="307">
        <f>O2393*H2393</f>
        <v>0</v>
      </c>
      <c r="Q2393" s="307">
        <v>2.9999999999999997E-4</v>
      </c>
      <c r="R2393" s="307">
        <f>Q2393*H2393</f>
        <v>0.15392159999999999</v>
      </c>
      <c r="S2393" s="307">
        <v>0</v>
      </c>
      <c r="T2393" s="133">
        <f>S2393*H2393</f>
        <v>0</v>
      </c>
      <c r="AR2393" s="134" t="s">
        <v>143</v>
      </c>
      <c r="AT2393" s="134" t="s">
        <v>1008</v>
      </c>
      <c r="AU2393" s="134" t="s">
        <v>78</v>
      </c>
      <c r="AY2393" s="277" t="s">
        <v>130</v>
      </c>
      <c r="BE2393" s="308">
        <f>IF(N2393="základní",J2393,0)</f>
        <v>0</v>
      </c>
      <c r="BF2393" s="308">
        <f>IF(N2393="snížená",J2393,0)</f>
        <v>0</v>
      </c>
      <c r="BG2393" s="308">
        <f>IF(N2393="zákl. přenesená",J2393,0)</f>
        <v>0</v>
      </c>
      <c r="BH2393" s="308">
        <f>IF(N2393="sníž. přenesená",J2393,0)</f>
        <v>0</v>
      </c>
      <c r="BI2393" s="308">
        <f>IF(N2393="nulová",J2393,0)</f>
        <v>0</v>
      </c>
      <c r="BJ2393" s="277" t="s">
        <v>8</v>
      </c>
      <c r="BK2393" s="308">
        <f>ROUND(I2393*H2393,0)</f>
        <v>0</v>
      </c>
      <c r="BL2393" s="277" t="s">
        <v>143</v>
      </c>
      <c r="BM2393" s="134" t="s">
        <v>4564</v>
      </c>
    </row>
    <row r="2394" spans="2:65" s="10" customFormat="1">
      <c r="B2394" s="136"/>
      <c r="D2394" s="137" t="s">
        <v>131</v>
      </c>
      <c r="E2394" s="138" t="s">
        <v>1</v>
      </c>
      <c r="F2394" s="139" t="s">
        <v>3462</v>
      </c>
      <c r="H2394" s="140">
        <v>513.072</v>
      </c>
      <c r="I2394" s="141"/>
      <c r="L2394" s="136"/>
      <c r="M2394" s="142"/>
      <c r="T2394" s="144"/>
      <c r="AT2394" s="138" t="s">
        <v>131</v>
      </c>
      <c r="AU2394" s="138" t="s">
        <v>78</v>
      </c>
      <c r="AV2394" s="10" t="s">
        <v>78</v>
      </c>
      <c r="AW2394" s="10" t="s">
        <v>28</v>
      </c>
      <c r="AX2394" s="10" t="s">
        <v>8</v>
      </c>
      <c r="AY2394" s="138" t="s">
        <v>130</v>
      </c>
    </row>
    <row r="2395" spans="2:65" s="686" customFormat="1" ht="37.950000000000003" customHeight="1">
      <c r="B2395" s="301"/>
      <c r="C2395" s="551" t="s">
        <v>4563</v>
      </c>
      <c r="D2395" s="551" t="s">
        <v>1008</v>
      </c>
      <c r="E2395" s="801" t="s">
        <v>3460</v>
      </c>
      <c r="F2395" s="552" t="s">
        <v>3459</v>
      </c>
      <c r="G2395" s="800" t="s">
        <v>270</v>
      </c>
      <c r="H2395" s="799">
        <v>513.072</v>
      </c>
      <c r="I2395" s="553"/>
      <c r="J2395" s="798">
        <f>ROUND(I2395*H2395,0)</f>
        <v>0</v>
      </c>
      <c r="K2395" s="552" t="s">
        <v>4082</v>
      </c>
      <c r="L2395" s="34"/>
      <c r="M2395" s="554" t="s">
        <v>1</v>
      </c>
      <c r="N2395" s="555" t="s">
        <v>37</v>
      </c>
      <c r="P2395" s="307">
        <f>O2395*H2395</f>
        <v>0</v>
      </c>
      <c r="Q2395" s="307">
        <v>8.9999999999999993E-3</v>
      </c>
      <c r="R2395" s="307">
        <f>Q2395*H2395</f>
        <v>4.617648</v>
      </c>
      <c r="S2395" s="307">
        <v>0</v>
      </c>
      <c r="T2395" s="133">
        <f>S2395*H2395</f>
        <v>0</v>
      </c>
      <c r="AR2395" s="134" t="s">
        <v>143</v>
      </c>
      <c r="AT2395" s="134" t="s">
        <v>1008</v>
      </c>
      <c r="AU2395" s="134" t="s">
        <v>78</v>
      </c>
      <c r="AY2395" s="277" t="s">
        <v>130</v>
      </c>
      <c r="BE2395" s="308">
        <f>IF(N2395="základní",J2395,0)</f>
        <v>0</v>
      </c>
      <c r="BF2395" s="308">
        <f>IF(N2395="snížená",J2395,0)</f>
        <v>0</v>
      </c>
      <c r="BG2395" s="308">
        <f>IF(N2395="zákl. přenesená",J2395,0)</f>
        <v>0</v>
      </c>
      <c r="BH2395" s="308">
        <f>IF(N2395="sníž. přenesená",J2395,0)</f>
        <v>0</v>
      </c>
      <c r="BI2395" s="308">
        <f>IF(N2395="nulová",J2395,0)</f>
        <v>0</v>
      </c>
      <c r="BJ2395" s="277" t="s">
        <v>8</v>
      </c>
      <c r="BK2395" s="308">
        <f>ROUND(I2395*H2395,0)</f>
        <v>0</v>
      </c>
      <c r="BL2395" s="277" t="s">
        <v>143</v>
      </c>
      <c r="BM2395" s="134" t="s">
        <v>4562</v>
      </c>
    </row>
    <row r="2396" spans="2:65" s="10" customFormat="1">
      <c r="B2396" s="136"/>
      <c r="D2396" s="137" t="s">
        <v>131</v>
      </c>
      <c r="E2396" s="138" t="s">
        <v>1</v>
      </c>
      <c r="F2396" s="139" t="s">
        <v>3481</v>
      </c>
      <c r="H2396" s="140">
        <v>11.8</v>
      </c>
      <c r="I2396" s="141"/>
      <c r="L2396" s="136"/>
      <c r="M2396" s="142"/>
      <c r="T2396" s="144"/>
      <c r="AT2396" s="138" t="s">
        <v>131</v>
      </c>
      <c r="AU2396" s="138" t="s">
        <v>78</v>
      </c>
      <c r="AV2396" s="10" t="s">
        <v>78</v>
      </c>
      <c r="AW2396" s="10" t="s">
        <v>28</v>
      </c>
      <c r="AX2396" s="10" t="s">
        <v>72</v>
      </c>
      <c r="AY2396" s="138" t="s">
        <v>130</v>
      </c>
    </row>
    <row r="2397" spans="2:65" s="10" customFormat="1">
      <c r="B2397" s="136"/>
      <c r="D2397" s="137" t="s">
        <v>131</v>
      </c>
      <c r="E2397" s="138" t="s">
        <v>1</v>
      </c>
      <c r="F2397" s="139" t="s">
        <v>3480</v>
      </c>
      <c r="H2397" s="140">
        <v>14.2</v>
      </c>
      <c r="I2397" s="141"/>
      <c r="L2397" s="136"/>
      <c r="M2397" s="142"/>
      <c r="T2397" s="144"/>
      <c r="AT2397" s="138" t="s">
        <v>131</v>
      </c>
      <c r="AU2397" s="138" t="s">
        <v>78</v>
      </c>
      <c r="AV2397" s="10" t="s">
        <v>78</v>
      </c>
      <c r="AW2397" s="10" t="s">
        <v>28</v>
      </c>
      <c r="AX2397" s="10" t="s">
        <v>72</v>
      </c>
      <c r="AY2397" s="138" t="s">
        <v>130</v>
      </c>
    </row>
    <row r="2398" spans="2:65" s="10" customFormat="1">
      <c r="B2398" s="136"/>
      <c r="D2398" s="137" t="s">
        <v>131</v>
      </c>
      <c r="E2398" s="138" t="s">
        <v>1</v>
      </c>
      <c r="F2398" s="139" t="s">
        <v>3479</v>
      </c>
      <c r="H2398" s="140">
        <v>19.760000000000002</v>
      </c>
      <c r="I2398" s="141"/>
      <c r="L2398" s="136"/>
      <c r="M2398" s="142"/>
      <c r="T2398" s="144"/>
      <c r="AT2398" s="138" t="s">
        <v>131</v>
      </c>
      <c r="AU2398" s="138" t="s">
        <v>78</v>
      </c>
      <c r="AV2398" s="10" t="s">
        <v>78</v>
      </c>
      <c r="AW2398" s="10" t="s">
        <v>28</v>
      </c>
      <c r="AX2398" s="10" t="s">
        <v>72</v>
      </c>
      <c r="AY2398" s="138" t="s">
        <v>130</v>
      </c>
    </row>
    <row r="2399" spans="2:65" s="10" customFormat="1">
      <c r="B2399" s="136"/>
      <c r="D2399" s="137" t="s">
        <v>131</v>
      </c>
      <c r="E2399" s="138" t="s">
        <v>1</v>
      </c>
      <c r="F2399" s="139" t="s">
        <v>3478</v>
      </c>
      <c r="H2399" s="140">
        <v>28.8</v>
      </c>
      <c r="I2399" s="141"/>
      <c r="L2399" s="136"/>
      <c r="M2399" s="142"/>
      <c r="T2399" s="144"/>
      <c r="AT2399" s="138" t="s">
        <v>131</v>
      </c>
      <c r="AU2399" s="138" t="s">
        <v>78</v>
      </c>
      <c r="AV2399" s="10" t="s">
        <v>78</v>
      </c>
      <c r="AW2399" s="10" t="s">
        <v>28</v>
      </c>
      <c r="AX2399" s="10" t="s">
        <v>72</v>
      </c>
      <c r="AY2399" s="138" t="s">
        <v>130</v>
      </c>
    </row>
    <row r="2400" spans="2:65" s="10" customFormat="1">
      <c r="B2400" s="136"/>
      <c r="D2400" s="137" t="s">
        <v>131</v>
      </c>
      <c r="E2400" s="138" t="s">
        <v>1</v>
      </c>
      <c r="F2400" s="139" t="s">
        <v>3477</v>
      </c>
      <c r="H2400" s="140">
        <v>34.72</v>
      </c>
      <c r="I2400" s="141"/>
      <c r="L2400" s="136"/>
      <c r="M2400" s="142"/>
      <c r="T2400" s="144"/>
      <c r="AT2400" s="138" t="s">
        <v>131</v>
      </c>
      <c r="AU2400" s="138" t="s">
        <v>78</v>
      </c>
      <c r="AV2400" s="10" t="s">
        <v>78</v>
      </c>
      <c r="AW2400" s="10" t="s">
        <v>28</v>
      </c>
      <c r="AX2400" s="10" t="s">
        <v>72</v>
      </c>
      <c r="AY2400" s="138" t="s">
        <v>130</v>
      </c>
    </row>
    <row r="2401" spans="2:65" s="10" customFormat="1">
      <c r="B2401" s="136"/>
      <c r="D2401" s="137" t="s">
        <v>131</v>
      </c>
      <c r="E2401" s="138" t="s">
        <v>1</v>
      </c>
      <c r="F2401" s="139" t="s">
        <v>3476</v>
      </c>
      <c r="H2401" s="140">
        <v>33.116</v>
      </c>
      <c r="I2401" s="141"/>
      <c r="L2401" s="136"/>
      <c r="M2401" s="142"/>
      <c r="T2401" s="144"/>
      <c r="AT2401" s="138" t="s">
        <v>131</v>
      </c>
      <c r="AU2401" s="138" t="s">
        <v>78</v>
      </c>
      <c r="AV2401" s="10" t="s">
        <v>78</v>
      </c>
      <c r="AW2401" s="10" t="s">
        <v>28</v>
      </c>
      <c r="AX2401" s="10" t="s">
        <v>72</v>
      </c>
      <c r="AY2401" s="138" t="s">
        <v>130</v>
      </c>
    </row>
    <row r="2402" spans="2:65" s="10" customFormat="1">
      <c r="B2402" s="136"/>
      <c r="D2402" s="137" t="s">
        <v>131</v>
      </c>
      <c r="E2402" s="138" t="s">
        <v>1</v>
      </c>
      <c r="F2402" s="139" t="s">
        <v>3475</v>
      </c>
      <c r="H2402" s="140">
        <v>33.116</v>
      </c>
      <c r="I2402" s="141"/>
      <c r="L2402" s="136"/>
      <c r="M2402" s="142"/>
      <c r="T2402" s="144"/>
      <c r="AT2402" s="138" t="s">
        <v>131</v>
      </c>
      <c r="AU2402" s="138" t="s">
        <v>78</v>
      </c>
      <c r="AV2402" s="10" t="s">
        <v>78</v>
      </c>
      <c r="AW2402" s="10" t="s">
        <v>28</v>
      </c>
      <c r="AX2402" s="10" t="s">
        <v>72</v>
      </c>
      <c r="AY2402" s="138" t="s">
        <v>130</v>
      </c>
    </row>
    <row r="2403" spans="2:65" s="10" customFormat="1">
      <c r="B2403" s="136"/>
      <c r="D2403" s="137" t="s">
        <v>131</v>
      </c>
      <c r="E2403" s="138" t="s">
        <v>1</v>
      </c>
      <c r="F2403" s="139" t="s">
        <v>3474</v>
      </c>
      <c r="H2403" s="140">
        <v>17.399999999999999</v>
      </c>
      <c r="I2403" s="141"/>
      <c r="L2403" s="136"/>
      <c r="M2403" s="142"/>
      <c r="T2403" s="144"/>
      <c r="AT2403" s="138" t="s">
        <v>131</v>
      </c>
      <c r="AU2403" s="138" t="s">
        <v>78</v>
      </c>
      <c r="AV2403" s="10" t="s">
        <v>78</v>
      </c>
      <c r="AW2403" s="10" t="s">
        <v>28</v>
      </c>
      <c r="AX2403" s="10" t="s">
        <v>72</v>
      </c>
      <c r="AY2403" s="138" t="s">
        <v>130</v>
      </c>
    </row>
    <row r="2404" spans="2:65" s="10" customFormat="1">
      <c r="B2404" s="136"/>
      <c r="D2404" s="137" t="s">
        <v>131</v>
      </c>
      <c r="E2404" s="138" t="s">
        <v>1</v>
      </c>
      <c r="F2404" s="139" t="s">
        <v>3473</v>
      </c>
      <c r="H2404" s="140">
        <v>20.56</v>
      </c>
      <c r="I2404" s="141"/>
      <c r="L2404" s="136"/>
      <c r="M2404" s="142"/>
      <c r="T2404" s="144"/>
      <c r="AT2404" s="138" t="s">
        <v>131</v>
      </c>
      <c r="AU2404" s="138" t="s">
        <v>78</v>
      </c>
      <c r="AV2404" s="10" t="s">
        <v>78</v>
      </c>
      <c r="AW2404" s="10" t="s">
        <v>28</v>
      </c>
      <c r="AX2404" s="10" t="s">
        <v>72</v>
      </c>
      <c r="AY2404" s="138" t="s">
        <v>130</v>
      </c>
    </row>
    <row r="2405" spans="2:65" s="10" customFormat="1">
      <c r="B2405" s="136"/>
      <c r="D2405" s="137" t="s">
        <v>131</v>
      </c>
      <c r="E2405" s="138" t="s">
        <v>1</v>
      </c>
      <c r="F2405" s="139" t="s">
        <v>3472</v>
      </c>
      <c r="H2405" s="140">
        <v>17.399999999999999</v>
      </c>
      <c r="I2405" s="141"/>
      <c r="L2405" s="136"/>
      <c r="M2405" s="142"/>
      <c r="T2405" s="144"/>
      <c r="AT2405" s="138" t="s">
        <v>131</v>
      </c>
      <c r="AU2405" s="138" t="s">
        <v>78</v>
      </c>
      <c r="AV2405" s="10" t="s">
        <v>78</v>
      </c>
      <c r="AW2405" s="10" t="s">
        <v>28</v>
      </c>
      <c r="AX2405" s="10" t="s">
        <v>72</v>
      </c>
      <c r="AY2405" s="138" t="s">
        <v>130</v>
      </c>
    </row>
    <row r="2406" spans="2:65" s="10" customFormat="1">
      <c r="B2406" s="136"/>
      <c r="D2406" s="137" t="s">
        <v>131</v>
      </c>
      <c r="E2406" s="138" t="s">
        <v>1</v>
      </c>
      <c r="F2406" s="139" t="s">
        <v>3471</v>
      </c>
      <c r="H2406" s="140">
        <v>20.56</v>
      </c>
      <c r="I2406" s="141"/>
      <c r="L2406" s="136"/>
      <c r="M2406" s="142"/>
      <c r="T2406" s="144"/>
      <c r="AT2406" s="138" t="s">
        <v>131</v>
      </c>
      <c r="AU2406" s="138" t="s">
        <v>78</v>
      </c>
      <c r="AV2406" s="10" t="s">
        <v>78</v>
      </c>
      <c r="AW2406" s="10" t="s">
        <v>28</v>
      </c>
      <c r="AX2406" s="10" t="s">
        <v>72</v>
      </c>
      <c r="AY2406" s="138" t="s">
        <v>130</v>
      </c>
    </row>
    <row r="2407" spans="2:65" s="10" customFormat="1">
      <c r="B2407" s="136"/>
      <c r="D2407" s="137" t="s">
        <v>131</v>
      </c>
      <c r="E2407" s="138" t="s">
        <v>1</v>
      </c>
      <c r="F2407" s="139" t="s">
        <v>3470</v>
      </c>
      <c r="H2407" s="140">
        <v>12.76</v>
      </c>
      <c r="I2407" s="141"/>
      <c r="L2407" s="136"/>
      <c r="M2407" s="142"/>
      <c r="T2407" s="144"/>
      <c r="AT2407" s="138" t="s">
        <v>131</v>
      </c>
      <c r="AU2407" s="138" t="s">
        <v>78</v>
      </c>
      <c r="AV2407" s="10" t="s">
        <v>78</v>
      </c>
      <c r="AW2407" s="10" t="s">
        <v>28</v>
      </c>
      <c r="AX2407" s="10" t="s">
        <v>72</v>
      </c>
      <c r="AY2407" s="138" t="s">
        <v>130</v>
      </c>
    </row>
    <row r="2408" spans="2:65" s="10" customFormat="1">
      <c r="B2408" s="136"/>
      <c r="D2408" s="137" t="s">
        <v>131</v>
      </c>
      <c r="E2408" s="138" t="s">
        <v>1</v>
      </c>
      <c r="F2408" s="139" t="s">
        <v>3469</v>
      </c>
      <c r="H2408" s="140">
        <v>40.4</v>
      </c>
      <c r="I2408" s="141"/>
      <c r="L2408" s="136"/>
      <c r="M2408" s="142"/>
      <c r="T2408" s="144"/>
      <c r="AT2408" s="138" t="s">
        <v>131</v>
      </c>
      <c r="AU2408" s="138" t="s">
        <v>78</v>
      </c>
      <c r="AV2408" s="10" t="s">
        <v>78</v>
      </c>
      <c r="AW2408" s="10" t="s">
        <v>28</v>
      </c>
      <c r="AX2408" s="10" t="s">
        <v>72</v>
      </c>
      <c r="AY2408" s="138" t="s">
        <v>130</v>
      </c>
    </row>
    <row r="2409" spans="2:65" s="10" customFormat="1">
      <c r="B2409" s="136"/>
      <c r="D2409" s="137" t="s">
        <v>131</v>
      </c>
      <c r="E2409" s="138" t="s">
        <v>1</v>
      </c>
      <c r="F2409" s="139" t="s">
        <v>3468</v>
      </c>
      <c r="H2409" s="140">
        <v>42</v>
      </c>
      <c r="I2409" s="141"/>
      <c r="L2409" s="136"/>
      <c r="M2409" s="142"/>
      <c r="T2409" s="144"/>
      <c r="AT2409" s="138" t="s">
        <v>131</v>
      </c>
      <c r="AU2409" s="138" t="s">
        <v>78</v>
      </c>
      <c r="AV2409" s="10" t="s">
        <v>78</v>
      </c>
      <c r="AW2409" s="10" t="s">
        <v>28</v>
      </c>
      <c r="AX2409" s="10" t="s">
        <v>72</v>
      </c>
      <c r="AY2409" s="138" t="s">
        <v>130</v>
      </c>
    </row>
    <row r="2410" spans="2:65" s="10" customFormat="1">
      <c r="B2410" s="136"/>
      <c r="D2410" s="137" t="s">
        <v>131</v>
      </c>
      <c r="E2410" s="138" t="s">
        <v>1</v>
      </c>
      <c r="F2410" s="139" t="s">
        <v>3467</v>
      </c>
      <c r="H2410" s="140">
        <v>41.6</v>
      </c>
      <c r="I2410" s="141"/>
      <c r="L2410" s="136"/>
      <c r="M2410" s="142"/>
      <c r="T2410" s="144"/>
      <c r="AT2410" s="138" t="s">
        <v>131</v>
      </c>
      <c r="AU2410" s="138" t="s">
        <v>78</v>
      </c>
      <c r="AV2410" s="10" t="s">
        <v>78</v>
      </c>
      <c r="AW2410" s="10" t="s">
        <v>28</v>
      </c>
      <c r="AX2410" s="10" t="s">
        <v>72</v>
      </c>
      <c r="AY2410" s="138" t="s">
        <v>130</v>
      </c>
    </row>
    <row r="2411" spans="2:65" s="10" customFormat="1">
      <c r="B2411" s="136"/>
      <c r="D2411" s="137" t="s">
        <v>131</v>
      </c>
      <c r="E2411" s="138" t="s">
        <v>1</v>
      </c>
      <c r="F2411" s="139" t="s">
        <v>3466</v>
      </c>
      <c r="H2411" s="140">
        <v>42</v>
      </c>
      <c r="I2411" s="141"/>
      <c r="L2411" s="136"/>
      <c r="M2411" s="142"/>
      <c r="T2411" s="144"/>
      <c r="AT2411" s="138" t="s">
        <v>131</v>
      </c>
      <c r="AU2411" s="138" t="s">
        <v>78</v>
      </c>
      <c r="AV2411" s="10" t="s">
        <v>78</v>
      </c>
      <c r="AW2411" s="10" t="s">
        <v>28</v>
      </c>
      <c r="AX2411" s="10" t="s">
        <v>72</v>
      </c>
      <c r="AY2411" s="138" t="s">
        <v>130</v>
      </c>
    </row>
    <row r="2412" spans="2:65" s="10" customFormat="1">
      <c r="B2412" s="136"/>
      <c r="D2412" s="137" t="s">
        <v>131</v>
      </c>
      <c r="E2412" s="138" t="s">
        <v>1</v>
      </c>
      <c r="F2412" s="139" t="s">
        <v>3465</v>
      </c>
      <c r="H2412" s="140">
        <v>19.920000000000002</v>
      </c>
      <c r="I2412" s="141"/>
      <c r="L2412" s="136"/>
      <c r="M2412" s="142"/>
      <c r="T2412" s="144"/>
      <c r="AT2412" s="138" t="s">
        <v>131</v>
      </c>
      <c r="AU2412" s="138" t="s">
        <v>78</v>
      </c>
      <c r="AV2412" s="10" t="s">
        <v>78</v>
      </c>
      <c r="AW2412" s="10" t="s">
        <v>28</v>
      </c>
      <c r="AX2412" s="10" t="s">
        <v>72</v>
      </c>
      <c r="AY2412" s="138" t="s">
        <v>130</v>
      </c>
    </row>
    <row r="2413" spans="2:65" s="10" customFormat="1">
      <c r="B2413" s="136"/>
      <c r="D2413" s="137" t="s">
        <v>131</v>
      </c>
      <c r="E2413" s="138" t="s">
        <v>1</v>
      </c>
      <c r="F2413" s="139" t="s">
        <v>3464</v>
      </c>
      <c r="H2413" s="140">
        <v>28.52</v>
      </c>
      <c r="I2413" s="141"/>
      <c r="L2413" s="136"/>
      <c r="M2413" s="142"/>
      <c r="T2413" s="144"/>
      <c r="AT2413" s="138" t="s">
        <v>131</v>
      </c>
      <c r="AU2413" s="138" t="s">
        <v>78</v>
      </c>
      <c r="AV2413" s="10" t="s">
        <v>78</v>
      </c>
      <c r="AW2413" s="10" t="s">
        <v>28</v>
      </c>
      <c r="AX2413" s="10" t="s">
        <v>72</v>
      </c>
      <c r="AY2413" s="138" t="s">
        <v>130</v>
      </c>
    </row>
    <row r="2414" spans="2:65" s="10" customFormat="1">
      <c r="B2414" s="136"/>
      <c r="D2414" s="137" t="s">
        <v>131</v>
      </c>
      <c r="E2414" s="138" t="s">
        <v>1</v>
      </c>
      <c r="F2414" s="139" t="s">
        <v>3463</v>
      </c>
      <c r="H2414" s="140">
        <v>34.44</v>
      </c>
      <c r="I2414" s="141"/>
      <c r="L2414" s="136"/>
      <c r="M2414" s="142"/>
      <c r="T2414" s="144"/>
      <c r="AT2414" s="138" t="s">
        <v>131</v>
      </c>
      <c r="AU2414" s="138" t="s">
        <v>78</v>
      </c>
      <c r="AV2414" s="10" t="s">
        <v>78</v>
      </c>
      <c r="AW2414" s="10" t="s">
        <v>28</v>
      </c>
      <c r="AX2414" s="10" t="s">
        <v>72</v>
      </c>
      <c r="AY2414" s="138" t="s">
        <v>130</v>
      </c>
    </row>
    <row r="2415" spans="2:65" s="813" customFormat="1">
      <c r="B2415" s="817"/>
      <c r="D2415" s="137" t="s">
        <v>131</v>
      </c>
      <c r="E2415" s="814" t="s">
        <v>3462</v>
      </c>
      <c r="F2415" s="820" t="s">
        <v>3461</v>
      </c>
      <c r="H2415" s="819">
        <v>513.072</v>
      </c>
      <c r="I2415" s="818"/>
      <c r="L2415" s="817"/>
      <c r="M2415" s="816"/>
      <c r="T2415" s="815"/>
      <c r="AT2415" s="814" t="s">
        <v>131</v>
      </c>
      <c r="AU2415" s="814" t="s">
        <v>78</v>
      </c>
      <c r="AV2415" s="813" t="s">
        <v>132</v>
      </c>
      <c r="AW2415" s="813" t="s">
        <v>28</v>
      </c>
      <c r="AX2415" s="813" t="s">
        <v>8</v>
      </c>
      <c r="AY2415" s="814" t="s">
        <v>130</v>
      </c>
    </row>
    <row r="2416" spans="2:65" s="686" customFormat="1" ht="24.25" customHeight="1">
      <c r="B2416" s="301"/>
      <c r="C2416" s="145" t="s">
        <v>4561</v>
      </c>
      <c r="D2416" s="145" t="s">
        <v>164</v>
      </c>
      <c r="E2416" s="146" t="s">
        <v>3456</v>
      </c>
      <c r="F2416" s="147" t="s">
        <v>3455</v>
      </c>
      <c r="G2416" s="148" t="s">
        <v>270</v>
      </c>
      <c r="H2416" s="149">
        <v>590.03300000000002</v>
      </c>
      <c r="I2416" s="150"/>
      <c r="J2416" s="151">
        <f>ROUND(I2416*H2416,0)</f>
        <v>0</v>
      </c>
      <c r="K2416" s="147" t="s">
        <v>4082</v>
      </c>
      <c r="L2416" s="152"/>
      <c r="M2416" s="153" t="s">
        <v>1</v>
      </c>
      <c r="N2416" s="306" t="s">
        <v>37</v>
      </c>
      <c r="P2416" s="307">
        <f>O2416*H2416</f>
        <v>0</v>
      </c>
      <c r="Q2416" s="307">
        <v>0.02</v>
      </c>
      <c r="R2416" s="307">
        <f>Q2416*H2416</f>
        <v>11.800660000000001</v>
      </c>
      <c r="S2416" s="307">
        <v>0</v>
      </c>
      <c r="T2416" s="133">
        <f>S2416*H2416</f>
        <v>0</v>
      </c>
      <c r="AR2416" s="134" t="s">
        <v>154</v>
      </c>
      <c r="AT2416" s="134" t="s">
        <v>164</v>
      </c>
      <c r="AU2416" s="134" t="s">
        <v>78</v>
      </c>
      <c r="AY2416" s="277" t="s">
        <v>130</v>
      </c>
      <c r="BE2416" s="308">
        <f>IF(N2416="základní",J2416,0)</f>
        <v>0</v>
      </c>
      <c r="BF2416" s="308">
        <f>IF(N2416="snížená",J2416,0)</f>
        <v>0</v>
      </c>
      <c r="BG2416" s="308">
        <f>IF(N2416="zákl. přenesená",J2416,0)</f>
        <v>0</v>
      </c>
      <c r="BH2416" s="308">
        <f>IF(N2416="sníž. přenesená",J2416,0)</f>
        <v>0</v>
      </c>
      <c r="BI2416" s="308">
        <f>IF(N2416="nulová",J2416,0)</f>
        <v>0</v>
      </c>
      <c r="BJ2416" s="277" t="s">
        <v>8</v>
      </c>
      <c r="BK2416" s="308">
        <f>ROUND(I2416*H2416,0)</f>
        <v>0</v>
      </c>
      <c r="BL2416" s="277" t="s">
        <v>143</v>
      </c>
      <c r="BM2416" s="134" t="s">
        <v>4560</v>
      </c>
    </row>
    <row r="2417" spans="2:65" s="10" customFormat="1">
      <c r="B2417" s="136"/>
      <c r="D2417" s="137" t="s">
        <v>131</v>
      </c>
      <c r="E2417" s="138" t="s">
        <v>1</v>
      </c>
      <c r="F2417" s="139" t="s">
        <v>4559</v>
      </c>
      <c r="H2417" s="140">
        <v>590.03300000000002</v>
      </c>
      <c r="I2417" s="141"/>
      <c r="L2417" s="136"/>
      <c r="M2417" s="142"/>
      <c r="T2417" s="144"/>
      <c r="AT2417" s="138" t="s">
        <v>131</v>
      </c>
      <c r="AU2417" s="138" t="s">
        <v>78</v>
      </c>
      <c r="AV2417" s="10" t="s">
        <v>78</v>
      </c>
      <c r="AW2417" s="10" t="s">
        <v>28</v>
      </c>
      <c r="AX2417" s="10" t="s">
        <v>8</v>
      </c>
      <c r="AY2417" s="138" t="s">
        <v>130</v>
      </c>
    </row>
    <row r="2418" spans="2:65" s="686" customFormat="1" ht="24.25" customHeight="1">
      <c r="B2418" s="301"/>
      <c r="C2418" s="551" t="s">
        <v>4558</v>
      </c>
      <c r="D2418" s="551" t="s">
        <v>1008</v>
      </c>
      <c r="E2418" s="801" t="s">
        <v>4557</v>
      </c>
      <c r="F2418" s="552" t="s">
        <v>4556</v>
      </c>
      <c r="G2418" s="800" t="s">
        <v>270</v>
      </c>
      <c r="H2418" s="799">
        <v>11.88</v>
      </c>
      <c r="I2418" s="553"/>
      <c r="J2418" s="798">
        <f>ROUND(I2418*H2418,0)</f>
        <v>0</v>
      </c>
      <c r="K2418" s="552" t="s">
        <v>4082</v>
      </c>
      <c r="L2418" s="34"/>
      <c r="M2418" s="554" t="s">
        <v>1</v>
      </c>
      <c r="N2418" s="555" t="s">
        <v>37</v>
      </c>
      <c r="P2418" s="307">
        <f>O2418*H2418</f>
        <v>0</v>
      </c>
      <c r="Q2418" s="307">
        <v>5.7898590000000005E-4</v>
      </c>
      <c r="R2418" s="307">
        <f>Q2418*H2418</f>
        <v>6.8783524920000014E-3</v>
      </c>
      <c r="S2418" s="307">
        <v>0</v>
      </c>
      <c r="T2418" s="133">
        <f>S2418*H2418</f>
        <v>0</v>
      </c>
      <c r="AR2418" s="134" t="s">
        <v>143</v>
      </c>
      <c r="AT2418" s="134" t="s">
        <v>1008</v>
      </c>
      <c r="AU2418" s="134" t="s">
        <v>78</v>
      </c>
      <c r="AY2418" s="277" t="s">
        <v>130</v>
      </c>
      <c r="BE2418" s="308">
        <f>IF(N2418="základní",J2418,0)</f>
        <v>0</v>
      </c>
      <c r="BF2418" s="308">
        <f>IF(N2418="snížená",J2418,0)</f>
        <v>0</v>
      </c>
      <c r="BG2418" s="308">
        <f>IF(N2418="zákl. přenesená",J2418,0)</f>
        <v>0</v>
      </c>
      <c r="BH2418" s="308">
        <f>IF(N2418="sníž. přenesená",J2418,0)</f>
        <v>0</v>
      </c>
      <c r="BI2418" s="308">
        <f>IF(N2418="nulová",J2418,0)</f>
        <v>0</v>
      </c>
      <c r="BJ2418" s="277" t="s">
        <v>8</v>
      </c>
      <c r="BK2418" s="308">
        <f>ROUND(I2418*H2418,0)</f>
        <v>0</v>
      </c>
      <c r="BL2418" s="277" t="s">
        <v>143</v>
      </c>
      <c r="BM2418" s="134" t="s">
        <v>4555</v>
      </c>
    </row>
    <row r="2419" spans="2:65" s="10" customFormat="1">
      <c r="B2419" s="136"/>
      <c r="D2419" s="137" t="s">
        <v>131</v>
      </c>
      <c r="E2419" s="138" t="s">
        <v>1</v>
      </c>
      <c r="F2419" s="139" t="s">
        <v>4554</v>
      </c>
      <c r="H2419" s="140">
        <v>11.88</v>
      </c>
      <c r="I2419" s="141"/>
      <c r="L2419" s="136"/>
      <c r="M2419" s="142"/>
      <c r="T2419" s="144"/>
      <c r="AT2419" s="138" t="s">
        <v>131</v>
      </c>
      <c r="AU2419" s="138" t="s">
        <v>78</v>
      </c>
      <c r="AV2419" s="10" t="s">
        <v>78</v>
      </c>
      <c r="AW2419" s="10" t="s">
        <v>28</v>
      </c>
      <c r="AX2419" s="10" t="s">
        <v>8</v>
      </c>
      <c r="AY2419" s="138" t="s">
        <v>130</v>
      </c>
    </row>
    <row r="2420" spans="2:65" s="686" customFormat="1" ht="24.25" customHeight="1">
      <c r="B2420" s="301"/>
      <c r="C2420" s="145" t="s">
        <v>4553</v>
      </c>
      <c r="D2420" s="145" t="s">
        <v>164</v>
      </c>
      <c r="E2420" s="146" t="s">
        <v>4543</v>
      </c>
      <c r="F2420" s="147" t="s">
        <v>4542</v>
      </c>
      <c r="G2420" s="148" t="s">
        <v>270</v>
      </c>
      <c r="H2420" s="149">
        <v>13.068</v>
      </c>
      <c r="I2420" s="150"/>
      <c r="J2420" s="151">
        <f>ROUND(I2420*H2420,0)</f>
        <v>0</v>
      </c>
      <c r="K2420" s="147" t="s">
        <v>1</v>
      </c>
      <c r="L2420" s="152"/>
      <c r="M2420" s="153" t="s">
        <v>1</v>
      </c>
      <c r="N2420" s="306" t="s">
        <v>37</v>
      </c>
      <c r="P2420" s="307">
        <f>O2420*H2420</f>
        <v>0</v>
      </c>
      <c r="Q2420" s="307">
        <v>0.01</v>
      </c>
      <c r="R2420" s="307">
        <f>Q2420*H2420</f>
        <v>0.13067999999999999</v>
      </c>
      <c r="S2420" s="307">
        <v>0</v>
      </c>
      <c r="T2420" s="133">
        <f>S2420*H2420</f>
        <v>0</v>
      </c>
      <c r="AR2420" s="134" t="s">
        <v>154</v>
      </c>
      <c r="AT2420" s="134" t="s">
        <v>164</v>
      </c>
      <c r="AU2420" s="134" t="s">
        <v>78</v>
      </c>
      <c r="AY2420" s="277" t="s">
        <v>130</v>
      </c>
      <c r="BE2420" s="308">
        <f>IF(N2420="základní",J2420,0)</f>
        <v>0</v>
      </c>
      <c r="BF2420" s="308">
        <f>IF(N2420="snížená",J2420,0)</f>
        <v>0</v>
      </c>
      <c r="BG2420" s="308">
        <f>IF(N2420="zákl. přenesená",J2420,0)</f>
        <v>0</v>
      </c>
      <c r="BH2420" s="308">
        <f>IF(N2420="sníž. přenesená",J2420,0)</f>
        <v>0</v>
      </c>
      <c r="BI2420" s="308">
        <f>IF(N2420="nulová",J2420,0)</f>
        <v>0</v>
      </c>
      <c r="BJ2420" s="277" t="s">
        <v>8</v>
      </c>
      <c r="BK2420" s="308">
        <f>ROUND(I2420*H2420,0)</f>
        <v>0</v>
      </c>
      <c r="BL2420" s="277" t="s">
        <v>143</v>
      </c>
      <c r="BM2420" s="134" t="s">
        <v>4552</v>
      </c>
    </row>
    <row r="2421" spans="2:65" s="10" customFormat="1">
      <c r="B2421" s="136"/>
      <c r="D2421" s="137" t="s">
        <v>131</v>
      </c>
      <c r="E2421" s="138" t="s">
        <v>1</v>
      </c>
      <c r="F2421" s="139" t="s">
        <v>4551</v>
      </c>
      <c r="H2421" s="140">
        <v>13.068</v>
      </c>
      <c r="I2421" s="141"/>
      <c r="L2421" s="136"/>
      <c r="M2421" s="142"/>
      <c r="T2421" s="144"/>
      <c r="AT2421" s="138" t="s">
        <v>131</v>
      </c>
      <c r="AU2421" s="138" t="s">
        <v>78</v>
      </c>
      <c r="AV2421" s="10" t="s">
        <v>78</v>
      </c>
      <c r="AW2421" s="10" t="s">
        <v>28</v>
      </c>
      <c r="AX2421" s="10" t="s">
        <v>8</v>
      </c>
      <c r="AY2421" s="138" t="s">
        <v>130</v>
      </c>
    </row>
    <row r="2422" spans="2:65" s="686" customFormat="1" ht="24.25" customHeight="1">
      <c r="B2422" s="301"/>
      <c r="C2422" s="551" t="s">
        <v>4550</v>
      </c>
      <c r="D2422" s="551" t="s">
        <v>1008</v>
      </c>
      <c r="E2422" s="801" t="s">
        <v>4549</v>
      </c>
      <c r="F2422" s="552" t="s">
        <v>4548</v>
      </c>
      <c r="G2422" s="800" t="s">
        <v>270</v>
      </c>
      <c r="H2422" s="799">
        <v>64.180000000000007</v>
      </c>
      <c r="I2422" s="553"/>
      <c r="J2422" s="798">
        <f>ROUND(I2422*H2422,0)</f>
        <v>0</v>
      </c>
      <c r="K2422" s="552" t="s">
        <v>4082</v>
      </c>
      <c r="L2422" s="34"/>
      <c r="M2422" s="554" t="s">
        <v>1</v>
      </c>
      <c r="N2422" s="555" t="s">
        <v>37</v>
      </c>
      <c r="P2422" s="307">
        <f>O2422*H2422</f>
        <v>0</v>
      </c>
      <c r="Q2422" s="307">
        <v>5.1885560000000002E-4</v>
      </c>
      <c r="R2422" s="307">
        <f>Q2422*H2422</f>
        <v>3.3300152408000001E-2</v>
      </c>
      <c r="S2422" s="307">
        <v>0</v>
      </c>
      <c r="T2422" s="133">
        <f>S2422*H2422</f>
        <v>0</v>
      </c>
      <c r="AR2422" s="134" t="s">
        <v>143</v>
      </c>
      <c r="AT2422" s="134" t="s">
        <v>1008</v>
      </c>
      <c r="AU2422" s="134" t="s">
        <v>78</v>
      </c>
      <c r="AY2422" s="277" t="s">
        <v>130</v>
      </c>
      <c r="BE2422" s="308">
        <f>IF(N2422="základní",J2422,0)</f>
        <v>0</v>
      </c>
      <c r="BF2422" s="308">
        <f>IF(N2422="snížená",J2422,0)</f>
        <v>0</v>
      </c>
      <c r="BG2422" s="308">
        <f>IF(N2422="zákl. přenesená",J2422,0)</f>
        <v>0</v>
      </c>
      <c r="BH2422" s="308">
        <f>IF(N2422="sníž. přenesená",J2422,0)</f>
        <v>0</v>
      </c>
      <c r="BI2422" s="308">
        <f>IF(N2422="nulová",J2422,0)</f>
        <v>0</v>
      </c>
      <c r="BJ2422" s="277" t="s">
        <v>8</v>
      </c>
      <c r="BK2422" s="308">
        <f>ROUND(I2422*H2422,0)</f>
        <v>0</v>
      </c>
      <c r="BL2422" s="277" t="s">
        <v>143</v>
      </c>
      <c r="BM2422" s="134" t="s">
        <v>4547</v>
      </c>
    </row>
    <row r="2423" spans="2:65" s="10" customFormat="1">
      <c r="B2423" s="136"/>
      <c r="D2423" s="137" t="s">
        <v>131</v>
      </c>
      <c r="E2423" s="138" t="s">
        <v>1</v>
      </c>
      <c r="F2423" s="139" t="s">
        <v>4546</v>
      </c>
      <c r="H2423" s="140">
        <v>38.68</v>
      </c>
      <c r="I2423" s="141"/>
      <c r="L2423" s="136"/>
      <c r="M2423" s="142"/>
      <c r="T2423" s="144"/>
      <c r="AT2423" s="138" t="s">
        <v>131</v>
      </c>
      <c r="AU2423" s="138" t="s">
        <v>78</v>
      </c>
      <c r="AV2423" s="10" t="s">
        <v>78</v>
      </c>
      <c r="AW2423" s="10" t="s">
        <v>28</v>
      </c>
      <c r="AX2423" s="10" t="s">
        <v>72</v>
      </c>
      <c r="AY2423" s="138" t="s">
        <v>130</v>
      </c>
    </row>
    <row r="2424" spans="2:65" s="10" customFormat="1">
      <c r="B2424" s="136"/>
      <c r="D2424" s="137" t="s">
        <v>131</v>
      </c>
      <c r="E2424" s="138" t="s">
        <v>1</v>
      </c>
      <c r="F2424" s="139" t="s">
        <v>4545</v>
      </c>
      <c r="H2424" s="140">
        <v>25.5</v>
      </c>
      <c r="I2424" s="141"/>
      <c r="L2424" s="136"/>
      <c r="M2424" s="142"/>
      <c r="T2424" s="144"/>
      <c r="AT2424" s="138" t="s">
        <v>131</v>
      </c>
      <c r="AU2424" s="138" t="s">
        <v>78</v>
      </c>
      <c r="AV2424" s="10" t="s">
        <v>78</v>
      </c>
      <c r="AW2424" s="10" t="s">
        <v>28</v>
      </c>
      <c r="AX2424" s="10" t="s">
        <v>72</v>
      </c>
      <c r="AY2424" s="138" t="s">
        <v>130</v>
      </c>
    </row>
    <row r="2425" spans="2:65" s="813" customFormat="1">
      <c r="B2425" s="817"/>
      <c r="D2425" s="137" t="s">
        <v>131</v>
      </c>
      <c r="E2425" s="814" t="s">
        <v>1</v>
      </c>
      <c r="F2425" s="820" t="s">
        <v>2951</v>
      </c>
      <c r="H2425" s="819">
        <v>64.180000000000007</v>
      </c>
      <c r="I2425" s="818"/>
      <c r="L2425" s="817"/>
      <c r="M2425" s="816"/>
      <c r="T2425" s="815"/>
      <c r="AT2425" s="814" t="s">
        <v>131</v>
      </c>
      <c r="AU2425" s="814" t="s">
        <v>78</v>
      </c>
      <c r="AV2425" s="813" t="s">
        <v>132</v>
      </c>
      <c r="AW2425" s="813" t="s">
        <v>28</v>
      </c>
      <c r="AX2425" s="813" t="s">
        <v>8</v>
      </c>
      <c r="AY2425" s="814" t="s">
        <v>130</v>
      </c>
    </row>
    <row r="2426" spans="2:65" s="686" customFormat="1" ht="24.25" customHeight="1">
      <c r="B2426" s="301"/>
      <c r="C2426" s="145" t="s">
        <v>4544</v>
      </c>
      <c r="D2426" s="145" t="s">
        <v>164</v>
      </c>
      <c r="E2426" s="146" t="s">
        <v>4543</v>
      </c>
      <c r="F2426" s="147" t="s">
        <v>4542</v>
      </c>
      <c r="G2426" s="148" t="s">
        <v>270</v>
      </c>
      <c r="H2426" s="149">
        <v>70.597999999999999</v>
      </c>
      <c r="I2426" s="150"/>
      <c r="J2426" s="151">
        <f>ROUND(I2426*H2426,0)</f>
        <v>0</v>
      </c>
      <c r="K2426" s="147" t="s">
        <v>1</v>
      </c>
      <c r="L2426" s="152"/>
      <c r="M2426" s="153" t="s">
        <v>1</v>
      </c>
      <c r="N2426" s="306" t="s">
        <v>37</v>
      </c>
      <c r="P2426" s="307">
        <f>O2426*H2426</f>
        <v>0</v>
      </c>
      <c r="Q2426" s="307">
        <v>0.01</v>
      </c>
      <c r="R2426" s="307">
        <f>Q2426*H2426</f>
        <v>0.70598000000000005</v>
      </c>
      <c r="S2426" s="307">
        <v>0</v>
      </c>
      <c r="T2426" s="133">
        <f>S2426*H2426</f>
        <v>0</v>
      </c>
      <c r="AR2426" s="134" t="s">
        <v>154</v>
      </c>
      <c r="AT2426" s="134" t="s">
        <v>164</v>
      </c>
      <c r="AU2426" s="134" t="s">
        <v>78</v>
      </c>
      <c r="AY2426" s="277" t="s">
        <v>130</v>
      </c>
      <c r="BE2426" s="308">
        <f>IF(N2426="základní",J2426,0)</f>
        <v>0</v>
      </c>
      <c r="BF2426" s="308">
        <f>IF(N2426="snížená",J2426,0)</f>
        <v>0</v>
      </c>
      <c r="BG2426" s="308">
        <f>IF(N2426="zákl. přenesená",J2426,0)</f>
        <v>0</v>
      </c>
      <c r="BH2426" s="308">
        <f>IF(N2426="sníž. přenesená",J2426,0)</f>
        <v>0</v>
      </c>
      <c r="BI2426" s="308">
        <f>IF(N2426="nulová",J2426,0)</f>
        <v>0</v>
      </c>
      <c r="BJ2426" s="277" t="s">
        <v>8</v>
      </c>
      <c r="BK2426" s="308">
        <f>ROUND(I2426*H2426,0)</f>
        <v>0</v>
      </c>
      <c r="BL2426" s="277" t="s">
        <v>143</v>
      </c>
      <c r="BM2426" s="134" t="s">
        <v>4541</v>
      </c>
    </row>
    <row r="2427" spans="2:65" s="10" customFormat="1">
      <c r="B2427" s="136"/>
      <c r="D2427" s="137" t="s">
        <v>131</v>
      </c>
      <c r="E2427" s="138" t="s">
        <v>1</v>
      </c>
      <c r="F2427" s="139" t="s">
        <v>4540</v>
      </c>
      <c r="H2427" s="140">
        <v>42.548000000000002</v>
      </c>
      <c r="I2427" s="141"/>
      <c r="L2427" s="136"/>
      <c r="M2427" s="142"/>
      <c r="T2427" s="144"/>
      <c r="AT2427" s="138" t="s">
        <v>131</v>
      </c>
      <c r="AU2427" s="138" t="s">
        <v>78</v>
      </c>
      <c r="AV2427" s="10" t="s">
        <v>78</v>
      </c>
      <c r="AW2427" s="10" t="s">
        <v>28</v>
      </c>
      <c r="AX2427" s="10" t="s">
        <v>72</v>
      </c>
      <c r="AY2427" s="138" t="s">
        <v>130</v>
      </c>
    </row>
    <row r="2428" spans="2:65" s="10" customFormat="1">
      <c r="B2428" s="136"/>
      <c r="D2428" s="137" t="s">
        <v>131</v>
      </c>
      <c r="E2428" s="138" t="s">
        <v>1</v>
      </c>
      <c r="F2428" s="139" t="s">
        <v>4539</v>
      </c>
      <c r="H2428" s="140">
        <v>28.05</v>
      </c>
      <c r="I2428" s="141"/>
      <c r="L2428" s="136"/>
      <c r="M2428" s="142"/>
      <c r="T2428" s="144"/>
      <c r="AT2428" s="138" t="s">
        <v>131</v>
      </c>
      <c r="AU2428" s="138" t="s">
        <v>78</v>
      </c>
      <c r="AV2428" s="10" t="s">
        <v>78</v>
      </c>
      <c r="AW2428" s="10" t="s">
        <v>28</v>
      </c>
      <c r="AX2428" s="10" t="s">
        <v>72</v>
      </c>
      <c r="AY2428" s="138" t="s">
        <v>130</v>
      </c>
    </row>
    <row r="2429" spans="2:65" s="813" customFormat="1">
      <c r="B2429" s="817"/>
      <c r="D2429" s="137" t="s">
        <v>131</v>
      </c>
      <c r="E2429" s="814" t="s">
        <v>1</v>
      </c>
      <c r="F2429" s="820" t="s">
        <v>2951</v>
      </c>
      <c r="H2429" s="819">
        <v>70.597999999999999</v>
      </c>
      <c r="I2429" s="818"/>
      <c r="L2429" s="817"/>
      <c r="M2429" s="816"/>
      <c r="T2429" s="815"/>
      <c r="AT2429" s="814" t="s">
        <v>131</v>
      </c>
      <c r="AU2429" s="814" t="s">
        <v>78</v>
      </c>
      <c r="AV2429" s="813" t="s">
        <v>132</v>
      </c>
      <c r="AW2429" s="813" t="s">
        <v>28</v>
      </c>
      <c r="AX2429" s="813" t="s">
        <v>8</v>
      </c>
      <c r="AY2429" s="814" t="s">
        <v>130</v>
      </c>
    </row>
    <row r="2430" spans="2:65" s="686" customFormat="1" ht="16.5" customHeight="1">
      <c r="B2430" s="301"/>
      <c r="C2430" s="551" t="s">
        <v>4538</v>
      </c>
      <c r="D2430" s="551" t="s">
        <v>1008</v>
      </c>
      <c r="E2430" s="801" t="s">
        <v>4537</v>
      </c>
      <c r="F2430" s="552" t="s">
        <v>4536</v>
      </c>
      <c r="G2430" s="800" t="s">
        <v>158</v>
      </c>
      <c r="H2430" s="799">
        <v>150</v>
      </c>
      <c r="I2430" s="553"/>
      <c r="J2430" s="798">
        <f>ROUND(I2430*H2430,0)</f>
        <v>0</v>
      </c>
      <c r="K2430" s="552" t="s">
        <v>1</v>
      </c>
      <c r="L2430" s="34"/>
      <c r="M2430" s="554" t="s">
        <v>1</v>
      </c>
      <c r="N2430" s="555" t="s">
        <v>37</v>
      </c>
      <c r="P2430" s="307">
        <f>O2430*H2430</f>
        <v>0</v>
      </c>
      <c r="Q2430" s="307">
        <v>5.5000000000000003E-4</v>
      </c>
      <c r="R2430" s="307">
        <f>Q2430*H2430</f>
        <v>8.2500000000000004E-2</v>
      </c>
      <c r="S2430" s="307">
        <v>0</v>
      </c>
      <c r="T2430" s="133">
        <f>S2430*H2430</f>
        <v>0</v>
      </c>
      <c r="AR2430" s="134" t="s">
        <v>143</v>
      </c>
      <c r="AT2430" s="134" t="s">
        <v>1008</v>
      </c>
      <c r="AU2430" s="134" t="s">
        <v>78</v>
      </c>
      <c r="AY2430" s="277" t="s">
        <v>130</v>
      </c>
      <c r="BE2430" s="308">
        <f>IF(N2430="základní",J2430,0)</f>
        <v>0</v>
      </c>
      <c r="BF2430" s="308">
        <f>IF(N2430="snížená",J2430,0)</f>
        <v>0</v>
      </c>
      <c r="BG2430" s="308">
        <f>IF(N2430="zákl. přenesená",J2430,0)</f>
        <v>0</v>
      </c>
      <c r="BH2430" s="308">
        <f>IF(N2430="sníž. přenesená",J2430,0)</f>
        <v>0</v>
      </c>
      <c r="BI2430" s="308">
        <f>IF(N2430="nulová",J2430,0)</f>
        <v>0</v>
      </c>
      <c r="BJ2430" s="277" t="s">
        <v>8</v>
      </c>
      <c r="BK2430" s="308">
        <f>ROUND(I2430*H2430,0)</f>
        <v>0</v>
      </c>
      <c r="BL2430" s="277" t="s">
        <v>143</v>
      </c>
      <c r="BM2430" s="134" t="s">
        <v>4535</v>
      </c>
    </row>
    <row r="2431" spans="2:65" s="10" customFormat="1">
      <c r="B2431" s="136"/>
      <c r="D2431" s="137" t="s">
        <v>131</v>
      </c>
      <c r="E2431" s="138" t="s">
        <v>1</v>
      </c>
      <c r="F2431" s="139" t="s">
        <v>4534</v>
      </c>
      <c r="H2431" s="140">
        <v>4</v>
      </c>
      <c r="I2431" s="141"/>
      <c r="L2431" s="136"/>
      <c r="M2431" s="142"/>
      <c r="T2431" s="144"/>
      <c r="AT2431" s="138" t="s">
        <v>131</v>
      </c>
      <c r="AU2431" s="138" t="s">
        <v>78</v>
      </c>
      <c r="AV2431" s="10" t="s">
        <v>78</v>
      </c>
      <c r="AW2431" s="10" t="s">
        <v>28</v>
      </c>
      <c r="AX2431" s="10" t="s">
        <v>72</v>
      </c>
      <c r="AY2431" s="138" t="s">
        <v>130</v>
      </c>
    </row>
    <row r="2432" spans="2:65" s="10" customFormat="1">
      <c r="B2432" s="136"/>
      <c r="D2432" s="137" t="s">
        <v>131</v>
      </c>
      <c r="E2432" s="138" t="s">
        <v>1</v>
      </c>
      <c r="F2432" s="139" t="s">
        <v>4533</v>
      </c>
      <c r="H2432" s="140">
        <v>4</v>
      </c>
      <c r="I2432" s="141"/>
      <c r="L2432" s="136"/>
      <c r="M2432" s="142"/>
      <c r="T2432" s="144"/>
      <c r="AT2432" s="138" t="s">
        <v>131</v>
      </c>
      <c r="AU2432" s="138" t="s">
        <v>78</v>
      </c>
      <c r="AV2432" s="10" t="s">
        <v>78</v>
      </c>
      <c r="AW2432" s="10" t="s">
        <v>28</v>
      </c>
      <c r="AX2432" s="10" t="s">
        <v>72</v>
      </c>
      <c r="AY2432" s="138" t="s">
        <v>130</v>
      </c>
    </row>
    <row r="2433" spans="2:51" s="10" customFormat="1">
      <c r="B2433" s="136"/>
      <c r="D2433" s="137" t="s">
        <v>131</v>
      </c>
      <c r="E2433" s="138" t="s">
        <v>1</v>
      </c>
      <c r="F2433" s="139" t="s">
        <v>4532</v>
      </c>
      <c r="H2433" s="140">
        <v>6</v>
      </c>
      <c r="I2433" s="141"/>
      <c r="L2433" s="136"/>
      <c r="M2433" s="142"/>
      <c r="T2433" s="144"/>
      <c r="AT2433" s="138" t="s">
        <v>131</v>
      </c>
      <c r="AU2433" s="138" t="s">
        <v>78</v>
      </c>
      <c r="AV2433" s="10" t="s">
        <v>78</v>
      </c>
      <c r="AW2433" s="10" t="s">
        <v>28</v>
      </c>
      <c r="AX2433" s="10" t="s">
        <v>72</v>
      </c>
      <c r="AY2433" s="138" t="s">
        <v>130</v>
      </c>
    </row>
    <row r="2434" spans="2:51" s="10" customFormat="1">
      <c r="B2434" s="136"/>
      <c r="D2434" s="137" t="s">
        <v>131</v>
      </c>
      <c r="E2434" s="138" t="s">
        <v>1</v>
      </c>
      <c r="F2434" s="139" t="s">
        <v>4531</v>
      </c>
      <c r="H2434" s="140">
        <v>4</v>
      </c>
      <c r="I2434" s="141"/>
      <c r="L2434" s="136"/>
      <c r="M2434" s="142"/>
      <c r="T2434" s="144"/>
      <c r="AT2434" s="138" t="s">
        <v>131</v>
      </c>
      <c r="AU2434" s="138" t="s">
        <v>78</v>
      </c>
      <c r="AV2434" s="10" t="s">
        <v>78</v>
      </c>
      <c r="AW2434" s="10" t="s">
        <v>28</v>
      </c>
      <c r="AX2434" s="10" t="s">
        <v>72</v>
      </c>
      <c r="AY2434" s="138" t="s">
        <v>130</v>
      </c>
    </row>
    <row r="2435" spans="2:51" s="10" customFormat="1">
      <c r="B2435" s="136"/>
      <c r="D2435" s="137" t="s">
        <v>131</v>
      </c>
      <c r="E2435" s="138" t="s">
        <v>1</v>
      </c>
      <c r="F2435" s="139" t="s">
        <v>4530</v>
      </c>
      <c r="H2435" s="140">
        <v>6</v>
      </c>
      <c r="I2435" s="141"/>
      <c r="L2435" s="136"/>
      <c r="M2435" s="142"/>
      <c r="T2435" s="144"/>
      <c r="AT2435" s="138" t="s">
        <v>131</v>
      </c>
      <c r="AU2435" s="138" t="s">
        <v>78</v>
      </c>
      <c r="AV2435" s="10" t="s">
        <v>78</v>
      </c>
      <c r="AW2435" s="10" t="s">
        <v>28</v>
      </c>
      <c r="AX2435" s="10" t="s">
        <v>72</v>
      </c>
      <c r="AY2435" s="138" t="s">
        <v>130</v>
      </c>
    </row>
    <row r="2436" spans="2:51" s="10" customFormat="1">
      <c r="B2436" s="136"/>
      <c r="D2436" s="137" t="s">
        <v>131</v>
      </c>
      <c r="E2436" s="138" t="s">
        <v>1</v>
      </c>
      <c r="F2436" s="139" t="s">
        <v>4529</v>
      </c>
      <c r="H2436" s="140">
        <v>12</v>
      </c>
      <c r="I2436" s="141"/>
      <c r="L2436" s="136"/>
      <c r="M2436" s="142"/>
      <c r="T2436" s="144"/>
      <c r="AT2436" s="138" t="s">
        <v>131</v>
      </c>
      <c r="AU2436" s="138" t="s">
        <v>78</v>
      </c>
      <c r="AV2436" s="10" t="s">
        <v>78</v>
      </c>
      <c r="AW2436" s="10" t="s">
        <v>28</v>
      </c>
      <c r="AX2436" s="10" t="s">
        <v>72</v>
      </c>
      <c r="AY2436" s="138" t="s">
        <v>130</v>
      </c>
    </row>
    <row r="2437" spans="2:51" s="10" customFormat="1">
      <c r="B2437" s="136"/>
      <c r="D2437" s="137" t="s">
        <v>131</v>
      </c>
      <c r="E2437" s="138" t="s">
        <v>1</v>
      </c>
      <c r="F2437" s="139" t="s">
        <v>4528</v>
      </c>
      <c r="H2437" s="140">
        <v>12</v>
      </c>
      <c r="I2437" s="141"/>
      <c r="L2437" s="136"/>
      <c r="M2437" s="142"/>
      <c r="T2437" s="144"/>
      <c r="AT2437" s="138" t="s">
        <v>131</v>
      </c>
      <c r="AU2437" s="138" t="s">
        <v>78</v>
      </c>
      <c r="AV2437" s="10" t="s">
        <v>78</v>
      </c>
      <c r="AW2437" s="10" t="s">
        <v>28</v>
      </c>
      <c r="AX2437" s="10" t="s">
        <v>72</v>
      </c>
      <c r="AY2437" s="138" t="s">
        <v>130</v>
      </c>
    </row>
    <row r="2438" spans="2:51" s="10" customFormat="1">
      <c r="B2438" s="136"/>
      <c r="D2438" s="137" t="s">
        <v>131</v>
      </c>
      <c r="E2438" s="138" t="s">
        <v>1</v>
      </c>
      <c r="F2438" s="139" t="s">
        <v>4527</v>
      </c>
      <c r="H2438" s="140">
        <v>4</v>
      </c>
      <c r="I2438" s="141"/>
      <c r="L2438" s="136"/>
      <c r="M2438" s="142"/>
      <c r="T2438" s="144"/>
      <c r="AT2438" s="138" t="s">
        <v>131</v>
      </c>
      <c r="AU2438" s="138" t="s">
        <v>78</v>
      </c>
      <c r="AV2438" s="10" t="s">
        <v>78</v>
      </c>
      <c r="AW2438" s="10" t="s">
        <v>28</v>
      </c>
      <c r="AX2438" s="10" t="s">
        <v>72</v>
      </c>
      <c r="AY2438" s="138" t="s">
        <v>130</v>
      </c>
    </row>
    <row r="2439" spans="2:51" s="10" customFormat="1">
      <c r="B2439" s="136"/>
      <c r="D2439" s="137" t="s">
        <v>131</v>
      </c>
      <c r="E2439" s="138" t="s">
        <v>1</v>
      </c>
      <c r="F2439" s="139" t="s">
        <v>4526</v>
      </c>
      <c r="H2439" s="140">
        <v>4</v>
      </c>
      <c r="I2439" s="141"/>
      <c r="L2439" s="136"/>
      <c r="M2439" s="142"/>
      <c r="T2439" s="144"/>
      <c r="AT2439" s="138" t="s">
        <v>131</v>
      </c>
      <c r="AU2439" s="138" t="s">
        <v>78</v>
      </c>
      <c r="AV2439" s="10" t="s">
        <v>78</v>
      </c>
      <c r="AW2439" s="10" t="s">
        <v>28</v>
      </c>
      <c r="AX2439" s="10" t="s">
        <v>72</v>
      </c>
      <c r="AY2439" s="138" t="s">
        <v>130</v>
      </c>
    </row>
    <row r="2440" spans="2:51" s="10" customFormat="1">
      <c r="B2440" s="136"/>
      <c r="D2440" s="137" t="s">
        <v>131</v>
      </c>
      <c r="E2440" s="138" t="s">
        <v>1</v>
      </c>
      <c r="F2440" s="139" t="s">
        <v>4525</v>
      </c>
      <c r="H2440" s="140">
        <v>4</v>
      </c>
      <c r="I2440" s="141"/>
      <c r="L2440" s="136"/>
      <c r="M2440" s="142"/>
      <c r="T2440" s="144"/>
      <c r="AT2440" s="138" t="s">
        <v>131</v>
      </c>
      <c r="AU2440" s="138" t="s">
        <v>78</v>
      </c>
      <c r="AV2440" s="10" t="s">
        <v>78</v>
      </c>
      <c r="AW2440" s="10" t="s">
        <v>28</v>
      </c>
      <c r="AX2440" s="10" t="s">
        <v>72</v>
      </c>
      <c r="AY2440" s="138" t="s">
        <v>130</v>
      </c>
    </row>
    <row r="2441" spans="2:51" s="10" customFormat="1">
      <c r="B2441" s="136"/>
      <c r="D2441" s="137" t="s">
        <v>131</v>
      </c>
      <c r="E2441" s="138" t="s">
        <v>1</v>
      </c>
      <c r="F2441" s="139" t="s">
        <v>4524</v>
      </c>
      <c r="H2441" s="140">
        <v>4</v>
      </c>
      <c r="I2441" s="141"/>
      <c r="L2441" s="136"/>
      <c r="M2441" s="142"/>
      <c r="T2441" s="144"/>
      <c r="AT2441" s="138" t="s">
        <v>131</v>
      </c>
      <c r="AU2441" s="138" t="s">
        <v>78</v>
      </c>
      <c r="AV2441" s="10" t="s">
        <v>78</v>
      </c>
      <c r="AW2441" s="10" t="s">
        <v>28</v>
      </c>
      <c r="AX2441" s="10" t="s">
        <v>72</v>
      </c>
      <c r="AY2441" s="138" t="s">
        <v>130</v>
      </c>
    </row>
    <row r="2442" spans="2:51" s="10" customFormat="1">
      <c r="B2442" s="136"/>
      <c r="D2442" s="137" t="s">
        <v>131</v>
      </c>
      <c r="E2442" s="138" t="s">
        <v>1</v>
      </c>
      <c r="F2442" s="139" t="s">
        <v>4523</v>
      </c>
      <c r="H2442" s="140">
        <v>0</v>
      </c>
      <c r="I2442" s="141"/>
      <c r="L2442" s="136"/>
      <c r="M2442" s="142"/>
      <c r="T2442" s="144"/>
      <c r="AT2442" s="138" t="s">
        <v>131</v>
      </c>
      <c r="AU2442" s="138" t="s">
        <v>78</v>
      </c>
      <c r="AV2442" s="10" t="s">
        <v>78</v>
      </c>
      <c r="AW2442" s="10" t="s">
        <v>28</v>
      </c>
      <c r="AX2442" s="10" t="s">
        <v>72</v>
      </c>
      <c r="AY2442" s="138" t="s">
        <v>130</v>
      </c>
    </row>
    <row r="2443" spans="2:51" s="10" customFormat="1">
      <c r="B2443" s="136"/>
      <c r="D2443" s="137" t="s">
        <v>131</v>
      </c>
      <c r="E2443" s="138" t="s">
        <v>1</v>
      </c>
      <c r="F2443" s="139" t="s">
        <v>4522</v>
      </c>
      <c r="H2443" s="140">
        <v>16</v>
      </c>
      <c r="I2443" s="141"/>
      <c r="L2443" s="136"/>
      <c r="M2443" s="142"/>
      <c r="T2443" s="144"/>
      <c r="AT2443" s="138" t="s">
        <v>131</v>
      </c>
      <c r="AU2443" s="138" t="s">
        <v>78</v>
      </c>
      <c r="AV2443" s="10" t="s">
        <v>78</v>
      </c>
      <c r="AW2443" s="10" t="s">
        <v>28</v>
      </c>
      <c r="AX2443" s="10" t="s">
        <v>72</v>
      </c>
      <c r="AY2443" s="138" t="s">
        <v>130</v>
      </c>
    </row>
    <row r="2444" spans="2:51" s="10" customFormat="1">
      <c r="B2444" s="136"/>
      <c r="D2444" s="137" t="s">
        <v>131</v>
      </c>
      <c r="E2444" s="138" t="s">
        <v>1</v>
      </c>
      <c r="F2444" s="139" t="s">
        <v>4521</v>
      </c>
      <c r="H2444" s="140">
        <v>16</v>
      </c>
      <c r="I2444" s="141"/>
      <c r="L2444" s="136"/>
      <c r="M2444" s="142"/>
      <c r="T2444" s="144"/>
      <c r="AT2444" s="138" t="s">
        <v>131</v>
      </c>
      <c r="AU2444" s="138" t="s">
        <v>78</v>
      </c>
      <c r="AV2444" s="10" t="s">
        <v>78</v>
      </c>
      <c r="AW2444" s="10" t="s">
        <v>28</v>
      </c>
      <c r="AX2444" s="10" t="s">
        <v>72</v>
      </c>
      <c r="AY2444" s="138" t="s">
        <v>130</v>
      </c>
    </row>
    <row r="2445" spans="2:51" s="10" customFormat="1">
      <c r="B2445" s="136"/>
      <c r="D2445" s="137" t="s">
        <v>131</v>
      </c>
      <c r="E2445" s="138" t="s">
        <v>1</v>
      </c>
      <c r="F2445" s="139" t="s">
        <v>4520</v>
      </c>
      <c r="H2445" s="140">
        <v>16</v>
      </c>
      <c r="I2445" s="141"/>
      <c r="L2445" s="136"/>
      <c r="M2445" s="142"/>
      <c r="T2445" s="144"/>
      <c r="AT2445" s="138" t="s">
        <v>131</v>
      </c>
      <c r="AU2445" s="138" t="s">
        <v>78</v>
      </c>
      <c r="AV2445" s="10" t="s">
        <v>78</v>
      </c>
      <c r="AW2445" s="10" t="s">
        <v>28</v>
      </c>
      <c r="AX2445" s="10" t="s">
        <v>72</v>
      </c>
      <c r="AY2445" s="138" t="s">
        <v>130</v>
      </c>
    </row>
    <row r="2446" spans="2:51" s="10" customFormat="1">
      <c r="B2446" s="136"/>
      <c r="D2446" s="137" t="s">
        <v>131</v>
      </c>
      <c r="E2446" s="138" t="s">
        <v>1</v>
      </c>
      <c r="F2446" s="139" t="s">
        <v>4519</v>
      </c>
      <c r="H2446" s="140">
        <v>16</v>
      </c>
      <c r="I2446" s="141"/>
      <c r="L2446" s="136"/>
      <c r="M2446" s="142"/>
      <c r="T2446" s="144"/>
      <c r="AT2446" s="138" t="s">
        <v>131</v>
      </c>
      <c r="AU2446" s="138" t="s">
        <v>78</v>
      </c>
      <c r="AV2446" s="10" t="s">
        <v>78</v>
      </c>
      <c r="AW2446" s="10" t="s">
        <v>28</v>
      </c>
      <c r="AX2446" s="10" t="s">
        <v>72</v>
      </c>
      <c r="AY2446" s="138" t="s">
        <v>130</v>
      </c>
    </row>
    <row r="2447" spans="2:51" s="10" customFormat="1">
      <c r="B2447" s="136"/>
      <c r="D2447" s="137" t="s">
        <v>131</v>
      </c>
      <c r="E2447" s="138" t="s">
        <v>1</v>
      </c>
      <c r="F2447" s="139" t="s">
        <v>4518</v>
      </c>
      <c r="H2447" s="140">
        <v>12</v>
      </c>
      <c r="I2447" s="141"/>
      <c r="L2447" s="136"/>
      <c r="M2447" s="142"/>
      <c r="T2447" s="144"/>
      <c r="AT2447" s="138" t="s">
        <v>131</v>
      </c>
      <c r="AU2447" s="138" t="s">
        <v>78</v>
      </c>
      <c r="AV2447" s="10" t="s">
        <v>78</v>
      </c>
      <c r="AW2447" s="10" t="s">
        <v>28</v>
      </c>
      <c r="AX2447" s="10" t="s">
        <v>72</v>
      </c>
      <c r="AY2447" s="138" t="s">
        <v>130</v>
      </c>
    </row>
    <row r="2448" spans="2:51" s="10" customFormat="1">
      <c r="B2448" s="136"/>
      <c r="D2448" s="137" t="s">
        <v>131</v>
      </c>
      <c r="E2448" s="138" t="s">
        <v>1</v>
      </c>
      <c r="F2448" s="139" t="s">
        <v>4517</v>
      </c>
      <c r="H2448" s="140">
        <v>4</v>
      </c>
      <c r="I2448" s="141"/>
      <c r="L2448" s="136"/>
      <c r="M2448" s="142"/>
      <c r="T2448" s="144"/>
      <c r="AT2448" s="138" t="s">
        <v>131</v>
      </c>
      <c r="AU2448" s="138" t="s">
        <v>78</v>
      </c>
      <c r="AV2448" s="10" t="s">
        <v>78</v>
      </c>
      <c r="AW2448" s="10" t="s">
        <v>28</v>
      </c>
      <c r="AX2448" s="10" t="s">
        <v>72</v>
      </c>
      <c r="AY2448" s="138" t="s">
        <v>130</v>
      </c>
    </row>
    <row r="2449" spans="2:65" s="10" customFormat="1">
      <c r="B2449" s="136"/>
      <c r="D2449" s="137" t="s">
        <v>131</v>
      </c>
      <c r="E2449" s="138" t="s">
        <v>1</v>
      </c>
      <c r="F2449" s="139" t="s">
        <v>4516</v>
      </c>
      <c r="H2449" s="140">
        <v>6</v>
      </c>
      <c r="I2449" s="141"/>
      <c r="L2449" s="136"/>
      <c r="M2449" s="142"/>
      <c r="T2449" s="144"/>
      <c r="AT2449" s="138" t="s">
        <v>131</v>
      </c>
      <c r="AU2449" s="138" t="s">
        <v>78</v>
      </c>
      <c r="AV2449" s="10" t="s">
        <v>78</v>
      </c>
      <c r="AW2449" s="10" t="s">
        <v>28</v>
      </c>
      <c r="AX2449" s="10" t="s">
        <v>72</v>
      </c>
      <c r="AY2449" s="138" t="s">
        <v>130</v>
      </c>
    </row>
    <row r="2450" spans="2:65" s="813" customFormat="1">
      <c r="B2450" s="817"/>
      <c r="D2450" s="137" t="s">
        <v>131</v>
      </c>
      <c r="E2450" s="814" t="s">
        <v>1</v>
      </c>
      <c r="F2450" s="820" t="s">
        <v>3461</v>
      </c>
      <c r="H2450" s="819">
        <v>150</v>
      </c>
      <c r="I2450" s="818"/>
      <c r="L2450" s="817"/>
      <c r="M2450" s="816"/>
      <c r="T2450" s="815"/>
      <c r="AT2450" s="814" t="s">
        <v>131</v>
      </c>
      <c r="AU2450" s="814" t="s">
        <v>78</v>
      </c>
      <c r="AV2450" s="813" t="s">
        <v>132</v>
      </c>
      <c r="AW2450" s="813" t="s">
        <v>28</v>
      </c>
      <c r="AX2450" s="813" t="s">
        <v>8</v>
      </c>
      <c r="AY2450" s="814" t="s">
        <v>130</v>
      </c>
    </row>
    <row r="2451" spans="2:65" s="686" customFormat="1" ht="24.25" customHeight="1">
      <c r="B2451" s="301"/>
      <c r="C2451" s="551" t="s">
        <v>4515</v>
      </c>
      <c r="D2451" s="551" t="s">
        <v>1008</v>
      </c>
      <c r="E2451" s="801" t="s">
        <v>4514</v>
      </c>
      <c r="F2451" s="552" t="s">
        <v>4513</v>
      </c>
      <c r="G2451" s="800" t="s">
        <v>138</v>
      </c>
      <c r="H2451" s="799">
        <v>17.532</v>
      </c>
      <c r="I2451" s="553"/>
      <c r="J2451" s="798">
        <f>ROUND(I2451*H2451,0)</f>
        <v>0</v>
      </c>
      <c r="K2451" s="552" t="s">
        <v>4082</v>
      </c>
      <c r="L2451" s="34"/>
      <c r="M2451" s="554" t="s">
        <v>1</v>
      </c>
      <c r="N2451" s="555" t="s">
        <v>37</v>
      </c>
      <c r="P2451" s="307">
        <f>O2451*H2451</f>
        <v>0</v>
      </c>
      <c r="Q2451" s="307">
        <v>0</v>
      </c>
      <c r="R2451" s="307">
        <f>Q2451*H2451</f>
        <v>0</v>
      </c>
      <c r="S2451" s="307">
        <v>0</v>
      </c>
      <c r="T2451" s="133">
        <f>S2451*H2451</f>
        <v>0</v>
      </c>
      <c r="AR2451" s="134" t="s">
        <v>143</v>
      </c>
      <c r="AT2451" s="134" t="s">
        <v>1008</v>
      </c>
      <c r="AU2451" s="134" t="s">
        <v>78</v>
      </c>
      <c r="AY2451" s="277" t="s">
        <v>130</v>
      </c>
      <c r="BE2451" s="308">
        <f>IF(N2451="základní",J2451,0)</f>
        <v>0</v>
      </c>
      <c r="BF2451" s="308">
        <f>IF(N2451="snížená",J2451,0)</f>
        <v>0</v>
      </c>
      <c r="BG2451" s="308">
        <f>IF(N2451="zákl. přenesená",J2451,0)</f>
        <v>0</v>
      </c>
      <c r="BH2451" s="308">
        <f>IF(N2451="sníž. přenesená",J2451,0)</f>
        <v>0</v>
      </c>
      <c r="BI2451" s="308">
        <f>IF(N2451="nulová",J2451,0)</f>
        <v>0</v>
      </c>
      <c r="BJ2451" s="277" t="s">
        <v>8</v>
      </c>
      <c r="BK2451" s="308">
        <f>ROUND(I2451*H2451,0)</f>
        <v>0</v>
      </c>
      <c r="BL2451" s="277" t="s">
        <v>143</v>
      </c>
      <c r="BM2451" s="134" t="s">
        <v>4512</v>
      </c>
    </row>
    <row r="2452" spans="2:65" s="292" customFormat="1" ht="22.95" customHeight="1">
      <c r="B2452" s="293"/>
      <c r="D2452" s="120" t="s">
        <v>71</v>
      </c>
      <c r="E2452" s="129" t="s">
        <v>4511</v>
      </c>
      <c r="F2452" s="129" t="s">
        <v>4510</v>
      </c>
      <c r="I2452" s="294"/>
      <c r="J2452" s="300">
        <f>BK2452</f>
        <v>0</v>
      </c>
      <c r="L2452" s="293"/>
      <c r="M2452" s="296"/>
      <c r="P2452" s="297">
        <f>SUM(P2453:P2472)</f>
        <v>0</v>
      </c>
      <c r="R2452" s="297">
        <f>SUM(R2453:R2472)</f>
        <v>3.5024744499999996E-2</v>
      </c>
      <c r="T2452" s="298">
        <f>SUM(T2453:T2472)</f>
        <v>0</v>
      </c>
      <c r="AR2452" s="120" t="s">
        <v>78</v>
      </c>
      <c r="AT2452" s="127" t="s">
        <v>71</v>
      </c>
      <c r="AU2452" s="127" t="s">
        <v>8</v>
      </c>
      <c r="AY2452" s="120" t="s">
        <v>130</v>
      </c>
      <c r="BK2452" s="128">
        <f>SUM(BK2453:BK2472)</f>
        <v>0</v>
      </c>
    </row>
    <row r="2453" spans="2:65" s="686" customFormat="1" ht="24.25" customHeight="1">
      <c r="B2453" s="301"/>
      <c r="C2453" s="551" t="s">
        <v>4509</v>
      </c>
      <c r="D2453" s="551" t="s">
        <v>1008</v>
      </c>
      <c r="E2453" s="801" t="s">
        <v>4508</v>
      </c>
      <c r="F2453" s="552" t="s">
        <v>4507</v>
      </c>
      <c r="G2453" s="800" t="s">
        <v>270</v>
      </c>
      <c r="H2453" s="799">
        <v>2.7</v>
      </c>
      <c r="I2453" s="553"/>
      <c r="J2453" s="798">
        <f>ROUND(I2453*H2453,0)</f>
        <v>0</v>
      </c>
      <c r="K2453" s="552" t="s">
        <v>4082</v>
      </c>
      <c r="L2453" s="34"/>
      <c r="M2453" s="554" t="s">
        <v>1</v>
      </c>
      <c r="N2453" s="555" t="s">
        <v>37</v>
      </c>
      <c r="P2453" s="307">
        <f>O2453*H2453</f>
        <v>0</v>
      </c>
      <c r="Q2453" s="307">
        <v>2.2785E-5</v>
      </c>
      <c r="R2453" s="307">
        <f>Q2453*H2453</f>
        <v>6.1519499999999999E-5</v>
      </c>
      <c r="S2453" s="307">
        <v>0</v>
      </c>
      <c r="T2453" s="133">
        <f>S2453*H2453</f>
        <v>0</v>
      </c>
      <c r="AR2453" s="134" t="s">
        <v>143</v>
      </c>
      <c r="AT2453" s="134" t="s">
        <v>1008</v>
      </c>
      <c r="AU2453" s="134" t="s">
        <v>78</v>
      </c>
      <c r="AY2453" s="277" t="s">
        <v>130</v>
      </c>
      <c r="BE2453" s="308">
        <f>IF(N2453="základní",J2453,0)</f>
        <v>0</v>
      </c>
      <c r="BF2453" s="308">
        <f>IF(N2453="snížená",J2453,0)</f>
        <v>0</v>
      </c>
      <c r="BG2453" s="308">
        <f>IF(N2453="zákl. přenesená",J2453,0)</f>
        <v>0</v>
      </c>
      <c r="BH2453" s="308">
        <f>IF(N2453="sníž. přenesená",J2453,0)</f>
        <v>0</v>
      </c>
      <c r="BI2453" s="308">
        <f>IF(N2453="nulová",J2453,0)</f>
        <v>0</v>
      </c>
      <c r="BJ2453" s="277" t="s">
        <v>8</v>
      </c>
      <c r="BK2453" s="308">
        <f>ROUND(I2453*H2453,0)</f>
        <v>0</v>
      </c>
      <c r="BL2453" s="277" t="s">
        <v>143</v>
      </c>
      <c r="BM2453" s="134" t="s">
        <v>4506</v>
      </c>
    </row>
    <row r="2454" spans="2:65" s="10" customFormat="1">
      <c r="B2454" s="136"/>
      <c r="D2454" s="137" t="s">
        <v>131</v>
      </c>
      <c r="E2454" s="138" t="s">
        <v>1</v>
      </c>
      <c r="F2454" s="139" t="s">
        <v>4501</v>
      </c>
      <c r="H2454" s="140">
        <v>2.7</v>
      </c>
      <c r="I2454" s="141"/>
      <c r="L2454" s="136"/>
      <c r="M2454" s="142"/>
      <c r="T2454" s="144"/>
      <c r="AT2454" s="138" t="s">
        <v>131</v>
      </c>
      <c r="AU2454" s="138" t="s">
        <v>78</v>
      </c>
      <c r="AV2454" s="10" t="s">
        <v>78</v>
      </c>
      <c r="AW2454" s="10" t="s">
        <v>28</v>
      </c>
      <c r="AX2454" s="10" t="s">
        <v>8</v>
      </c>
      <c r="AY2454" s="138" t="s">
        <v>130</v>
      </c>
    </row>
    <row r="2455" spans="2:65" s="686" customFormat="1" ht="24.25" customHeight="1">
      <c r="B2455" s="301"/>
      <c r="C2455" s="551" t="s">
        <v>4505</v>
      </c>
      <c r="D2455" s="551" t="s">
        <v>1008</v>
      </c>
      <c r="E2455" s="801" t="s">
        <v>4504</v>
      </c>
      <c r="F2455" s="552" t="s">
        <v>4503</v>
      </c>
      <c r="G2455" s="800" t="s">
        <v>270</v>
      </c>
      <c r="H2455" s="799">
        <v>2.7</v>
      </c>
      <c r="I2455" s="553"/>
      <c r="J2455" s="798">
        <f>ROUND(I2455*H2455,0)</f>
        <v>0</v>
      </c>
      <c r="K2455" s="552" t="s">
        <v>4082</v>
      </c>
      <c r="L2455" s="34"/>
      <c r="M2455" s="554" t="s">
        <v>1</v>
      </c>
      <c r="N2455" s="555" t="s">
        <v>37</v>
      </c>
      <c r="P2455" s="307">
        <f>O2455*H2455</f>
        <v>0</v>
      </c>
      <c r="Q2455" s="307">
        <v>2.875E-4</v>
      </c>
      <c r="R2455" s="307">
        <f>Q2455*H2455</f>
        <v>7.7625000000000003E-4</v>
      </c>
      <c r="S2455" s="307">
        <v>0</v>
      </c>
      <c r="T2455" s="133">
        <f>S2455*H2455</f>
        <v>0</v>
      </c>
      <c r="AR2455" s="134" t="s">
        <v>143</v>
      </c>
      <c r="AT2455" s="134" t="s">
        <v>1008</v>
      </c>
      <c r="AU2455" s="134" t="s">
        <v>78</v>
      </c>
      <c r="AY2455" s="277" t="s">
        <v>130</v>
      </c>
      <c r="BE2455" s="308">
        <f>IF(N2455="základní",J2455,0)</f>
        <v>0</v>
      </c>
      <c r="BF2455" s="308">
        <f>IF(N2455="snížená",J2455,0)</f>
        <v>0</v>
      </c>
      <c r="BG2455" s="308">
        <f>IF(N2455="zákl. přenesená",J2455,0)</f>
        <v>0</v>
      </c>
      <c r="BH2455" s="308">
        <f>IF(N2455="sníž. přenesená",J2455,0)</f>
        <v>0</v>
      </c>
      <c r="BI2455" s="308">
        <f>IF(N2455="nulová",J2455,0)</f>
        <v>0</v>
      </c>
      <c r="BJ2455" s="277" t="s">
        <v>8</v>
      </c>
      <c r="BK2455" s="308">
        <f>ROUND(I2455*H2455,0)</f>
        <v>0</v>
      </c>
      <c r="BL2455" s="277" t="s">
        <v>143</v>
      </c>
      <c r="BM2455" s="134" t="s">
        <v>4502</v>
      </c>
    </row>
    <row r="2456" spans="2:65" s="10" customFormat="1">
      <c r="B2456" s="136"/>
      <c r="D2456" s="137" t="s">
        <v>131</v>
      </c>
      <c r="E2456" s="138" t="s">
        <v>1</v>
      </c>
      <c r="F2456" s="139" t="s">
        <v>4501</v>
      </c>
      <c r="H2456" s="140">
        <v>2.7</v>
      </c>
      <c r="I2456" s="141"/>
      <c r="L2456" s="136"/>
      <c r="M2456" s="142"/>
      <c r="T2456" s="144"/>
      <c r="AT2456" s="138" t="s">
        <v>131</v>
      </c>
      <c r="AU2456" s="138" t="s">
        <v>78</v>
      </c>
      <c r="AV2456" s="10" t="s">
        <v>78</v>
      </c>
      <c r="AW2456" s="10" t="s">
        <v>28</v>
      </c>
      <c r="AX2456" s="10" t="s">
        <v>8</v>
      </c>
      <c r="AY2456" s="138" t="s">
        <v>130</v>
      </c>
    </row>
    <row r="2457" spans="2:65" s="686" customFormat="1" ht="24.25" customHeight="1">
      <c r="B2457" s="301"/>
      <c r="C2457" s="551" t="s">
        <v>4500</v>
      </c>
      <c r="D2457" s="551" t="s">
        <v>1008</v>
      </c>
      <c r="E2457" s="801" t="s">
        <v>4499</v>
      </c>
      <c r="F2457" s="552" t="s">
        <v>4498</v>
      </c>
      <c r="G2457" s="800" t="s">
        <v>270</v>
      </c>
      <c r="H2457" s="799">
        <v>63.9</v>
      </c>
      <c r="I2457" s="553"/>
      <c r="J2457" s="798">
        <f>ROUND(I2457*H2457,0)</f>
        <v>0</v>
      </c>
      <c r="K2457" s="552" t="s">
        <v>4082</v>
      </c>
      <c r="L2457" s="34"/>
      <c r="M2457" s="554" t="s">
        <v>1</v>
      </c>
      <c r="N2457" s="555" t="s">
        <v>37</v>
      </c>
      <c r="P2457" s="307">
        <f>O2457*H2457</f>
        <v>0</v>
      </c>
      <c r="Q2457" s="307">
        <v>1.4375E-4</v>
      </c>
      <c r="R2457" s="307">
        <f>Q2457*H2457</f>
        <v>9.1856249999999993E-3</v>
      </c>
      <c r="S2457" s="307">
        <v>0</v>
      </c>
      <c r="T2457" s="133">
        <f>S2457*H2457</f>
        <v>0</v>
      </c>
      <c r="AR2457" s="134" t="s">
        <v>143</v>
      </c>
      <c r="AT2457" s="134" t="s">
        <v>1008</v>
      </c>
      <c r="AU2457" s="134" t="s">
        <v>78</v>
      </c>
      <c r="AY2457" s="277" t="s">
        <v>130</v>
      </c>
      <c r="BE2457" s="308">
        <f>IF(N2457="základní",J2457,0)</f>
        <v>0</v>
      </c>
      <c r="BF2457" s="308">
        <f>IF(N2457="snížená",J2457,0)</f>
        <v>0</v>
      </c>
      <c r="BG2457" s="308">
        <f>IF(N2457="zákl. přenesená",J2457,0)</f>
        <v>0</v>
      </c>
      <c r="BH2457" s="308">
        <f>IF(N2457="sníž. přenesená",J2457,0)</f>
        <v>0</v>
      </c>
      <c r="BI2457" s="308">
        <f>IF(N2457="nulová",J2457,0)</f>
        <v>0</v>
      </c>
      <c r="BJ2457" s="277" t="s">
        <v>8</v>
      </c>
      <c r="BK2457" s="308">
        <f>ROUND(I2457*H2457,0)</f>
        <v>0</v>
      </c>
      <c r="BL2457" s="277" t="s">
        <v>143</v>
      </c>
      <c r="BM2457" s="134" t="s">
        <v>4497</v>
      </c>
    </row>
    <row r="2458" spans="2:65" s="10" customFormat="1">
      <c r="B2458" s="136"/>
      <c r="D2458" s="137" t="s">
        <v>131</v>
      </c>
      <c r="E2458" s="138" t="s">
        <v>1</v>
      </c>
      <c r="F2458" s="139" t="s">
        <v>4488</v>
      </c>
      <c r="H2458" s="140">
        <v>14.58</v>
      </c>
      <c r="I2458" s="141"/>
      <c r="L2458" s="136"/>
      <c r="M2458" s="142"/>
      <c r="T2458" s="144"/>
      <c r="AT2458" s="138" t="s">
        <v>131</v>
      </c>
      <c r="AU2458" s="138" t="s">
        <v>78</v>
      </c>
      <c r="AV2458" s="10" t="s">
        <v>78</v>
      </c>
      <c r="AW2458" s="10" t="s">
        <v>28</v>
      </c>
      <c r="AX2458" s="10" t="s">
        <v>72</v>
      </c>
      <c r="AY2458" s="138" t="s">
        <v>130</v>
      </c>
    </row>
    <row r="2459" spans="2:65" s="10" customFormat="1">
      <c r="B2459" s="136"/>
      <c r="D2459" s="137" t="s">
        <v>131</v>
      </c>
      <c r="E2459" s="138" t="s">
        <v>1</v>
      </c>
      <c r="F2459" s="139" t="s">
        <v>4487</v>
      </c>
      <c r="H2459" s="140">
        <v>49.32</v>
      </c>
      <c r="I2459" s="141"/>
      <c r="L2459" s="136"/>
      <c r="M2459" s="142"/>
      <c r="T2459" s="144"/>
      <c r="AT2459" s="138" t="s">
        <v>131</v>
      </c>
      <c r="AU2459" s="138" t="s">
        <v>78</v>
      </c>
      <c r="AV2459" s="10" t="s">
        <v>78</v>
      </c>
      <c r="AW2459" s="10" t="s">
        <v>28</v>
      </c>
      <c r="AX2459" s="10" t="s">
        <v>72</v>
      </c>
      <c r="AY2459" s="138" t="s">
        <v>130</v>
      </c>
    </row>
    <row r="2460" spans="2:65" s="813" customFormat="1">
      <c r="B2460" s="817"/>
      <c r="D2460" s="137" t="s">
        <v>131</v>
      </c>
      <c r="E2460" s="814" t="s">
        <v>1</v>
      </c>
      <c r="F2460" s="820" t="s">
        <v>4486</v>
      </c>
      <c r="H2460" s="819">
        <v>63.9</v>
      </c>
      <c r="I2460" s="818"/>
      <c r="L2460" s="817"/>
      <c r="M2460" s="816"/>
      <c r="T2460" s="815"/>
      <c r="AT2460" s="814" t="s">
        <v>131</v>
      </c>
      <c r="AU2460" s="814" t="s">
        <v>78</v>
      </c>
      <c r="AV2460" s="813" t="s">
        <v>132</v>
      </c>
      <c r="AW2460" s="813" t="s">
        <v>28</v>
      </c>
      <c r="AX2460" s="813" t="s">
        <v>8</v>
      </c>
      <c r="AY2460" s="814" t="s">
        <v>130</v>
      </c>
    </row>
    <row r="2461" spans="2:65" s="686" customFormat="1" ht="24.25" customHeight="1">
      <c r="B2461" s="301"/>
      <c r="C2461" s="551" t="s">
        <v>4496</v>
      </c>
      <c r="D2461" s="551" t="s">
        <v>1008</v>
      </c>
      <c r="E2461" s="801" t="s">
        <v>4495</v>
      </c>
      <c r="F2461" s="552" t="s">
        <v>4494</v>
      </c>
      <c r="G2461" s="800" t="s">
        <v>270</v>
      </c>
      <c r="H2461" s="799">
        <v>63.9</v>
      </c>
      <c r="I2461" s="553"/>
      <c r="J2461" s="798">
        <f>ROUND(I2461*H2461,0)</f>
        <v>0</v>
      </c>
      <c r="K2461" s="552" t="s">
        <v>4082</v>
      </c>
      <c r="L2461" s="34"/>
      <c r="M2461" s="554" t="s">
        <v>1</v>
      </c>
      <c r="N2461" s="555" t="s">
        <v>37</v>
      </c>
      <c r="P2461" s="307">
        <f>O2461*H2461</f>
        <v>0</v>
      </c>
      <c r="Q2461" s="307">
        <v>1.2305000000000001E-4</v>
      </c>
      <c r="R2461" s="307">
        <f>Q2461*H2461</f>
        <v>7.862895E-3</v>
      </c>
      <c r="S2461" s="307">
        <v>0</v>
      </c>
      <c r="T2461" s="133">
        <f>S2461*H2461</f>
        <v>0</v>
      </c>
      <c r="AR2461" s="134" t="s">
        <v>143</v>
      </c>
      <c r="AT2461" s="134" t="s">
        <v>1008</v>
      </c>
      <c r="AU2461" s="134" t="s">
        <v>78</v>
      </c>
      <c r="AY2461" s="277" t="s">
        <v>130</v>
      </c>
      <c r="BE2461" s="308">
        <f>IF(N2461="základní",J2461,0)</f>
        <v>0</v>
      </c>
      <c r="BF2461" s="308">
        <f>IF(N2461="snížená",J2461,0)</f>
        <v>0</v>
      </c>
      <c r="BG2461" s="308">
        <f>IF(N2461="zákl. přenesená",J2461,0)</f>
        <v>0</v>
      </c>
      <c r="BH2461" s="308">
        <f>IF(N2461="sníž. přenesená",J2461,0)</f>
        <v>0</v>
      </c>
      <c r="BI2461" s="308">
        <f>IF(N2461="nulová",J2461,0)</f>
        <v>0</v>
      </c>
      <c r="BJ2461" s="277" t="s">
        <v>8</v>
      </c>
      <c r="BK2461" s="308">
        <f>ROUND(I2461*H2461,0)</f>
        <v>0</v>
      </c>
      <c r="BL2461" s="277" t="s">
        <v>143</v>
      </c>
      <c r="BM2461" s="134" t="s">
        <v>4493</v>
      </c>
    </row>
    <row r="2462" spans="2:65" s="10" customFormat="1">
      <c r="B2462" s="136"/>
      <c r="D2462" s="137" t="s">
        <v>131</v>
      </c>
      <c r="E2462" s="138" t="s">
        <v>1</v>
      </c>
      <c r="F2462" s="139" t="s">
        <v>4488</v>
      </c>
      <c r="H2462" s="140">
        <v>14.58</v>
      </c>
      <c r="I2462" s="141"/>
      <c r="L2462" s="136"/>
      <c r="M2462" s="142"/>
      <c r="T2462" s="144"/>
      <c r="AT2462" s="138" t="s">
        <v>131</v>
      </c>
      <c r="AU2462" s="138" t="s">
        <v>78</v>
      </c>
      <c r="AV2462" s="10" t="s">
        <v>78</v>
      </c>
      <c r="AW2462" s="10" t="s">
        <v>28</v>
      </c>
      <c r="AX2462" s="10" t="s">
        <v>72</v>
      </c>
      <c r="AY2462" s="138" t="s">
        <v>130</v>
      </c>
    </row>
    <row r="2463" spans="2:65" s="10" customFormat="1">
      <c r="B2463" s="136"/>
      <c r="D2463" s="137" t="s">
        <v>131</v>
      </c>
      <c r="E2463" s="138" t="s">
        <v>1</v>
      </c>
      <c r="F2463" s="139" t="s">
        <v>4487</v>
      </c>
      <c r="H2463" s="140">
        <v>49.32</v>
      </c>
      <c r="I2463" s="141"/>
      <c r="L2463" s="136"/>
      <c r="M2463" s="142"/>
      <c r="T2463" s="144"/>
      <c r="AT2463" s="138" t="s">
        <v>131</v>
      </c>
      <c r="AU2463" s="138" t="s">
        <v>78</v>
      </c>
      <c r="AV2463" s="10" t="s">
        <v>78</v>
      </c>
      <c r="AW2463" s="10" t="s">
        <v>28</v>
      </c>
      <c r="AX2463" s="10" t="s">
        <v>72</v>
      </c>
      <c r="AY2463" s="138" t="s">
        <v>130</v>
      </c>
    </row>
    <row r="2464" spans="2:65" s="813" customFormat="1">
      <c r="B2464" s="817"/>
      <c r="D2464" s="137" t="s">
        <v>131</v>
      </c>
      <c r="E2464" s="814" t="s">
        <v>1</v>
      </c>
      <c r="F2464" s="820" t="s">
        <v>4486</v>
      </c>
      <c r="H2464" s="819">
        <v>63.9</v>
      </c>
      <c r="I2464" s="818"/>
      <c r="L2464" s="817"/>
      <c r="M2464" s="816"/>
      <c r="T2464" s="815"/>
      <c r="AT2464" s="814" t="s">
        <v>131</v>
      </c>
      <c r="AU2464" s="814" t="s">
        <v>78</v>
      </c>
      <c r="AV2464" s="813" t="s">
        <v>132</v>
      </c>
      <c r="AW2464" s="813" t="s">
        <v>28</v>
      </c>
      <c r="AX2464" s="813" t="s">
        <v>8</v>
      </c>
      <c r="AY2464" s="814" t="s">
        <v>130</v>
      </c>
    </row>
    <row r="2465" spans="2:65" s="686" customFormat="1" ht="24.25" customHeight="1">
      <c r="B2465" s="301"/>
      <c r="C2465" s="551" t="s">
        <v>4492</v>
      </c>
      <c r="D2465" s="551" t="s">
        <v>1008</v>
      </c>
      <c r="E2465" s="801" t="s">
        <v>4491</v>
      </c>
      <c r="F2465" s="552" t="s">
        <v>4490</v>
      </c>
      <c r="G2465" s="800" t="s">
        <v>270</v>
      </c>
      <c r="H2465" s="799">
        <v>63.9</v>
      </c>
      <c r="I2465" s="553"/>
      <c r="J2465" s="798">
        <f>ROUND(I2465*H2465,0)</f>
        <v>0</v>
      </c>
      <c r="K2465" s="552" t="s">
        <v>4082</v>
      </c>
      <c r="L2465" s="34"/>
      <c r="M2465" s="554" t="s">
        <v>1</v>
      </c>
      <c r="N2465" s="555" t="s">
        <v>37</v>
      </c>
      <c r="P2465" s="307">
        <f>O2465*H2465</f>
        <v>0</v>
      </c>
      <c r="Q2465" s="307">
        <v>1.2305000000000001E-4</v>
      </c>
      <c r="R2465" s="307">
        <f>Q2465*H2465</f>
        <v>7.862895E-3</v>
      </c>
      <c r="S2465" s="307">
        <v>0</v>
      </c>
      <c r="T2465" s="133">
        <f>S2465*H2465</f>
        <v>0</v>
      </c>
      <c r="AR2465" s="134" t="s">
        <v>143</v>
      </c>
      <c r="AT2465" s="134" t="s">
        <v>1008</v>
      </c>
      <c r="AU2465" s="134" t="s">
        <v>78</v>
      </c>
      <c r="AY2465" s="277" t="s">
        <v>130</v>
      </c>
      <c r="BE2465" s="308">
        <f>IF(N2465="základní",J2465,0)</f>
        <v>0</v>
      </c>
      <c r="BF2465" s="308">
        <f>IF(N2465="snížená",J2465,0)</f>
        <v>0</v>
      </c>
      <c r="BG2465" s="308">
        <f>IF(N2465="zákl. přenesená",J2465,0)</f>
        <v>0</v>
      </c>
      <c r="BH2465" s="308">
        <f>IF(N2465="sníž. přenesená",J2465,0)</f>
        <v>0</v>
      </c>
      <c r="BI2465" s="308">
        <f>IF(N2465="nulová",J2465,0)</f>
        <v>0</v>
      </c>
      <c r="BJ2465" s="277" t="s">
        <v>8</v>
      </c>
      <c r="BK2465" s="308">
        <f>ROUND(I2465*H2465,0)</f>
        <v>0</v>
      </c>
      <c r="BL2465" s="277" t="s">
        <v>143</v>
      </c>
      <c r="BM2465" s="134" t="s">
        <v>4489</v>
      </c>
    </row>
    <row r="2466" spans="2:65" s="10" customFormat="1">
      <c r="B2466" s="136"/>
      <c r="D2466" s="137" t="s">
        <v>131</v>
      </c>
      <c r="E2466" s="138" t="s">
        <v>1</v>
      </c>
      <c r="F2466" s="139" t="s">
        <v>4488</v>
      </c>
      <c r="H2466" s="140">
        <v>14.58</v>
      </c>
      <c r="I2466" s="141"/>
      <c r="L2466" s="136"/>
      <c r="M2466" s="142"/>
      <c r="T2466" s="144"/>
      <c r="AT2466" s="138" t="s">
        <v>131</v>
      </c>
      <c r="AU2466" s="138" t="s">
        <v>78</v>
      </c>
      <c r="AV2466" s="10" t="s">
        <v>78</v>
      </c>
      <c r="AW2466" s="10" t="s">
        <v>28</v>
      </c>
      <c r="AX2466" s="10" t="s">
        <v>72</v>
      </c>
      <c r="AY2466" s="138" t="s">
        <v>130</v>
      </c>
    </row>
    <row r="2467" spans="2:65" s="10" customFormat="1">
      <c r="B2467" s="136"/>
      <c r="D2467" s="137" t="s">
        <v>131</v>
      </c>
      <c r="E2467" s="138" t="s">
        <v>1</v>
      </c>
      <c r="F2467" s="139" t="s">
        <v>4487</v>
      </c>
      <c r="H2467" s="140">
        <v>49.32</v>
      </c>
      <c r="I2467" s="141"/>
      <c r="L2467" s="136"/>
      <c r="M2467" s="142"/>
      <c r="T2467" s="144"/>
      <c r="AT2467" s="138" t="s">
        <v>131</v>
      </c>
      <c r="AU2467" s="138" t="s">
        <v>78</v>
      </c>
      <c r="AV2467" s="10" t="s">
        <v>78</v>
      </c>
      <c r="AW2467" s="10" t="s">
        <v>28</v>
      </c>
      <c r="AX2467" s="10" t="s">
        <v>72</v>
      </c>
      <c r="AY2467" s="138" t="s">
        <v>130</v>
      </c>
    </row>
    <row r="2468" spans="2:65" s="813" customFormat="1">
      <c r="B2468" s="817"/>
      <c r="D2468" s="137" t="s">
        <v>131</v>
      </c>
      <c r="E2468" s="814" t="s">
        <v>1</v>
      </c>
      <c r="F2468" s="820" t="s">
        <v>4486</v>
      </c>
      <c r="H2468" s="819">
        <v>63.9</v>
      </c>
      <c r="I2468" s="818"/>
      <c r="L2468" s="817"/>
      <c r="M2468" s="816"/>
      <c r="T2468" s="815"/>
      <c r="AT2468" s="814" t="s">
        <v>131</v>
      </c>
      <c r="AU2468" s="814" t="s">
        <v>78</v>
      </c>
      <c r="AV2468" s="813" t="s">
        <v>132</v>
      </c>
      <c r="AW2468" s="813" t="s">
        <v>28</v>
      </c>
      <c r="AX2468" s="813" t="s">
        <v>8</v>
      </c>
      <c r="AY2468" s="814" t="s">
        <v>130</v>
      </c>
    </row>
    <row r="2469" spans="2:65" s="686" customFormat="1" ht="24.25" customHeight="1">
      <c r="B2469" s="301"/>
      <c r="C2469" s="551" t="s">
        <v>4485</v>
      </c>
      <c r="D2469" s="551" t="s">
        <v>1008</v>
      </c>
      <c r="E2469" s="801" t="s">
        <v>3059</v>
      </c>
      <c r="F2469" s="552" t="s">
        <v>3058</v>
      </c>
      <c r="G2469" s="800" t="s">
        <v>270</v>
      </c>
      <c r="H2469" s="799">
        <v>11.816000000000001</v>
      </c>
      <c r="I2469" s="553"/>
      <c r="J2469" s="798">
        <f>ROUND(I2469*H2469,0)</f>
        <v>0</v>
      </c>
      <c r="K2469" s="552" t="s">
        <v>4082</v>
      </c>
      <c r="L2469" s="34"/>
      <c r="M2469" s="554" t="s">
        <v>1</v>
      </c>
      <c r="N2469" s="555" t="s">
        <v>37</v>
      </c>
      <c r="P2469" s="307">
        <f>O2469*H2469</f>
        <v>0</v>
      </c>
      <c r="Q2469" s="307">
        <v>2.8499999999999999E-4</v>
      </c>
      <c r="R2469" s="307">
        <f>Q2469*H2469</f>
        <v>3.3675599999999999E-3</v>
      </c>
      <c r="S2469" s="307">
        <v>0</v>
      </c>
      <c r="T2469" s="133">
        <f>S2469*H2469</f>
        <v>0</v>
      </c>
      <c r="AR2469" s="134" t="s">
        <v>143</v>
      </c>
      <c r="AT2469" s="134" t="s">
        <v>1008</v>
      </c>
      <c r="AU2469" s="134" t="s">
        <v>78</v>
      </c>
      <c r="AY2469" s="277" t="s">
        <v>130</v>
      </c>
      <c r="BE2469" s="308">
        <f>IF(N2469="základní",J2469,0)</f>
        <v>0</v>
      </c>
      <c r="BF2469" s="308">
        <f>IF(N2469="snížená",J2469,0)</f>
        <v>0</v>
      </c>
      <c r="BG2469" s="308">
        <f>IF(N2469="zákl. přenesená",J2469,0)</f>
        <v>0</v>
      </c>
      <c r="BH2469" s="308">
        <f>IF(N2469="sníž. přenesená",J2469,0)</f>
        <v>0</v>
      </c>
      <c r="BI2469" s="308">
        <f>IF(N2469="nulová",J2469,0)</f>
        <v>0</v>
      </c>
      <c r="BJ2469" s="277" t="s">
        <v>8</v>
      </c>
      <c r="BK2469" s="308">
        <f>ROUND(I2469*H2469,0)</f>
        <v>0</v>
      </c>
      <c r="BL2469" s="277" t="s">
        <v>143</v>
      </c>
      <c r="BM2469" s="134" t="s">
        <v>4484</v>
      </c>
    </row>
    <row r="2470" spans="2:65" s="10" customFormat="1">
      <c r="B2470" s="136"/>
      <c r="D2470" s="137" t="s">
        <v>131</v>
      </c>
      <c r="E2470" s="138" t="s">
        <v>1</v>
      </c>
      <c r="F2470" s="139" t="s">
        <v>3069</v>
      </c>
      <c r="H2470" s="140">
        <v>11.816000000000001</v>
      </c>
      <c r="I2470" s="141"/>
      <c r="L2470" s="136"/>
      <c r="M2470" s="142"/>
      <c r="T2470" s="144"/>
      <c r="AT2470" s="138" t="s">
        <v>131</v>
      </c>
      <c r="AU2470" s="138" t="s">
        <v>78</v>
      </c>
      <c r="AV2470" s="10" t="s">
        <v>78</v>
      </c>
      <c r="AW2470" s="10" t="s">
        <v>28</v>
      </c>
      <c r="AX2470" s="10" t="s">
        <v>8</v>
      </c>
      <c r="AY2470" s="138" t="s">
        <v>130</v>
      </c>
    </row>
    <row r="2471" spans="2:65" s="686" customFormat="1" ht="24.25" customHeight="1">
      <c r="B2471" s="301"/>
      <c r="C2471" s="551" t="s">
        <v>4483</v>
      </c>
      <c r="D2471" s="551" t="s">
        <v>1008</v>
      </c>
      <c r="E2471" s="801" t="s">
        <v>3057</v>
      </c>
      <c r="F2471" s="552" t="s">
        <v>3056</v>
      </c>
      <c r="G2471" s="800" t="s">
        <v>270</v>
      </c>
      <c r="H2471" s="799">
        <v>11.816000000000001</v>
      </c>
      <c r="I2471" s="553"/>
      <c r="J2471" s="798">
        <f>ROUND(I2471*H2471,0)</f>
        <v>0</v>
      </c>
      <c r="K2471" s="552" t="s">
        <v>4082</v>
      </c>
      <c r="L2471" s="34"/>
      <c r="M2471" s="554" t="s">
        <v>1</v>
      </c>
      <c r="N2471" s="555" t="s">
        <v>37</v>
      </c>
      <c r="P2471" s="307">
        <f>O2471*H2471</f>
        <v>0</v>
      </c>
      <c r="Q2471" s="307">
        <v>5.0000000000000001E-4</v>
      </c>
      <c r="R2471" s="307">
        <f>Q2471*H2471</f>
        <v>5.9080000000000001E-3</v>
      </c>
      <c r="S2471" s="307">
        <v>0</v>
      </c>
      <c r="T2471" s="133">
        <f>S2471*H2471</f>
        <v>0</v>
      </c>
      <c r="AR2471" s="134" t="s">
        <v>143</v>
      </c>
      <c r="AT2471" s="134" t="s">
        <v>1008</v>
      </c>
      <c r="AU2471" s="134" t="s">
        <v>78</v>
      </c>
      <c r="AY2471" s="277" t="s">
        <v>130</v>
      </c>
      <c r="BE2471" s="308">
        <f>IF(N2471="základní",J2471,0)</f>
        <v>0</v>
      </c>
      <c r="BF2471" s="308">
        <f>IF(N2471="snížená",J2471,0)</f>
        <v>0</v>
      </c>
      <c r="BG2471" s="308">
        <f>IF(N2471="zákl. přenesená",J2471,0)</f>
        <v>0</v>
      </c>
      <c r="BH2471" s="308">
        <f>IF(N2471="sníž. přenesená",J2471,0)</f>
        <v>0</v>
      </c>
      <c r="BI2471" s="308">
        <f>IF(N2471="nulová",J2471,0)</f>
        <v>0</v>
      </c>
      <c r="BJ2471" s="277" t="s">
        <v>8</v>
      </c>
      <c r="BK2471" s="308">
        <f>ROUND(I2471*H2471,0)</f>
        <v>0</v>
      </c>
      <c r="BL2471" s="277" t="s">
        <v>143</v>
      </c>
      <c r="BM2471" s="134" t="s">
        <v>4482</v>
      </c>
    </row>
    <row r="2472" spans="2:65" s="10" customFormat="1">
      <c r="B2472" s="136"/>
      <c r="D2472" s="137" t="s">
        <v>131</v>
      </c>
      <c r="E2472" s="138" t="s">
        <v>1</v>
      </c>
      <c r="F2472" s="139" t="s">
        <v>3069</v>
      </c>
      <c r="H2472" s="140">
        <v>11.816000000000001</v>
      </c>
      <c r="I2472" s="141"/>
      <c r="L2472" s="136"/>
      <c r="M2472" s="142"/>
      <c r="T2472" s="144"/>
      <c r="AT2472" s="138" t="s">
        <v>131</v>
      </c>
      <c r="AU2472" s="138" t="s">
        <v>78</v>
      </c>
      <c r="AV2472" s="10" t="s">
        <v>78</v>
      </c>
      <c r="AW2472" s="10" t="s">
        <v>28</v>
      </c>
      <c r="AX2472" s="10" t="s">
        <v>8</v>
      </c>
      <c r="AY2472" s="138" t="s">
        <v>130</v>
      </c>
    </row>
    <row r="2473" spans="2:65" s="292" customFormat="1" ht="22.95" customHeight="1">
      <c r="B2473" s="293"/>
      <c r="D2473" s="120" t="s">
        <v>71</v>
      </c>
      <c r="E2473" s="129" t="s">
        <v>4481</v>
      </c>
      <c r="F2473" s="129" t="s">
        <v>4480</v>
      </c>
      <c r="I2473" s="294"/>
      <c r="J2473" s="300">
        <f>BK2473</f>
        <v>0</v>
      </c>
      <c r="L2473" s="293"/>
      <c r="M2473" s="296"/>
      <c r="P2473" s="297">
        <f>SUM(P2474:P2573)</f>
        <v>0</v>
      </c>
      <c r="R2473" s="297">
        <f>SUM(R2474:R2573)</f>
        <v>2.3743668246000005</v>
      </c>
      <c r="T2473" s="298">
        <f>SUM(T2474:T2573)</f>
        <v>0</v>
      </c>
      <c r="AR2473" s="120" t="s">
        <v>78</v>
      </c>
      <c r="AT2473" s="127" t="s">
        <v>71</v>
      </c>
      <c r="AU2473" s="127" t="s">
        <v>8</v>
      </c>
      <c r="AY2473" s="120" t="s">
        <v>130</v>
      </c>
      <c r="BK2473" s="128">
        <f>SUM(BK2474:BK2573)</f>
        <v>0</v>
      </c>
    </row>
    <row r="2474" spans="2:65" s="686" customFormat="1" ht="24.25" customHeight="1">
      <c r="B2474" s="301"/>
      <c r="C2474" s="551" t="s">
        <v>4479</v>
      </c>
      <c r="D2474" s="551" t="s">
        <v>1008</v>
      </c>
      <c r="E2474" s="801" t="s">
        <v>3356</v>
      </c>
      <c r="F2474" s="552" t="s">
        <v>3355</v>
      </c>
      <c r="G2474" s="800" t="s">
        <v>270</v>
      </c>
      <c r="H2474" s="799">
        <v>3502.51</v>
      </c>
      <c r="I2474" s="553"/>
      <c r="J2474" s="798">
        <f>ROUND(I2474*H2474,0)</f>
        <v>0</v>
      </c>
      <c r="K2474" s="552" t="s">
        <v>4082</v>
      </c>
      <c r="L2474" s="34"/>
      <c r="M2474" s="554" t="s">
        <v>1</v>
      </c>
      <c r="N2474" s="555" t="s">
        <v>37</v>
      </c>
      <c r="P2474" s="307">
        <f>O2474*H2474</f>
        <v>0</v>
      </c>
      <c r="Q2474" s="307">
        <v>2.0120000000000001E-4</v>
      </c>
      <c r="R2474" s="307">
        <f>Q2474*H2474</f>
        <v>0.70470501200000013</v>
      </c>
      <c r="S2474" s="307">
        <v>0</v>
      </c>
      <c r="T2474" s="133">
        <f>S2474*H2474</f>
        <v>0</v>
      </c>
      <c r="AR2474" s="134" t="s">
        <v>143</v>
      </c>
      <c r="AT2474" s="134" t="s">
        <v>1008</v>
      </c>
      <c r="AU2474" s="134" t="s">
        <v>78</v>
      </c>
      <c r="AY2474" s="277" t="s">
        <v>130</v>
      </c>
      <c r="BE2474" s="308">
        <f>IF(N2474="základní",J2474,0)</f>
        <v>0</v>
      </c>
      <c r="BF2474" s="308">
        <f>IF(N2474="snížená",J2474,0)</f>
        <v>0</v>
      </c>
      <c r="BG2474" s="308">
        <f>IF(N2474="zákl. přenesená",J2474,0)</f>
        <v>0</v>
      </c>
      <c r="BH2474" s="308">
        <f>IF(N2474="sníž. přenesená",J2474,0)</f>
        <v>0</v>
      </c>
      <c r="BI2474" s="308">
        <f>IF(N2474="nulová",J2474,0)</f>
        <v>0</v>
      </c>
      <c r="BJ2474" s="277" t="s">
        <v>8</v>
      </c>
      <c r="BK2474" s="308">
        <f>ROUND(I2474*H2474,0)</f>
        <v>0</v>
      </c>
      <c r="BL2474" s="277" t="s">
        <v>143</v>
      </c>
      <c r="BM2474" s="134" t="s">
        <v>4478</v>
      </c>
    </row>
    <row r="2475" spans="2:65" s="10" customFormat="1">
      <c r="B2475" s="136"/>
      <c r="D2475" s="137" t="s">
        <v>131</v>
      </c>
      <c r="E2475" s="138" t="s">
        <v>1</v>
      </c>
      <c r="F2475" s="139" t="s">
        <v>3424</v>
      </c>
      <c r="H2475" s="140">
        <v>17.41</v>
      </c>
      <c r="I2475" s="141"/>
      <c r="L2475" s="136"/>
      <c r="M2475" s="142"/>
      <c r="T2475" s="144"/>
      <c r="AT2475" s="138" t="s">
        <v>131</v>
      </c>
      <c r="AU2475" s="138" t="s">
        <v>78</v>
      </c>
      <c r="AV2475" s="10" t="s">
        <v>78</v>
      </c>
      <c r="AW2475" s="10" t="s">
        <v>28</v>
      </c>
      <c r="AX2475" s="10" t="s">
        <v>72</v>
      </c>
      <c r="AY2475" s="138" t="s">
        <v>130</v>
      </c>
    </row>
    <row r="2476" spans="2:65" s="10" customFormat="1" ht="20.6">
      <c r="B2476" s="136"/>
      <c r="D2476" s="137" t="s">
        <v>131</v>
      </c>
      <c r="E2476" s="138" t="s">
        <v>1</v>
      </c>
      <c r="F2476" s="139" t="s">
        <v>3423</v>
      </c>
      <c r="H2476" s="140">
        <v>241.66</v>
      </c>
      <c r="I2476" s="141"/>
      <c r="L2476" s="136"/>
      <c r="M2476" s="142"/>
      <c r="T2476" s="144"/>
      <c r="AT2476" s="138" t="s">
        <v>131</v>
      </c>
      <c r="AU2476" s="138" t="s">
        <v>78</v>
      </c>
      <c r="AV2476" s="10" t="s">
        <v>78</v>
      </c>
      <c r="AW2476" s="10" t="s">
        <v>28</v>
      </c>
      <c r="AX2476" s="10" t="s">
        <v>72</v>
      </c>
      <c r="AY2476" s="138" t="s">
        <v>130</v>
      </c>
    </row>
    <row r="2477" spans="2:65" s="10" customFormat="1">
      <c r="B2477" s="136"/>
      <c r="D2477" s="137" t="s">
        <v>131</v>
      </c>
      <c r="E2477" s="138" t="s">
        <v>1</v>
      </c>
      <c r="F2477" s="139" t="s">
        <v>3422</v>
      </c>
      <c r="H2477" s="140">
        <v>56.56</v>
      </c>
      <c r="I2477" s="141"/>
      <c r="L2477" s="136"/>
      <c r="M2477" s="142"/>
      <c r="T2477" s="144"/>
      <c r="AT2477" s="138" t="s">
        <v>131</v>
      </c>
      <c r="AU2477" s="138" t="s">
        <v>78</v>
      </c>
      <c r="AV2477" s="10" t="s">
        <v>78</v>
      </c>
      <c r="AW2477" s="10" t="s">
        <v>28</v>
      </c>
      <c r="AX2477" s="10" t="s">
        <v>72</v>
      </c>
      <c r="AY2477" s="138" t="s">
        <v>130</v>
      </c>
    </row>
    <row r="2478" spans="2:65" s="813" customFormat="1">
      <c r="B2478" s="817"/>
      <c r="D2478" s="137" t="s">
        <v>131</v>
      </c>
      <c r="E2478" s="814" t="s">
        <v>1</v>
      </c>
      <c r="F2478" s="820" t="s">
        <v>4477</v>
      </c>
      <c r="H2478" s="819">
        <v>315.63</v>
      </c>
      <c r="I2478" s="818"/>
      <c r="L2478" s="817"/>
      <c r="M2478" s="816"/>
      <c r="T2478" s="815"/>
      <c r="AT2478" s="814" t="s">
        <v>131</v>
      </c>
      <c r="AU2478" s="814" t="s">
        <v>78</v>
      </c>
      <c r="AV2478" s="813" t="s">
        <v>132</v>
      </c>
      <c r="AW2478" s="813" t="s">
        <v>28</v>
      </c>
      <c r="AX2478" s="813" t="s">
        <v>72</v>
      </c>
      <c r="AY2478" s="814" t="s">
        <v>130</v>
      </c>
    </row>
    <row r="2479" spans="2:65" s="10" customFormat="1">
      <c r="B2479" s="136"/>
      <c r="D2479" s="137" t="s">
        <v>131</v>
      </c>
      <c r="E2479" s="138" t="s">
        <v>1</v>
      </c>
      <c r="F2479" s="139" t="s">
        <v>3421</v>
      </c>
      <c r="H2479" s="140">
        <v>53.984999999999999</v>
      </c>
      <c r="I2479" s="141"/>
      <c r="L2479" s="136"/>
      <c r="M2479" s="142"/>
      <c r="T2479" s="144"/>
      <c r="AT2479" s="138" t="s">
        <v>131</v>
      </c>
      <c r="AU2479" s="138" t="s">
        <v>78</v>
      </c>
      <c r="AV2479" s="10" t="s">
        <v>78</v>
      </c>
      <c r="AW2479" s="10" t="s">
        <v>28</v>
      </c>
      <c r="AX2479" s="10" t="s">
        <v>72</v>
      </c>
      <c r="AY2479" s="138" t="s">
        <v>130</v>
      </c>
    </row>
    <row r="2480" spans="2:65" s="10" customFormat="1">
      <c r="B2480" s="136"/>
      <c r="D2480" s="137" t="s">
        <v>131</v>
      </c>
      <c r="E2480" s="138" t="s">
        <v>1</v>
      </c>
      <c r="F2480" s="139" t="s">
        <v>3420</v>
      </c>
      <c r="H2480" s="140">
        <v>176.73699999999999</v>
      </c>
      <c r="I2480" s="141"/>
      <c r="L2480" s="136"/>
      <c r="M2480" s="142"/>
      <c r="T2480" s="144"/>
      <c r="AT2480" s="138" t="s">
        <v>131</v>
      </c>
      <c r="AU2480" s="138" t="s">
        <v>78</v>
      </c>
      <c r="AV2480" s="10" t="s">
        <v>78</v>
      </c>
      <c r="AW2480" s="10" t="s">
        <v>28</v>
      </c>
      <c r="AX2480" s="10" t="s">
        <v>72</v>
      </c>
      <c r="AY2480" s="138" t="s">
        <v>130</v>
      </c>
    </row>
    <row r="2481" spans="2:51" s="10" customFormat="1">
      <c r="B2481" s="136"/>
      <c r="D2481" s="137" t="s">
        <v>131</v>
      </c>
      <c r="E2481" s="138" t="s">
        <v>1</v>
      </c>
      <c r="F2481" s="139" t="s">
        <v>3419</v>
      </c>
      <c r="H2481" s="140">
        <v>51.351999999999997</v>
      </c>
      <c r="I2481" s="141"/>
      <c r="L2481" s="136"/>
      <c r="M2481" s="142"/>
      <c r="T2481" s="144"/>
      <c r="AT2481" s="138" t="s">
        <v>131</v>
      </c>
      <c r="AU2481" s="138" t="s">
        <v>78</v>
      </c>
      <c r="AV2481" s="10" t="s">
        <v>78</v>
      </c>
      <c r="AW2481" s="10" t="s">
        <v>28</v>
      </c>
      <c r="AX2481" s="10" t="s">
        <v>72</v>
      </c>
      <c r="AY2481" s="138" t="s">
        <v>130</v>
      </c>
    </row>
    <row r="2482" spans="2:51" s="10" customFormat="1">
      <c r="B2482" s="136"/>
      <c r="D2482" s="137" t="s">
        <v>131</v>
      </c>
      <c r="E2482" s="138" t="s">
        <v>1</v>
      </c>
      <c r="F2482" s="139" t="s">
        <v>3418</v>
      </c>
      <c r="H2482" s="140">
        <v>134.73599999999999</v>
      </c>
      <c r="I2482" s="141"/>
      <c r="L2482" s="136"/>
      <c r="M2482" s="142"/>
      <c r="T2482" s="144"/>
      <c r="AT2482" s="138" t="s">
        <v>131</v>
      </c>
      <c r="AU2482" s="138" t="s">
        <v>78</v>
      </c>
      <c r="AV2482" s="10" t="s">
        <v>78</v>
      </c>
      <c r="AW2482" s="10" t="s">
        <v>28</v>
      </c>
      <c r="AX2482" s="10" t="s">
        <v>72</v>
      </c>
      <c r="AY2482" s="138" t="s">
        <v>130</v>
      </c>
    </row>
    <row r="2483" spans="2:51" s="10" customFormat="1">
      <c r="B2483" s="136"/>
      <c r="D2483" s="137" t="s">
        <v>131</v>
      </c>
      <c r="E2483" s="138" t="s">
        <v>1</v>
      </c>
      <c r="F2483" s="139" t="s">
        <v>3417</v>
      </c>
      <c r="H2483" s="140">
        <v>86.765000000000001</v>
      </c>
      <c r="I2483" s="141"/>
      <c r="L2483" s="136"/>
      <c r="M2483" s="142"/>
      <c r="T2483" s="144"/>
      <c r="AT2483" s="138" t="s">
        <v>131</v>
      </c>
      <c r="AU2483" s="138" t="s">
        <v>78</v>
      </c>
      <c r="AV2483" s="10" t="s">
        <v>78</v>
      </c>
      <c r="AW2483" s="10" t="s">
        <v>28</v>
      </c>
      <c r="AX2483" s="10" t="s">
        <v>72</v>
      </c>
      <c r="AY2483" s="138" t="s">
        <v>130</v>
      </c>
    </row>
    <row r="2484" spans="2:51" s="10" customFormat="1">
      <c r="B2484" s="136"/>
      <c r="D2484" s="137" t="s">
        <v>131</v>
      </c>
      <c r="E2484" s="138" t="s">
        <v>1</v>
      </c>
      <c r="F2484" s="139" t="s">
        <v>3416</v>
      </c>
      <c r="H2484" s="140">
        <v>137.749</v>
      </c>
      <c r="I2484" s="141"/>
      <c r="L2484" s="136"/>
      <c r="M2484" s="142"/>
      <c r="T2484" s="144"/>
      <c r="AT2484" s="138" t="s">
        <v>131</v>
      </c>
      <c r="AU2484" s="138" t="s">
        <v>78</v>
      </c>
      <c r="AV2484" s="10" t="s">
        <v>78</v>
      </c>
      <c r="AW2484" s="10" t="s">
        <v>28</v>
      </c>
      <c r="AX2484" s="10" t="s">
        <v>72</v>
      </c>
      <c r="AY2484" s="138" t="s">
        <v>130</v>
      </c>
    </row>
    <row r="2485" spans="2:51" s="10" customFormat="1">
      <c r="B2485" s="136"/>
      <c r="D2485" s="137" t="s">
        <v>131</v>
      </c>
      <c r="E2485" s="138" t="s">
        <v>1</v>
      </c>
      <c r="F2485" s="139" t="s">
        <v>3415</v>
      </c>
      <c r="H2485" s="140">
        <v>45.152000000000001</v>
      </c>
      <c r="I2485" s="141"/>
      <c r="L2485" s="136"/>
      <c r="M2485" s="142"/>
      <c r="T2485" s="144"/>
      <c r="AT2485" s="138" t="s">
        <v>131</v>
      </c>
      <c r="AU2485" s="138" t="s">
        <v>78</v>
      </c>
      <c r="AV2485" s="10" t="s">
        <v>78</v>
      </c>
      <c r="AW2485" s="10" t="s">
        <v>28</v>
      </c>
      <c r="AX2485" s="10" t="s">
        <v>72</v>
      </c>
      <c r="AY2485" s="138" t="s">
        <v>130</v>
      </c>
    </row>
    <row r="2486" spans="2:51" s="10" customFormat="1">
      <c r="B2486" s="136"/>
      <c r="D2486" s="137" t="s">
        <v>131</v>
      </c>
      <c r="E2486" s="138" t="s">
        <v>1</v>
      </c>
      <c r="F2486" s="139" t="s">
        <v>3414</v>
      </c>
      <c r="H2486" s="140">
        <v>95.771000000000001</v>
      </c>
      <c r="I2486" s="141"/>
      <c r="L2486" s="136"/>
      <c r="M2486" s="142"/>
      <c r="T2486" s="144"/>
      <c r="AT2486" s="138" t="s">
        <v>131</v>
      </c>
      <c r="AU2486" s="138" t="s">
        <v>78</v>
      </c>
      <c r="AV2486" s="10" t="s">
        <v>78</v>
      </c>
      <c r="AW2486" s="10" t="s">
        <v>28</v>
      </c>
      <c r="AX2486" s="10" t="s">
        <v>72</v>
      </c>
      <c r="AY2486" s="138" t="s">
        <v>130</v>
      </c>
    </row>
    <row r="2487" spans="2:51" s="10" customFormat="1">
      <c r="B2487" s="136"/>
      <c r="D2487" s="137" t="s">
        <v>131</v>
      </c>
      <c r="E2487" s="138" t="s">
        <v>1</v>
      </c>
      <c r="F2487" s="139" t="s">
        <v>3413</v>
      </c>
      <c r="H2487" s="140">
        <v>89.429000000000002</v>
      </c>
      <c r="I2487" s="141"/>
      <c r="L2487" s="136"/>
      <c r="M2487" s="142"/>
      <c r="T2487" s="144"/>
      <c r="AT2487" s="138" t="s">
        <v>131</v>
      </c>
      <c r="AU2487" s="138" t="s">
        <v>78</v>
      </c>
      <c r="AV2487" s="10" t="s">
        <v>78</v>
      </c>
      <c r="AW2487" s="10" t="s">
        <v>28</v>
      </c>
      <c r="AX2487" s="10" t="s">
        <v>72</v>
      </c>
      <c r="AY2487" s="138" t="s">
        <v>130</v>
      </c>
    </row>
    <row r="2488" spans="2:51" s="10" customFormat="1">
      <c r="B2488" s="136"/>
      <c r="D2488" s="137" t="s">
        <v>131</v>
      </c>
      <c r="E2488" s="138" t="s">
        <v>1</v>
      </c>
      <c r="F2488" s="139" t="s">
        <v>3412</v>
      </c>
      <c r="H2488" s="140">
        <v>30.939</v>
      </c>
      <c r="I2488" s="141"/>
      <c r="L2488" s="136"/>
      <c r="M2488" s="142"/>
      <c r="T2488" s="144"/>
      <c r="AT2488" s="138" t="s">
        <v>131</v>
      </c>
      <c r="AU2488" s="138" t="s">
        <v>78</v>
      </c>
      <c r="AV2488" s="10" t="s">
        <v>78</v>
      </c>
      <c r="AW2488" s="10" t="s">
        <v>28</v>
      </c>
      <c r="AX2488" s="10" t="s">
        <v>72</v>
      </c>
      <c r="AY2488" s="138" t="s">
        <v>130</v>
      </c>
    </row>
    <row r="2489" spans="2:51" s="10" customFormat="1">
      <c r="B2489" s="136"/>
      <c r="D2489" s="137" t="s">
        <v>131</v>
      </c>
      <c r="E2489" s="138" t="s">
        <v>1</v>
      </c>
      <c r="F2489" s="139" t="s">
        <v>3411</v>
      </c>
      <c r="H2489" s="140">
        <v>19.228999999999999</v>
      </c>
      <c r="I2489" s="141"/>
      <c r="L2489" s="136"/>
      <c r="M2489" s="142"/>
      <c r="T2489" s="144"/>
      <c r="AT2489" s="138" t="s">
        <v>131</v>
      </c>
      <c r="AU2489" s="138" t="s">
        <v>78</v>
      </c>
      <c r="AV2489" s="10" t="s">
        <v>78</v>
      </c>
      <c r="AW2489" s="10" t="s">
        <v>28</v>
      </c>
      <c r="AX2489" s="10" t="s">
        <v>72</v>
      </c>
      <c r="AY2489" s="138" t="s">
        <v>130</v>
      </c>
    </row>
    <row r="2490" spans="2:51" s="10" customFormat="1">
      <c r="B2490" s="136"/>
      <c r="D2490" s="137" t="s">
        <v>131</v>
      </c>
      <c r="E2490" s="138" t="s">
        <v>1</v>
      </c>
      <c r="F2490" s="139" t="s">
        <v>3410</v>
      </c>
      <c r="H2490" s="140">
        <v>31.454999999999998</v>
      </c>
      <c r="I2490" s="141"/>
      <c r="L2490" s="136"/>
      <c r="M2490" s="142"/>
      <c r="T2490" s="144"/>
      <c r="AT2490" s="138" t="s">
        <v>131</v>
      </c>
      <c r="AU2490" s="138" t="s">
        <v>78</v>
      </c>
      <c r="AV2490" s="10" t="s">
        <v>78</v>
      </c>
      <c r="AW2490" s="10" t="s">
        <v>28</v>
      </c>
      <c r="AX2490" s="10" t="s">
        <v>72</v>
      </c>
      <c r="AY2490" s="138" t="s">
        <v>130</v>
      </c>
    </row>
    <row r="2491" spans="2:51" s="10" customFormat="1">
      <c r="B2491" s="136"/>
      <c r="D2491" s="137" t="s">
        <v>131</v>
      </c>
      <c r="E2491" s="138" t="s">
        <v>1</v>
      </c>
      <c r="F2491" s="139" t="s">
        <v>3409</v>
      </c>
      <c r="H2491" s="140">
        <v>31.36</v>
      </c>
      <c r="I2491" s="141"/>
      <c r="L2491" s="136"/>
      <c r="M2491" s="142"/>
      <c r="T2491" s="144"/>
      <c r="AT2491" s="138" t="s">
        <v>131</v>
      </c>
      <c r="AU2491" s="138" t="s">
        <v>78</v>
      </c>
      <c r="AV2491" s="10" t="s">
        <v>78</v>
      </c>
      <c r="AW2491" s="10" t="s">
        <v>28</v>
      </c>
      <c r="AX2491" s="10" t="s">
        <v>72</v>
      </c>
      <c r="AY2491" s="138" t="s">
        <v>130</v>
      </c>
    </row>
    <row r="2492" spans="2:51" s="10" customFormat="1">
      <c r="B2492" s="136"/>
      <c r="D2492" s="137" t="s">
        <v>131</v>
      </c>
      <c r="E2492" s="138" t="s">
        <v>1</v>
      </c>
      <c r="F2492" s="139" t="s">
        <v>3408</v>
      </c>
      <c r="H2492" s="140">
        <v>36.847999999999999</v>
      </c>
      <c r="I2492" s="141"/>
      <c r="L2492" s="136"/>
      <c r="M2492" s="142"/>
      <c r="T2492" s="144"/>
      <c r="AT2492" s="138" t="s">
        <v>131</v>
      </c>
      <c r="AU2492" s="138" t="s">
        <v>78</v>
      </c>
      <c r="AV2492" s="10" t="s">
        <v>78</v>
      </c>
      <c r="AW2492" s="10" t="s">
        <v>28</v>
      </c>
      <c r="AX2492" s="10" t="s">
        <v>72</v>
      </c>
      <c r="AY2492" s="138" t="s">
        <v>130</v>
      </c>
    </row>
    <row r="2493" spans="2:51" s="10" customFormat="1">
      <c r="B2493" s="136"/>
      <c r="D2493" s="137" t="s">
        <v>131</v>
      </c>
      <c r="E2493" s="138" t="s">
        <v>1</v>
      </c>
      <c r="F2493" s="139" t="s">
        <v>3407</v>
      </c>
      <c r="H2493" s="140">
        <v>38.975999999999999</v>
      </c>
      <c r="I2493" s="141"/>
      <c r="L2493" s="136"/>
      <c r="M2493" s="142"/>
      <c r="T2493" s="144"/>
      <c r="AT2493" s="138" t="s">
        <v>131</v>
      </c>
      <c r="AU2493" s="138" t="s">
        <v>78</v>
      </c>
      <c r="AV2493" s="10" t="s">
        <v>78</v>
      </c>
      <c r="AW2493" s="10" t="s">
        <v>28</v>
      </c>
      <c r="AX2493" s="10" t="s">
        <v>72</v>
      </c>
      <c r="AY2493" s="138" t="s">
        <v>130</v>
      </c>
    </row>
    <row r="2494" spans="2:51" s="10" customFormat="1">
      <c r="B2494" s="136"/>
      <c r="D2494" s="137" t="s">
        <v>131</v>
      </c>
      <c r="E2494" s="138" t="s">
        <v>1</v>
      </c>
      <c r="F2494" s="139" t="s">
        <v>3406</v>
      </c>
      <c r="H2494" s="140">
        <v>20.16</v>
      </c>
      <c r="I2494" s="141"/>
      <c r="L2494" s="136"/>
      <c r="M2494" s="142"/>
      <c r="T2494" s="144"/>
      <c r="AT2494" s="138" t="s">
        <v>131</v>
      </c>
      <c r="AU2494" s="138" t="s">
        <v>78</v>
      </c>
      <c r="AV2494" s="10" t="s">
        <v>78</v>
      </c>
      <c r="AW2494" s="10" t="s">
        <v>28</v>
      </c>
      <c r="AX2494" s="10" t="s">
        <v>72</v>
      </c>
      <c r="AY2494" s="138" t="s">
        <v>130</v>
      </c>
    </row>
    <row r="2495" spans="2:51" s="10" customFormat="1">
      <c r="B2495" s="136"/>
      <c r="D2495" s="137" t="s">
        <v>131</v>
      </c>
      <c r="E2495" s="138" t="s">
        <v>1</v>
      </c>
      <c r="F2495" s="139" t="s">
        <v>3405</v>
      </c>
      <c r="H2495" s="140">
        <v>18.48</v>
      </c>
      <c r="I2495" s="141"/>
      <c r="L2495" s="136"/>
      <c r="M2495" s="142"/>
      <c r="T2495" s="144"/>
      <c r="AT2495" s="138" t="s">
        <v>131</v>
      </c>
      <c r="AU2495" s="138" t="s">
        <v>78</v>
      </c>
      <c r="AV2495" s="10" t="s">
        <v>78</v>
      </c>
      <c r="AW2495" s="10" t="s">
        <v>28</v>
      </c>
      <c r="AX2495" s="10" t="s">
        <v>72</v>
      </c>
      <c r="AY2495" s="138" t="s">
        <v>130</v>
      </c>
    </row>
    <row r="2496" spans="2:51" s="10" customFormat="1">
      <c r="B2496" s="136"/>
      <c r="D2496" s="137" t="s">
        <v>131</v>
      </c>
      <c r="E2496" s="138" t="s">
        <v>1</v>
      </c>
      <c r="F2496" s="139" t="s">
        <v>3404</v>
      </c>
      <c r="H2496" s="140">
        <v>42.896000000000001</v>
      </c>
      <c r="I2496" s="141"/>
      <c r="L2496" s="136"/>
      <c r="M2496" s="142"/>
      <c r="T2496" s="144"/>
      <c r="AT2496" s="138" t="s">
        <v>131</v>
      </c>
      <c r="AU2496" s="138" t="s">
        <v>78</v>
      </c>
      <c r="AV2496" s="10" t="s">
        <v>78</v>
      </c>
      <c r="AW2496" s="10" t="s">
        <v>28</v>
      </c>
      <c r="AX2496" s="10" t="s">
        <v>72</v>
      </c>
      <c r="AY2496" s="138" t="s">
        <v>130</v>
      </c>
    </row>
    <row r="2497" spans="2:51" s="813" customFormat="1">
      <c r="B2497" s="817"/>
      <c r="D2497" s="137" t="s">
        <v>131</v>
      </c>
      <c r="E2497" s="814" t="s">
        <v>1</v>
      </c>
      <c r="F2497" s="820" t="s">
        <v>4476</v>
      </c>
      <c r="H2497" s="819">
        <v>1142.019</v>
      </c>
      <c r="I2497" s="818"/>
      <c r="L2497" s="817"/>
      <c r="M2497" s="816"/>
      <c r="T2497" s="815"/>
      <c r="AT2497" s="814" t="s">
        <v>131</v>
      </c>
      <c r="AU2497" s="814" t="s">
        <v>78</v>
      </c>
      <c r="AV2497" s="813" t="s">
        <v>132</v>
      </c>
      <c r="AW2497" s="813" t="s">
        <v>28</v>
      </c>
      <c r="AX2497" s="813" t="s">
        <v>72</v>
      </c>
      <c r="AY2497" s="814" t="s">
        <v>130</v>
      </c>
    </row>
    <row r="2498" spans="2:51" s="10" customFormat="1">
      <c r="B2498" s="136"/>
      <c r="D2498" s="137" t="s">
        <v>131</v>
      </c>
      <c r="E2498" s="138" t="s">
        <v>1</v>
      </c>
      <c r="F2498" s="139" t="s">
        <v>3403</v>
      </c>
      <c r="H2498" s="140">
        <v>55.95</v>
      </c>
      <c r="I2498" s="141"/>
      <c r="L2498" s="136"/>
      <c r="M2498" s="142"/>
      <c r="T2498" s="144"/>
      <c r="AT2498" s="138" t="s">
        <v>131</v>
      </c>
      <c r="AU2498" s="138" t="s">
        <v>78</v>
      </c>
      <c r="AV2498" s="10" t="s">
        <v>78</v>
      </c>
      <c r="AW2498" s="10" t="s">
        <v>28</v>
      </c>
      <c r="AX2498" s="10" t="s">
        <v>72</v>
      </c>
      <c r="AY2498" s="138" t="s">
        <v>130</v>
      </c>
    </row>
    <row r="2499" spans="2:51" s="10" customFormat="1">
      <c r="B2499" s="136"/>
      <c r="D2499" s="137" t="s">
        <v>131</v>
      </c>
      <c r="E2499" s="138" t="s">
        <v>1</v>
      </c>
      <c r="F2499" s="139" t="s">
        <v>3402</v>
      </c>
      <c r="H2499" s="140">
        <v>22.8</v>
      </c>
      <c r="I2499" s="141"/>
      <c r="L2499" s="136"/>
      <c r="M2499" s="142"/>
      <c r="T2499" s="144"/>
      <c r="AT2499" s="138" t="s">
        <v>131</v>
      </c>
      <c r="AU2499" s="138" t="s">
        <v>78</v>
      </c>
      <c r="AV2499" s="10" t="s">
        <v>78</v>
      </c>
      <c r="AW2499" s="10" t="s">
        <v>28</v>
      </c>
      <c r="AX2499" s="10" t="s">
        <v>72</v>
      </c>
      <c r="AY2499" s="138" t="s">
        <v>130</v>
      </c>
    </row>
    <row r="2500" spans="2:51" s="10" customFormat="1">
      <c r="B2500" s="136"/>
      <c r="D2500" s="137" t="s">
        <v>131</v>
      </c>
      <c r="E2500" s="138" t="s">
        <v>1</v>
      </c>
      <c r="F2500" s="139" t="s">
        <v>3401</v>
      </c>
      <c r="H2500" s="140">
        <v>20</v>
      </c>
      <c r="I2500" s="141"/>
      <c r="L2500" s="136"/>
      <c r="M2500" s="142"/>
      <c r="T2500" s="144"/>
      <c r="AT2500" s="138" t="s">
        <v>131</v>
      </c>
      <c r="AU2500" s="138" t="s">
        <v>78</v>
      </c>
      <c r="AV2500" s="10" t="s">
        <v>78</v>
      </c>
      <c r="AW2500" s="10" t="s">
        <v>28</v>
      </c>
      <c r="AX2500" s="10" t="s">
        <v>72</v>
      </c>
      <c r="AY2500" s="138" t="s">
        <v>130</v>
      </c>
    </row>
    <row r="2501" spans="2:51" s="10" customFormat="1">
      <c r="B2501" s="136"/>
      <c r="D2501" s="137" t="s">
        <v>131</v>
      </c>
      <c r="E2501" s="138" t="s">
        <v>1</v>
      </c>
      <c r="F2501" s="139" t="s">
        <v>3400</v>
      </c>
      <c r="H2501" s="140">
        <v>178.75</v>
      </c>
      <c r="I2501" s="141"/>
      <c r="L2501" s="136"/>
      <c r="M2501" s="142"/>
      <c r="T2501" s="144"/>
      <c r="AT2501" s="138" t="s">
        <v>131</v>
      </c>
      <c r="AU2501" s="138" t="s">
        <v>78</v>
      </c>
      <c r="AV2501" s="10" t="s">
        <v>78</v>
      </c>
      <c r="AW2501" s="10" t="s">
        <v>28</v>
      </c>
      <c r="AX2501" s="10" t="s">
        <v>72</v>
      </c>
      <c r="AY2501" s="138" t="s">
        <v>130</v>
      </c>
    </row>
    <row r="2502" spans="2:51" s="10" customFormat="1">
      <c r="B2502" s="136"/>
      <c r="D2502" s="137" t="s">
        <v>131</v>
      </c>
      <c r="E2502" s="138" t="s">
        <v>1</v>
      </c>
      <c r="F2502" s="139" t="s">
        <v>3399</v>
      </c>
      <c r="H2502" s="140">
        <v>26.95</v>
      </c>
      <c r="I2502" s="141"/>
      <c r="L2502" s="136"/>
      <c r="M2502" s="142"/>
      <c r="T2502" s="144"/>
      <c r="AT2502" s="138" t="s">
        <v>131</v>
      </c>
      <c r="AU2502" s="138" t="s">
        <v>78</v>
      </c>
      <c r="AV2502" s="10" t="s">
        <v>78</v>
      </c>
      <c r="AW2502" s="10" t="s">
        <v>28</v>
      </c>
      <c r="AX2502" s="10" t="s">
        <v>72</v>
      </c>
      <c r="AY2502" s="138" t="s">
        <v>130</v>
      </c>
    </row>
    <row r="2503" spans="2:51" s="10" customFormat="1">
      <c r="B2503" s="136"/>
      <c r="D2503" s="137" t="s">
        <v>131</v>
      </c>
      <c r="E2503" s="138" t="s">
        <v>1</v>
      </c>
      <c r="F2503" s="139" t="s">
        <v>3398</v>
      </c>
      <c r="H2503" s="140">
        <v>19.25</v>
      </c>
      <c r="I2503" s="141"/>
      <c r="L2503" s="136"/>
      <c r="M2503" s="142"/>
      <c r="T2503" s="144"/>
      <c r="AT2503" s="138" t="s">
        <v>131</v>
      </c>
      <c r="AU2503" s="138" t="s">
        <v>78</v>
      </c>
      <c r="AV2503" s="10" t="s">
        <v>78</v>
      </c>
      <c r="AW2503" s="10" t="s">
        <v>28</v>
      </c>
      <c r="AX2503" s="10" t="s">
        <v>72</v>
      </c>
      <c r="AY2503" s="138" t="s">
        <v>130</v>
      </c>
    </row>
    <row r="2504" spans="2:51" s="10" customFormat="1">
      <c r="B2504" s="136"/>
      <c r="D2504" s="137" t="s">
        <v>131</v>
      </c>
      <c r="E2504" s="138" t="s">
        <v>1</v>
      </c>
      <c r="F2504" s="139" t="s">
        <v>3397</v>
      </c>
      <c r="H2504" s="140">
        <v>22.95</v>
      </c>
      <c r="I2504" s="141"/>
      <c r="L2504" s="136"/>
      <c r="M2504" s="142"/>
      <c r="T2504" s="144"/>
      <c r="AT2504" s="138" t="s">
        <v>131</v>
      </c>
      <c r="AU2504" s="138" t="s">
        <v>78</v>
      </c>
      <c r="AV2504" s="10" t="s">
        <v>78</v>
      </c>
      <c r="AW2504" s="10" t="s">
        <v>28</v>
      </c>
      <c r="AX2504" s="10" t="s">
        <v>72</v>
      </c>
      <c r="AY2504" s="138" t="s">
        <v>130</v>
      </c>
    </row>
    <row r="2505" spans="2:51" s="10" customFormat="1">
      <c r="B2505" s="136"/>
      <c r="D2505" s="137" t="s">
        <v>131</v>
      </c>
      <c r="E2505" s="138" t="s">
        <v>1</v>
      </c>
      <c r="F2505" s="139" t="s">
        <v>3396</v>
      </c>
      <c r="H2505" s="140">
        <v>36.225000000000001</v>
      </c>
      <c r="I2505" s="141"/>
      <c r="L2505" s="136"/>
      <c r="M2505" s="142"/>
      <c r="T2505" s="144"/>
      <c r="AT2505" s="138" t="s">
        <v>131</v>
      </c>
      <c r="AU2505" s="138" t="s">
        <v>78</v>
      </c>
      <c r="AV2505" s="10" t="s">
        <v>78</v>
      </c>
      <c r="AW2505" s="10" t="s">
        <v>28</v>
      </c>
      <c r="AX2505" s="10" t="s">
        <v>72</v>
      </c>
      <c r="AY2505" s="138" t="s">
        <v>130</v>
      </c>
    </row>
    <row r="2506" spans="2:51" s="10" customFormat="1">
      <c r="B2506" s="136"/>
      <c r="D2506" s="137" t="s">
        <v>131</v>
      </c>
      <c r="E2506" s="138" t="s">
        <v>1</v>
      </c>
      <c r="F2506" s="139" t="s">
        <v>3395</v>
      </c>
      <c r="H2506" s="140">
        <v>51.860999999999997</v>
      </c>
      <c r="I2506" s="141"/>
      <c r="L2506" s="136"/>
      <c r="M2506" s="142"/>
      <c r="T2506" s="144"/>
      <c r="AT2506" s="138" t="s">
        <v>131</v>
      </c>
      <c r="AU2506" s="138" t="s">
        <v>78</v>
      </c>
      <c r="AV2506" s="10" t="s">
        <v>78</v>
      </c>
      <c r="AW2506" s="10" t="s">
        <v>28</v>
      </c>
      <c r="AX2506" s="10" t="s">
        <v>72</v>
      </c>
      <c r="AY2506" s="138" t="s">
        <v>130</v>
      </c>
    </row>
    <row r="2507" spans="2:51" s="10" customFormat="1">
      <c r="B2507" s="136"/>
      <c r="D2507" s="137" t="s">
        <v>131</v>
      </c>
      <c r="E2507" s="138" t="s">
        <v>1</v>
      </c>
      <c r="F2507" s="139" t="s">
        <v>3394</v>
      </c>
      <c r="H2507" s="140">
        <v>40.200000000000003</v>
      </c>
      <c r="I2507" s="141"/>
      <c r="L2507" s="136"/>
      <c r="M2507" s="142"/>
      <c r="T2507" s="144"/>
      <c r="AT2507" s="138" t="s">
        <v>131</v>
      </c>
      <c r="AU2507" s="138" t="s">
        <v>78</v>
      </c>
      <c r="AV2507" s="10" t="s">
        <v>78</v>
      </c>
      <c r="AW2507" s="10" t="s">
        <v>28</v>
      </c>
      <c r="AX2507" s="10" t="s">
        <v>72</v>
      </c>
      <c r="AY2507" s="138" t="s">
        <v>130</v>
      </c>
    </row>
    <row r="2508" spans="2:51" s="10" customFormat="1">
      <c r="B2508" s="136"/>
      <c r="D2508" s="137" t="s">
        <v>131</v>
      </c>
      <c r="E2508" s="138" t="s">
        <v>1</v>
      </c>
      <c r="F2508" s="139" t="s">
        <v>3393</v>
      </c>
      <c r="H2508" s="140">
        <v>43.6</v>
      </c>
      <c r="I2508" s="141"/>
      <c r="L2508" s="136"/>
      <c r="M2508" s="142"/>
      <c r="T2508" s="144"/>
      <c r="AT2508" s="138" t="s">
        <v>131</v>
      </c>
      <c r="AU2508" s="138" t="s">
        <v>78</v>
      </c>
      <c r="AV2508" s="10" t="s">
        <v>78</v>
      </c>
      <c r="AW2508" s="10" t="s">
        <v>28</v>
      </c>
      <c r="AX2508" s="10" t="s">
        <v>72</v>
      </c>
      <c r="AY2508" s="138" t="s">
        <v>130</v>
      </c>
    </row>
    <row r="2509" spans="2:51" s="10" customFormat="1" ht="20.6">
      <c r="B2509" s="136"/>
      <c r="D2509" s="137" t="s">
        <v>131</v>
      </c>
      <c r="E2509" s="138" t="s">
        <v>1</v>
      </c>
      <c r="F2509" s="139" t="s">
        <v>3392</v>
      </c>
      <c r="H2509" s="140">
        <v>43.395000000000003</v>
      </c>
      <c r="I2509" s="141"/>
      <c r="L2509" s="136"/>
      <c r="M2509" s="142"/>
      <c r="T2509" s="144"/>
      <c r="AT2509" s="138" t="s">
        <v>131</v>
      </c>
      <c r="AU2509" s="138" t="s">
        <v>78</v>
      </c>
      <c r="AV2509" s="10" t="s">
        <v>78</v>
      </c>
      <c r="AW2509" s="10" t="s">
        <v>28</v>
      </c>
      <c r="AX2509" s="10" t="s">
        <v>72</v>
      </c>
      <c r="AY2509" s="138" t="s">
        <v>130</v>
      </c>
    </row>
    <row r="2510" spans="2:51" s="10" customFormat="1">
      <c r="B2510" s="136"/>
      <c r="D2510" s="137" t="s">
        <v>131</v>
      </c>
      <c r="E2510" s="138" t="s">
        <v>1</v>
      </c>
      <c r="F2510" s="139" t="s">
        <v>3391</v>
      </c>
      <c r="H2510" s="140">
        <v>43.5</v>
      </c>
      <c r="I2510" s="141"/>
      <c r="L2510" s="136"/>
      <c r="M2510" s="142"/>
      <c r="T2510" s="144"/>
      <c r="AT2510" s="138" t="s">
        <v>131</v>
      </c>
      <c r="AU2510" s="138" t="s">
        <v>78</v>
      </c>
      <c r="AV2510" s="10" t="s">
        <v>78</v>
      </c>
      <c r="AW2510" s="10" t="s">
        <v>28</v>
      </c>
      <c r="AX2510" s="10" t="s">
        <v>72</v>
      </c>
      <c r="AY2510" s="138" t="s">
        <v>130</v>
      </c>
    </row>
    <row r="2511" spans="2:51" s="10" customFormat="1" ht="20.6">
      <c r="B2511" s="136"/>
      <c r="D2511" s="137" t="s">
        <v>131</v>
      </c>
      <c r="E2511" s="138" t="s">
        <v>1</v>
      </c>
      <c r="F2511" s="139" t="s">
        <v>3390</v>
      </c>
      <c r="H2511" s="140">
        <v>43.395000000000003</v>
      </c>
      <c r="I2511" s="141"/>
      <c r="L2511" s="136"/>
      <c r="M2511" s="142"/>
      <c r="T2511" s="144"/>
      <c r="AT2511" s="138" t="s">
        <v>131</v>
      </c>
      <c r="AU2511" s="138" t="s">
        <v>78</v>
      </c>
      <c r="AV2511" s="10" t="s">
        <v>78</v>
      </c>
      <c r="AW2511" s="10" t="s">
        <v>28</v>
      </c>
      <c r="AX2511" s="10" t="s">
        <v>72</v>
      </c>
      <c r="AY2511" s="138" t="s">
        <v>130</v>
      </c>
    </row>
    <row r="2512" spans="2:51" s="10" customFormat="1">
      <c r="B2512" s="136"/>
      <c r="D2512" s="137" t="s">
        <v>131</v>
      </c>
      <c r="E2512" s="138" t="s">
        <v>1</v>
      </c>
      <c r="F2512" s="139" t="s">
        <v>3389</v>
      </c>
      <c r="H2512" s="140">
        <v>52.9</v>
      </c>
      <c r="I2512" s="141"/>
      <c r="L2512" s="136"/>
      <c r="M2512" s="142"/>
      <c r="T2512" s="144"/>
      <c r="AT2512" s="138" t="s">
        <v>131</v>
      </c>
      <c r="AU2512" s="138" t="s">
        <v>78</v>
      </c>
      <c r="AV2512" s="10" t="s">
        <v>78</v>
      </c>
      <c r="AW2512" s="10" t="s">
        <v>28</v>
      </c>
      <c r="AX2512" s="10" t="s">
        <v>72</v>
      </c>
      <c r="AY2512" s="138" t="s">
        <v>130</v>
      </c>
    </row>
    <row r="2513" spans="2:51" s="10" customFormat="1">
      <c r="B2513" s="136"/>
      <c r="D2513" s="137" t="s">
        <v>131</v>
      </c>
      <c r="E2513" s="138" t="s">
        <v>1</v>
      </c>
      <c r="F2513" s="139" t="s">
        <v>3388</v>
      </c>
      <c r="H2513" s="140">
        <v>19.875</v>
      </c>
      <c r="I2513" s="141"/>
      <c r="L2513" s="136"/>
      <c r="M2513" s="142"/>
      <c r="T2513" s="144"/>
      <c r="AT2513" s="138" t="s">
        <v>131</v>
      </c>
      <c r="AU2513" s="138" t="s">
        <v>78</v>
      </c>
      <c r="AV2513" s="10" t="s">
        <v>78</v>
      </c>
      <c r="AW2513" s="10" t="s">
        <v>28</v>
      </c>
      <c r="AX2513" s="10" t="s">
        <v>72</v>
      </c>
      <c r="AY2513" s="138" t="s">
        <v>130</v>
      </c>
    </row>
    <row r="2514" spans="2:51" s="10" customFormat="1" ht="20.6">
      <c r="B2514" s="136"/>
      <c r="D2514" s="137" t="s">
        <v>131</v>
      </c>
      <c r="E2514" s="138" t="s">
        <v>1</v>
      </c>
      <c r="F2514" s="139" t="s">
        <v>3387</v>
      </c>
      <c r="H2514" s="140">
        <v>93.147999999999996</v>
      </c>
      <c r="I2514" s="141"/>
      <c r="L2514" s="136"/>
      <c r="M2514" s="142"/>
      <c r="T2514" s="144"/>
      <c r="AT2514" s="138" t="s">
        <v>131</v>
      </c>
      <c r="AU2514" s="138" t="s">
        <v>78</v>
      </c>
      <c r="AV2514" s="10" t="s">
        <v>78</v>
      </c>
      <c r="AW2514" s="10" t="s">
        <v>28</v>
      </c>
      <c r="AX2514" s="10" t="s">
        <v>72</v>
      </c>
      <c r="AY2514" s="138" t="s">
        <v>130</v>
      </c>
    </row>
    <row r="2515" spans="2:51" s="10" customFormat="1">
      <c r="B2515" s="136"/>
      <c r="D2515" s="137" t="s">
        <v>131</v>
      </c>
      <c r="E2515" s="138" t="s">
        <v>1</v>
      </c>
      <c r="F2515" s="139" t="s">
        <v>3386</v>
      </c>
      <c r="H2515" s="140">
        <v>45</v>
      </c>
      <c r="I2515" s="141"/>
      <c r="L2515" s="136"/>
      <c r="M2515" s="142"/>
      <c r="T2515" s="144"/>
      <c r="AT2515" s="138" t="s">
        <v>131</v>
      </c>
      <c r="AU2515" s="138" t="s">
        <v>78</v>
      </c>
      <c r="AV2515" s="10" t="s">
        <v>78</v>
      </c>
      <c r="AW2515" s="10" t="s">
        <v>28</v>
      </c>
      <c r="AX2515" s="10" t="s">
        <v>72</v>
      </c>
      <c r="AY2515" s="138" t="s">
        <v>130</v>
      </c>
    </row>
    <row r="2516" spans="2:51" s="10" customFormat="1">
      <c r="B2516" s="136"/>
      <c r="D2516" s="137" t="s">
        <v>131</v>
      </c>
      <c r="E2516" s="138" t="s">
        <v>1</v>
      </c>
      <c r="F2516" s="139" t="s">
        <v>3385</v>
      </c>
      <c r="H2516" s="140">
        <v>-14.625</v>
      </c>
      <c r="I2516" s="141"/>
      <c r="L2516" s="136"/>
      <c r="M2516" s="142"/>
      <c r="T2516" s="144"/>
      <c r="AT2516" s="138" t="s">
        <v>131</v>
      </c>
      <c r="AU2516" s="138" t="s">
        <v>78</v>
      </c>
      <c r="AV2516" s="10" t="s">
        <v>78</v>
      </c>
      <c r="AW2516" s="10" t="s">
        <v>28</v>
      </c>
      <c r="AX2516" s="10" t="s">
        <v>72</v>
      </c>
      <c r="AY2516" s="138" t="s">
        <v>130</v>
      </c>
    </row>
    <row r="2517" spans="2:51" s="10" customFormat="1">
      <c r="B2517" s="136"/>
      <c r="D2517" s="137" t="s">
        <v>131</v>
      </c>
      <c r="E2517" s="138" t="s">
        <v>1</v>
      </c>
      <c r="F2517" s="139" t="s">
        <v>3384</v>
      </c>
      <c r="H2517" s="140">
        <v>39</v>
      </c>
      <c r="I2517" s="141"/>
      <c r="L2517" s="136"/>
      <c r="M2517" s="142"/>
      <c r="T2517" s="144"/>
      <c r="AT2517" s="138" t="s">
        <v>131</v>
      </c>
      <c r="AU2517" s="138" t="s">
        <v>78</v>
      </c>
      <c r="AV2517" s="10" t="s">
        <v>78</v>
      </c>
      <c r="AW2517" s="10" t="s">
        <v>28</v>
      </c>
      <c r="AX2517" s="10" t="s">
        <v>72</v>
      </c>
      <c r="AY2517" s="138" t="s">
        <v>130</v>
      </c>
    </row>
    <row r="2518" spans="2:51" s="10" customFormat="1">
      <c r="B2518" s="136"/>
      <c r="D2518" s="137" t="s">
        <v>131</v>
      </c>
      <c r="E2518" s="138" t="s">
        <v>1</v>
      </c>
      <c r="F2518" s="139" t="s">
        <v>3383</v>
      </c>
      <c r="H2518" s="140">
        <v>36.725000000000001</v>
      </c>
      <c r="I2518" s="141"/>
      <c r="L2518" s="136"/>
      <c r="M2518" s="142"/>
      <c r="T2518" s="144"/>
      <c r="AT2518" s="138" t="s">
        <v>131</v>
      </c>
      <c r="AU2518" s="138" t="s">
        <v>78</v>
      </c>
      <c r="AV2518" s="10" t="s">
        <v>78</v>
      </c>
      <c r="AW2518" s="10" t="s">
        <v>28</v>
      </c>
      <c r="AX2518" s="10" t="s">
        <v>72</v>
      </c>
      <c r="AY2518" s="138" t="s">
        <v>130</v>
      </c>
    </row>
    <row r="2519" spans="2:51" s="10" customFormat="1">
      <c r="B2519" s="136"/>
      <c r="D2519" s="137" t="s">
        <v>131</v>
      </c>
      <c r="E2519" s="138" t="s">
        <v>1</v>
      </c>
      <c r="F2519" s="139" t="s">
        <v>3382</v>
      </c>
      <c r="H2519" s="140">
        <v>24</v>
      </c>
      <c r="I2519" s="141"/>
      <c r="L2519" s="136"/>
      <c r="M2519" s="142"/>
      <c r="T2519" s="144"/>
      <c r="AT2519" s="138" t="s">
        <v>131</v>
      </c>
      <c r="AU2519" s="138" t="s">
        <v>78</v>
      </c>
      <c r="AV2519" s="10" t="s">
        <v>78</v>
      </c>
      <c r="AW2519" s="10" t="s">
        <v>28</v>
      </c>
      <c r="AX2519" s="10" t="s">
        <v>72</v>
      </c>
      <c r="AY2519" s="138" t="s">
        <v>130</v>
      </c>
    </row>
    <row r="2520" spans="2:51" s="10" customFormat="1">
      <c r="B2520" s="136"/>
      <c r="D2520" s="137" t="s">
        <v>131</v>
      </c>
      <c r="E2520" s="138" t="s">
        <v>1</v>
      </c>
      <c r="F2520" s="139" t="s">
        <v>3381</v>
      </c>
      <c r="H2520" s="140">
        <v>27.7</v>
      </c>
      <c r="I2520" s="141"/>
      <c r="L2520" s="136"/>
      <c r="M2520" s="142"/>
      <c r="T2520" s="144"/>
      <c r="AT2520" s="138" t="s">
        <v>131</v>
      </c>
      <c r="AU2520" s="138" t="s">
        <v>78</v>
      </c>
      <c r="AV2520" s="10" t="s">
        <v>78</v>
      </c>
      <c r="AW2520" s="10" t="s">
        <v>28</v>
      </c>
      <c r="AX2520" s="10" t="s">
        <v>72</v>
      </c>
      <c r="AY2520" s="138" t="s">
        <v>130</v>
      </c>
    </row>
    <row r="2521" spans="2:51" s="10" customFormat="1">
      <c r="B2521" s="136"/>
      <c r="D2521" s="137" t="s">
        <v>131</v>
      </c>
      <c r="E2521" s="138" t="s">
        <v>1</v>
      </c>
      <c r="F2521" s="139" t="s">
        <v>3380</v>
      </c>
      <c r="H2521" s="140">
        <v>36.475000000000001</v>
      </c>
      <c r="I2521" s="141"/>
      <c r="L2521" s="136"/>
      <c r="M2521" s="142"/>
      <c r="T2521" s="144"/>
      <c r="AT2521" s="138" t="s">
        <v>131</v>
      </c>
      <c r="AU2521" s="138" t="s">
        <v>78</v>
      </c>
      <c r="AV2521" s="10" t="s">
        <v>78</v>
      </c>
      <c r="AW2521" s="10" t="s">
        <v>28</v>
      </c>
      <c r="AX2521" s="10" t="s">
        <v>72</v>
      </c>
      <c r="AY2521" s="138" t="s">
        <v>130</v>
      </c>
    </row>
    <row r="2522" spans="2:51" s="10" customFormat="1">
      <c r="B2522" s="136"/>
      <c r="D2522" s="137" t="s">
        <v>131</v>
      </c>
      <c r="E2522" s="138" t="s">
        <v>1</v>
      </c>
      <c r="F2522" s="139" t="s">
        <v>3379</v>
      </c>
      <c r="H2522" s="140">
        <v>24</v>
      </c>
      <c r="I2522" s="141"/>
      <c r="L2522" s="136"/>
      <c r="M2522" s="142"/>
      <c r="T2522" s="144"/>
      <c r="AT2522" s="138" t="s">
        <v>131</v>
      </c>
      <c r="AU2522" s="138" t="s">
        <v>78</v>
      </c>
      <c r="AV2522" s="10" t="s">
        <v>78</v>
      </c>
      <c r="AW2522" s="10" t="s">
        <v>28</v>
      </c>
      <c r="AX2522" s="10" t="s">
        <v>72</v>
      </c>
      <c r="AY2522" s="138" t="s">
        <v>130</v>
      </c>
    </row>
    <row r="2523" spans="2:51" s="10" customFormat="1">
      <c r="B2523" s="136"/>
      <c r="D2523" s="137" t="s">
        <v>131</v>
      </c>
      <c r="E2523" s="138" t="s">
        <v>1</v>
      </c>
      <c r="F2523" s="139" t="s">
        <v>3378</v>
      </c>
      <c r="H2523" s="140">
        <v>27.7</v>
      </c>
      <c r="I2523" s="141"/>
      <c r="L2523" s="136"/>
      <c r="M2523" s="142"/>
      <c r="T2523" s="144"/>
      <c r="AT2523" s="138" t="s">
        <v>131</v>
      </c>
      <c r="AU2523" s="138" t="s">
        <v>78</v>
      </c>
      <c r="AV2523" s="10" t="s">
        <v>78</v>
      </c>
      <c r="AW2523" s="10" t="s">
        <v>28</v>
      </c>
      <c r="AX2523" s="10" t="s">
        <v>72</v>
      </c>
      <c r="AY2523" s="138" t="s">
        <v>130</v>
      </c>
    </row>
    <row r="2524" spans="2:51" s="813" customFormat="1">
      <c r="B2524" s="817"/>
      <c r="D2524" s="137" t="s">
        <v>131</v>
      </c>
      <c r="E2524" s="814" t="s">
        <v>1</v>
      </c>
      <c r="F2524" s="820" t="s">
        <v>4475</v>
      </c>
      <c r="H2524" s="819">
        <v>1060.7239999999999</v>
      </c>
      <c r="I2524" s="818"/>
      <c r="L2524" s="817"/>
      <c r="M2524" s="816"/>
      <c r="T2524" s="815"/>
      <c r="AT2524" s="814" t="s">
        <v>131</v>
      </c>
      <c r="AU2524" s="814" t="s">
        <v>78</v>
      </c>
      <c r="AV2524" s="813" t="s">
        <v>132</v>
      </c>
      <c r="AW2524" s="813" t="s">
        <v>28</v>
      </c>
      <c r="AX2524" s="813" t="s">
        <v>72</v>
      </c>
      <c r="AY2524" s="814" t="s">
        <v>130</v>
      </c>
    </row>
    <row r="2525" spans="2:51" s="10" customFormat="1">
      <c r="B2525" s="136"/>
      <c r="D2525" s="137" t="s">
        <v>131</v>
      </c>
      <c r="E2525" s="138" t="s">
        <v>1</v>
      </c>
      <c r="F2525" s="139" t="s">
        <v>3377</v>
      </c>
      <c r="H2525" s="140">
        <v>51.304000000000002</v>
      </c>
      <c r="I2525" s="141"/>
      <c r="L2525" s="136"/>
      <c r="M2525" s="142"/>
      <c r="T2525" s="144"/>
      <c r="AT2525" s="138" t="s">
        <v>131</v>
      </c>
      <c r="AU2525" s="138" t="s">
        <v>78</v>
      </c>
      <c r="AV2525" s="10" t="s">
        <v>78</v>
      </c>
      <c r="AW2525" s="10" t="s">
        <v>28</v>
      </c>
      <c r="AX2525" s="10" t="s">
        <v>72</v>
      </c>
      <c r="AY2525" s="138" t="s">
        <v>130</v>
      </c>
    </row>
    <row r="2526" spans="2:51" s="10" customFormat="1">
      <c r="B2526" s="136"/>
      <c r="D2526" s="137" t="s">
        <v>131</v>
      </c>
      <c r="E2526" s="138" t="s">
        <v>1</v>
      </c>
      <c r="F2526" s="139" t="s">
        <v>3376</v>
      </c>
      <c r="H2526" s="140">
        <v>38.880000000000003</v>
      </c>
      <c r="I2526" s="141"/>
      <c r="L2526" s="136"/>
      <c r="M2526" s="142"/>
      <c r="T2526" s="144"/>
      <c r="AT2526" s="138" t="s">
        <v>131</v>
      </c>
      <c r="AU2526" s="138" t="s">
        <v>78</v>
      </c>
      <c r="AV2526" s="10" t="s">
        <v>78</v>
      </c>
      <c r="AW2526" s="10" t="s">
        <v>28</v>
      </c>
      <c r="AX2526" s="10" t="s">
        <v>72</v>
      </c>
      <c r="AY2526" s="138" t="s">
        <v>130</v>
      </c>
    </row>
    <row r="2527" spans="2:51" s="10" customFormat="1">
      <c r="B2527" s="136"/>
      <c r="D2527" s="137" t="s">
        <v>131</v>
      </c>
      <c r="E2527" s="138" t="s">
        <v>1</v>
      </c>
      <c r="F2527" s="139" t="s">
        <v>3375</v>
      </c>
      <c r="H2527" s="140">
        <v>74.875</v>
      </c>
      <c r="I2527" s="141"/>
      <c r="L2527" s="136"/>
      <c r="M2527" s="142"/>
      <c r="T2527" s="144"/>
      <c r="AT2527" s="138" t="s">
        <v>131</v>
      </c>
      <c r="AU2527" s="138" t="s">
        <v>78</v>
      </c>
      <c r="AV2527" s="10" t="s">
        <v>78</v>
      </c>
      <c r="AW2527" s="10" t="s">
        <v>28</v>
      </c>
      <c r="AX2527" s="10" t="s">
        <v>72</v>
      </c>
      <c r="AY2527" s="138" t="s">
        <v>130</v>
      </c>
    </row>
    <row r="2528" spans="2:51" s="10" customFormat="1">
      <c r="B2528" s="136"/>
      <c r="D2528" s="137" t="s">
        <v>131</v>
      </c>
      <c r="E2528" s="138" t="s">
        <v>1</v>
      </c>
      <c r="F2528" s="139" t="s">
        <v>3374</v>
      </c>
      <c r="H2528" s="140">
        <v>122.9</v>
      </c>
      <c r="I2528" s="141"/>
      <c r="L2528" s="136"/>
      <c r="M2528" s="142"/>
      <c r="T2528" s="144"/>
      <c r="AT2528" s="138" t="s">
        <v>131</v>
      </c>
      <c r="AU2528" s="138" t="s">
        <v>78</v>
      </c>
      <c r="AV2528" s="10" t="s">
        <v>78</v>
      </c>
      <c r="AW2528" s="10" t="s">
        <v>28</v>
      </c>
      <c r="AX2528" s="10" t="s">
        <v>72</v>
      </c>
      <c r="AY2528" s="138" t="s">
        <v>130</v>
      </c>
    </row>
    <row r="2529" spans="2:51" s="10" customFormat="1">
      <c r="B2529" s="136"/>
      <c r="D2529" s="137" t="s">
        <v>131</v>
      </c>
      <c r="E2529" s="138" t="s">
        <v>1</v>
      </c>
      <c r="F2529" s="139" t="s">
        <v>3373</v>
      </c>
      <c r="H2529" s="140">
        <v>27.35</v>
      </c>
      <c r="I2529" s="141"/>
      <c r="L2529" s="136"/>
      <c r="M2529" s="142"/>
      <c r="T2529" s="144"/>
      <c r="AT2529" s="138" t="s">
        <v>131</v>
      </c>
      <c r="AU2529" s="138" t="s">
        <v>78</v>
      </c>
      <c r="AV2529" s="10" t="s">
        <v>78</v>
      </c>
      <c r="AW2529" s="10" t="s">
        <v>28</v>
      </c>
      <c r="AX2529" s="10" t="s">
        <v>72</v>
      </c>
      <c r="AY2529" s="138" t="s">
        <v>130</v>
      </c>
    </row>
    <row r="2530" spans="2:51" s="10" customFormat="1">
      <c r="B2530" s="136"/>
      <c r="D2530" s="137" t="s">
        <v>131</v>
      </c>
      <c r="E2530" s="138" t="s">
        <v>1</v>
      </c>
      <c r="F2530" s="139" t="s">
        <v>3372</v>
      </c>
      <c r="H2530" s="140">
        <v>17.7</v>
      </c>
      <c r="I2530" s="141"/>
      <c r="L2530" s="136"/>
      <c r="M2530" s="142"/>
      <c r="T2530" s="144"/>
      <c r="AT2530" s="138" t="s">
        <v>131</v>
      </c>
      <c r="AU2530" s="138" t="s">
        <v>78</v>
      </c>
      <c r="AV2530" s="10" t="s">
        <v>78</v>
      </c>
      <c r="AW2530" s="10" t="s">
        <v>28</v>
      </c>
      <c r="AX2530" s="10" t="s">
        <v>72</v>
      </c>
      <c r="AY2530" s="138" t="s">
        <v>130</v>
      </c>
    </row>
    <row r="2531" spans="2:51" s="10" customFormat="1">
      <c r="B2531" s="136"/>
      <c r="D2531" s="137" t="s">
        <v>131</v>
      </c>
      <c r="E2531" s="138" t="s">
        <v>1</v>
      </c>
      <c r="F2531" s="139" t="s">
        <v>3371</v>
      </c>
      <c r="H2531" s="140">
        <v>34.75</v>
      </c>
      <c r="I2531" s="141"/>
      <c r="L2531" s="136"/>
      <c r="M2531" s="142"/>
      <c r="T2531" s="144"/>
      <c r="AT2531" s="138" t="s">
        <v>131</v>
      </c>
      <c r="AU2531" s="138" t="s">
        <v>78</v>
      </c>
      <c r="AV2531" s="10" t="s">
        <v>78</v>
      </c>
      <c r="AW2531" s="10" t="s">
        <v>28</v>
      </c>
      <c r="AX2531" s="10" t="s">
        <v>72</v>
      </c>
      <c r="AY2531" s="138" t="s">
        <v>130</v>
      </c>
    </row>
    <row r="2532" spans="2:51" s="10" customFormat="1">
      <c r="B2532" s="136"/>
      <c r="D2532" s="137" t="s">
        <v>131</v>
      </c>
      <c r="E2532" s="138" t="s">
        <v>1</v>
      </c>
      <c r="F2532" s="139" t="s">
        <v>3370</v>
      </c>
      <c r="H2532" s="140">
        <v>52.5</v>
      </c>
      <c r="I2532" s="141"/>
      <c r="L2532" s="136"/>
      <c r="M2532" s="142"/>
      <c r="T2532" s="144"/>
      <c r="AT2532" s="138" t="s">
        <v>131</v>
      </c>
      <c r="AU2532" s="138" t="s">
        <v>78</v>
      </c>
      <c r="AV2532" s="10" t="s">
        <v>78</v>
      </c>
      <c r="AW2532" s="10" t="s">
        <v>28</v>
      </c>
      <c r="AX2532" s="10" t="s">
        <v>72</v>
      </c>
      <c r="AY2532" s="138" t="s">
        <v>130</v>
      </c>
    </row>
    <row r="2533" spans="2:51" s="10" customFormat="1">
      <c r="B2533" s="136"/>
      <c r="D2533" s="137" t="s">
        <v>131</v>
      </c>
      <c r="E2533" s="138" t="s">
        <v>1</v>
      </c>
      <c r="F2533" s="139" t="s">
        <v>3369</v>
      </c>
      <c r="H2533" s="140">
        <v>35.75</v>
      </c>
      <c r="I2533" s="141"/>
      <c r="L2533" s="136"/>
      <c r="M2533" s="142"/>
      <c r="T2533" s="144"/>
      <c r="AT2533" s="138" t="s">
        <v>131</v>
      </c>
      <c r="AU2533" s="138" t="s">
        <v>78</v>
      </c>
      <c r="AV2533" s="10" t="s">
        <v>78</v>
      </c>
      <c r="AW2533" s="10" t="s">
        <v>28</v>
      </c>
      <c r="AX2533" s="10" t="s">
        <v>72</v>
      </c>
      <c r="AY2533" s="138" t="s">
        <v>130</v>
      </c>
    </row>
    <row r="2534" spans="2:51" s="10" customFormat="1">
      <c r="B2534" s="136"/>
      <c r="D2534" s="137" t="s">
        <v>131</v>
      </c>
      <c r="E2534" s="138" t="s">
        <v>1</v>
      </c>
      <c r="F2534" s="139" t="s">
        <v>3368</v>
      </c>
      <c r="H2534" s="140">
        <v>54.5</v>
      </c>
      <c r="I2534" s="141"/>
      <c r="L2534" s="136"/>
      <c r="M2534" s="142"/>
      <c r="T2534" s="144"/>
      <c r="AT2534" s="138" t="s">
        <v>131</v>
      </c>
      <c r="AU2534" s="138" t="s">
        <v>78</v>
      </c>
      <c r="AV2534" s="10" t="s">
        <v>78</v>
      </c>
      <c r="AW2534" s="10" t="s">
        <v>28</v>
      </c>
      <c r="AX2534" s="10" t="s">
        <v>72</v>
      </c>
      <c r="AY2534" s="138" t="s">
        <v>130</v>
      </c>
    </row>
    <row r="2535" spans="2:51" s="10" customFormat="1">
      <c r="B2535" s="136"/>
      <c r="D2535" s="137" t="s">
        <v>131</v>
      </c>
      <c r="E2535" s="138" t="s">
        <v>1</v>
      </c>
      <c r="F2535" s="139" t="s">
        <v>3367</v>
      </c>
      <c r="H2535" s="140">
        <v>35.5</v>
      </c>
      <c r="I2535" s="141"/>
      <c r="L2535" s="136"/>
      <c r="M2535" s="142"/>
      <c r="T2535" s="144"/>
      <c r="AT2535" s="138" t="s">
        <v>131</v>
      </c>
      <c r="AU2535" s="138" t="s">
        <v>78</v>
      </c>
      <c r="AV2535" s="10" t="s">
        <v>78</v>
      </c>
      <c r="AW2535" s="10" t="s">
        <v>28</v>
      </c>
      <c r="AX2535" s="10" t="s">
        <v>72</v>
      </c>
      <c r="AY2535" s="138" t="s">
        <v>130</v>
      </c>
    </row>
    <row r="2536" spans="2:51" s="10" customFormat="1">
      <c r="B2536" s="136"/>
      <c r="D2536" s="137" t="s">
        <v>131</v>
      </c>
      <c r="E2536" s="138" t="s">
        <v>1</v>
      </c>
      <c r="F2536" s="139" t="s">
        <v>3366</v>
      </c>
      <c r="H2536" s="140">
        <v>54</v>
      </c>
      <c r="I2536" s="141"/>
      <c r="L2536" s="136"/>
      <c r="M2536" s="142"/>
      <c r="T2536" s="144"/>
      <c r="AT2536" s="138" t="s">
        <v>131</v>
      </c>
      <c r="AU2536" s="138" t="s">
        <v>78</v>
      </c>
      <c r="AV2536" s="10" t="s">
        <v>78</v>
      </c>
      <c r="AW2536" s="10" t="s">
        <v>28</v>
      </c>
      <c r="AX2536" s="10" t="s">
        <v>72</v>
      </c>
      <c r="AY2536" s="138" t="s">
        <v>130</v>
      </c>
    </row>
    <row r="2537" spans="2:51" s="10" customFormat="1">
      <c r="B2537" s="136"/>
      <c r="D2537" s="137" t="s">
        <v>131</v>
      </c>
      <c r="E2537" s="138" t="s">
        <v>1</v>
      </c>
      <c r="F2537" s="139" t="s">
        <v>3365</v>
      </c>
      <c r="H2537" s="140">
        <v>35.75</v>
      </c>
      <c r="I2537" s="141"/>
      <c r="L2537" s="136"/>
      <c r="M2537" s="142"/>
      <c r="T2537" s="144"/>
      <c r="AT2537" s="138" t="s">
        <v>131</v>
      </c>
      <c r="AU2537" s="138" t="s">
        <v>78</v>
      </c>
      <c r="AV2537" s="10" t="s">
        <v>78</v>
      </c>
      <c r="AW2537" s="10" t="s">
        <v>28</v>
      </c>
      <c r="AX2537" s="10" t="s">
        <v>72</v>
      </c>
      <c r="AY2537" s="138" t="s">
        <v>130</v>
      </c>
    </row>
    <row r="2538" spans="2:51" s="10" customFormat="1">
      <c r="B2538" s="136"/>
      <c r="D2538" s="137" t="s">
        <v>131</v>
      </c>
      <c r="E2538" s="138" t="s">
        <v>1</v>
      </c>
      <c r="F2538" s="139" t="s">
        <v>3364</v>
      </c>
      <c r="H2538" s="140">
        <v>54.5</v>
      </c>
      <c r="I2538" s="141"/>
      <c r="L2538" s="136"/>
      <c r="M2538" s="142"/>
      <c r="T2538" s="144"/>
      <c r="AT2538" s="138" t="s">
        <v>131</v>
      </c>
      <c r="AU2538" s="138" t="s">
        <v>78</v>
      </c>
      <c r="AV2538" s="10" t="s">
        <v>78</v>
      </c>
      <c r="AW2538" s="10" t="s">
        <v>28</v>
      </c>
      <c r="AX2538" s="10" t="s">
        <v>72</v>
      </c>
      <c r="AY2538" s="138" t="s">
        <v>130</v>
      </c>
    </row>
    <row r="2539" spans="2:51" s="10" customFormat="1">
      <c r="B2539" s="136"/>
      <c r="D2539" s="137" t="s">
        <v>131</v>
      </c>
      <c r="E2539" s="138" t="s">
        <v>1</v>
      </c>
      <c r="F2539" s="139" t="s">
        <v>3363</v>
      </c>
      <c r="H2539" s="140">
        <v>107.128</v>
      </c>
      <c r="I2539" s="141"/>
      <c r="L2539" s="136"/>
      <c r="M2539" s="142"/>
      <c r="T2539" s="144"/>
      <c r="AT2539" s="138" t="s">
        <v>131</v>
      </c>
      <c r="AU2539" s="138" t="s">
        <v>78</v>
      </c>
      <c r="AV2539" s="10" t="s">
        <v>78</v>
      </c>
      <c r="AW2539" s="10" t="s">
        <v>28</v>
      </c>
      <c r="AX2539" s="10" t="s">
        <v>72</v>
      </c>
      <c r="AY2539" s="138" t="s">
        <v>130</v>
      </c>
    </row>
    <row r="2540" spans="2:51" s="10" customFormat="1">
      <c r="B2540" s="136"/>
      <c r="D2540" s="137" t="s">
        <v>131</v>
      </c>
      <c r="E2540" s="138" t="s">
        <v>1</v>
      </c>
      <c r="F2540" s="139" t="s">
        <v>3362</v>
      </c>
      <c r="H2540" s="140">
        <v>40.299999999999997</v>
      </c>
      <c r="I2540" s="141"/>
      <c r="L2540" s="136"/>
      <c r="M2540" s="142"/>
      <c r="T2540" s="144"/>
      <c r="AT2540" s="138" t="s">
        <v>131</v>
      </c>
      <c r="AU2540" s="138" t="s">
        <v>78</v>
      </c>
      <c r="AV2540" s="10" t="s">
        <v>78</v>
      </c>
      <c r="AW2540" s="10" t="s">
        <v>28</v>
      </c>
      <c r="AX2540" s="10" t="s">
        <v>72</v>
      </c>
      <c r="AY2540" s="138" t="s">
        <v>130</v>
      </c>
    </row>
    <row r="2541" spans="2:51" s="10" customFormat="1">
      <c r="B2541" s="136"/>
      <c r="D2541" s="137" t="s">
        <v>131</v>
      </c>
      <c r="E2541" s="138" t="s">
        <v>1</v>
      </c>
      <c r="F2541" s="139" t="s">
        <v>3361</v>
      </c>
      <c r="H2541" s="140">
        <v>26.65</v>
      </c>
      <c r="I2541" s="141"/>
      <c r="L2541" s="136"/>
      <c r="M2541" s="142"/>
      <c r="T2541" s="144"/>
      <c r="AT2541" s="138" t="s">
        <v>131</v>
      </c>
      <c r="AU2541" s="138" t="s">
        <v>78</v>
      </c>
      <c r="AV2541" s="10" t="s">
        <v>78</v>
      </c>
      <c r="AW2541" s="10" t="s">
        <v>28</v>
      </c>
      <c r="AX2541" s="10" t="s">
        <v>72</v>
      </c>
      <c r="AY2541" s="138" t="s">
        <v>130</v>
      </c>
    </row>
    <row r="2542" spans="2:51" s="10" customFormat="1">
      <c r="B2542" s="136"/>
      <c r="D2542" s="137" t="s">
        <v>131</v>
      </c>
      <c r="E2542" s="138" t="s">
        <v>1</v>
      </c>
      <c r="F2542" s="139" t="s">
        <v>3360</v>
      </c>
      <c r="H2542" s="140">
        <v>29.1</v>
      </c>
      <c r="I2542" s="141"/>
      <c r="L2542" s="136"/>
      <c r="M2542" s="142"/>
      <c r="T2542" s="144"/>
      <c r="AT2542" s="138" t="s">
        <v>131</v>
      </c>
      <c r="AU2542" s="138" t="s">
        <v>78</v>
      </c>
      <c r="AV2542" s="10" t="s">
        <v>78</v>
      </c>
      <c r="AW2542" s="10" t="s">
        <v>28</v>
      </c>
      <c r="AX2542" s="10" t="s">
        <v>72</v>
      </c>
      <c r="AY2542" s="138" t="s">
        <v>130</v>
      </c>
    </row>
    <row r="2543" spans="2:51" s="10" customFormat="1">
      <c r="B2543" s="136"/>
      <c r="D2543" s="137" t="s">
        <v>131</v>
      </c>
      <c r="E2543" s="138" t="s">
        <v>1</v>
      </c>
      <c r="F2543" s="139" t="s">
        <v>3359</v>
      </c>
      <c r="H2543" s="140">
        <v>41.65</v>
      </c>
      <c r="I2543" s="141"/>
      <c r="L2543" s="136"/>
      <c r="M2543" s="142"/>
      <c r="T2543" s="144"/>
      <c r="AT2543" s="138" t="s">
        <v>131</v>
      </c>
      <c r="AU2543" s="138" t="s">
        <v>78</v>
      </c>
      <c r="AV2543" s="10" t="s">
        <v>78</v>
      </c>
      <c r="AW2543" s="10" t="s">
        <v>28</v>
      </c>
      <c r="AX2543" s="10" t="s">
        <v>72</v>
      </c>
      <c r="AY2543" s="138" t="s">
        <v>130</v>
      </c>
    </row>
    <row r="2544" spans="2:51" s="10" customFormat="1">
      <c r="B2544" s="136"/>
      <c r="D2544" s="137" t="s">
        <v>131</v>
      </c>
      <c r="E2544" s="138" t="s">
        <v>1</v>
      </c>
      <c r="F2544" s="139" t="s">
        <v>3358</v>
      </c>
      <c r="H2544" s="140">
        <v>49.05</v>
      </c>
      <c r="I2544" s="141"/>
      <c r="L2544" s="136"/>
      <c r="M2544" s="142"/>
      <c r="T2544" s="144"/>
      <c r="AT2544" s="138" t="s">
        <v>131</v>
      </c>
      <c r="AU2544" s="138" t="s">
        <v>78</v>
      </c>
      <c r="AV2544" s="10" t="s">
        <v>78</v>
      </c>
      <c r="AW2544" s="10" t="s">
        <v>28</v>
      </c>
      <c r="AX2544" s="10" t="s">
        <v>72</v>
      </c>
      <c r="AY2544" s="138" t="s">
        <v>130</v>
      </c>
    </row>
    <row r="2545" spans="2:65" s="813" customFormat="1">
      <c r="B2545" s="817"/>
      <c r="D2545" s="137" t="s">
        <v>131</v>
      </c>
      <c r="E2545" s="814" t="s">
        <v>1</v>
      </c>
      <c r="F2545" s="820" t="s">
        <v>4474</v>
      </c>
      <c r="H2545" s="819">
        <v>984.13699999999994</v>
      </c>
      <c r="I2545" s="818"/>
      <c r="L2545" s="817"/>
      <c r="M2545" s="816"/>
      <c r="T2545" s="815"/>
      <c r="AT2545" s="814" t="s">
        <v>131</v>
      </c>
      <c r="AU2545" s="814" t="s">
        <v>78</v>
      </c>
      <c r="AV2545" s="813" t="s">
        <v>132</v>
      </c>
      <c r="AW2545" s="813" t="s">
        <v>28</v>
      </c>
      <c r="AX2545" s="813" t="s">
        <v>72</v>
      </c>
      <c r="AY2545" s="814" t="s">
        <v>130</v>
      </c>
    </row>
    <row r="2546" spans="2:65" s="821" customFormat="1">
      <c r="B2546" s="825"/>
      <c r="D2546" s="137" t="s">
        <v>131</v>
      </c>
      <c r="E2546" s="822" t="s">
        <v>3357</v>
      </c>
      <c r="F2546" s="828" t="s">
        <v>3195</v>
      </c>
      <c r="H2546" s="827">
        <v>3502.51</v>
      </c>
      <c r="I2546" s="826"/>
      <c r="L2546" s="825"/>
      <c r="M2546" s="824"/>
      <c r="T2546" s="823"/>
      <c r="AT2546" s="822" t="s">
        <v>131</v>
      </c>
      <c r="AU2546" s="822" t="s">
        <v>78</v>
      </c>
      <c r="AV2546" s="821" t="s">
        <v>103</v>
      </c>
      <c r="AW2546" s="821" t="s">
        <v>28</v>
      </c>
      <c r="AX2546" s="821" t="s">
        <v>8</v>
      </c>
      <c r="AY2546" s="822" t="s">
        <v>130</v>
      </c>
    </row>
    <row r="2547" spans="2:65" s="686" customFormat="1" ht="33" customHeight="1">
      <c r="B2547" s="301"/>
      <c r="C2547" s="551" t="s">
        <v>4473</v>
      </c>
      <c r="D2547" s="551" t="s">
        <v>1008</v>
      </c>
      <c r="E2547" s="801" t="s">
        <v>3344</v>
      </c>
      <c r="F2547" s="552" t="s">
        <v>3343</v>
      </c>
      <c r="G2547" s="800" t="s">
        <v>270</v>
      </c>
      <c r="H2547" s="799">
        <v>472.16800000000001</v>
      </c>
      <c r="I2547" s="553"/>
      <c r="J2547" s="798">
        <f>ROUND(I2547*H2547,0)</f>
        <v>0</v>
      </c>
      <c r="K2547" s="552" t="s">
        <v>4082</v>
      </c>
      <c r="L2547" s="34"/>
      <c r="M2547" s="554" t="s">
        <v>1</v>
      </c>
      <c r="N2547" s="555" t="s">
        <v>37</v>
      </c>
      <c r="P2547" s="307">
        <f>O2547*H2547</f>
        <v>0</v>
      </c>
      <c r="Q2547" s="307">
        <v>2.0120000000000001E-4</v>
      </c>
      <c r="R2547" s="307">
        <f>Q2547*H2547</f>
        <v>9.50002016E-2</v>
      </c>
      <c r="S2547" s="307">
        <v>0</v>
      </c>
      <c r="T2547" s="133">
        <f>S2547*H2547</f>
        <v>0</v>
      </c>
      <c r="AR2547" s="134" t="s">
        <v>143</v>
      </c>
      <c r="AT2547" s="134" t="s">
        <v>1008</v>
      </c>
      <c r="AU2547" s="134" t="s">
        <v>78</v>
      </c>
      <c r="AY2547" s="277" t="s">
        <v>130</v>
      </c>
      <c r="BE2547" s="308">
        <f>IF(N2547="základní",J2547,0)</f>
        <v>0</v>
      </c>
      <c r="BF2547" s="308">
        <f>IF(N2547="snížená",J2547,0)</f>
        <v>0</v>
      </c>
      <c r="BG2547" s="308">
        <f>IF(N2547="zákl. přenesená",J2547,0)</f>
        <v>0</v>
      </c>
      <c r="BH2547" s="308">
        <f>IF(N2547="sníž. přenesená",J2547,0)</f>
        <v>0</v>
      </c>
      <c r="BI2547" s="308">
        <f>IF(N2547="nulová",J2547,0)</f>
        <v>0</v>
      </c>
      <c r="BJ2547" s="277" t="s">
        <v>8</v>
      </c>
      <c r="BK2547" s="308">
        <f>ROUND(I2547*H2547,0)</f>
        <v>0</v>
      </c>
      <c r="BL2547" s="277" t="s">
        <v>143</v>
      </c>
      <c r="BM2547" s="134" t="s">
        <v>4472</v>
      </c>
    </row>
    <row r="2548" spans="2:65" s="10" customFormat="1">
      <c r="B2548" s="136"/>
      <c r="D2548" s="137" t="s">
        <v>131</v>
      </c>
      <c r="E2548" s="138" t="s">
        <v>1</v>
      </c>
      <c r="F2548" s="139" t="s">
        <v>3351</v>
      </c>
      <c r="H2548" s="140">
        <v>11.18</v>
      </c>
      <c r="I2548" s="141"/>
      <c r="L2548" s="136"/>
      <c r="M2548" s="142"/>
      <c r="T2548" s="144"/>
      <c r="AT2548" s="138" t="s">
        <v>131</v>
      </c>
      <c r="AU2548" s="138" t="s">
        <v>78</v>
      </c>
      <c r="AV2548" s="10" t="s">
        <v>78</v>
      </c>
      <c r="AW2548" s="10" t="s">
        <v>28</v>
      </c>
      <c r="AX2548" s="10" t="s">
        <v>72</v>
      </c>
      <c r="AY2548" s="138" t="s">
        <v>130</v>
      </c>
    </row>
    <row r="2549" spans="2:65" s="10" customFormat="1">
      <c r="B2549" s="136"/>
      <c r="D2549" s="137" t="s">
        <v>131</v>
      </c>
      <c r="E2549" s="138" t="s">
        <v>1</v>
      </c>
      <c r="F2549" s="139" t="s">
        <v>3350</v>
      </c>
      <c r="H2549" s="140">
        <v>29.027999999999999</v>
      </c>
      <c r="I2549" s="141"/>
      <c r="L2549" s="136"/>
      <c r="M2549" s="142"/>
      <c r="T2549" s="144"/>
      <c r="AT2549" s="138" t="s">
        <v>131</v>
      </c>
      <c r="AU2549" s="138" t="s">
        <v>78</v>
      </c>
      <c r="AV2549" s="10" t="s">
        <v>78</v>
      </c>
      <c r="AW2549" s="10" t="s">
        <v>28</v>
      </c>
      <c r="AX2549" s="10" t="s">
        <v>72</v>
      </c>
      <c r="AY2549" s="138" t="s">
        <v>130</v>
      </c>
    </row>
    <row r="2550" spans="2:65" s="813" customFormat="1">
      <c r="B2550" s="817"/>
      <c r="D2550" s="137" t="s">
        <v>131</v>
      </c>
      <c r="E2550" s="814" t="s">
        <v>1</v>
      </c>
      <c r="F2550" s="820" t="s">
        <v>4471</v>
      </c>
      <c r="H2550" s="819">
        <v>40.207999999999998</v>
      </c>
      <c r="I2550" s="818"/>
      <c r="L2550" s="817"/>
      <c r="M2550" s="816"/>
      <c r="T2550" s="815"/>
      <c r="AT2550" s="814" t="s">
        <v>131</v>
      </c>
      <c r="AU2550" s="814" t="s">
        <v>78</v>
      </c>
      <c r="AV2550" s="813" t="s">
        <v>132</v>
      </c>
      <c r="AW2550" s="813" t="s">
        <v>28</v>
      </c>
      <c r="AX2550" s="813" t="s">
        <v>72</v>
      </c>
      <c r="AY2550" s="814" t="s">
        <v>130</v>
      </c>
    </row>
    <row r="2551" spans="2:65" s="10" customFormat="1">
      <c r="B2551" s="136"/>
      <c r="D2551" s="137" t="s">
        <v>131</v>
      </c>
      <c r="E2551" s="138" t="s">
        <v>1</v>
      </c>
      <c r="F2551" s="139" t="s">
        <v>3349</v>
      </c>
      <c r="H2551" s="140">
        <v>57.963999999999999</v>
      </c>
      <c r="I2551" s="141"/>
      <c r="L2551" s="136"/>
      <c r="M2551" s="142"/>
      <c r="T2551" s="144"/>
      <c r="AT2551" s="138" t="s">
        <v>131</v>
      </c>
      <c r="AU2551" s="138" t="s">
        <v>78</v>
      </c>
      <c r="AV2551" s="10" t="s">
        <v>78</v>
      </c>
      <c r="AW2551" s="10" t="s">
        <v>28</v>
      </c>
      <c r="AX2551" s="10" t="s">
        <v>72</v>
      </c>
      <c r="AY2551" s="138" t="s">
        <v>130</v>
      </c>
    </row>
    <row r="2552" spans="2:65" s="10" customFormat="1">
      <c r="B2552" s="136"/>
      <c r="D2552" s="137" t="s">
        <v>131</v>
      </c>
      <c r="E2552" s="138" t="s">
        <v>1</v>
      </c>
      <c r="F2552" s="139" t="s">
        <v>3348</v>
      </c>
      <c r="H2552" s="140">
        <v>175.95</v>
      </c>
      <c r="I2552" s="141"/>
      <c r="L2552" s="136"/>
      <c r="M2552" s="142"/>
      <c r="T2552" s="144"/>
      <c r="AT2552" s="138" t="s">
        <v>131</v>
      </c>
      <c r="AU2552" s="138" t="s">
        <v>78</v>
      </c>
      <c r="AV2552" s="10" t="s">
        <v>78</v>
      </c>
      <c r="AW2552" s="10" t="s">
        <v>28</v>
      </c>
      <c r="AX2552" s="10" t="s">
        <v>72</v>
      </c>
      <c r="AY2552" s="138" t="s">
        <v>130</v>
      </c>
    </row>
    <row r="2553" spans="2:65" s="10" customFormat="1">
      <c r="B2553" s="136"/>
      <c r="D2553" s="137" t="s">
        <v>131</v>
      </c>
      <c r="E2553" s="138" t="s">
        <v>1</v>
      </c>
      <c r="F2553" s="139" t="s">
        <v>3347</v>
      </c>
      <c r="H2553" s="140">
        <v>103.4</v>
      </c>
      <c r="I2553" s="141"/>
      <c r="L2553" s="136"/>
      <c r="M2553" s="142"/>
      <c r="T2553" s="144"/>
      <c r="AT2553" s="138" t="s">
        <v>131</v>
      </c>
      <c r="AU2553" s="138" t="s">
        <v>78</v>
      </c>
      <c r="AV2553" s="10" t="s">
        <v>78</v>
      </c>
      <c r="AW2553" s="10" t="s">
        <v>28</v>
      </c>
      <c r="AX2553" s="10" t="s">
        <v>72</v>
      </c>
      <c r="AY2553" s="138" t="s">
        <v>130</v>
      </c>
    </row>
    <row r="2554" spans="2:65" s="10" customFormat="1">
      <c r="B2554" s="136"/>
      <c r="D2554" s="137" t="s">
        <v>131</v>
      </c>
      <c r="E2554" s="138" t="s">
        <v>1</v>
      </c>
      <c r="F2554" s="139" t="s">
        <v>3346</v>
      </c>
      <c r="H2554" s="140">
        <v>94.646000000000001</v>
      </c>
      <c r="I2554" s="141"/>
      <c r="L2554" s="136"/>
      <c r="M2554" s="142"/>
      <c r="T2554" s="144"/>
      <c r="AT2554" s="138" t="s">
        <v>131</v>
      </c>
      <c r="AU2554" s="138" t="s">
        <v>78</v>
      </c>
      <c r="AV2554" s="10" t="s">
        <v>78</v>
      </c>
      <c r="AW2554" s="10" t="s">
        <v>28</v>
      </c>
      <c r="AX2554" s="10" t="s">
        <v>72</v>
      </c>
      <c r="AY2554" s="138" t="s">
        <v>130</v>
      </c>
    </row>
    <row r="2555" spans="2:65" s="813" customFormat="1">
      <c r="B2555" s="817"/>
      <c r="D2555" s="137" t="s">
        <v>131</v>
      </c>
      <c r="E2555" s="814" t="s">
        <v>1</v>
      </c>
      <c r="F2555" s="820" t="s">
        <v>4470</v>
      </c>
      <c r="H2555" s="819">
        <v>431.96</v>
      </c>
      <c r="I2555" s="818"/>
      <c r="L2555" s="817"/>
      <c r="M2555" s="816"/>
      <c r="T2555" s="815"/>
      <c r="AT2555" s="814" t="s">
        <v>131</v>
      </c>
      <c r="AU2555" s="814" t="s">
        <v>78</v>
      </c>
      <c r="AV2555" s="813" t="s">
        <v>132</v>
      </c>
      <c r="AW2555" s="813" t="s">
        <v>28</v>
      </c>
      <c r="AX2555" s="813" t="s">
        <v>72</v>
      </c>
      <c r="AY2555" s="814" t="s">
        <v>130</v>
      </c>
    </row>
    <row r="2556" spans="2:65" s="821" customFormat="1">
      <c r="B2556" s="825"/>
      <c r="D2556" s="137" t="s">
        <v>131</v>
      </c>
      <c r="E2556" s="822" t="s">
        <v>3345</v>
      </c>
      <c r="F2556" s="828" t="s">
        <v>3195</v>
      </c>
      <c r="H2556" s="827">
        <v>472.16800000000001</v>
      </c>
      <c r="I2556" s="826"/>
      <c r="L2556" s="825"/>
      <c r="M2556" s="824"/>
      <c r="T2556" s="823"/>
      <c r="AT2556" s="822" t="s">
        <v>131</v>
      </c>
      <c r="AU2556" s="822" t="s">
        <v>78</v>
      </c>
      <c r="AV2556" s="821" t="s">
        <v>103</v>
      </c>
      <c r="AW2556" s="821" t="s">
        <v>28</v>
      </c>
      <c r="AX2556" s="821" t="s">
        <v>8</v>
      </c>
      <c r="AY2556" s="822" t="s">
        <v>130</v>
      </c>
    </row>
    <row r="2557" spans="2:65" s="686" customFormat="1" ht="33" customHeight="1">
      <c r="B2557" s="301"/>
      <c r="C2557" s="551" t="s">
        <v>4469</v>
      </c>
      <c r="D2557" s="551" t="s">
        <v>1008</v>
      </c>
      <c r="E2557" s="801" t="s">
        <v>3336</v>
      </c>
      <c r="F2557" s="552" t="s">
        <v>3335</v>
      </c>
      <c r="G2557" s="800" t="s">
        <v>270</v>
      </c>
      <c r="H2557" s="799">
        <v>574.5</v>
      </c>
      <c r="I2557" s="553"/>
      <c r="J2557" s="798">
        <f>ROUND(I2557*H2557,0)</f>
        <v>0</v>
      </c>
      <c r="K2557" s="552" t="s">
        <v>4082</v>
      </c>
      <c r="L2557" s="34"/>
      <c r="M2557" s="554" t="s">
        <v>1</v>
      </c>
      <c r="N2557" s="555" t="s">
        <v>37</v>
      </c>
      <c r="P2557" s="307">
        <f>O2557*H2557</f>
        <v>0</v>
      </c>
      <c r="Q2557" s="307">
        <v>2.0120000000000001E-4</v>
      </c>
      <c r="R2557" s="307">
        <f>Q2557*H2557</f>
        <v>0.11558940000000001</v>
      </c>
      <c r="S2557" s="307">
        <v>0</v>
      </c>
      <c r="T2557" s="133">
        <f>S2557*H2557</f>
        <v>0</v>
      </c>
      <c r="AR2557" s="134" t="s">
        <v>143</v>
      </c>
      <c r="AT2557" s="134" t="s">
        <v>1008</v>
      </c>
      <c r="AU2557" s="134" t="s">
        <v>78</v>
      </c>
      <c r="AY2557" s="277" t="s">
        <v>130</v>
      </c>
      <c r="BE2557" s="308">
        <f>IF(N2557="základní",J2557,0)</f>
        <v>0</v>
      </c>
      <c r="BF2557" s="308">
        <f>IF(N2557="snížená",J2557,0)</f>
        <v>0</v>
      </c>
      <c r="BG2557" s="308">
        <f>IF(N2557="zákl. přenesená",J2557,0)</f>
        <v>0</v>
      </c>
      <c r="BH2557" s="308">
        <f>IF(N2557="sníž. přenesená",J2557,0)</f>
        <v>0</v>
      </c>
      <c r="BI2557" s="308">
        <f>IF(N2557="nulová",J2557,0)</f>
        <v>0</v>
      </c>
      <c r="BJ2557" s="277" t="s">
        <v>8</v>
      </c>
      <c r="BK2557" s="308">
        <f>ROUND(I2557*H2557,0)</f>
        <v>0</v>
      </c>
      <c r="BL2557" s="277" t="s">
        <v>143</v>
      </c>
      <c r="BM2557" s="134" t="s">
        <v>4468</v>
      </c>
    </row>
    <row r="2558" spans="2:65" s="10" customFormat="1">
      <c r="B2558" s="136"/>
      <c r="D2558" s="137" t="s">
        <v>131</v>
      </c>
      <c r="E2558" s="138" t="s">
        <v>1</v>
      </c>
      <c r="F2558" s="139" t="s">
        <v>3339</v>
      </c>
      <c r="H2558" s="140">
        <v>492</v>
      </c>
      <c r="I2558" s="141"/>
      <c r="L2558" s="136"/>
      <c r="M2558" s="142"/>
      <c r="T2558" s="144"/>
      <c r="AT2558" s="138" t="s">
        <v>131</v>
      </c>
      <c r="AU2558" s="138" t="s">
        <v>78</v>
      </c>
      <c r="AV2558" s="10" t="s">
        <v>78</v>
      </c>
      <c r="AW2558" s="10" t="s">
        <v>28</v>
      </c>
      <c r="AX2558" s="10" t="s">
        <v>72</v>
      </c>
      <c r="AY2558" s="138" t="s">
        <v>130</v>
      </c>
    </row>
    <row r="2559" spans="2:65" s="10" customFormat="1">
      <c r="B2559" s="136"/>
      <c r="D2559" s="137" t="s">
        <v>131</v>
      </c>
      <c r="E2559" s="138" t="s">
        <v>1</v>
      </c>
      <c r="F2559" s="139" t="s">
        <v>3338</v>
      </c>
      <c r="H2559" s="140">
        <v>82.5</v>
      </c>
      <c r="I2559" s="141"/>
      <c r="L2559" s="136"/>
      <c r="M2559" s="142"/>
      <c r="T2559" s="144"/>
      <c r="AT2559" s="138" t="s">
        <v>131</v>
      </c>
      <c r="AU2559" s="138" t="s">
        <v>78</v>
      </c>
      <c r="AV2559" s="10" t="s">
        <v>78</v>
      </c>
      <c r="AW2559" s="10" t="s">
        <v>28</v>
      </c>
      <c r="AX2559" s="10" t="s">
        <v>72</v>
      </c>
      <c r="AY2559" s="138" t="s">
        <v>130</v>
      </c>
    </row>
    <row r="2560" spans="2:65" s="813" customFormat="1">
      <c r="B2560" s="817"/>
      <c r="D2560" s="137" t="s">
        <v>131</v>
      </c>
      <c r="E2560" s="814" t="s">
        <v>1</v>
      </c>
      <c r="F2560" s="820" t="s">
        <v>4467</v>
      </c>
      <c r="H2560" s="819">
        <v>574.5</v>
      </c>
      <c r="I2560" s="818"/>
      <c r="L2560" s="817"/>
      <c r="M2560" s="816"/>
      <c r="T2560" s="815"/>
      <c r="AT2560" s="814" t="s">
        <v>131</v>
      </c>
      <c r="AU2560" s="814" t="s">
        <v>78</v>
      </c>
      <c r="AV2560" s="813" t="s">
        <v>132</v>
      </c>
      <c r="AW2560" s="813" t="s">
        <v>28</v>
      </c>
      <c r="AX2560" s="813" t="s">
        <v>72</v>
      </c>
      <c r="AY2560" s="814" t="s">
        <v>130</v>
      </c>
    </row>
    <row r="2561" spans="2:65" s="821" customFormat="1">
      <c r="B2561" s="825"/>
      <c r="D2561" s="137" t="s">
        <v>131</v>
      </c>
      <c r="E2561" s="822" t="s">
        <v>3337</v>
      </c>
      <c r="F2561" s="828" t="s">
        <v>3195</v>
      </c>
      <c r="H2561" s="827">
        <v>574.5</v>
      </c>
      <c r="I2561" s="826"/>
      <c r="L2561" s="825"/>
      <c r="M2561" s="824"/>
      <c r="T2561" s="823"/>
      <c r="AT2561" s="822" t="s">
        <v>131</v>
      </c>
      <c r="AU2561" s="822" t="s">
        <v>78</v>
      </c>
      <c r="AV2561" s="821" t="s">
        <v>103</v>
      </c>
      <c r="AW2561" s="821" t="s">
        <v>28</v>
      </c>
      <c r="AX2561" s="821" t="s">
        <v>8</v>
      </c>
      <c r="AY2561" s="822" t="s">
        <v>130</v>
      </c>
    </row>
    <row r="2562" spans="2:65" s="686" customFormat="1" ht="24.25" customHeight="1">
      <c r="B2562" s="301"/>
      <c r="C2562" s="551" t="s">
        <v>4466</v>
      </c>
      <c r="D2562" s="551" t="s">
        <v>1008</v>
      </c>
      <c r="E2562" s="801" t="s">
        <v>3327</v>
      </c>
      <c r="F2562" s="552" t="s">
        <v>3326</v>
      </c>
      <c r="G2562" s="800" t="s">
        <v>270</v>
      </c>
      <c r="H2562" s="799">
        <v>297.846</v>
      </c>
      <c r="I2562" s="553"/>
      <c r="J2562" s="798">
        <f>ROUND(I2562*H2562,0)</f>
        <v>0</v>
      </c>
      <c r="K2562" s="552" t="s">
        <v>4082</v>
      </c>
      <c r="L2562" s="34"/>
      <c r="M2562" s="554" t="s">
        <v>1</v>
      </c>
      <c r="N2562" s="555" t="s">
        <v>37</v>
      </c>
      <c r="P2562" s="307">
        <f>O2562*H2562</f>
        <v>0</v>
      </c>
      <c r="Q2562" s="307">
        <v>2.05E-4</v>
      </c>
      <c r="R2562" s="307">
        <f>Q2562*H2562</f>
        <v>6.1058429999999997E-2</v>
      </c>
      <c r="S2562" s="307">
        <v>0</v>
      </c>
      <c r="T2562" s="133">
        <f>S2562*H2562</f>
        <v>0</v>
      </c>
      <c r="AR2562" s="134" t="s">
        <v>143</v>
      </c>
      <c r="AT2562" s="134" t="s">
        <v>1008</v>
      </c>
      <c r="AU2562" s="134" t="s">
        <v>78</v>
      </c>
      <c r="AY2562" s="277" t="s">
        <v>130</v>
      </c>
      <c r="BE2562" s="308">
        <f>IF(N2562="základní",J2562,0)</f>
        <v>0</v>
      </c>
      <c r="BF2562" s="308">
        <f>IF(N2562="snížená",J2562,0)</f>
        <v>0</v>
      </c>
      <c r="BG2562" s="308">
        <f>IF(N2562="zákl. přenesená",J2562,0)</f>
        <v>0</v>
      </c>
      <c r="BH2562" s="308">
        <f>IF(N2562="sníž. přenesená",J2562,0)</f>
        <v>0</v>
      </c>
      <c r="BI2562" s="308">
        <f>IF(N2562="nulová",J2562,0)</f>
        <v>0</v>
      </c>
      <c r="BJ2562" s="277" t="s">
        <v>8</v>
      </c>
      <c r="BK2562" s="308">
        <f>ROUND(I2562*H2562,0)</f>
        <v>0</v>
      </c>
      <c r="BL2562" s="277" t="s">
        <v>143</v>
      </c>
      <c r="BM2562" s="134" t="s">
        <v>4465</v>
      </c>
    </row>
    <row r="2563" spans="2:65" s="10" customFormat="1">
      <c r="B2563" s="136"/>
      <c r="D2563" s="137" t="s">
        <v>131</v>
      </c>
      <c r="E2563" s="138" t="s">
        <v>1</v>
      </c>
      <c r="F2563" s="139" t="s">
        <v>3331</v>
      </c>
      <c r="H2563" s="140">
        <v>83.44</v>
      </c>
      <c r="I2563" s="141"/>
      <c r="L2563" s="136"/>
      <c r="M2563" s="142"/>
      <c r="T2563" s="144"/>
      <c r="AT2563" s="138" t="s">
        <v>131</v>
      </c>
      <c r="AU2563" s="138" t="s">
        <v>78</v>
      </c>
      <c r="AV2563" s="10" t="s">
        <v>78</v>
      </c>
      <c r="AW2563" s="10" t="s">
        <v>28</v>
      </c>
      <c r="AX2563" s="10" t="s">
        <v>72</v>
      </c>
      <c r="AY2563" s="138" t="s">
        <v>130</v>
      </c>
    </row>
    <row r="2564" spans="2:65" s="10" customFormat="1">
      <c r="B2564" s="136"/>
      <c r="D2564" s="137" t="s">
        <v>131</v>
      </c>
      <c r="E2564" s="138" t="s">
        <v>1</v>
      </c>
      <c r="F2564" s="139" t="s">
        <v>3330</v>
      </c>
      <c r="H2564" s="140">
        <v>214.40600000000001</v>
      </c>
      <c r="I2564" s="141"/>
      <c r="L2564" s="136"/>
      <c r="M2564" s="142"/>
      <c r="T2564" s="144"/>
      <c r="AT2564" s="138" t="s">
        <v>131</v>
      </c>
      <c r="AU2564" s="138" t="s">
        <v>78</v>
      </c>
      <c r="AV2564" s="10" t="s">
        <v>78</v>
      </c>
      <c r="AW2564" s="10" t="s">
        <v>28</v>
      </c>
      <c r="AX2564" s="10" t="s">
        <v>72</v>
      </c>
      <c r="AY2564" s="138" t="s">
        <v>130</v>
      </c>
    </row>
    <row r="2565" spans="2:65" s="813" customFormat="1">
      <c r="B2565" s="817"/>
      <c r="D2565" s="137" t="s">
        <v>131</v>
      </c>
      <c r="E2565" s="814" t="s">
        <v>3329</v>
      </c>
      <c r="F2565" s="820" t="s">
        <v>3328</v>
      </c>
      <c r="H2565" s="819">
        <v>297.846</v>
      </c>
      <c r="I2565" s="818"/>
      <c r="L2565" s="817"/>
      <c r="M2565" s="816"/>
      <c r="T2565" s="815"/>
      <c r="AT2565" s="814" t="s">
        <v>131</v>
      </c>
      <c r="AU2565" s="814" t="s">
        <v>78</v>
      </c>
      <c r="AV2565" s="813" t="s">
        <v>132</v>
      </c>
      <c r="AW2565" s="813" t="s">
        <v>28</v>
      </c>
      <c r="AX2565" s="813" t="s">
        <v>8</v>
      </c>
      <c r="AY2565" s="814" t="s">
        <v>130</v>
      </c>
    </row>
    <row r="2566" spans="2:65" s="686" customFormat="1" ht="24.25" customHeight="1">
      <c r="B2566" s="301"/>
      <c r="C2566" s="551" t="s">
        <v>4464</v>
      </c>
      <c r="D2566" s="551" t="s">
        <v>1008</v>
      </c>
      <c r="E2566" s="801" t="s">
        <v>3354</v>
      </c>
      <c r="F2566" s="552" t="s">
        <v>3353</v>
      </c>
      <c r="G2566" s="800" t="s">
        <v>270</v>
      </c>
      <c r="H2566" s="799">
        <v>3502.51</v>
      </c>
      <c r="I2566" s="553"/>
      <c r="J2566" s="798">
        <f>ROUND(I2566*H2566,0)</f>
        <v>0</v>
      </c>
      <c r="K2566" s="552" t="s">
        <v>4082</v>
      </c>
      <c r="L2566" s="34"/>
      <c r="M2566" s="554" t="s">
        <v>1</v>
      </c>
      <c r="N2566" s="555" t="s">
        <v>37</v>
      </c>
      <c r="P2566" s="307">
        <f>O2566*H2566</f>
        <v>0</v>
      </c>
      <c r="Q2566" s="307">
        <v>2.8600000000000001E-4</v>
      </c>
      <c r="R2566" s="307">
        <f>Q2566*H2566</f>
        <v>1.0017178600000001</v>
      </c>
      <c r="S2566" s="307">
        <v>0</v>
      </c>
      <c r="T2566" s="133">
        <f>S2566*H2566</f>
        <v>0</v>
      </c>
      <c r="AR2566" s="134" t="s">
        <v>143</v>
      </c>
      <c r="AT2566" s="134" t="s">
        <v>1008</v>
      </c>
      <c r="AU2566" s="134" t="s">
        <v>78</v>
      </c>
      <c r="AY2566" s="277" t="s">
        <v>130</v>
      </c>
      <c r="BE2566" s="308">
        <f>IF(N2566="základní",J2566,0)</f>
        <v>0</v>
      </c>
      <c r="BF2566" s="308">
        <f>IF(N2566="snížená",J2566,0)</f>
        <v>0</v>
      </c>
      <c r="BG2566" s="308">
        <f>IF(N2566="zákl. přenesená",J2566,0)</f>
        <v>0</v>
      </c>
      <c r="BH2566" s="308">
        <f>IF(N2566="sníž. přenesená",J2566,0)</f>
        <v>0</v>
      </c>
      <c r="BI2566" s="308">
        <f>IF(N2566="nulová",J2566,0)</f>
        <v>0</v>
      </c>
      <c r="BJ2566" s="277" t="s">
        <v>8</v>
      </c>
      <c r="BK2566" s="308">
        <f>ROUND(I2566*H2566,0)</f>
        <v>0</v>
      </c>
      <c r="BL2566" s="277" t="s">
        <v>143</v>
      </c>
      <c r="BM2566" s="134" t="s">
        <v>4463</v>
      </c>
    </row>
    <row r="2567" spans="2:65" s="10" customFormat="1">
      <c r="B2567" s="136"/>
      <c r="D2567" s="137" t="s">
        <v>131</v>
      </c>
      <c r="E2567" s="138" t="s">
        <v>1</v>
      </c>
      <c r="F2567" s="139" t="s">
        <v>3357</v>
      </c>
      <c r="H2567" s="140">
        <v>3502.51</v>
      </c>
      <c r="I2567" s="141"/>
      <c r="L2567" s="136"/>
      <c r="M2567" s="142"/>
      <c r="T2567" s="144"/>
      <c r="AT2567" s="138" t="s">
        <v>131</v>
      </c>
      <c r="AU2567" s="138" t="s">
        <v>78</v>
      </c>
      <c r="AV2567" s="10" t="s">
        <v>78</v>
      </c>
      <c r="AW2567" s="10" t="s">
        <v>28</v>
      </c>
      <c r="AX2567" s="10" t="s">
        <v>8</v>
      </c>
      <c r="AY2567" s="138" t="s">
        <v>130</v>
      </c>
    </row>
    <row r="2568" spans="2:65" s="686" customFormat="1" ht="33" customHeight="1">
      <c r="B2568" s="301"/>
      <c r="C2568" s="551" t="s">
        <v>4462</v>
      </c>
      <c r="D2568" s="551" t="s">
        <v>1008</v>
      </c>
      <c r="E2568" s="801" t="s">
        <v>3342</v>
      </c>
      <c r="F2568" s="552" t="s">
        <v>3341</v>
      </c>
      <c r="G2568" s="800" t="s">
        <v>270</v>
      </c>
      <c r="H2568" s="799">
        <v>472.16800000000001</v>
      </c>
      <c r="I2568" s="553"/>
      <c r="J2568" s="798">
        <f>ROUND(I2568*H2568,0)</f>
        <v>0</v>
      </c>
      <c r="K2568" s="552" t="s">
        <v>4082</v>
      </c>
      <c r="L2568" s="34"/>
      <c r="M2568" s="554" t="s">
        <v>1</v>
      </c>
      <c r="N2568" s="555" t="s">
        <v>37</v>
      </c>
      <c r="P2568" s="307">
        <f>O2568*H2568</f>
        <v>0</v>
      </c>
      <c r="Q2568" s="307">
        <v>2.8600000000000001E-4</v>
      </c>
      <c r="R2568" s="307">
        <f>Q2568*H2568</f>
        <v>0.135040048</v>
      </c>
      <c r="S2568" s="307">
        <v>0</v>
      </c>
      <c r="T2568" s="133">
        <f>S2568*H2568</f>
        <v>0</v>
      </c>
      <c r="AR2568" s="134" t="s">
        <v>143</v>
      </c>
      <c r="AT2568" s="134" t="s">
        <v>1008</v>
      </c>
      <c r="AU2568" s="134" t="s">
        <v>78</v>
      </c>
      <c r="AY2568" s="277" t="s">
        <v>130</v>
      </c>
      <c r="BE2568" s="308">
        <f>IF(N2568="základní",J2568,0)</f>
        <v>0</v>
      </c>
      <c r="BF2568" s="308">
        <f>IF(N2568="snížená",J2568,0)</f>
        <v>0</v>
      </c>
      <c r="BG2568" s="308">
        <f>IF(N2568="zákl. přenesená",J2568,0)</f>
        <v>0</v>
      </c>
      <c r="BH2568" s="308">
        <f>IF(N2568="sníž. přenesená",J2568,0)</f>
        <v>0</v>
      </c>
      <c r="BI2568" s="308">
        <f>IF(N2568="nulová",J2568,0)</f>
        <v>0</v>
      </c>
      <c r="BJ2568" s="277" t="s">
        <v>8</v>
      </c>
      <c r="BK2568" s="308">
        <f>ROUND(I2568*H2568,0)</f>
        <v>0</v>
      </c>
      <c r="BL2568" s="277" t="s">
        <v>143</v>
      </c>
      <c r="BM2568" s="134" t="s">
        <v>4461</v>
      </c>
    </row>
    <row r="2569" spans="2:65" s="10" customFormat="1">
      <c r="B2569" s="136"/>
      <c r="D2569" s="137" t="s">
        <v>131</v>
      </c>
      <c r="E2569" s="138" t="s">
        <v>1</v>
      </c>
      <c r="F2569" s="139" t="s">
        <v>3345</v>
      </c>
      <c r="H2569" s="140">
        <v>472.16800000000001</v>
      </c>
      <c r="I2569" s="141"/>
      <c r="L2569" s="136"/>
      <c r="M2569" s="142"/>
      <c r="T2569" s="144"/>
      <c r="AT2569" s="138" t="s">
        <v>131</v>
      </c>
      <c r="AU2569" s="138" t="s">
        <v>78</v>
      </c>
      <c r="AV2569" s="10" t="s">
        <v>78</v>
      </c>
      <c r="AW2569" s="10" t="s">
        <v>28</v>
      </c>
      <c r="AX2569" s="10" t="s">
        <v>8</v>
      </c>
      <c r="AY2569" s="138" t="s">
        <v>130</v>
      </c>
    </row>
    <row r="2570" spans="2:65" s="686" customFormat="1" ht="24.25" customHeight="1">
      <c r="B2570" s="301"/>
      <c r="C2570" s="551" t="s">
        <v>4460</v>
      </c>
      <c r="D2570" s="551" t="s">
        <v>1008</v>
      </c>
      <c r="E2570" s="801" t="s">
        <v>3334</v>
      </c>
      <c r="F2570" s="552" t="s">
        <v>3333</v>
      </c>
      <c r="G2570" s="800" t="s">
        <v>270</v>
      </c>
      <c r="H2570" s="799">
        <v>574.5</v>
      </c>
      <c r="I2570" s="553"/>
      <c r="J2570" s="798">
        <f>ROUND(I2570*H2570,0)</f>
        <v>0</v>
      </c>
      <c r="K2570" s="552" t="s">
        <v>4082</v>
      </c>
      <c r="L2570" s="34"/>
      <c r="M2570" s="554" t="s">
        <v>1</v>
      </c>
      <c r="N2570" s="555" t="s">
        <v>37</v>
      </c>
      <c r="P2570" s="307">
        <f>O2570*H2570</f>
        <v>0</v>
      </c>
      <c r="Q2570" s="307">
        <v>2.8600000000000001E-4</v>
      </c>
      <c r="R2570" s="307">
        <f>Q2570*H2570</f>
        <v>0.16430700000000001</v>
      </c>
      <c r="S2570" s="307">
        <v>0</v>
      </c>
      <c r="T2570" s="133">
        <f>S2570*H2570</f>
        <v>0</v>
      </c>
      <c r="AR2570" s="134" t="s">
        <v>143</v>
      </c>
      <c r="AT2570" s="134" t="s">
        <v>1008</v>
      </c>
      <c r="AU2570" s="134" t="s">
        <v>78</v>
      </c>
      <c r="AY2570" s="277" t="s">
        <v>130</v>
      </c>
      <c r="BE2570" s="308">
        <f>IF(N2570="základní",J2570,0)</f>
        <v>0</v>
      </c>
      <c r="BF2570" s="308">
        <f>IF(N2570="snížená",J2570,0)</f>
        <v>0</v>
      </c>
      <c r="BG2570" s="308">
        <f>IF(N2570="zákl. přenesená",J2570,0)</f>
        <v>0</v>
      </c>
      <c r="BH2570" s="308">
        <f>IF(N2570="sníž. přenesená",J2570,0)</f>
        <v>0</v>
      </c>
      <c r="BI2570" s="308">
        <f>IF(N2570="nulová",J2570,0)</f>
        <v>0</v>
      </c>
      <c r="BJ2570" s="277" t="s">
        <v>8</v>
      </c>
      <c r="BK2570" s="308">
        <f>ROUND(I2570*H2570,0)</f>
        <v>0</v>
      </c>
      <c r="BL2570" s="277" t="s">
        <v>143</v>
      </c>
      <c r="BM2570" s="134" t="s">
        <v>4459</v>
      </c>
    </row>
    <row r="2571" spans="2:65" s="10" customFormat="1">
      <c r="B2571" s="136"/>
      <c r="D2571" s="137" t="s">
        <v>131</v>
      </c>
      <c r="E2571" s="138" t="s">
        <v>1</v>
      </c>
      <c r="F2571" s="139" t="s">
        <v>3337</v>
      </c>
      <c r="H2571" s="140">
        <v>574.5</v>
      </c>
      <c r="I2571" s="141"/>
      <c r="L2571" s="136"/>
      <c r="M2571" s="142"/>
      <c r="T2571" s="144"/>
      <c r="AT2571" s="138" t="s">
        <v>131</v>
      </c>
      <c r="AU2571" s="138" t="s">
        <v>78</v>
      </c>
      <c r="AV2571" s="10" t="s">
        <v>78</v>
      </c>
      <c r="AW2571" s="10" t="s">
        <v>28</v>
      </c>
      <c r="AX2571" s="10" t="s">
        <v>8</v>
      </c>
      <c r="AY2571" s="138" t="s">
        <v>130</v>
      </c>
    </row>
    <row r="2572" spans="2:65" s="686" customFormat="1" ht="24.25" customHeight="1">
      <c r="B2572" s="301"/>
      <c r="C2572" s="551" t="s">
        <v>4458</v>
      </c>
      <c r="D2572" s="551" t="s">
        <v>1008</v>
      </c>
      <c r="E2572" s="801" t="s">
        <v>3325</v>
      </c>
      <c r="F2572" s="552" t="s">
        <v>3324</v>
      </c>
      <c r="G2572" s="800" t="s">
        <v>270</v>
      </c>
      <c r="H2572" s="799">
        <v>297.846</v>
      </c>
      <c r="I2572" s="553"/>
      <c r="J2572" s="798">
        <f>ROUND(I2572*H2572,0)</f>
        <v>0</v>
      </c>
      <c r="K2572" s="552" t="s">
        <v>4082</v>
      </c>
      <c r="L2572" s="34"/>
      <c r="M2572" s="554" t="s">
        <v>1</v>
      </c>
      <c r="N2572" s="555" t="s">
        <v>37</v>
      </c>
      <c r="P2572" s="307">
        <f>O2572*H2572</f>
        <v>0</v>
      </c>
      <c r="Q2572" s="307">
        <v>3.255E-4</v>
      </c>
      <c r="R2572" s="307">
        <f>Q2572*H2572</f>
        <v>9.6948873000000005E-2</v>
      </c>
      <c r="S2572" s="307">
        <v>0</v>
      </c>
      <c r="T2572" s="133">
        <f>S2572*H2572</f>
        <v>0</v>
      </c>
      <c r="AR2572" s="134" t="s">
        <v>143</v>
      </c>
      <c r="AT2572" s="134" t="s">
        <v>1008</v>
      </c>
      <c r="AU2572" s="134" t="s">
        <v>78</v>
      </c>
      <c r="AY2572" s="277" t="s">
        <v>130</v>
      </c>
      <c r="BE2572" s="308">
        <f>IF(N2572="základní",J2572,0)</f>
        <v>0</v>
      </c>
      <c r="BF2572" s="308">
        <f>IF(N2572="snížená",J2572,0)</f>
        <v>0</v>
      </c>
      <c r="BG2572" s="308">
        <f>IF(N2572="zákl. přenesená",J2572,0)</f>
        <v>0</v>
      </c>
      <c r="BH2572" s="308">
        <f>IF(N2572="sníž. přenesená",J2572,0)</f>
        <v>0</v>
      </c>
      <c r="BI2572" s="308">
        <f>IF(N2572="nulová",J2572,0)</f>
        <v>0</v>
      </c>
      <c r="BJ2572" s="277" t="s">
        <v>8</v>
      </c>
      <c r="BK2572" s="308">
        <f>ROUND(I2572*H2572,0)</f>
        <v>0</v>
      </c>
      <c r="BL2572" s="277" t="s">
        <v>143</v>
      </c>
      <c r="BM2572" s="134" t="s">
        <v>4457</v>
      </c>
    </row>
    <row r="2573" spans="2:65" s="10" customFormat="1">
      <c r="B2573" s="136"/>
      <c r="D2573" s="137" t="s">
        <v>131</v>
      </c>
      <c r="E2573" s="138" t="s">
        <v>1</v>
      </c>
      <c r="F2573" s="139" t="s">
        <v>3329</v>
      </c>
      <c r="H2573" s="140">
        <v>297.846</v>
      </c>
      <c r="I2573" s="141"/>
      <c r="L2573" s="136"/>
      <c r="M2573" s="142"/>
      <c r="T2573" s="144"/>
      <c r="AT2573" s="138" t="s">
        <v>131</v>
      </c>
      <c r="AU2573" s="138" t="s">
        <v>78</v>
      </c>
      <c r="AV2573" s="10" t="s">
        <v>78</v>
      </c>
      <c r="AW2573" s="10" t="s">
        <v>28</v>
      </c>
      <c r="AX2573" s="10" t="s">
        <v>8</v>
      </c>
      <c r="AY2573" s="138" t="s">
        <v>130</v>
      </c>
    </row>
    <row r="2574" spans="2:65" s="292" customFormat="1" ht="22.95" customHeight="1">
      <c r="B2574" s="293"/>
      <c r="D2574" s="120" t="s">
        <v>71</v>
      </c>
      <c r="E2574" s="129" t="s">
        <v>4456</v>
      </c>
      <c r="F2574" s="129" t="s">
        <v>4455</v>
      </c>
      <c r="I2574" s="294"/>
      <c r="J2574" s="300">
        <f>BK2574</f>
        <v>0</v>
      </c>
      <c r="L2574" s="293"/>
      <c r="M2574" s="296"/>
      <c r="P2574" s="297">
        <f>SUM(P2575:P2583)</f>
        <v>0</v>
      </c>
      <c r="R2574" s="297">
        <f>SUM(R2575:R2583)</f>
        <v>5.8451000000000003E-2</v>
      </c>
      <c r="T2574" s="298">
        <f>SUM(T2575:T2583)</f>
        <v>0</v>
      </c>
      <c r="AR2574" s="120" t="s">
        <v>78</v>
      </c>
      <c r="AT2574" s="127" t="s">
        <v>71</v>
      </c>
      <c r="AU2574" s="127" t="s">
        <v>8</v>
      </c>
      <c r="AY2574" s="120" t="s">
        <v>130</v>
      </c>
      <c r="BK2574" s="128">
        <f>SUM(BK2575:BK2583)</f>
        <v>0</v>
      </c>
    </row>
    <row r="2575" spans="2:65" s="686" customFormat="1" ht="21.75" customHeight="1">
      <c r="B2575" s="301"/>
      <c r="C2575" s="551" t="s">
        <v>4454</v>
      </c>
      <c r="D2575" s="551" t="s">
        <v>1008</v>
      </c>
      <c r="E2575" s="801" t="s">
        <v>4453</v>
      </c>
      <c r="F2575" s="552" t="s">
        <v>4452</v>
      </c>
      <c r="G2575" s="800" t="s">
        <v>3305</v>
      </c>
      <c r="H2575" s="799">
        <v>6</v>
      </c>
      <c r="I2575" s="553"/>
      <c r="J2575" s="798">
        <f>ROUND(I2575*H2575,0)</f>
        <v>0</v>
      </c>
      <c r="K2575" s="552" t="s">
        <v>4082</v>
      </c>
      <c r="L2575" s="34"/>
      <c r="M2575" s="554" t="s">
        <v>1</v>
      </c>
      <c r="N2575" s="555" t="s">
        <v>37</v>
      </c>
      <c r="P2575" s="307">
        <f>O2575*H2575</f>
        <v>0</v>
      </c>
      <c r="Q2575" s="307">
        <v>0</v>
      </c>
      <c r="R2575" s="307">
        <f>Q2575*H2575</f>
        <v>0</v>
      </c>
      <c r="S2575" s="307">
        <v>0</v>
      </c>
      <c r="T2575" s="133">
        <f>S2575*H2575</f>
        <v>0</v>
      </c>
      <c r="AR2575" s="134" t="s">
        <v>143</v>
      </c>
      <c r="AT2575" s="134" t="s">
        <v>1008</v>
      </c>
      <c r="AU2575" s="134" t="s">
        <v>78</v>
      </c>
      <c r="AY2575" s="277" t="s">
        <v>130</v>
      </c>
      <c r="BE2575" s="308">
        <f>IF(N2575="základní",J2575,0)</f>
        <v>0</v>
      </c>
      <c r="BF2575" s="308">
        <f>IF(N2575="snížená",J2575,0)</f>
        <v>0</v>
      </c>
      <c r="BG2575" s="308">
        <f>IF(N2575="zákl. přenesená",J2575,0)</f>
        <v>0</v>
      </c>
      <c r="BH2575" s="308">
        <f>IF(N2575="sníž. přenesená",J2575,0)</f>
        <v>0</v>
      </c>
      <c r="BI2575" s="308">
        <f>IF(N2575="nulová",J2575,0)</f>
        <v>0</v>
      </c>
      <c r="BJ2575" s="277" t="s">
        <v>8</v>
      </c>
      <c r="BK2575" s="308">
        <f>ROUND(I2575*H2575,0)</f>
        <v>0</v>
      </c>
      <c r="BL2575" s="277" t="s">
        <v>143</v>
      </c>
      <c r="BM2575" s="134" t="s">
        <v>4451</v>
      </c>
    </row>
    <row r="2576" spans="2:65" s="10" customFormat="1">
      <c r="B2576" s="136"/>
      <c r="D2576" s="137" t="s">
        <v>131</v>
      </c>
      <c r="E2576" s="138" t="s">
        <v>1</v>
      </c>
      <c r="F2576" s="139" t="s">
        <v>4450</v>
      </c>
      <c r="H2576" s="140">
        <v>5</v>
      </c>
      <c r="I2576" s="141"/>
      <c r="L2576" s="136"/>
      <c r="M2576" s="142"/>
      <c r="T2576" s="144"/>
      <c r="AT2576" s="138" t="s">
        <v>131</v>
      </c>
      <c r="AU2576" s="138" t="s">
        <v>78</v>
      </c>
      <c r="AV2576" s="10" t="s">
        <v>78</v>
      </c>
      <c r="AW2576" s="10" t="s">
        <v>28</v>
      </c>
      <c r="AX2576" s="10" t="s">
        <v>72</v>
      </c>
      <c r="AY2576" s="138" t="s">
        <v>130</v>
      </c>
    </row>
    <row r="2577" spans="2:65" s="10" customFormat="1">
      <c r="B2577" s="136"/>
      <c r="D2577" s="137" t="s">
        <v>131</v>
      </c>
      <c r="E2577" s="138" t="s">
        <v>1</v>
      </c>
      <c r="F2577" s="139" t="s">
        <v>4449</v>
      </c>
      <c r="H2577" s="140">
        <v>1</v>
      </c>
      <c r="I2577" s="141"/>
      <c r="L2577" s="136"/>
      <c r="M2577" s="142"/>
      <c r="T2577" s="144"/>
      <c r="AT2577" s="138" t="s">
        <v>131</v>
      </c>
      <c r="AU2577" s="138" t="s">
        <v>78</v>
      </c>
      <c r="AV2577" s="10" t="s">
        <v>78</v>
      </c>
      <c r="AW2577" s="10" t="s">
        <v>28</v>
      </c>
      <c r="AX2577" s="10" t="s">
        <v>72</v>
      </c>
      <c r="AY2577" s="138" t="s">
        <v>130</v>
      </c>
    </row>
    <row r="2578" spans="2:65" s="813" customFormat="1">
      <c r="B2578" s="817"/>
      <c r="D2578" s="137" t="s">
        <v>131</v>
      </c>
      <c r="E2578" s="814" t="s">
        <v>1</v>
      </c>
      <c r="F2578" s="820" t="s">
        <v>2951</v>
      </c>
      <c r="H2578" s="819">
        <v>6</v>
      </c>
      <c r="I2578" s="818"/>
      <c r="L2578" s="817"/>
      <c r="M2578" s="816"/>
      <c r="T2578" s="815"/>
      <c r="AT2578" s="814" t="s">
        <v>131</v>
      </c>
      <c r="AU2578" s="814" t="s">
        <v>78</v>
      </c>
      <c r="AV2578" s="813" t="s">
        <v>132</v>
      </c>
      <c r="AW2578" s="813" t="s">
        <v>28</v>
      </c>
      <c r="AX2578" s="813" t="s">
        <v>8</v>
      </c>
      <c r="AY2578" s="814" t="s">
        <v>130</v>
      </c>
    </row>
    <row r="2579" spans="2:65" s="686" customFormat="1" ht="24.25" customHeight="1">
      <c r="B2579" s="301"/>
      <c r="C2579" s="145" t="s">
        <v>4448</v>
      </c>
      <c r="D2579" s="145" t="s">
        <v>164</v>
      </c>
      <c r="E2579" s="146" t="s">
        <v>4447</v>
      </c>
      <c r="F2579" s="147" t="s">
        <v>4446</v>
      </c>
      <c r="G2579" s="148" t="s">
        <v>270</v>
      </c>
      <c r="H2579" s="149">
        <v>58.451000000000001</v>
      </c>
      <c r="I2579" s="150"/>
      <c r="J2579" s="151">
        <f>ROUND(I2579*H2579,0)</f>
        <v>0</v>
      </c>
      <c r="K2579" s="147" t="s">
        <v>4082</v>
      </c>
      <c r="L2579" s="152"/>
      <c r="M2579" s="153" t="s">
        <v>1</v>
      </c>
      <c r="N2579" s="306" t="s">
        <v>37</v>
      </c>
      <c r="P2579" s="307">
        <f>O2579*H2579</f>
        <v>0</v>
      </c>
      <c r="Q2579" s="307">
        <v>1E-3</v>
      </c>
      <c r="R2579" s="307">
        <f>Q2579*H2579</f>
        <v>5.8451000000000003E-2</v>
      </c>
      <c r="S2579" s="307">
        <v>0</v>
      </c>
      <c r="T2579" s="133">
        <f>S2579*H2579</f>
        <v>0</v>
      </c>
      <c r="AR2579" s="134" t="s">
        <v>154</v>
      </c>
      <c r="AT2579" s="134" t="s">
        <v>164</v>
      </c>
      <c r="AU2579" s="134" t="s">
        <v>78</v>
      </c>
      <c r="AY2579" s="277" t="s">
        <v>130</v>
      </c>
      <c r="BE2579" s="308">
        <f>IF(N2579="základní",J2579,0)</f>
        <v>0</v>
      </c>
      <c r="BF2579" s="308">
        <f>IF(N2579="snížená",J2579,0)</f>
        <v>0</v>
      </c>
      <c r="BG2579" s="308">
        <f>IF(N2579="zákl. přenesená",J2579,0)</f>
        <v>0</v>
      </c>
      <c r="BH2579" s="308">
        <f>IF(N2579="sníž. přenesená",J2579,0)</f>
        <v>0</v>
      </c>
      <c r="BI2579" s="308">
        <f>IF(N2579="nulová",J2579,0)</f>
        <v>0</v>
      </c>
      <c r="BJ2579" s="277" t="s">
        <v>8</v>
      </c>
      <c r="BK2579" s="308">
        <f>ROUND(I2579*H2579,0)</f>
        <v>0</v>
      </c>
      <c r="BL2579" s="277" t="s">
        <v>143</v>
      </c>
      <c r="BM2579" s="134" t="s">
        <v>4445</v>
      </c>
    </row>
    <row r="2580" spans="2:65" s="10" customFormat="1">
      <c r="B2580" s="136"/>
      <c r="D2580" s="137" t="s">
        <v>131</v>
      </c>
      <c r="E2580" s="138" t="s">
        <v>1</v>
      </c>
      <c r="F2580" s="139" t="s">
        <v>4444</v>
      </c>
      <c r="H2580" s="140">
        <v>49.438000000000002</v>
      </c>
      <c r="I2580" s="141"/>
      <c r="L2580" s="136"/>
      <c r="M2580" s="142"/>
      <c r="T2580" s="144"/>
      <c r="AT2580" s="138" t="s">
        <v>131</v>
      </c>
      <c r="AU2580" s="138" t="s">
        <v>78</v>
      </c>
      <c r="AV2580" s="10" t="s">
        <v>78</v>
      </c>
      <c r="AW2580" s="10" t="s">
        <v>28</v>
      </c>
      <c r="AX2580" s="10" t="s">
        <v>72</v>
      </c>
      <c r="AY2580" s="138" t="s">
        <v>130</v>
      </c>
    </row>
    <row r="2581" spans="2:65" s="10" customFormat="1">
      <c r="B2581" s="136"/>
      <c r="D2581" s="137" t="s">
        <v>131</v>
      </c>
      <c r="E2581" s="138" t="s">
        <v>1</v>
      </c>
      <c r="F2581" s="139" t="s">
        <v>4443</v>
      </c>
      <c r="H2581" s="140">
        <v>9.0129999999999999</v>
      </c>
      <c r="I2581" s="141"/>
      <c r="L2581" s="136"/>
      <c r="M2581" s="142"/>
      <c r="T2581" s="144"/>
      <c r="AT2581" s="138" t="s">
        <v>131</v>
      </c>
      <c r="AU2581" s="138" t="s">
        <v>78</v>
      </c>
      <c r="AV2581" s="10" t="s">
        <v>78</v>
      </c>
      <c r="AW2581" s="10" t="s">
        <v>28</v>
      </c>
      <c r="AX2581" s="10" t="s">
        <v>72</v>
      </c>
      <c r="AY2581" s="138" t="s">
        <v>130</v>
      </c>
    </row>
    <row r="2582" spans="2:65" s="813" customFormat="1">
      <c r="B2582" s="817"/>
      <c r="D2582" s="137" t="s">
        <v>131</v>
      </c>
      <c r="E2582" s="814" t="s">
        <v>1</v>
      </c>
      <c r="F2582" s="820" t="s">
        <v>2951</v>
      </c>
      <c r="H2582" s="819">
        <v>58.451000000000001</v>
      </c>
      <c r="I2582" s="818"/>
      <c r="L2582" s="817"/>
      <c r="M2582" s="816"/>
      <c r="T2582" s="815"/>
      <c r="AT2582" s="814" t="s">
        <v>131</v>
      </c>
      <c r="AU2582" s="814" t="s">
        <v>78</v>
      </c>
      <c r="AV2582" s="813" t="s">
        <v>132</v>
      </c>
      <c r="AW2582" s="813" t="s">
        <v>28</v>
      </c>
      <c r="AX2582" s="813" t="s">
        <v>8</v>
      </c>
      <c r="AY2582" s="814" t="s">
        <v>130</v>
      </c>
    </row>
    <row r="2583" spans="2:65" s="686" customFormat="1" ht="24.25" customHeight="1">
      <c r="B2583" s="301"/>
      <c r="C2583" s="551" t="s">
        <v>4442</v>
      </c>
      <c r="D2583" s="551" t="s">
        <v>1008</v>
      </c>
      <c r="E2583" s="801" t="s">
        <v>4441</v>
      </c>
      <c r="F2583" s="552" t="s">
        <v>4440</v>
      </c>
      <c r="G2583" s="800" t="s">
        <v>138</v>
      </c>
      <c r="H2583" s="799">
        <v>5.8000000000000003E-2</v>
      </c>
      <c r="I2583" s="553"/>
      <c r="J2583" s="798">
        <f>ROUND(I2583*H2583,0)</f>
        <v>0</v>
      </c>
      <c r="K2583" s="552" t="s">
        <v>4082</v>
      </c>
      <c r="L2583" s="34"/>
      <c r="M2583" s="554" t="s">
        <v>1</v>
      </c>
      <c r="N2583" s="555" t="s">
        <v>37</v>
      </c>
      <c r="P2583" s="307">
        <f>O2583*H2583</f>
        <v>0</v>
      </c>
      <c r="Q2583" s="307">
        <v>0</v>
      </c>
      <c r="R2583" s="307">
        <f>Q2583*H2583</f>
        <v>0</v>
      </c>
      <c r="S2583" s="307">
        <v>0</v>
      </c>
      <c r="T2583" s="133">
        <f>S2583*H2583</f>
        <v>0</v>
      </c>
      <c r="AR2583" s="134" t="s">
        <v>143</v>
      </c>
      <c r="AT2583" s="134" t="s">
        <v>1008</v>
      </c>
      <c r="AU2583" s="134" t="s">
        <v>78</v>
      </c>
      <c r="AY2583" s="277" t="s">
        <v>130</v>
      </c>
      <c r="BE2583" s="308">
        <f>IF(N2583="základní",J2583,0)</f>
        <v>0</v>
      </c>
      <c r="BF2583" s="308">
        <f>IF(N2583="snížená",J2583,0)</f>
        <v>0</v>
      </c>
      <c r="BG2583" s="308">
        <f>IF(N2583="zákl. přenesená",J2583,0)</f>
        <v>0</v>
      </c>
      <c r="BH2583" s="308">
        <f>IF(N2583="sníž. přenesená",J2583,0)</f>
        <v>0</v>
      </c>
      <c r="BI2583" s="308">
        <f>IF(N2583="nulová",J2583,0)</f>
        <v>0</v>
      </c>
      <c r="BJ2583" s="277" t="s">
        <v>8</v>
      </c>
      <c r="BK2583" s="308">
        <f>ROUND(I2583*H2583,0)</f>
        <v>0</v>
      </c>
      <c r="BL2583" s="277" t="s">
        <v>143</v>
      </c>
      <c r="BM2583" s="134" t="s">
        <v>4439</v>
      </c>
    </row>
    <row r="2584" spans="2:65" s="292" customFormat="1" ht="22.95" customHeight="1">
      <c r="B2584" s="293"/>
      <c r="D2584" s="120" t="s">
        <v>71</v>
      </c>
      <c r="E2584" s="129" t="s">
        <v>4438</v>
      </c>
      <c r="F2584" s="129" t="s">
        <v>4437</v>
      </c>
      <c r="I2584" s="294"/>
      <c r="J2584" s="300">
        <f>BK2584</f>
        <v>0</v>
      </c>
      <c r="L2584" s="293"/>
      <c r="M2584" s="296"/>
      <c r="P2584" s="297">
        <f>SUM(P2585:P2612)</f>
        <v>0</v>
      </c>
      <c r="R2584" s="297">
        <f>SUM(R2585:R2612)</f>
        <v>1.4038769534000002</v>
      </c>
      <c r="T2584" s="298">
        <f>SUM(T2585:T2612)</f>
        <v>0</v>
      </c>
      <c r="AR2584" s="120" t="s">
        <v>78</v>
      </c>
      <c r="AT2584" s="127" t="s">
        <v>71</v>
      </c>
      <c r="AU2584" s="127" t="s">
        <v>8</v>
      </c>
      <c r="AY2584" s="120" t="s">
        <v>130</v>
      </c>
      <c r="BK2584" s="128">
        <f>SUM(BK2585:BK2612)</f>
        <v>0</v>
      </c>
    </row>
    <row r="2585" spans="2:65" s="686" customFormat="1" ht="24.25" customHeight="1">
      <c r="B2585" s="301"/>
      <c r="C2585" s="551" t="s">
        <v>4436</v>
      </c>
      <c r="D2585" s="551" t="s">
        <v>1008</v>
      </c>
      <c r="E2585" s="801" t="s">
        <v>3210</v>
      </c>
      <c r="F2585" s="552" t="s">
        <v>3209</v>
      </c>
      <c r="G2585" s="800" t="s">
        <v>270</v>
      </c>
      <c r="H2585" s="799">
        <v>1416.43</v>
      </c>
      <c r="I2585" s="553"/>
      <c r="J2585" s="798">
        <f>ROUND(I2585*H2585,0)</f>
        <v>0</v>
      </c>
      <c r="K2585" s="552" t="s">
        <v>4082</v>
      </c>
      <c r="L2585" s="34"/>
      <c r="M2585" s="554" t="s">
        <v>1</v>
      </c>
      <c r="N2585" s="555" t="s">
        <v>37</v>
      </c>
      <c r="P2585" s="307">
        <f>O2585*H2585</f>
        <v>0</v>
      </c>
      <c r="Q2585" s="307">
        <v>4.0099999999999999E-4</v>
      </c>
      <c r="R2585" s="307">
        <f>Q2585*H2585</f>
        <v>0.56798842999999999</v>
      </c>
      <c r="S2585" s="307">
        <v>0</v>
      </c>
      <c r="T2585" s="133">
        <f>S2585*H2585</f>
        <v>0</v>
      </c>
      <c r="AR2585" s="134" t="s">
        <v>143</v>
      </c>
      <c r="AT2585" s="134" t="s">
        <v>1008</v>
      </c>
      <c r="AU2585" s="134" t="s">
        <v>78</v>
      </c>
      <c r="AY2585" s="277" t="s">
        <v>130</v>
      </c>
      <c r="BE2585" s="308">
        <f>IF(N2585="základní",J2585,0)</f>
        <v>0</v>
      </c>
      <c r="BF2585" s="308">
        <f>IF(N2585="snížená",J2585,0)</f>
        <v>0</v>
      </c>
      <c r="BG2585" s="308">
        <f>IF(N2585="zákl. přenesená",J2585,0)</f>
        <v>0</v>
      </c>
      <c r="BH2585" s="308">
        <f>IF(N2585="sníž. přenesená",J2585,0)</f>
        <v>0</v>
      </c>
      <c r="BI2585" s="308">
        <f>IF(N2585="nulová",J2585,0)</f>
        <v>0</v>
      </c>
      <c r="BJ2585" s="277" t="s">
        <v>8</v>
      </c>
      <c r="BK2585" s="308">
        <f>ROUND(I2585*H2585,0)</f>
        <v>0</v>
      </c>
      <c r="BL2585" s="277" t="s">
        <v>143</v>
      </c>
      <c r="BM2585" s="134" t="s">
        <v>4435</v>
      </c>
    </row>
    <row r="2586" spans="2:65" s="10" customFormat="1">
      <c r="B2586" s="136"/>
      <c r="D2586" s="137" t="s">
        <v>131</v>
      </c>
      <c r="E2586" s="138" t="s">
        <v>1</v>
      </c>
      <c r="F2586" s="139" t="s">
        <v>3214</v>
      </c>
      <c r="H2586" s="140">
        <v>1351.31</v>
      </c>
      <c r="I2586" s="141"/>
      <c r="L2586" s="136"/>
      <c r="M2586" s="142"/>
      <c r="T2586" s="144"/>
      <c r="AT2586" s="138" t="s">
        <v>131</v>
      </c>
      <c r="AU2586" s="138" t="s">
        <v>78</v>
      </c>
      <c r="AV2586" s="10" t="s">
        <v>78</v>
      </c>
      <c r="AW2586" s="10" t="s">
        <v>28</v>
      </c>
      <c r="AX2586" s="10" t="s">
        <v>72</v>
      </c>
      <c r="AY2586" s="138" t="s">
        <v>130</v>
      </c>
    </row>
    <row r="2587" spans="2:65" s="813" customFormat="1" ht="20.6">
      <c r="B2587" s="817"/>
      <c r="D2587" s="137" t="s">
        <v>131</v>
      </c>
      <c r="E2587" s="814" t="s">
        <v>1</v>
      </c>
      <c r="F2587" s="820" t="s">
        <v>4434</v>
      </c>
      <c r="H2587" s="819">
        <v>1351.31</v>
      </c>
      <c r="I2587" s="818"/>
      <c r="L2587" s="817"/>
      <c r="M2587" s="816"/>
      <c r="T2587" s="815"/>
      <c r="AT2587" s="814" t="s">
        <v>131</v>
      </c>
      <c r="AU2587" s="814" t="s">
        <v>78</v>
      </c>
      <c r="AV2587" s="813" t="s">
        <v>132</v>
      </c>
      <c r="AW2587" s="813" t="s">
        <v>28</v>
      </c>
      <c r="AX2587" s="813" t="s">
        <v>72</v>
      </c>
      <c r="AY2587" s="814" t="s">
        <v>130</v>
      </c>
    </row>
    <row r="2588" spans="2:65" s="10" customFormat="1">
      <c r="B2588" s="136"/>
      <c r="D2588" s="137" t="s">
        <v>131</v>
      </c>
      <c r="E2588" s="138" t="s">
        <v>1</v>
      </c>
      <c r="F2588" s="139" t="s">
        <v>3213</v>
      </c>
      <c r="H2588" s="140">
        <v>49.28</v>
      </c>
      <c r="I2588" s="141"/>
      <c r="L2588" s="136"/>
      <c r="M2588" s="142"/>
      <c r="T2588" s="144"/>
      <c r="AT2588" s="138" t="s">
        <v>131</v>
      </c>
      <c r="AU2588" s="138" t="s">
        <v>78</v>
      </c>
      <c r="AV2588" s="10" t="s">
        <v>78</v>
      </c>
      <c r="AW2588" s="10" t="s">
        <v>28</v>
      </c>
      <c r="AX2588" s="10" t="s">
        <v>72</v>
      </c>
      <c r="AY2588" s="138" t="s">
        <v>130</v>
      </c>
    </row>
    <row r="2589" spans="2:65" s="10" customFormat="1">
      <c r="B2589" s="136"/>
      <c r="D2589" s="137" t="s">
        <v>131</v>
      </c>
      <c r="E2589" s="138" t="s">
        <v>1</v>
      </c>
      <c r="F2589" s="139" t="s">
        <v>3212</v>
      </c>
      <c r="H2589" s="140">
        <v>15.84</v>
      </c>
      <c r="I2589" s="141"/>
      <c r="L2589" s="136"/>
      <c r="M2589" s="142"/>
      <c r="T2589" s="144"/>
      <c r="AT2589" s="138" t="s">
        <v>131</v>
      </c>
      <c r="AU2589" s="138" t="s">
        <v>78</v>
      </c>
      <c r="AV2589" s="10" t="s">
        <v>78</v>
      </c>
      <c r="AW2589" s="10" t="s">
        <v>28</v>
      </c>
      <c r="AX2589" s="10" t="s">
        <v>72</v>
      </c>
      <c r="AY2589" s="138" t="s">
        <v>130</v>
      </c>
    </row>
    <row r="2590" spans="2:65" s="813" customFormat="1">
      <c r="B2590" s="817"/>
      <c r="D2590" s="137" t="s">
        <v>131</v>
      </c>
      <c r="E2590" s="814" t="s">
        <v>1</v>
      </c>
      <c r="F2590" s="820" t="s">
        <v>4433</v>
      </c>
      <c r="H2590" s="819">
        <v>65.12</v>
      </c>
      <c r="I2590" s="818"/>
      <c r="L2590" s="817"/>
      <c r="M2590" s="816"/>
      <c r="T2590" s="815"/>
      <c r="AT2590" s="814" t="s">
        <v>131</v>
      </c>
      <c r="AU2590" s="814" t="s">
        <v>78</v>
      </c>
      <c r="AV2590" s="813" t="s">
        <v>132</v>
      </c>
      <c r="AW2590" s="813" t="s">
        <v>28</v>
      </c>
      <c r="AX2590" s="813" t="s">
        <v>72</v>
      </c>
      <c r="AY2590" s="814" t="s">
        <v>130</v>
      </c>
    </row>
    <row r="2591" spans="2:65" s="821" customFormat="1">
      <c r="B2591" s="825"/>
      <c r="D2591" s="137" t="s">
        <v>131</v>
      </c>
      <c r="E2591" s="822" t="s">
        <v>3211</v>
      </c>
      <c r="F2591" s="828" t="s">
        <v>3195</v>
      </c>
      <c r="H2591" s="827">
        <v>1416.43</v>
      </c>
      <c r="I2591" s="826"/>
      <c r="L2591" s="825"/>
      <c r="M2591" s="824"/>
      <c r="T2591" s="823"/>
      <c r="AT2591" s="822" t="s">
        <v>131</v>
      </c>
      <c r="AU2591" s="822" t="s">
        <v>78</v>
      </c>
      <c r="AV2591" s="821" t="s">
        <v>103</v>
      </c>
      <c r="AW2591" s="821" t="s">
        <v>28</v>
      </c>
      <c r="AX2591" s="821" t="s">
        <v>8</v>
      </c>
      <c r="AY2591" s="822" t="s">
        <v>130</v>
      </c>
    </row>
    <row r="2592" spans="2:65" s="686" customFormat="1" ht="24.25" customHeight="1">
      <c r="B2592" s="301"/>
      <c r="C2592" s="551" t="s">
        <v>4432</v>
      </c>
      <c r="D2592" s="551" t="s">
        <v>1008</v>
      </c>
      <c r="E2592" s="801" t="s">
        <v>3208</v>
      </c>
      <c r="F2592" s="552" t="s">
        <v>3207</v>
      </c>
      <c r="G2592" s="800" t="s">
        <v>270</v>
      </c>
      <c r="H2592" s="799">
        <v>1416.43</v>
      </c>
      <c r="I2592" s="553"/>
      <c r="J2592" s="798">
        <f>ROUND(I2592*H2592,0)</f>
        <v>0</v>
      </c>
      <c r="K2592" s="552" t="s">
        <v>4082</v>
      </c>
      <c r="L2592" s="34"/>
      <c r="M2592" s="554" t="s">
        <v>1</v>
      </c>
      <c r="N2592" s="555" t="s">
        <v>37</v>
      </c>
      <c r="P2592" s="307">
        <f>O2592*H2592</f>
        <v>0</v>
      </c>
      <c r="Q2592" s="307">
        <v>2.2599999999999999E-4</v>
      </c>
      <c r="R2592" s="307">
        <f>Q2592*H2592</f>
        <v>0.32011318</v>
      </c>
      <c r="S2592" s="307">
        <v>0</v>
      </c>
      <c r="T2592" s="133">
        <f>S2592*H2592</f>
        <v>0</v>
      </c>
      <c r="AR2592" s="134" t="s">
        <v>143</v>
      </c>
      <c r="AT2592" s="134" t="s">
        <v>1008</v>
      </c>
      <c r="AU2592" s="134" t="s">
        <v>78</v>
      </c>
      <c r="AY2592" s="277" t="s">
        <v>130</v>
      </c>
      <c r="BE2592" s="308">
        <f>IF(N2592="základní",J2592,0)</f>
        <v>0</v>
      </c>
      <c r="BF2592" s="308">
        <f>IF(N2592="snížená",J2592,0)</f>
        <v>0</v>
      </c>
      <c r="BG2592" s="308">
        <f>IF(N2592="zákl. přenesená",J2592,0)</f>
        <v>0</v>
      </c>
      <c r="BH2592" s="308">
        <f>IF(N2592="sníž. přenesená",J2592,0)</f>
        <v>0</v>
      </c>
      <c r="BI2592" s="308">
        <f>IF(N2592="nulová",J2592,0)</f>
        <v>0</v>
      </c>
      <c r="BJ2592" s="277" t="s">
        <v>8</v>
      </c>
      <c r="BK2592" s="308">
        <f>ROUND(I2592*H2592,0)</f>
        <v>0</v>
      </c>
      <c r="BL2592" s="277" t="s">
        <v>143</v>
      </c>
      <c r="BM2592" s="134" t="s">
        <v>4431</v>
      </c>
    </row>
    <row r="2593" spans="2:65" s="10" customFormat="1">
      <c r="B2593" s="136"/>
      <c r="D2593" s="137" t="s">
        <v>131</v>
      </c>
      <c r="E2593" s="138" t="s">
        <v>1</v>
      </c>
      <c r="F2593" s="139" t="s">
        <v>3211</v>
      </c>
      <c r="H2593" s="140">
        <v>1416.43</v>
      </c>
      <c r="I2593" s="141"/>
      <c r="L2593" s="136"/>
      <c r="M2593" s="142"/>
      <c r="T2593" s="144"/>
      <c r="AT2593" s="138" t="s">
        <v>131</v>
      </c>
      <c r="AU2593" s="138" t="s">
        <v>78</v>
      </c>
      <c r="AV2593" s="10" t="s">
        <v>78</v>
      </c>
      <c r="AW2593" s="10" t="s">
        <v>28</v>
      </c>
      <c r="AX2593" s="10" t="s">
        <v>8</v>
      </c>
      <c r="AY2593" s="138" t="s">
        <v>130</v>
      </c>
    </row>
    <row r="2594" spans="2:65" s="686" customFormat="1" ht="24.25" customHeight="1">
      <c r="B2594" s="301"/>
      <c r="C2594" s="551" t="s">
        <v>4430</v>
      </c>
      <c r="D2594" s="551" t="s">
        <v>1008</v>
      </c>
      <c r="E2594" s="801" t="s">
        <v>3206</v>
      </c>
      <c r="F2594" s="552" t="s">
        <v>3205</v>
      </c>
      <c r="G2594" s="800" t="s">
        <v>270</v>
      </c>
      <c r="H2594" s="799">
        <v>1416.43</v>
      </c>
      <c r="I2594" s="553"/>
      <c r="J2594" s="798">
        <f>ROUND(I2594*H2594,0)</f>
        <v>0</v>
      </c>
      <c r="K2594" s="552" t="s">
        <v>4082</v>
      </c>
      <c r="L2594" s="34"/>
      <c r="M2594" s="554" t="s">
        <v>1</v>
      </c>
      <c r="N2594" s="555" t="s">
        <v>37</v>
      </c>
      <c r="P2594" s="307">
        <f>O2594*H2594</f>
        <v>0</v>
      </c>
      <c r="Q2594" s="307">
        <v>1.94E-4</v>
      </c>
      <c r="R2594" s="307">
        <f>Q2594*H2594</f>
        <v>0.27478742</v>
      </c>
      <c r="S2594" s="307">
        <v>0</v>
      </c>
      <c r="T2594" s="133">
        <f>S2594*H2594</f>
        <v>0</v>
      </c>
      <c r="AR2594" s="134" t="s">
        <v>143</v>
      </c>
      <c r="AT2594" s="134" t="s">
        <v>1008</v>
      </c>
      <c r="AU2594" s="134" t="s">
        <v>78</v>
      </c>
      <c r="AY2594" s="277" t="s">
        <v>130</v>
      </c>
      <c r="BE2594" s="308">
        <f>IF(N2594="základní",J2594,0)</f>
        <v>0</v>
      </c>
      <c r="BF2594" s="308">
        <f>IF(N2594="snížená",J2594,0)</f>
        <v>0</v>
      </c>
      <c r="BG2594" s="308">
        <f>IF(N2594="zákl. přenesená",J2594,0)</f>
        <v>0</v>
      </c>
      <c r="BH2594" s="308">
        <f>IF(N2594="sníž. přenesená",J2594,0)</f>
        <v>0</v>
      </c>
      <c r="BI2594" s="308">
        <f>IF(N2594="nulová",J2594,0)</f>
        <v>0</v>
      </c>
      <c r="BJ2594" s="277" t="s">
        <v>8</v>
      </c>
      <c r="BK2594" s="308">
        <f>ROUND(I2594*H2594,0)</f>
        <v>0</v>
      </c>
      <c r="BL2594" s="277" t="s">
        <v>143</v>
      </c>
      <c r="BM2594" s="134" t="s">
        <v>4429</v>
      </c>
    </row>
    <row r="2595" spans="2:65" s="10" customFormat="1">
      <c r="B2595" s="136"/>
      <c r="D2595" s="137" t="s">
        <v>131</v>
      </c>
      <c r="E2595" s="138" t="s">
        <v>1</v>
      </c>
      <c r="F2595" s="139" t="s">
        <v>3211</v>
      </c>
      <c r="H2595" s="140">
        <v>1416.43</v>
      </c>
      <c r="I2595" s="141"/>
      <c r="L2595" s="136"/>
      <c r="M2595" s="142"/>
      <c r="T2595" s="144"/>
      <c r="AT2595" s="138" t="s">
        <v>131</v>
      </c>
      <c r="AU2595" s="138" t="s">
        <v>78</v>
      </c>
      <c r="AV2595" s="10" t="s">
        <v>78</v>
      </c>
      <c r="AW2595" s="10" t="s">
        <v>28</v>
      </c>
      <c r="AX2595" s="10" t="s">
        <v>8</v>
      </c>
      <c r="AY2595" s="138" t="s">
        <v>130</v>
      </c>
    </row>
    <row r="2596" spans="2:65" s="686" customFormat="1" ht="24.25" customHeight="1">
      <c r="B2596" s="301"/>
      <c r="C2596" s="551" t="s">
        <v>4428</v>
      </c>
      <c r="D2596" s="551" t="s">
        <v>1008</v>
      </c>
      <c r="E2596" s="801" t="s">
        <v>3194</v>
      </c>
      <c r="F2596" s="552" t="s">
        <v>3193</v>
      </c>
      <c r="G2596" s="800" t="s">
        <v>270</v>
      </c>
      <c r="H2596" s="799">
        <v>339.745</v>
      </c>
      <c r="I2596" s="553"/>
      <c r="J2596" s="798">
        <f>ROUND(I2596*H2596,0)</f>
        <v>0</v>
      </c>
      <c r="K2596" s="552" t="s">
        <v>4082</v>
      </c>
      <c r="L2596" s="34"/>
      <c r="M2596" s="554" t="s">
        <v>1</v>
      </c>
      <c r="N2596" s="555" t="s">
        <v>37</v>
      </c>
      <c r="P2596" s="307">
        <f>O2596*H2596</f>
        <v>0</v>
      </c>
      <c r="Q2596" s="307">
        <v>3.6392E-4</v>
      </c>
      <c r="R2596" s="307">
        <f>Q2596*H2596</f>
        <v>0.12364000040000001</v>
      </c>
      <c r="S2596" s="307">
        <v>0</v>
      </c>
      <c r="T2596" s="133">
        <f>S2596*H2596</f>
        <v>0</v>
      </c>
      <c r="AR2596" s="134" t="s">
        <v>143</v>
      </c>
      <c r="AT2596" s="134" t="s">
        <v>1008</v>
      </c>
      <c r="AU2596" s="134" t="s">
        <v>78</v>
      </c>
      <c r="AY2596" s="277" t="s">
        <v>130</v>
      </c>
      <c r="BE2596" s="308">
        <f>IF(N2596="základní",J2596,0)</f>
        <v>0</v>
      </c>
      <c r="BF2596" s="308">
        <f>IF(N2596="snížená",J2596,0)</f>
        <v>0</v>
      </c>
      <c r="BG2596" s="308">
        <f>IF(N2596="zákl. přenesená",J2596,0)</f>
        <v>0</v>
      </c>
      <c r="BH2596" s="308">
        <f>IF(N2596="sníž. přenesená",J2596,0)</f>
        <v>0</v>
      </c>
      <c r="BI2596" s="308">
        <f>IF(N2596="nulová",J2596,0)</f>
        <v>0</v>
      </c>
      <c r="BJ2596" s="277" t="s">
        <v>8</v>
      </c>
      <c r="BK2596" s="308">
        <f>ROUND(I2596*H2596,0)</f>
        <v>0</v>
      </c>
      <c r="BL2596" s="277" t="s">
        <v>143</v>
      </c>
      <c r="BM2596" s="134" t="s">
        <v>4427</v>
      </c>
    </row>
    <row r="2597" spans="2:65" s="10" customFormat="1">
      <c r="B2597" s="136"/>
      <c r="D2597" s="137" t="s">
        <v>131</v>
      </c>
      <c r="E2597" s="138" t="s">
        <v>1</v>
      </c>
      <c r="F2597" s="139" t="s">
        <v>3203</v>
      </c>
      <c r="H2597" s="140">
        <v>73.5</v>
      </c>
      <c r="I2597" s="141"/>
      <c r="L2597" s="136"/>
      <c r="M2597" s="142"/>
      <c r="T2597" s="144"/>
      <c r="AT2597" s="138" t="s">
        <v>131</v>
      </c>
      <c r="AU2597" s="138" t="s">
        <v>78</v>
      </c>
      <c r="AV2597" s="10" t="s">
        <v>78</v>
      </c>
      <c r="AW2597" s="10" t="s">
        <v>28</v>
      </c>
      <c r="AX2597" s="10" t="s">
        <v>72</v>
      </c>
      <c r="AY2597" s="138" t="s">
        <v>130</v>
      </c>
    </row>
    <row r="2598" spans="2:65" s="10" customFormat="1">
      <c r="B2598" s="136"/>
      <c r="D2598" s="137" t="s">
        <v>131</v>
      </c>
      <c r="E2598" s="138" t="s">
        <v>1</v>
      </c>
      <c r="F2598" s="139" t="s">
        <v>3202</v>
      </c>
      <c r="H2598" s="140">
        <v>102.9</v>
      </c>
      <c r="I2598" s="141"/>
      <c r="L2598" s="136"/>
      <c r="M2598" s="142"/>
      <c r="T2598" s="144"/>
      <c r="AT2598" s="138" t="s">
        <v>131</v>
      </c>
      <c r="AU2598" s="138" t="s">
        <v>78</v>
      </c>
      <c r="AV2598" s="10" t="s">
        <v>78</v>
      </c>
      <c r="AW2598" s="10" t="s">
        <v>28</v>
      </c>
      <c r="AX2598" s="10" t="s">
        <v>72</v>
      </c>
      <c r="AY2598" s="138" t="s">
        <v>130</v>
      </c>
    </row>
    <row r="2599" spans="2:65" s="813" customFormat="1">
      <c r="B2599" s="817"/>
      <c r="D2599" s="137" t="s">
        <v>131</v>
      </c>
      <c r="E2599" s="814" t="s">
        <v>1</v>
      </c>
      <c r="F2599" s="820" t="s">
        <v>4426</v>
      </c>
      <c r="H2599" s="819">
        <v>176.4</v>
      </c>
      <c r="I2599" s="818"/>
      <c r="L2599" s="817"/>
      <c r="M2599" s="816"/>
      <c r="T2599" s="815"/>
      <c r="AT2599" s="814" t="s">
        <v>131</v>
      </c>
      <c r="AU2599" s="814" t="s">
        <v>78</v>
      </c>
      <c r="AV2599" s="813" t="s">
        <v>132</v>
      </c>
      <c r="AW2599" s="813" t="s">
        <v>28</v>
      </c>
      <c r="AX2599" s="813" t="s">
        <v>72</v>
      </c>
      <c r="AY2599" s="814" t="s">
        <v>130</v>
      </c>
    </row>
    <row r="2600" spans="2:65" s="10" customFormat="1">
      <c r="B2600" s="136"/>
      <c r="D2600" s="137" t="s">
        <v>131</v>
      </c>
      <c r="E2600" s="138" t="s">
        <v>1</v>
      </c>
      <c r="F2600" s="139" t="s">
        <v>3201</v>
      </c>
      <c r="H2600" s="140">
        <v>54</v>
      </c>
      <c r="I2600" s="141"/>
      <c r="L2600" s="136"/>
      <c r="M2600" s="142"/>
      <c r="T2600" s="144"/>
      <c r="AT2600" s="138" t="s">
        <v>131</v>
      </c>
      <c r="AU2600" s="138" t="s">
        <v>78</v>
      </c>
      <c r="AV2600" s="10" t="s">
        <v>78</v>
      </c>
      <c r="AW2600" s="10" t="s">
        <v>28</v>
      </c>
      <c r="AX2600" s="10" t="s">
        <v>72</v>
      </c>
      <c r="AY2600" s="138" t="s">
        <v>130</v>
      </c>
    </row>
    <row r="2601" spans="2:65" s="10" customFormat="1">
      <c r="B2601" s="136"/>
      <c r="D2601" s="137" t="s">
        <v>131</v>
      </c>
      <c r="E2601" s="138" t="s">
        <v>1</v>
      </c>
      <c r="F2601" s="139" t="s">
        <v>3200</v>
      </c>
      <c r="H2601" s="140">
        <v>37.950000000000003</v>
      </c>
      <c r="I2601" s="141"/>
      <c r="L2601" s="136"/>
      <c r="M2601" s="142"/>
      <c r="T2601" s="144"/>
      <c r="AT2601" s="138" t="s">
        <v>131</v>
      </c>
      <c r="AU2601" s="138" t="s">
        <v>78</v>
      </c>
      <c r="AV2601" s="10" t="s">
        <v>78</v>
      </c>
      <c r="AW2601" s="10" t="s">
        <v>28</v>
      </c>
      <c r="AX2601" s="10" t="s">
        <v>72</v>
      </c>
      <c r="AY2601" s="138" t="s">
        <v>130</v>
      </c>
    </row>
    <row r="2602" spans="2:65" s="813" customFormat="1">
      <c r="B2602" s="817"/>
      <c r="D2602" s="137" t="s">
        <v>131</v>
      </c>
      <c r="E2602" s="814" t="s">
        <v>1</v>
      </c>
      <c r="F2602" s="820" t="s">
        <v>4425</v>
      </c>
      <c r="H2602" s="819">
        <v>91.95</v>
      </c>
      <c r="I2602" s="818"/>
      <c r="L2602" s="817"/>
      <c r="M2602" s="816"/>
      <c r="T2602" s="815"/>
      <c r="AT2602" s="814" t="s">
        <v>131</v>
      </c>
      <c r="AU2602" s="814" t="s">
        <v>78</v>
      </c>
      <c r="AV2602" s="813" t="s">
        <v>132</v>
      </c>
      <c r="AW2602" s="813" t="s">
        <v>28</v>
      </c>
      <c r="AX2602" s="813" t="s">
        <v>72</v>
      </c>
      <c r="AY2602" s="814" t="s">
        <v>130</v>
      </c>
    </row>
    <row r="2603" spans="2:65" s="10" customFormat="1">
      <c r="B2603" s="136"/>
      <c r="D2603" s="137" t="s">
        <v>131</v>
      </c>
      <c r="E2603" s="138" t="s">
        <v>1</v>
      </c>
      <c r="F2603" s="139" t="s">
        <v>3199</v>
      </c>
      <c r="H2603" s="140">
        <v>40.68</v>
      </c>
      <c r="I2603" s="141"/>
      <c r="L2603" s="136"/>
      <c r="M2603" s="142"/>
      <c r="T2603" s="144"/>
      <c r="AT2603" s="138" t="s">
        <v>131</v>
      </c>
      <c r="AU2603" s="138" t="s">
        <v>78</v>
      </c>
      <c r="AV2603" s="10" t="s">
        <v>78</v>
      </c>
      <c r="AW2603" s="10" t="s">
        <v>28</v>
      </c>
      <c r="AX2603" s="10" t="s">
        <v>72</v>
      </c>
      <c r="AY2603" s="138" t="s">
        <v>130</v>
      </c>
    </row>
    <row r="2604" spans="2:65" s="10" customFormat="1">
      <c r="B2604" s="136"/>
      <c r="D2604" s="137" t="s">
        <v>131</v>
      </c>
      <c r="E2604" s="138" t="s">
        <v>1</v>
      </c>
      <c r="F2604" s="139" t="s">
        <v>3198</v>
      </c>
      <c r="H2604" s="140">
        <v>25.687999999999999</v>
      </c>
      <c r="I2604" s="141"/>
      <c r="L2604" s="136"/>
      <c r="M2604" s="142"/>
      <c r="T2604" s="144"/>
      <c r="AT2604" s="138" t="s">
        <v>131</v>
      </c>
      <c r="AU2604" s="138" t="s">
        <v>78</v>
      </c>
      <c r="AV2604" s="10" t="s">
        <v>78</v>
      </c>
      <c r="AW2604" s="10" t="s">
        <v>28</v>
      </c>
      <c r="AX2604" s="10" t="s">
        <v>72</v>
      </c>
      <c r="AY2604" s="138" t="s">
        <v>130</v>
      </c>
    </row>
    <row r="2605" spans="2:65" s="813" customFormat="1">
      <c r="B2605" s="817"/>
      <c r="D2605" s="137" t="s">
        <v>131</v>
      </c>
      <c r="E2605" s="814" t="s">
        <v>1</v>
      </c>
      <c r="F2605" s="820" t="s">
        <v>4424</v>
      </c>
      <c r="H2605" s="819">
        <v>66.367999999999995</v>
      </c>
      <c r="I2605" s="818"/>
      <c r="L2605" s="817"/>
      <c r="M2605" s="816"/>
      <c r="T2605" s="815"/>
      <c r="AT2605" s="814" t="s">
        <v>131</v>
      </c>
      <c r="AU2605" s="814" t="s">
        <v>78</v>
      </c>
      <c r="AV2605" s="813" t="s">
        <v>132</v>
      </c>
      <c r="AW2605" s="813" t="s">
        <v>28</v>
      </c>
      <c r="AX2605" s="813" t="s">
        <v>72</v>
      </c>
      <c r="AY2605" s="814" t="s">
        <v>130</v>
      </c>
    </row>
    <row r="2606" spans="2:65" s="10" customFormat="1">
      <c r="B2606" s="136"/>
      <c r="D2606" s="137" t="s">
        <v>131</v>
      </c>
      <c r="E2606" s="138" t="s">
        <v>1</v>
      </c>
      <c r="F2606" s="139" t="s">
        <v>3197</v>
      </c>
      <c r="H2606" s="140">
        <v>5.0270000000000001</v>
      </c>
      <c r="I2606" s="141"/>
      <c r="L2606" s="136"/>
      <c r="M2606" s="142"/>
      <c r="T2606" s="144"/>
      <c r="AT2606" s="138" t="s">
        <v>131</v>
      </c>
      <c r="AU2606" s="138" t="s">
        <v>78</v>
      </c>
      <c r="AV2606" s="10" t="s">
        <v>78</v>
      </c>
      <c r="AW2606" s="10" t="s">
        <v>28</v>
      </c>
      <c r="AX2606" s="10" t="s">
        <v>72</v>
      </c>
      <c r="AY2606" s="138" t="s">
        <v>130</v>
      </c>
    </row>
    <row r="2607" spans="2:65" s="813" customFormat="1">
      <c r="B2607" s="817"/>
      <c r="D2607" s="137" t="s">
        <v>131</v>
      </c>
      <c r="E2607" s="814" t="s">
        <v>1</v>
      </c>
      <c r="F2607" s="820" t="s">
        <v>4423</v>
      </c>
      <c r="H2607" s="819">
        <v>5.0270000000000001</v>
      </c>
      <c r="I2607" s="818"/>
      <c r="L2607" s="817"/>
      <c r="M2607" s="816"/>
      <c r="T2607" s="815"/>
      <c r="AT2607" s="814" t="s">
        <v>131</v>
      </c>
      <c r="AU2607" s="814" t="s">
        <v>78</v>
      </c>
      <c r="AV2607" s="813" t="s">
        <v>132</v>
      </c>
      <c r="AW2607" s="813" t="s">
        <v>28</v>
      </c>
      <c r="AX2607" s="813" t="s">
        <v>72</v>
      </c>
      <c r="AY2607" s="814" t="s">
        <v>130</v>
      </c>
    </row>
    <row r="2608" spans="2:65" s="821" customFormat="1">
      <c r="B2608" s="825"/>
      <c r="D2608" s="137" t="s">
        <v>131</v>
      </c>
      <c r="E2608" s="822" t="s">
        <v>3196</v>
      </c>
      <c r="F2608" s="828" t="s">
        <v>3195</v>
      </c>
      <c r="H2608" s="827">
        <v>339.745</v>
      </c>
      <c r="I2608" s="826"/>
      <c r="L2608" s="825"/>
      <c r="M2608" s="824"/>
      <c r="T2608" s="823"/>
      <c r="AT2608" s="822" t="s">
        <v>131</v>
      </c>
      <c r="AU2608" s="822" t="s">
        <v>78</v>
      </c>
      <c r="AV2608" s="821" t="s">
        <v>103</v>
      </c>
      <c r="AW2608" s="821" t="s">
        <v>28</v>
      </c>
      <c r="AX2608" s="821" t="s">
        <v>8</v>
      </c>
      <c r="AY2608" s="822" t="s">
        <v>130</v>
      </c>
    </row>
    <row r="2609" spans="2:65" s="686" customFormat="1" ht="24.25" customHeight="1">
      <c r="B2609" s="301"/>
      <c r="C2609" s="551" t="s">
        <v>4422</v>
      </c>
      <c r="D2609" s="551" t="s">
        <v>1008</v>
      </c>
      <c r="E2609" s="801" t="s">
        <v>3192</v>
      </c>
      <c r="F2609" s="552" t="s">
        <v>3191</v>
      </c>
      <c r="G2609" s="800" t="s">
        <v>270</v>
      </c>
      <c r="H2609" s="799">
        <v>339.745</v>
      </c>
      <c r="I2609" s="553"/>
      <c r="J2609" s="798">
        <f>ROUND(I2609*H2609,0)</f>
        <v>0</v>
      </c>
      <c r="K2609" s="552" t="s">
        <v>4082</v>
      </c>
      <c r="L2609" s="34"/>
      <c r="M2609" s="554" t="s">
        <v>1</v>
      </c>
      <c r="N2609" s="555" t="s">
        <v>37</v>
      </c>
      <c r="P2609" s="307">
        <f>O2609*H2609</f>
        <v>0</v>
      </c>
      <c r="Q2609" s="307">
        <v>1.7000000000000001E-4</v>
      </c>
      <c r="R2609" s="307">
        <f>Q2609*H2609</f>
        <v>5.7756650000000007E-2</v>
      </c>
      <c r="S2609" s="307">
        <v>0</v>
      </c>
      <c r="T2609" s="133">
        <f>S2609*H2609</f>
        <v>0</v>
      </c>
      <c r="AR2609" s="134" t="s">
        <v>143</v>
      </c>
      <c r="AT2609" s="134" t="s">
        <v>1008</v>
      </c>
      <c r="AU2609" s="134" t="s">
        <v>78</v>
      </c>
      <c r="AY2609" s="277" t="s">
        <v>130</v>
      </c>
      <c r="BE2609" s="308">
        <f>IF(N2609="základní",J2609,0)</f>
        <v>0</v>
      </c>
      <c r="BF2609" s="308">
        <f>IF(N2609="snížená",J2609,0)</f>
        <v>0</v>
      </c>
      <c r="BG2609" s="308">
        <f>IF(N2609="zákl. přenesená",J2609,0)</f>
        <v>0</v>
      </c>
      <c r="BH2609" s="308">
        <f>IF(N2609="sníž. přenesená",J2609,0)</f>
        <v>0</v>
      </c>
      <c r="BI2609" s="308">
        <f>IF(N2609="nulová",J2609,0)</f>
        <v>0</v>
      </c>
      <c r="BJ2609" s="277" t="s">
        <v>8</v>
      </c>
      <c r="BK2609" s="308">
        <f>ROUND(I2609*H2609,0)</f>
        <v>0</v>
      </c>
      <c r="BL2609" s="277" t="s">
        <v>143</v>
      </c>
      <c r="BM2609" s="134" t="s">
        <v>4421</v>
      </c>
    </row>
    <row r="2610" spans="2:65" s="10" customFormat="1">
      <c r="B2610" s="136"/>
      <c r="D2610" s="137" t="s">
        <v>131</v>
      </c>
      <c r="E2610" s="138" t="s">
        <v>1</v>
      </c>
      <c r="F2610" s="139" t="s">
        <v>3196</v>
      </c>
      <c r="H2610" s="140">
        <v>339.745</v>
      </c>
      <c r="I2610" s="141"/>
      <c r="L2610" s="136"/>
      <c r="M2610" s="142"/>
      <c r="T2610" s="144"/>
      <c r="AT2610" s="138" t="s">
        <v>131</v>
      </c>
      <c r="AU2610" s="138" t="s">
        <v>78</v>
      </c>
      <c r="AV2610" s="10" t="s">
        <v>78</v>
      </c>
      <c r="AW2610" s="10" t="s">
        <v>28</v>
      </c>
      <c r="AX2610" s="10" t="s">
        <v>8</v>
      </c>
      <c r="AY2610" s="138" t="s">
        <v>130</v>
      </c>
    </row>
    <row r="2611" spans="2:65" s="686" customFormat="1" ht="24.25" customHeight="1">
      <c r="B2611" s="301"/>
      <c r="C2611" s="551" t="s">
        <v>4420</v>
      </c>
      <c r="D2611" s="551" t="s">
        <v>1008</v>
      </c>
      <c r="E2611" s="801" t="s">
        <v>3190</v>
      </c>
      <c r="F2611" s="552" t="s">
        <v>3189</v>
      </c>
      <c r="G2611" s="800" t="s">
        <v>270</v>
      </c>
      <c r="H2611" s="799">
        <v>339.745</v>
      </c>
      <c r="I2611" s="553"/>
      <c r="J2611" s="798">
        <f>ROUND(I2611*H2611,0)</f>
        <v>0</v>
      </c>
      <c r="K2611" s="552" t="s">
        <v>4082</v>
      </c>
      <c r="L2611" s="34"/>
      <c r="M2611" s="554" t="s">
        <v>1</v>
      </c>
      <c r="N2611" s="555" t="s">
        <v>37</v>
      </c>
      <c r="P2611" s="307">
        <f>O2611*H2611</f>
        <v>0</v>
      </c>
      <c r="Q2611" s="307">
        <v>1.7540000000000001E-4</v>
      </c>
      <c r="R2611" s="307">
        <f>Q2611*H2611</f>
        <v>5.9591273E-2</v>
      </c>
      <c r="S2611" s="307">
        <v>0</v>
      </c>
      <c r="T2611" s="133">
        <f>S2611*H2611</f>
        <v>0</v>
      </c>
      <c r="AR2611" s="134" t="s">
        <v>143</v>
      </c>
      <c r="AT2611" s="134" t="s">
        <v>1008</v>
      </c>
      <c r="AU2611" s="134" t="s">
        <v>78</v>
      </c>
      <c r="AY2611" s="277" t="s">
        <v>130</v>
      </c>
      <c r="BE2611" s="308">
        <f>IF(N2611="základní",J2611,0)</f>
        <v>0</v>
      </c>
      <c r="BF2611" s="308">
        <f>IF(N2611="snížená",J2611,0)</f>
        <v>0</v>
      </c>
      <c r="BG2611" s="308">
        <f>IF(N2611="zákl. přenesená",J2611,0)</f>
        <v>0</v>
      </c>
      <c r="BH2611" s="308">
        <f>IF(N2611="sníž. přenesená",J2611,0)</f>
        <v>0</v>
      </c>
      <c r="BI2611" s="308">
        <f>IF(N2611="nulová",J2611,0)</f>
        <v>0</v>
      </c>
      <c r="BJ2611" s="277" t="s">
        <v>8</v>
      </c>
      <c r="BK2611" s="308">
        <f>ROUND(I2611*H2611,0)</f>
        <v>0</v>
      </c>
      <c r="BL2611" s="277" t="s">
        <v>143</v>
      </c>
      <c r="BM2611" s="134" t="s">
        <v>4419</v>
      </c>
    </row>
    <row r="2612" spans="2:65" s="10" customFormat="1">
      <c r="B2612" s="136"/>
      <c r="D2612" s="137" t="s">
        <v>131</v>
      </c>
      <c r="E2612" s="138" t="s">
        <v>1</v>
      </c>
      <c r="F2612" s="139" t="s">
        <v>3196</v>
      </c>
      <c r="H2612" s="140">
        <v>339.745</v>
      </c>
      <c r="I2612" s="141"/>
      <c r="L2612" s="136"/>
      <c r="M2612" s="142"/>
      <c r="T2612" s="144"/>
      <c r="AT2612" s="138" t="s">
        <v>131</v>
      </c>
      <c r="AU2612" s="138" t="s">
        <v>78</v>
      </c>
      <c r="AV2612" s="10" t="s">
        <v>78</v>
      </c>
      <c r="AW2612" s="10" t="s">
        <v>28</v>
      </c>
      <c r="AX2612" s="10" t="s">
        <v>8</v>
      </c>
      <c r="AY2612" s="138" t="s">
        <v>130</v>
      </c>
    </row>
    <row r="2613" spans="2:65" s="292" customFormat="1" ht="22.95" customHeight="1">
      <c r="B2613" s="293"/>
      <c r="D2613" s="120" t="s">
        <v>71</v>
      </c>
      <c r="E2613" s="129" t="s">
        <v>4418</v>
      </c>
      <c r="F2613" s="129" t="s">
        <v>4417</v>
      </c>
      <c r="I2613" s="294"/>
      <c r="J2613" s="300">
        <f>BK2613</f>
        <v>0</v>
      </c>
      <c r="L2613" s="293"/>
      <c r="M2613" s="296"/>
      <c r="P2613" s="297">
        <f>SUM(P2614:P2629)</f>
        <v>0</v>
      </c>
      <c r="R2613" s="297">
        <f>SUM(R2614:R2629)</f>
        <v>0</v>
      </c>
      <c r="T2613" s="298">
        <f>SUM(T2614:T2629)</f>
        <v>0</v>
      </c>
      <c r="AR2613" s="120" t="s">
        <v>78</v>
      </c>
      <c r="AT2613" s="127" t="s">
        <v>71</v>
      </c>
      <c r="AU2613" s="127" t="s">
        <v>8</v>
      </c>
      <c r="AY2613" s="120" t="s">
        <v>130</v>
      </c>
      <c r="BK2613" s="128">
        <f>SUM(BK2614:BK2629)</f>
        <v>0</v>
      </c>
    </row>
    <row r="2614" spans="2:65" s="686" customFormat="1" ht="16.5" customHeight="1">
      <c r="B2614" s="301"/>
      <c r="C2614" s="145" t="s">
        <v>4416</v>
      </c>
      <c r="D2614" s="145" t="s">
        <v>164</v>
      </c>
      <c r="E2614" s="146" t="s">
        <v>4415</v>
      </c>
      <c r="F2614" s="147" t="s">
        <v>4414</v>
      </c>
      <c r="G2614" s="148" t="s">
        <v>165</v>
      </c>
      <c r="H2614" s="149">
        <v>1</v>
      </c>
      <c r="I2614" s="150"/>
      <c r="J2614" s="151">
        <f t="shared" ref="J2614:J2629" si="0">ROUND(I2614*H2614,0)</f>
        <v>0</v>
      </c>
      <c r="K2614" s="147" t="s">
        <v>1</v>
      </c>
      <c r="L2614" s="152"/>
      <c r="M2614" s="153" t="s">
        <v>1</v>
      </c>
      <c r="N2614" s="306" t="s">
        <v>37</v>
      </c>
      <c r="P2614" s="307">
        <f t="shared" ref="P2614:P2629" si="1">O2614*H2614</f>
        <v>0</v>
      </c>
      <c r="Q2614" s="307">
        <v>0</v>
      </c>
      <c r="R2614" s="307">
        <f t="shared" ref="R2614:R2629" si="2">Q2614*H2614</f>
        <v>0</v>
      </c>
      <c r="S2614" s="307">
        <v>0</v>
      </c>
      <c r="T2614" s="133">
        <f t="shared" ref="T2614:T2629" si="3">S2614*H2614</f>
        <v>0</v>
      </c>
      <c r="AR2614" s="134" t="s">
        <v>154</v>
      </c>
      <c r="AT2614" s="134" t="s">
        <v>164</v>
      </c>
      <c r="AU2614" s="134" t="s">
        <v>78</v>
      </c>
      <c r="AY2614" s="277" t="s">
        <v>130</v>
      </c>
      <c r="BE2614" s="308">
        <f t="shared" ref="BE2614:BE2629" si="4">IF(N2614="základní",J2614,0)</f>
        <v>0</v>
      </c>
      <c r="BF2614" s="308">
        <f t="shared" ref="BF2614:BF2629" si="5">IF(N2614="snížená",J2614,0)</f>
        <v>0</v>
      </c>
      <c r="BG2614" s="308">
        <f t="shared" ref="BG2614:BG2629" si="6">IF(N2614="zákl. přenesená",J2614,0)</f>
        <v>0</v>
      </c>
      <c r="BH2614" s="308">
        <f t="shared" ref="BH2614:BH2629" si="7">IF(N2614="sníž. přenesená",J2614,0)</f>
        <v>0</v>
      </c>
      <c r="BI2614" s="308">
        <f t="shared" ref="BI2614:BI2629" si="8">IF(N2614="nulová",J2614,0)</f>
        <v>0</v>
      </c>
      <c r="BJ2614" s="277" t="s">
        <v>8</v>
      </c>
      <c r="BK2614" s="308">
        <f t="shared" ref="BK2614:BK2629" si="9">ROUND(I2614*H2614,0)</f>
        <v>0</v>
      </c>
      <c r="BL2614" s="277" t="s">
        <v>143</v>
      </c>
      <c r="BM2614" s="134" t="s">
        <v>4413</v>
      </c>
    </row>
    <row r="2615" spans="2:65" s="686" customFormat="1" ht="16.5" customHeight="1">
      <c r="B2615" s="301"/>
      <c r="C2615" s="145" t="s">
        <v>4412</v>
      </c>
      <c r="D2615" s="145" t="s">
        <v>164</v>
      </c>
      <c r="E2615" s="146" t="s">
        <v>4411</v>
      </c>
      <c r="F2615" s="147" t="s">
        <v>4410</v>
      </c>
      <c r="G2615" s="148" t="s">
        <v>165</v>
      </c>
      <c r="H2615" s="149">
        <v>2</v>
      </c>
      <c r="I2615" s="150"/>
      <c r="J2615" s="151">
        <f t="shared" si="0"/>
        <v>0</v>
      </c>
      <c r="K2615" s="147" t="s">
        <v>1</v>
      </c>
      <c r="L2615" s="152"/>
      <c r="M2615" s="153" t="s">
        <v>1</v>
      </c>
      <c r="N2615" s="306" t="s">
        <v>37</v>
      </c>
      <c r="P2615" s="307">
        <f t="shared" si="1"/>
        <v>0</v>
      </c>
      <c r="Q2615" s="307">
        <v>0</v>
      </c>
      <c r="R2615" s="307">
        <f t="shared" si="2"/>
        <v>0</v>
      </c>
      <c r="S2615" s="307">
        <v>0</v>
      </c>
      <c r="T2615" s="133">
        <f t="shared" si="3"/>
        <v>0</v>
      </c>
      <c r="AR2615" s="134" t="s">
        <v>154</v>
      </c>
      <c r="AT2615" s="134" t="s">
        <v>164</v>
      </c>
      <c r="AU2615" s="134" t="s">
        <v>78</v>
      </c>
      <c r="AY2615" s="277" t="s">
        <v>130</v>
      </c>
      <c r="BE2615" s="308">
        <f t="shared" si="4"/>
        <v>0</v>
      </c>
      <c r="BF2615" s="308">
        <f t="shared" si="5"/>
        <v>0</v>
      </c>
      <c r="BG2615" s="308">
        <f t="shared" si="6"/>
        <v>0</v>
      </c>
      <c r="BH2615" s="308">
        <f t="shared" si="7"/>
        <v>0</v>
      </c>
      <c r="BI2615" s="308">
        <f t="shared" si="8"/>
        <v>0</v>
      </c>
      <c r="BJ2615" s="277" t="s">
        <v>8</v>
      </c>
      <c r="BK2615" s="308">
        <f t="shared" si="9"/>
        <v>0</v>
      </c>
      <c r="BL2615" s="277" t="s">
        <v>143</v>
      </c>
      <c r="BM2615" s="134" t="s">
        <v>4409</v>
      </c>
    </row>
    <row r="2616" spans="2:65" s="686" customFormat="1" ht="16.5" customHeight="1">
      <c r="B2616" s="301"/>
      <c r="C2616" s="145" t="s">
        <v>4408</v>
      </c>
      <c r="D2616" s="145" t="s">
        <v>164</v>
      </c>
      <c r="E2616" s="146" t="s">
        <v>4407</v>
      </c>
      <c r="F2616" s="147" t="s">
        <v>4406</v>
      </c>
      <c r="G2616" s="148" t="s">
        <v>165</v>
      </c>
      <c r="H2616" s="149">
        <v>4</v>
      </c>
      <c r="I2616" s="150"/>
      <c r="J2616" s="151">
        <f t="shared" si="0"/>
        <v>0</v>
      </c>
      <c r="K2616" s="147" t="s">
        <v>1</v>
      </c>
      <c r="L2616" s="152"/>
      <c r="M2616" s="153" t="s">
        <v>1</v>
      </c>
      <c r="N2616" s="306" t="s">
        <v>37</v>
      </c>
      <c r="P2616" s="307">
        <f t="shared" si="1"/>
        <v>0</v>
      </c>
      <c r="Q2616" s="307">
        <v>0</v>
      </c>
      <c r="R2616" s="307">
        <f t="shared" si="2"/>
        <v>0</v>
      </c>
      <c r="S2616" s="307">
        <v>0</v>
      </c>
      <c r="T2616" s="133">
        <f t="shared" si="3"/>
        <v>0</v>
      </c>
      <c r="AR2616" s="134" t="s">
        <v>154</v>
      </c>
      <c r="AT2616" s="134" t="s">
        <v>164</v>
      </c>
      <c r="AU2616" s="134" t="s">
        <v>78</v>
      </c>
      <c r="AY2616" s="277" t="s">
        <v>130</v>
      </c>
      <c r="BE2616" s="308">
        <f t="shared" si="4"/>
        <v>0</v>
      </c>
      <c r="BF2616" s="308">
        <f t="shared" si="5"/>
        <v>0</v>
      </c>
      <c r="BG2616" s="308">
        <f t="shared" si="6"/>
        <v>0</v>
      </c>
      <c r="BH2616" s="308">
        <f t="shared" si="7"/>
        <v>0</v>
      </c>
      <c r="BI2616" s="308">
        <f t="shared" si="8"/>
        <v>0</v>
      </c>
      <c r="BJ2616" s="277" t="s">
        <v>8</v>
      </c>
      <c r="BK2616" s="308">
        <f t="shared" si="9"/>
        <v>0</v>
      </c>
      <c r="BL2616" s="277" t="s">
        <v>143</v>
      </c>
      <c r="BM2616" s="134" t="s">
        <v>4405</v>
      </c>
    </row>
    <row r="2617" spans="2:65" s="686" customFormat="1" ht="16.5" customHeight="1">
      <c r="B2617" s="301"/>
      <c r="C2617" s="145" t="s">
        <v>4404</v>
      </c>
      <c r="D2617" s="145" t="s">
        <v>164</v>
      </c>
      <c r="E2617" s="146" t="s">
        <v>4403</v>
      </c>
      <c r="F2617" s="147" t="s">
        <v>4402</v>
      </c>
      <c r="G2617" s="148" t="s">
        <v>165</v>
      </c>
      <c r="H2617" s="149">
        <v>2</v>
      </c>
      <c r="I2617" s="150"/>
      <c r="J2617" s="151">
        <f t="shared" si="0"/>
        <v>0</v>
      </c>
      <c r="K2617" s="147" t="s">
        <v>1</v>
      </c>
      <c r="L2617" s="152"/>
      <c r="M2617" s="153" t="s">
        <v>1</v>
      </c>
      <c r="N2617" s="306" t="s">
        <v>37</v>
      </c>
      <c r="P2617" s="307">
        <f t="shared" si="1"/>
        <v>0</v>
      </c>
      <c r="Q2617" s="307">
        <v>0</v>
      </c>
      <c r="R2617" s="307">
        <f t="shared" si="2"/>
        <v>0</v>
      </c>
      <c r="S2617" s="307">
        <v>0</v>
      </c>
      <c r="T2617" s="133">
        <f t="shared" si="3"/>
        <v>0</v>
      </c>
      <c r="AR2617" s="134" t="s">
        <v>154</v>
      </c>
      <c r="AT2617" s="134" t="s">
        <v>164</v>
      </c>
      <c r="AU2617" s="134" t="s">
        <v>78</v>
      </c>
      <c r="AY2617" s="277" t="s">
        <v>130</v>
      </c>
      <c r="BE2617" s="308">
        <f t="shared" si="4"/>
        <v>0</v>
      </c>
      <c r="BF2617" s="308">
        <f t="shared" si="5"/>
        <v>0</v>
      </c>
      <c r="BG2617" s="308">
        <f t="shared" si="6"/>
        <v>0</v>
      </c>
      <c r="BH2617" s="308">
        <f t="shared" si="7"/>
        <v>0</v>
      </c>
      <c r="BI2617" s="308">
        <f t="shared" si="8"/>
        <v>0</v>
      </c>
      <c r="BJ2617" s="277" t="s">
        <v>8</v>
      </c>
      <c r="BK2617" s="308">
        <f t="shared" si="9"/>
        <v>0</v>
      </c>
      <c r="BL2617" s="277" t="s">
        <v>143</v>
      </c>
      <c r="BM2617" s="134" t="s">
        <v>4401</v>
      </c>
    </row>
    <row r="2618" spans="2:65" s="686" customFormat="1" ht="16.5" customHeight="1">
      <c r="B2618" s="301"/>
      <c r="C2618" s="145" t="s">
        <v>4400</v>
      </c>
      <c r="D2618" s="145" t="s">
        <v>164</v>
      </c>
      <c r="E2618" s="146" t="s">
        <v>4399</v>
      </c>
      <c r="F2618" s="147" t="s">
        <v>4398</v>
      </c>
      <c r="G2618" s="148" t="s">
        <v>165</v>
      </c>
      <c r="H2618" s="149">
        <v>2</v>
      </c>
      <c r="I2618" s="150"/>
      <c r="J2618" s="151">
        <f t="shared" si="0"/>
        <v>0</v>
      </c>
      <c r="K2618" s="147" t="s">
        <v>1</v>
      </c>
      <c r="L2618" s="152"/>
      <c r="M2618" s="153" t="s">
        <v>1</v>
      </c>
      <c r="N2618" s="306" t="s">
        <v>37</v>
      </c>
      <c r="P2618" s="307">
        <f t="shared" si="1"/>
        <v>0</v>
      </c>
      <c r="Q2618" s="307">
        <v>0</v>
      </c>
      <c r="R2618" s="307">
        <f t="shared" si="2"/>
        <v>0</v>
      </c>
      <c r="S2618" s="307">
        <v>0</v>
      </c>
      <c r="T2618" s="133">
        <f t="shared" si="3"/>
        <v>0</v>
      </c>
      <c r="AR2618" s="134" t="s">
        <v>154</v>
      </c>
      <c r="AT2618" s="134" t="s">
        <v>164</v>
      </c>
      <c r="AU2618" s="134" t="s">
        <v>78</v>
      </c>
      <c r="AY2618" s="277" t="s">
        <v>130</v>
      </c>
      <c r="BE2618" s="308">
        <f t="shared" si="4"/>
        <v>0</v>
      </c>
      <c r="BF2618" s="308">
        <f t="shared" si="5"/>
        <v>0</v>
      </c>
      <c r="BG2618" s="308">
        <f t="shared" si="6"/>
        <v>0</v>
      </c>
      <c r="BH2618" s="308">
        <f t="shared" si="7"/>
        <v>0</v>
      </c>
      <c r="BI2618" s="308">
        <f t="shared" si="8"/>
        <v>0</v>
      </c>
      <c r="BJ2618" s="277" t="s">
        <v>8</v>
      </c>
      <c r="BK2618" s="308">
        <f t="shared" si="9"/>
        <v>0</v>
      </c>
      <c r="BL2618" s="277" t="s">
        <v>143</v>
      </c>
      <c r="BM2618" s="134" t="s">
        <v>4397</v>
      </c>
    </row>
    <row r="2619" spans="2:65" s="686" customFormat="1" ht="16.5" customHeight="1">
      <c r="B2619" s="301"/>
      <c r="C2619" s="145" t="s">
        <v>4396</v>
      </c>
      <c r="D2619" s="145" t="s">
        <v>164</v>
      </c>
      <c r="E2619" s="146" t="s">
        <v>4395</v>
      </c>
      <c r="F2619" s="147" t="s">
        <v>4394</v>
      </c>
      <c r="G2619" s="148" t="s">
        <v>165</v>
      </c>
      <c r="H2619" s="149">
        <v>1</v>
      </c>
      <c r="I2619" s="150"/>
      <c r="J2619" s="151">
        <f t="shared" si="0"/>
        <v>0</v>
      </c>
      <c r="K2619" s="147" t="s">
        <v>1</v>
      </c>
      <c r="L2619" s="152"/>
      <c r="M2619" s="153" t="s">
        <v>1</v>
      </c>
      <c r="N2619" s="306" t="s">
        <v>37</v>
      </c>
      <c r="P2619" s="307">
        <f t="shared" si="1"/>
        <v>0</v>
      </c>
      <c r="Q2619" s="307">
        <v>0</v>
      </c>
      <c r="R2619" s="307">
        <f t="shared" si="2"/>
        <v>0</v>
      </c>
      <c r="S2619" s="307">
        <v>0</v>
      </c>
      <c r="T2619" s="133">
        <f t="shared" si="3"/>
        <v>0</v>
      </c>
      <c r="AR2619" s="134" t="s">
        <v>154</v>
      </c>
      <c r="AT2619" s="134" t="s">
        <v>164</v>
      </c>
      <c r="AU2619" s="134" t="s">
        <v>78</v>
      </c>
      <c r="AY2619" s="277" t="s">
        <v>130</v>
      </c>
      <c r="BE2619" s="308">
        <f t="shared" si="4"/>
        <v>0</v>
      </c>
      <c r="BF2619" s="308">
        <f t="shared" si="5"/>
        <v>0</v>
      </c>
      <c r="BG2619" s="308">
        <f t="shared" si="6"/>
        <v>0</v>
      </c>
      <c r="BH2619" s="308">
        <f t="shared" si="7"/>
        <v>0</v>
      </c>
      <c r="BI2619" s="308">
        <f t="shared" si="8"/>
        <v>0</v>
      </c>
      <c r="BJ2619" s="277" t="s">
        <v>8</v>
      </c>
      <c r="BK2619" s="308">
        <f t="shared" si="9"/>
        <v>0</v>
      </c>
      <c r="BL2619" s="277" t="s">
        <v>143</v>
      </c>
      <c r="BM2619" s="134" t="s">
        <v>4393</v>
      </c>
    </row>
    <row r="2620" spans="2:65" s="686" customFormat="1" ht="16.5" customHeight="1">
      <c r="B2620" s="301"/>
      <c r="C2620" s="145" t="s">
        <v>4392</v>
      </c>
      <c r="D2620" s="145" t="s">
        <v>164</v>
      </c>
      <c r="E2620" s="146" t="s">
        <v>4391</v>
      </c>
      <c r="F2620" s="147" t="s">
        <v>4390</v>
      </c>
      <c r="G2620" s="148" t="s">
        <v>165</v>
      </c>
      <c r="H2620" s="149">
        <v>1</v>
      </c>
      <c r="I2620" s="150"/>
      <c r="J2620" s="151">
        <f t="shared" si="0"/>
        <v>0</v>
      </c>
      <c r="K2620" s="147" t="s">
        <v>1</v>
      </c>
      <c r="L2620" s="152"/>
      <c r="M2620" s="153" t="s">
        <v>1</v>
      </c>
      <c r="N2620" s="306" t="s">
        <v>37</v>
      </c>
      <c r="P2620" s="307">
        <f t="shared" si="1"/>
        <v>0</v>
      </c>
      <c r="Q2620" s="307">
        <v>0</v>
      </c>
      <c r="R2620" s="307">
        <f t="shared" si="2"/>
        <v>0</v>
      </c>
      <c r="S2620" s="307">
        <v>0</v>
      </c>
      <c r="T2620" s="133">
        <f t="shared" si="3"/>
        <v>0</v>
      </c>
      <c r="AR2620" s="134" t="s">
        <v>154</v>
      </c>
      <c r="AT2620" s="134" t="s">
        <v>164</v>
      </c>
      <c r="AU2620" s="134" t="s">
        <v>78</v>
      </c>
      <c r="AY2620" s="277" t="s">
        <v>130</v>
      </c>
      <c r="BE2620" s="308">
        <f t="shared" si="4"/>
        <v>0</v>
      </c>
      <c r="BF2620" s="308">
        <f t="shared" si="5"/>
        <v>0</v>
      </c>
      <c r="BG2620" s="308">
        <f t="shared" si="6"/>
        <v>0</v>
      </c>
      <c r="BH2620" s="308">
        <f t="shared" si="7"/>
        <v>0</v>
      </c>
      <c r="BI2620" s="308">
        <f t="shared" si="8"/>
        <v>0</v>
      </c>
      <c r="BJ2620" s="277" t="s">
        <v>8</v>
      </c>
      <c r="BK2620" s="308">
        <f t="shared" si="9"/>
        <v>0</v>
      </c>
      <c r="BL2620" s="277" t="s">
        <v>143</v>
      </c>
      <c r="BM2620" s="134" t="s">
        <v>4389</v>
      </c>
    </row>
    <row r="2621" spans="2:65" s="686" customFormat="1" ht="16.5" customHeight="1">
      <c r="B2621" s="301"/>
      <c r="C2621" s="145" t="s">
        <v>4388</v>
      </c>
      <c r="D2621" s="145" t="s">
        <v>164</v>
      </c>
      <c r="E2621" s="146" t="s">
        <v>4387</v>
      </c>
      <c r="F2621" s="147" t="s">
        <v>4386</v>
      </c>
      <c r="G2621" s="148" t="s">
        <v>212</v>
      </c>
      <c r="H2621" s="149">
        <v>24</v>
      </c>
      <c r="I2621" s="150"/>
      <c r="J2621" s="151">
        <f t="shared" si="0"/>
        <v>0</v>
      </c>
      <c r="K2621" s="147" t="s">
        <v>1</v>
      </c>
      <c r="L2621" s="152"/>
      <c r="M2621" s="153" t="s">
        <v>1</v>
      </c>
      <c r="N2621" s="306" t="s">
        <v>37</v>
      </c>
      <c r="P2621" s="307">
        <f t="shared" si="1"/>
        <v>0</v>
      </c>
      <c r="Q2621" s="307">
        <v>0</v>
      </c>
      <c r="R2621" s="307">
        <f t="shared" si="2"/>
        <v>0</v>
      </c>
      <c r="S2621" s="307">
        <v>0</v>
      </c>
      <c r="T2621" s="133">
        <f t="shared" si="3"/>
        <v>0</v>
      </c>
      <c r="AR2621" s="134" t="s">
        <v>154</v>
      </c>
      <c r="AT2621" s="134" t="s">
        <v>164</v>
      </c>
      <c r="AU2621" s="134" t="s">
        <v>78</v>
      </c>
      <c r="AY2621" s="277" t="s">
        <v>130</v>
      </c>
      <c r="BE2621" s="308">
        <f t="shared" si="4"/>
        <v>0</v>
      </c>
      <c r="BF2621" s="308">
        <f t="shared" si="5"/>
        <v>0</v>
      </c>
      <c r="BG2621" s="308">
        <f t="shared" si="6"/>
        <v>0</v>
      </c>
      <c r="BH2621" s="308">
        <f t="shared" si="7"/>
        <v>0</v>
      </c>
      <c r="BI2621" s="308">
        <f t="shared" si="8"/>
        <v>0</v>
      </c>
      <c r="BJ2621" s="277" t="s">
        <v>8</v>
      </c>
      <c r="BK2621" s="308">
        <f t="shared" si="9"/>
        <v>0</v>
      </c>
      <c r="BL2621" s="277" t="s">
        <v>143</v>
      </c>
      <c r="BM2621" s="134" t="s">
        <v>4385</v>
      </c>
    </row>
    <row r="2622" spans="2:65" s="686" customFormat="1" ht="16.5" customHeight="1">
      <c r="B2622" s="301"/>
      <c r="C2622" s="145" t="s">
        <v>4384</v>
      </c>
      <c r="D2622" s="145" t="s">
        <v>164</v>
      </c>
      <c r="E2622" s="146" t="s">
        <v>4383</v>
      </c>
      <c r="F2622" s="147" t="s">
        <v>4382</v>
      </c>
      <c r="G2622" s="148" t="s">
        <v>158</v>
      </c>
      <c r="H2622" s="149">
        <v>8</v>
      </c>
      <c r="I2622" s="150"/>
      <c r="J2622" s="151">
        <f t="shared" si="0"/>
        <v>0</v>
      </c>
      <c r="K2622" s="147" t="s">
        <v>1</v>
      </c>
      <c r="L2622" s="152"/>
      <c r="M2622" s="153" t="s">
        <v>1</v>
      </c>
      <c r="N2622" s="306" t="s">
        <v>37</v>
      </c>
      <c r="P2622" s="307">
        <f t="shared" si="1"/>
        <v>0</v>
      </c>
      <c r="Q2622" s="307">
        <v>0</v>
      </c>
      <c r="R2622" s="307">
        <f t="shared" si="2"/>
        <v>0</v>
      </c>
      <c r="S2622" s="307">
        <v>0</v>
      </c>
      <c r="T2622" s="133">
        <f t="shared" si="3"/>
        <v>0</v>
      </c>
      <c r="AR2622" s="134" t="s">
        <v>154</v>
      </c>
      <c r="AT2622" s="134" t="s">
        <v>164</v>
      </c>
      <c r="AU2622" s="134" t="s">
        <v>78</v>
      </c>
      <c r="AY2622" s="277" t="s">
        <v>130</v>
      </c>
      <c r="BE2622" s="308">
        <f t="shared" si="4"/>
        <v>0</v>
      </c>
      <c r="BF2622" s="308">
        <f t="shared" si="5"/>
        <v>0</v>
      </c>
      <c r="BG2622" s="308">
        <f t="shared" si="6"/>
        <v>0</v>
      </c>
      <c r="BH2622" s="308">
        <f t="shared" si="7"/>
        <v>0</v>
      </c>
      <c r="BI2622" s="308">
        <f t="shared" si="8"/>
        <v>0</v>
      </c>
      <c r="BJ2622" s="277" t="s">
        <v>8</v>
      </c>
      <c r="BK2622" s="308">
        <f t="shared" si="9"/>
        <v>0</v>
      </c>
      <c r="BL2622" s="277" t="s">
        <v>143</v>
      </c>
      <c r="BM2622" s="134" t="s">
        <v>4381</v>
      </c>
    </row>
    <row r="2623" spans="2:65" s="686" customFormat="1" ht="21.75" customHeight="1">
      <c r="B2623" s="301"/>
      <c r="C2623" s="145" t="s">
        <v>4380</v>
      </c>
      <c r="D2623" s="145" t="s">
        <v>164</v>
      </c>
      <c r="E2623" s="146" t="s">
        <v>4379</v>
      </c>
      <c r="F2623" s="147" t="s">
        <v>4378</v>
      </c>
      <c r="G2623" s="148" t="s">
        <v>165</v>
      </c>
      <c r="H2623" s="149">
        <v>2</v>
      </c>
      <c r="I2623" s="150"/>
      <c r="J2623" s="151">
        <f t="shared" si="0"/>
        <v>0</v>
      </c>
      <c r="K2623" s="147" t="s">
        <v>1</v>
      </c>
      <c r="L2623" s="152"/>
      <c r="M2623" s="153" t="s">
        <v>1</v>
      </c>
      <c r="N2623" s="306" t="s">
        <v>37</v>
      </c>
      <c r="P2623" s="307">
        <f t="shared" si="1"/>
        <v>0</v>
      </c>
      <c r="Q2623" s="307">
        <v>0</v>
      </c>
      <c r="R2623" s="307">
        <f t="shared" si="2"/>
        <v>0</v>
      </c>
      <c r="S2623" s="307">
        <v>0</v>
      </c>
      <c r="T2623" s="133">
        <f t="shared" si="3"/>
        <v>0</v>
      </c>
      <c r="AR2623" s="134" t="s">
        <v>154</v>
      </c>
      <c r="AT2623" s="134" t="s">
        <v>164</v>
      </c>
      <c r="AU2623" s="134" t="s">
        <v>78</v>
      </c>
      <c r="AY2623" s="277" t="s">
        <v>130</v>
      </c>
      <c r="BE2623" s="308">
        <f t="shared" si="4"/>
        <v>0</v>
      </c>
      <c r="BF2623" s="308">
        <f t="shared" si="5"/>
        <v>0</v>
      </c>
      <c r="BG2623" s="308">
        <f t="shared" si="6"/>
        <v>0</v>
      </c>
      <c r="BH2623" s="308">
        <f t="shared" si="7"/>
        <v>0</v>
      </c>
      <c r="BI2623" s="308">
        <f t="shared" si="8"/>
        <v>0</v>
      </c>
      <c r="BJ2623" s="277" t="s">
        <v>8</v>
      </c>
      <c r="BK2623" s="308">
        <f t="shared" si="9"/>
        <v>0</v>
      </c>
      <c r="BL2623" s="277" t="s">
        <v>143</v>
      </c>
      <c r="BM2623" s="134" t="s">
        <v>4377</v>
      </c>
    </row>
    <row r="2624" spans="2:65" s="686" customFormat="1" ht="16.5" customHeight="1">
      <c r="B2624" s="301"/>
      <c r="C2624" s="145" t="s">
        <v>4376</v>
      </c>
      <c r="D2624" s="145" t="s">
        <v>164</v>
      </c>
      <c r="E2624" s="146" t="s">
        <v>4375</v>
      </c>
      <c r="F2624" s="147" t="s">
        <v>4374</v>
      </c>
      <c r="G2624" s="148" t="s">
        <v>165</v>
      </c>
      <c r="H2624" s="149">
        <v>1</v>
      </c>
      <c r="I2624" s="150"/>
      <c r="J2624" s="151">
        <f t="shared" si="0"/>
        <v>0</v>
      </c>
      <c r="K2624" s="147" t="s">
        <v>1</v>
      </c>
      <c r="L2624" s="152"/>
      <c r="M2624" s="153" t="s">
        <v>1</v>
      </c>
      <c r="N2624" s="306" t="s">
        <v>37</v>
      </c>
      <c r="P2624" s="307">
        <f t="shared" si="1"/>
        <v>0</v>
      </c>
      <c r="Q2624" s="307">
        <v>0</v>
      </c>
      <c r="R2624" s="307">
        <f t="shared" si="2"/>
        <v>0</v>
      </c>
      <c r="S2624" s="307">
        <v>0</v>
      </c>
      <c r="T2624" s="133">
        <f t="shared" si="3"/>
        <v>0</v>
      </c>
      <c r="AR2624" s="134" t="s">
        <v>154</v>
      </c>
      <c r="AT2624" s="134" t="s">
        <v>164</v>
      </c>
      <c r="AU2624" s="134" t="s">
        <v>78</v>
      </c>
      <c r="AY2624" s="277" t="s">
        <v>130</v>
      </c>
      <c r="BE2624" s="308">
        <f t="shared" si="4"/>
        <v>0</v>
      </c>
      <c r="BF2624" s="308">
        <f t="shared" si="5"/>
        <v>0</v>
      </c>
      <c r="BG2624" s="308">
        <f t="shared" si="6"/>
        <v>0</v>
      </c>
      <c r="BH2624" s="308">
        <f t="shared" si="7"/>
        <v>0</v>
      </c>
      <c r="BI2624" s="308">
        <f t="shared" si="8"/>
        <v>0</v>
      </c>
      <c r="BJ2624" s="277" t="s">
        <v>8</v>
      </c>
      <c r="BK2624" s="308">
        <f t="shared" si="9"/>
        <v>0</v>
      </c>
      <c r="BL2624" s="277" t="s">
        <v>143</v>
      </c>
      <c r="BM2624" s="134" t="s">
        <v>4373</v>
      </c>
    </row>
    <row r="2625" spans="2:65" s="686" customFormat="1" ht="16.5" customHeight="1">
      <c r="B2625" s="301"/>
      <c r="C2625" s="145" t="s">
        <v>4338</v>
      </c>
      <c r="D2625" s="145" t="s">
        <v>164</v>
      </c>
      <c r="E2625" s="146" t="s">
        <v>4372</v>
      </c>
      <c r="F2625" s="147" t="s">
        <v>4371</v>
      </c>
      <c r="G2625" s="148" t="s">
        <v>165</v>
      </c>
      <c r="H2625" s="149">
        <v>1</v>
      </c>
      <c r="I2625" s="150"/>
      <c r="J2625" s="151">
        <f t="shared" si="0"/>
        <v>0</v>
      </c>
      <c r="K2625" s="147" t="s">
        <v>1</v>
      </c>
      <c r="L2625" s="152"/>
      <c r="M2625" s="153" t="s">
        <v>1</v>
      </c>
      <c r="N2625" s="306" t="s">
        <v>37</v>
      </c>
      <c r="P2625" s="307">
        <f t="shared" si="1"/>
        <v>0</v>
      </c>
      <c r="Q2625" s="307">
        <v>0</v>
      </c>
      <c r="R2625" s="307">
        <f t="shared" si="2"/>
        <v>0</v>
      </c>
      <c r="S2625" s="307">
        <v>0</v>
      </c>
      <c r="T2625" s="133">
        <f t="shared" si="3"/>
        <v>0</v>
      </c>
      <c r="AR2625" s="134" t="s">
        <v>154</v>
      </c>
      <c r="AT2625" s="134" t="s">
        <v>164</v>
      </c>
      <c r="AU2625" s="134" t="s">
        <v>78</v>
      </c>
      <c r="AY2625" s="277" t="s">
        <v>130</v>
      </c>
      <c r="BE2625" s="308">
        <f t="shared" si="4"/>
        <v>0</v>
      </c>
      <c r="BF2625" s="308">
        <f t="shared" si="5"/>
        <v>0</v>
      </c>
      <c r="BG2625" s="308">
        <f t="shared" si="6"/>
        <v>0</v>
      </c>
      <c r="BH2625" s="308">
        <f t="shared" si="7"/>
        <v>0</v>
      </c>
      <c r="BI2625" s="308">
        <f t="shared" si="8"/>
        <v>0</v>
      </c>
      <c r="BJ2625" s="277" t="s">
        <v>8</v>
      </c>
      <c r="BK2625" s="308">
        <f t="shared" si="9"/>
        <v>0</v>
      </c>
      <c r="BL2625" s="277" t="s">
        <v>143</v>
      </c>
      <c r="BM2625" s="134" t="s">
        <v>4370</v>
      </c>
    </row>
    <row r="2626" spans="2:65" s="686" customFormat="1" ht="16.5" customHeight="1">
      <c r="B2626" s="301"/>
      <c r="C2626" s="145" t="s">
        <v>4369</v>
      </c>
      <c r="D2626" s="145" t="s">
        <v>164</v>
      </c>
      <c r="E2626" s="146" t="s">
        <v>4368</v>
      </c>
      <c r="F2626" s="147" t="s">
        <v>4367</v>
      </c>
      <c r="G2626" s="148" t="s">
        <v>165</v>
      </c>
      <c r="H2626" s="149">
        <v>1</v>
      </c>
      <c r="I2626" s="150"/>
      <c r="J2626" s="151">
        <f t="shared" si="0"/>
        <v>0</v>
      </c>
      <c r="K2626" s="147" t="s">
        <v>1</v>
      </c>
      <c r="L2626" s="152"/>
      <c r="M2626" s="153" t="s">
        <v>1</v>
      </c>
      <c r="N2626" s="306" t="s">
        <v>37</v>
      </c>
      <c r="P2626" s="307">
        <f t="shared" si="1"/>
        <v>0</v>
      </c>
      <c r="Q2626" s="307">
        <v>0</v>
      </c>
      <c r="R2626" s="307">
        <f t="shared" si="2"/>
        <v>0</v>
      </c>
      <c r="S2626" s="307">
        <v>0</v>
      </c>
      <c r="T2626" s="133">
        <f t="shared" si="3"/>
        <v>0</v>
      </c>
      <c r="AR2626" s="134" t="s">
        <v>154</v>
      </c>
      <c r="AT2626" s="134" t="s">
        <v>164</v>
      </c>
      <c r="AU2626" s="134" t="s">
        <v>78</v>
      </c>
      <c r="AY2626" s="277" t="s">
        <v>130</v>
      </c>
      <c r="BE2626" s="308">
        <f t="shared" si="4"/>
        <v>0</v>
      </c>
      <c r="BF2626" s="308">
        <f t="shared" si="5"/>
        <v>0</v>
      </c>
      <c r="BG2626" s="308">
        <f t="shared" si="6"/>
        <v>0</v>
      </c>
      <c r="BH2626" s="308">
        <f t="shared" si="7"/>
        <v>0</v>
      </c>
      <c r="BI2626" s="308">
        <f t="shared" si="8"/>
        <v>0</v>
      </c>
      <c r="BJ2626" s="277" t="s">
        <v>8</v>
      </c>
      <c r="BK2626" s="308">
        <f t="shared" si="9"/>
        <v>0</v>
      </c>
      <c r="BL2626" s="277" t="s">
        <v>143</v>
      </c>
      <c r="BM2626" s="134" t="s">
        <v>4366</v>
      </c>
    </row>
    <row r="2627" spans="2:65" s="686" customFormat="1" ht="16.5" customHeight="1">
      <c r="B2627" s="301"/>
      <c r="C2627" s="145" t="s">
        <v>4365</v>
      </c>
      <c r="D2627" s="145" t="s">
        <v>164</v>
      </c>
      <c r="E2627" s="146" t="s">
        <v>4364</v>
      </c>
      <c r="F2627" s="147" t="s">
        <v>4363</v>
      </c>
      <c r="G2627" s="148" t="s">
        <v>165</v>
      </c>
      <c r="H2627" s="149">
        <v>1</v>
      </c>
      <c r="I2627" s="150"/>
      <c r="J2627" s="151">
        <f t="shared" si="0"/>
        <v>0</v>
      </c>
      <c r="K2627" s="147" t="s">
        <v>1</v>
      </c>
      <c r="L2627" s="152"/>
      <c r="M2627" s="153" t="s">
        <v>1</v>
      </c>
      <c r="N2627" s="306" t="s">
        <v>37</v>
      </c>
      <c r="P2627" s="307">
        <f t="shared" si="1"/>
        <v>0</v>
      </c>
      <c r="Q2627" s="307">
        <v>0</v>
      </c>
      <c r="R2627" s="307">
        <f t="shared" si="2"/>
        <v>0</v>
      </c>
      <c r="S2627" s="307">
        <v>0</v>
      </c>
      <c r="T2627" s="133">
        <f t="shared" si="3"/>
        <v>0</v>
      </c>
      <c r="AR2627" s="134" t="s">
        <v>154</v>
      </c>
      <c r="AT2627" s="134" t="s">
        <v>164</v>
      </c>
      <c r="AU2627" s="134" t="s">
        <v>78</v>
      </c>
      <c r="AY2627" s="277" t="s">
        <v>130</v>
      </c>
      <c r="BE2627" s="308">
        <f t="shared" si="4"/>
        <v>0</v>
      </c>
      <c r="BF2627" s="308">
        <f t="shared" si="5"/>
        <v>0</v>
      </c>
      <c r="BG2627" s="308">
        <f t="shared" si="6"/>
        <v>0</v>
      </c>
      <c r="BH2627" s="308">
        <f t="shared" si="7"/>
        <v>0</v>
      </c>
      <c r="BI2627" s="308">
        <f t="shared" si="8"/>
        <v>0</v>
      </c>
      <c r="BJ2627" s="277" t="s">
        <v>8</v>
      </c>
      <c r="BK2627" s="308">
        <f t="shared" si="9"/>
        <v>0</v>
      </c>
      <c r="BL2627" s="277" t="s">
        <v>143</v>
      </c>
      <c r="BM2627" s="134" t="s">
        <v>4362</v>
      </c>
    </row>
    <row r="2628" spans="2:65" s="686" customFormat="1" ht="24.25" customHeight="1">
      <c r="B2628" s="301"/>
      <c r="C2628" s="145" t="s">
        <v>4361</v>
      </c>
      <c r="D2628" s="145" t="s">
        <v>164</v>
      </c>
      <c r="E2628" s="146" t="s">
        <v>4360</v>
      </c>
      <c r="F2628" s="147" t="s">
        <v>4359</v>
      </c>
      <c r="G2628" s="148" t="s">
        <v>165</v>
      </c>
      <c r="H2628" s="149">
        <v>1</v>
      </c>
      <c r="I2628" s="150"/>
      <c r="J2628" s="151">
        <f t="shared" si="0"/>
        <v>0</v>
      </c>
      <c r="K2628" s="147" t="s">
        <v>1</v>
      </c>
      <c r="L2628" s="152"/>
      <c r="M2628" s="153" t="s">
        <v>1</v>
      </c>
      <c r="N2628" s="306" t="s">
        <v>37</v>
      </c>
      <c r="P2628" s="307">
        <f t="shared" si="1"/>
        <v>0</v>
      </c>
      <c r="Q2628" s="307">
        <v>0</v>
      </c>
      <c r="R2628" s="307">
        <f t="shared" si="2"/>
        <v>0</v>
      </c>
      <c r="S2628" s="307">
        <v>0</v>
      </c>
      <c r="T2628" s="133">
        <f t="shared" si="3"/>
        <v>0</v>
      </c>
      <c r="AR2628" s="134" t="s">
        <v>154</v>
      </c>
      <c r="AT2628" s="134" t="s">
        <v>164</v>
      </c>
      <c r="AU2628" s="134" t="s">
        <v>78</v>
      </c>
      <c r="AY2628" s="277" t="s">
        <v>130</v>
      </c>
      <c r="BE2628" s="308">
        <f t="shared" si="4"/>
        <v>0</v>
      </c>
      <c r="BF2628" s="308">
        <f t="shared" si="5"/>
        <v>0</v>
      </c>
      <c r="BG2628" s="308">
        <f t="shared" si="6"/>
        <v>0</v>
      </c>
      <c r="BH2628" s="308">
        <f t="shared" si="7"/>
        <v>0</v>
      </c>
      <c r="BI2628" s="308">
        <f t="shared" si="8"/>
        <v>0</v>
      </c>
      <c r="BJ2628" s="277" t="s">
        <v>8</v>
      </c>
      <c r="BK2628" s="308">
        <f t="shared" si="9"/>
        <v>0</v>
      </c>
      <c r="BL2628" s="277" t="s">
        <v>143</v>
      </c>
      <c r="BM2628" s="134" t="s">
        <v>4358</v>
      </c>
    </row>
    <row r="2629" spans="2:65" s="686" customFormat="1" ht="49.2" customHeight="1">
      <c r="B2629" s="301"/>
      <c r="C2629" s="145" t="s">
        <v>4357</v>
      </c>
      <c r="D2629" s="145" t="s">
        <v>164</v>
      </c>
      <c r="E2629" s="146" t="s">
        <v>4356</v>
      </c>
      <c r="F2629" s="147" t="s">
        <v>4355</v>
      </c>
      <c r="G2629" s="148" t="s">
        <v>165</v>
      </c>
      <c r="H2629" s="149">
        <v>1</v>
      </c>
      <c r="I2629" s="150"/>
      <c r="J2629" s="151">
        <f t="shared" si="0"/>
        <v>0</v>
      </c>
      <c r="K2629" s="147" t="s">
        <v>1</v>
      </c>
      <c r="L2629" s="152"/>
      <c r="M2629" s="153" t="s">
        <v>1</v>
      </c>
      <c r="N2629" s="306" t="s">
        <v>37</v>
      </c>
      <c r="P2629" s="307">
        <f t="shared" si="1"/>
        <v>0</v>
      </c>
      <c r="Q2629" s="307">
        <v>0</v>
      </c>
      <c r="R2629" s="307">
        <f t="shared" si="2"/>
        <v>0</v>
      </c>
      <c r="S2629" s="307">
        <v>0</v>
      </c>
      <c r="T2629" s="133">
        <f t="shared" si="3"/>
        <v>0</v>
      </c>
      <c r="AR2629" s="134" t="s">
        <v>154</v>
      </c>
      <c r="AT2629" s="134" t="s">
        <v>164</v>
      </c>
      <c r="AU2629" s="134" t="s">
        <v>78</v>
      </c>
      <c r="AY2629" s="277" t="s">
        <v>130</v>
      </c>
      <c r="BE2629" s="308">
        <f t="shared" si="4"/>
        <v>0</v>
      </c>
      <c r="BF2629" s="308">
        <f t="shared" si="5"/>
        <v>0</v>
      </c>
      <c r="BG2629" s="308">
        <f t="shared" si="6"/>
        <v>0</v>
      </c>
      <c r="BH2629" s="308">
        <f t="shared" si="7"/>
        <v>0</v>
      </c>
      <c r="BI2629" s="308">
        <f t="shared" si="8"/>
        <v>0</v>
      </c>
      <c r="BJ2629" s="277" t="s">
        <v>8</v>
      </c>
      <c r="BK2629" s="308">
        <f t="shared" si="9"/>
        <v>0</v>
      </c>
      <c r="BL2629" s="277" t="s">
        <v>143</v>
      </c>
      <c r="BM2629" s="134" t="s">
        <v>4354</v>
      </c>
    </row>
    <row r="2630" spans="2:65" s="292" customFormat="1" ht="25.95" customHeight="1">
      <c r="B2630" s="293"/>
      <c r="D2630" s="120" t="s">
        <v>71</v>
      </c>
      <c r="E2630" s="121" t="s">
        <v>164</v>
      </c>
      <c r="F2630" s="121" t="s">
        <v>971</v>
      </c>
      <c r="I2630" s="294"/>
      <c r="J2630" s="295">
        <f>BK2630</f>
        <v>0</v>
      </c>
      <c r="L2630" s="293"/>
      <c r="M2630" s="296"/>
      <c r="P2630" s="297">
        <f>P2631</f>
        <v>0</v>
      </c>
      <c r="R2630" s="297">
        <f>R2631</f>
        <v>0</v>
      </c>
      <c r="T2630" s="298">
        <f>T2631</f>
        <v>0</v>
      </c>
      <c r="AR2630" s="120" t="s">
        <v>132</v>
      </c>
      <c r="AT2630" s="127" t="s">
        <v>71</v>
      </c>
      <c r="AU2630" s="127" t="s">
        <v>72</v>
      </c>
      <c r="AY2630" s="120" t="s">
        <v>130</v>
      </c>
      <c r="BK2630" s="128">
        <f>BK2631</f>
        <v>0</v>
      </c>
    </row>
    <row r="2631" spans="2:65" s="292" customFormat="1" ht="22.95" customHeight="1">
      <c r="B2631" s="293"/>
      <c r="D2631" s="120" t="s">
        <v>71</v>
      </c>
      <c r="E2631" s="129" t="s">
        <v>4353</v>
      </c>
      <c r="F2631" s="129" t="s">
        <v>4352</v>
      </c>
      <c r="I2631" s="294"/>
      <c r="J2631" s="300">
        <f>BK2631</f>
        <v>0</v>
      </c>
      <c r="L2631" s="293"/>
      <c r="M2631" s="296"/>
      <c r="P2631" s="297">
        <f>SUM(P2632:P2633)</f>
        <v>0</v>
      </c>
      <c r="R2631" s="297">
        <f>SUM(R2632:R2633)</f>
        <v>0</v>
      </c>
      <c r="T2631" s="298">
        <f>SUM(T2632:T2633)</f>
        <v>0</v>
      </c>
      <c r="AR2631" s="120" t="s">
        <v>132</v>
      </c>
      <c r="AT2631" s="127" t="s">
        <v>71</v>
      </c>
      <c r="AU2631" s="127" t="s">
        <v>8</v>
      </c>
      <c r="AY2631" s="120" t="s">
        <v>130</v>
      </c>
      <c r="BK2631" s="128">
        <f>SUM(BK2632:BK2633)</f>
        <v>0</v>
      </c>
    </row>
    <row r="2632" spans="2:65" s="686" customFormat="1" ht="16.5" customHeight="1">
      <c r="B2632" s="301"/>
      <c r="C2632" s="145" t="s">
        <v>4351</v>
      </c>
      <c r="D2632" s="145" t="s">
        <v>164</v>
      </c>
      <c r="E2632" s="146" t="s">
        <v>4350</v>
      </c>
      <c r="F2632" s="147" t="s">
        <v>4349</v>
      </c>
      <c r="G2632" s="148" t="s">
        <v>165</v>
      </c>
      <c r="H2632" s="149">
        <v>1</v>
      </c>
      <c r="I2632" s="150"/>
      <c r="J2632" s="151">
        <f>ROUND(I2632*H2632,0)</f>
        <v>0</v>
      </c>
      <c r="K2632" s="147" t="s">
        <v>1</v>
      </c>
      <c r="L2632" s="152"/>
      <c r="M2632" s="153" t="s">
        <v>1</v>
      </c>
      <c r="N2632" s="306" t="s">
        <v>37</v>
      </c>
      <c r="P2632" s="307">
        <f>O2632*H2632</f>
        <v>0</v>
      </c>
      <c r="Q2632" s="307">
        <v>0</v>
      </c>
      <c r="R2632" s="307">
        <f>Q2632*H2632</f>
        <v>0</v>
      </c>
      <c r="S2632" s="307">
        <v>0</v>
      </c>
      <c r="T2632" s="133">
        <f>S2632*H2632</f>
        <v>0</v>
      </c>
      <c r="AR2632" s="134" t="s">
        <v>2411</v>
      </c>
      <c r="AT2632" s="134" t="s">
        <v>164</v>
      </c>
      <c r="AU2632" s="134" t="s">
        <v>78</v>
      </c>
      <c r="AY2632" s="277" t="s">
        <v>130</v>
      </c>
      <c r="BE2632" s="308">
        <f>IF(N2632="základní",J2632,0)</f>
        <v>0</v>
      </c>
      <c r="BF2632" s="308">
        <f>IF(N2632="snížená",J2632,0)</f>
        <v>0</v>
      </c>
      <c r="BG2632" s="308">
        <f>IF(N2632="zákl. přenesená",J2632,0)</f>
        <v>0</v>
      </c>
      <c r="BH2632" s="308">
        <f>IF(N2632="sníž. přenesená",J2632,0)</f>
        <v>0</v>
      </c>
      <c r="BI2632" s="308">
        <f>IF(N2632="nulová",J2632,0)</f>
        <v>0</v>
      </c>
      <c r="BJ2632" s="277" t="s">
        <v>8</v>
      </c>
      <c r="BK2632" s="308">
        <f>ROUND(I2632*H2632,0)</f>
        <v>0</v>
      </c>
      <c r="BL2632" s="277" t="s">
        <v>1092</v>
      </c>
      <c r="BM2632" s="134" t="s">
        <v>4348</v>
      </c>
    </row>
    <row r="2633" spans="2:65" s="686" customFormat="1" ht="24.25" customHeight="1">
      <c r="B2633" s="301"/>
      <c r="C2633" s="145" t="s">
        <v>4347</v>
      </c>
      <c r="D2633" s="145" t="s">
        <v>164</v>
      </c>
      <c r="E2633" s="146" t="s">
        <v>4346</v>
      </c>
      <c r="F2633" s="147" t="s">
        <v>4345</v>
      </c>
      <c r="G2633" s="148" t="s">
        <v>165</v>
      </c>
      <c r="H2633" s="149">
        <v>1</v>
      </c>
      <c r="I2633" s="150"/>
      <c r="J2633" s="151">
        <f>ROUND(I2633*H2633,0)</f>
        <v>0</v>
      </c>
      <c r="K2633" s="147" t="s">
        <v>1</v>
      </c>
      <c r="L2633" s="152"/>
      <c r="M2633" s="153" t="s">
        <v>1</v>
      </c>
      <c r="N2633" s="306" t="s">
        <v>37</v>
      </c>
      <c r="P2633" s="307">
        <f>O2633*H2633</f>
        <v>0</v>
      </c>
      <c r="Q2633" s="307">
        <v>0</v>
      </c>
      <c r="R2633" s="307">
        <f>Q2633*H2633</f>
        <v>0</v>
      </c>
      <c r="S2633" s="307">
        <v>0</v>
      </c>
      <c r="T2633" s="133">
        <f>S2633*H2633</f>
        <v>0</v>
      </c>
      <c r="AR2633" s="134" t="s">
        <v>2411</v>
      </c>
      <c r="AT2633" s="134" t="s">
        <v>164</v>
      </c>
      <c r="AU2633" s="134" t="s">
        <v>78</v>
      </c>
      <c r="AY2633" s="277" t="s">
        <v>130</v>
      </c>
      <c r="BE2633" s="308">
        <f>IF(N2633="základní",J2633,0)</f>
        <v>0</v>
      </c>
      <c r="BF2633" s="308">
        <f>IF(N2633="snížená",J2633,0)</f>
        <v>0</v>
      </c>
      <c r="BG2633" s="308">
        <f>IF(N2633="zákl. přenesená",J2633,0)</f>
        <v>0</v>
      </c>
      <c r="BH2633" s="308">
        <f>IF(N2633="sníž. přenesená",J2633,0)</f>
        <v>0</v>
      </c>
      <c r="BI2633" s="308">
        <f>IF(N2633="nulová",J2633,0)</f>
        <v>0</v>
      </c>
      <c r="BJ2633" s="277" t="s">
        <v>8</v>
      </c>
      <c r="BK2633" s="308">
        <f>ROUND(I2633*H2633,0)</f>
        <v>0</v>
      </c>
      <c r="BL2633" s="277" t="s">
        <v>1092</v>
      </c>
      <c r="BM2633" s="134" t="s">
        <v>4344</v>
      </c>
    </row>
    <row r="2634" spans="2:65" s="292" customFormat="1" ht="25.95" customHeight="1">
      <c r="B2634" s="293"/>
      <c r="D2634" s="120" t="s">
        <v>71</v>
      </c>
      <c r="E2634" s="121" t="s">
        <v>4343</v>
      </c>
      <c r="F2634" s="121" t="s">
        <v>4342</v>
      </c>
      <c r="I2634" s="294"/>
      <c r="J2634" s="295">
        <f>BK2634</f>
        <v>0</v>
      </c>
      <c r="L2634" s="293"/>
      <c r="M2634" s="296"/>
      <c r="P2634" s="297">
        <f>SUM(P2635:P2636)</f>
        <v>0</v>
      </c>
      <c r="R2634" s="297">
        <f>SUM(R2635:R2636)</f>
        <v>0</v>
      </c>
      <c r="T2634" s="298">
        <f>SUM(T2635:T2636)</f>
        <v>0</v>
      </c>
      <c r="AR2634" s="120" t="s">
        <v>103</v>
      </c>
      <c r="AT2634" s="127" t="s">
        <v>71</v>
      </c>
      <c r="AU2634" s="127" t="s">
        <v>72</v>
      </c>
      <c r="AY2634" s="120" t="s">
        <v>130</v>
      </c>
      <c r="BK2634" s="128">
        <f>SUM(BK2635:BK2636)</f>
        <v>0</v>
      </c>
    </row>
    <row r="2635" spans="2:65" s="686" customFormat="1" ht="16.5" customHeight="1">
      <c r="B2635" s="301"/>
      <c r="C2635" s="551" t="s">
        <v>4341</v>
      </c>
      <c r="D2635" s="551" t="s">
        <v>1008</v>
      </c>
      <c r="E2635" s="801" t="s">
        <v>4340</v>
      </c>
      <c r="F2635" s="552" t="s">
        <v>4339</v>
      </c>
      <c r="G2635" s="800" t="s">
        <v>658</v>
      </c>
      <c r="H2635" s="799">
        <v>500</v>
      </c>
      <c r="I2635" s="553"/>
      <c r="J2635" s="798">
        <f>ROUND(I2635*H2635,0)</f>
        <v>0</v>
      </c>
      <c r="K2635" s="552" t="s">
        <v>4082</v>
      </c>
      <c r="L2635" s="34"/>
      <c r="M2635" s="554" t="s">
        <v>1</v>
      </c>
      <c r="N2635" s="555" t="s">
        <v>37</v>
      </c>
      <c r="P2635" s="307">
        <f>O2635*H2635</f>
        <v>0</v>
      </c>
      <c r="Q2635" s="307">
        <v>0</v>
      </c>
      <c r="R2635" s="307">
        <f>Q2635*H2635</f>
        <v>0</v>
      </c>
      <c r="S2635" s="307">
        <v>0</v>
      </c>
      <c r="T2635" s="133">
        <f>S2635*H2635</f>
        <v>0</v>
      </c>
      <c r="AR2635" s="134" t="s">
        <v>4338</v>
      </c>
      <c r="AT2635" s="134" t="s">
        <v>1008</v>
      </c>
      <c r="AU2635" s="134" t="s">
        <v>8</v>
      </c>
      <c r="AY2635" s="277" t="s">
        <v>130</v>
      </c>
      <c r="BE2635" s="308">
        <f>IF(N2635="základní",J2635,0)</f>
        <v>0</v>
      </c>
      <c r="BF2635" s="308">
        <f>IF(N2635="snížená",J2635,0)</f>
        <v>0</v>
      </c>
      <c r="BG2635" s="308">
        <f>IF(N2635="zákl. přenesená",J2635,0)</f>
        <v>0</v>
      </c>
      <c r="BH2635" s="308">
        <f>IF(N2635="sníž. přenesená",J2635,0)</f>
        <v>0</v>
      </c>
      <c r="BI2635" s="308">
        <f>IF(N2635="nulová",J2635,0)</f>
        <v>0</v>
      </c>
      <c r="BJ2635" s="277" t="s">
        <v>8</v>
      </c>
      <c r="BK2635" s="308">
        <f>ROUND(I2635*H2635,0)</f>
        <v>0</v>
      </c>
      <c r="BL2635" s="277" t="s">
        <v>4338</v>
      </c>
      <c r="BM2635" s="134" t="s">
        <v>4337</v>
      </c>
    </row>
    <row r="2636" spans="2:65" s="10" customFormat="1" ht="20.6">
      <c r="B2636" s="136"/>
      <c r="D2636" s="137" t="s">
        <v>131</v>
      </c>
      <c r="E2636" s="138" t="s">
        <v>1</v>
      </c>
      <c r="F2636" s="139" t="s">
        <v>4336</v>
      </c>
      <c r="H2636" s="140">
        <v>500</v>
      </c>
      <c r="I2636" s="141"/>
      <c r="L2636" s="136"/>
      <c r="M2636" s="832"/>
      <c r="N2636" s="831"/>
      <c r="O2636" s="831"/>
      <c r="P2636" s="831"/>
      <c r="Q2636" s="831"/>
      <c r="R2636" s="831"/>
      <c r="S2636" s="831"/>
      <c r="T2636" s="830"/>
      <c r="AT2636" s="138" t="s">
        <v>131</v>
      </c>
      <c r="AU2636" s="138" t="s">
        <v>8</v>
      </c>
      <c r="AV2636" s="10" t="s">
        <v>78</v>
      </c>
      <c r="AW2636" s="10" t="s">
        <v>28</v>
      </c>
      <c r="AX2636" s="10" t="s">
        <v>8</v>
      </c>
      <c r="AY2636" s="138" t="s">
        <v>130</v>
      </c>
    </row>
    <row r="2637" spans="2:65" s="686" customFormat="1" ht="7" customHeight="1">
      <c r="B2637" s="283"/>
      <c r="C2637" s="284"/>
      <c r="D2637" s="284"/>
      <c r="E2637" s="284"/>
      <c r="F2637" s="284"/>
      <c r="G2637" s="284"/>
      <c r="H2637" s="284"/>
      <c r="I2637" s="284"/>
      <c r="J2637" s="284"/>
      <c r="K2637" s="284"/>
      <c r="L2637" s="34"/>
    </row>
  </sheetData>
  <sheetProtection algorithmName="SHA-512" hashValue="qHK7/GtCgzlQQNpRuFw9k3bqlI4JE2lLi2hmEvy4SKsKkO00bPU7/Hf41tdO9bYJdeHsupJ6mSWcfCHFmkOaew==" saltValue="0Lc5W5DDky/wlLHDU+F6Lg==" spinCount="100000" sheet="1" objects="1" scenarios="1" selectLockedCells="1"/>
  <autoFilter ref="C146:K2636" xr:uid="{00000000-0009-0000-0000-000002000000}"/>
  <mergeCells count="9">
    <mergeCell ref="E87:H87"/>
    <mergeCell ref="E137:H137"/>
    <mergeCell ref="E139:H13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F20E8-8014-4025-8F08-DD4C94A7E88F}">
  <sheetPr>
    <pageSetUpPr fitToPage="1"/>
  </sheetPr>
  <dimension ref="B2:BM341"/>
  <sheetViews>
    <sheetView showGridLines="0" topLeftCell="A116" workbookViewId="0">
      <selection activeCell="I132" sqref="I132"/>
    </sheetView>
  </sheetViews>
  <sheetFormatPr defaultColWidth="9.36328125" defaultRowHeight="10.3"/>
  <cols>
    <col min="1" max="1" width="8.36328125" style="681" customWidth="1"/>
    <col min="2" max="2" width="1.1796875" style="681" customWidth="1"/>
    <col min="3" max="3" width="4.1796875" style="681" customWidth="1"/>
    <col min="4" max="4" width="4.36328125" style="681" customWidth="1"/>
    <col min="5" max="5" width="17.1796875" style="681" customWidth="1"/>
    <col min="6" max="6" width="50.81640625" style="681" customWidth="1"/>
    <col min="7" max="7" width="7.453125" style="681" customWidth="1"/>
    <col min="8" max="8" width="14" style="681" customWidth="1"/>
    <col min="9" max="9" width="15.81640625" style="681" customWidth="1"/>
    <col min="10" max="11" width="22.36328125" style="681" customWidth="1"/>
    <col min="12" max="12" width="9.36328125" style="681" customWidth="1"/>
    <col min="13" max="13" width="10.81640625" style="681" hidden="1" customWidth="1"/>
    <col min="14" max="14" width="9.36328125" style="681"/>
    <col min="15" max="20" width="14.1796875" style="681" hidden="1" customWidth="1"/>
    <col min="21" max="21" width="16.36328125" style="681" hidden="1" customWidth="1"/>
    <col min="22" max="22" width="12.36328125" style="681" customWidth="1"/>
    <col min="23" max="23" width="16.36328125" style="681" customWidth="1"/>
    <col min="24" max="24" width="12.36328125" style="681" customWidth="1"/>
    <col min="25" max="25" width="15" style="681" customWidth="1"/>
    <col min="26" max="26" width="11" style="681" customWidth="1"/>
    <col min="27" max="27" width="15" style="681" customWidth="1"/>
    <col min="28" max="28" width="16.36328125" style="681" customWidth="1"/>
    <col min="29" max="29" width="11" style="681" customWidth="1"/>
    <col min="30" max="30" width="15" style="681" customWidth="1"/>
    <col min="31" max="31" width="16.36328125" style="681" customWidth="1"/>
    <col min="32" max="16384" width="9.36328125" style="681"/>
  </cols>
  <sheetData>
    <row r="2" spans="2:56" ht="37" customHeight="1">
      <c r="L2" s="894" t="s">
        <v>5</v>
      </c>
      <c r="M2" s="895"/>
      <c r="N2" s="895"/>
      <c r="O2" s="895"/>
      <c r="P2" s="895"/>
      <c r="Q2" s="895"/>
      <c r="R2" s="895"/>
      <c r="S2" s="895"/>
      <c r="T2" s="895"/>
      <c r="U2" s="895"/>
      <c r="V2" s="895"/>
      <c r="AT2" s="277" t="s">
        <v>4335</v>
      </c>
      <c r="AZ2" s="829" t="s">
        <v>3007</v>
      </c>
      <c r="BA2" s="829" t="s">
        <v>3010</v>
      </c>
      <c r="BB2" s="829" t="s">
        <v>1</v>
      </c>
      <c r="BC2" s="829" t="s">
        <v>4334</v>
      </c>
      <c r="BD2" s="829" t="s">
        <v>78</v>
      </c>
    </row>
    <row r="3" spans="2:56" ht="7" customHeight="1">
      <c r="B3" s="13"/>
      <c r="C3" s="14"/>
      <c r="D3" s="14"/>
      <c r="E3" s="14"/>
      <c r="F3" s="14"/>
      <c r="G3" s="14"/>
      <c r="H3" s="14"/>
      <c r="I3" s="14"/>
      <c r="J3" s="14"/>
      <c r="K3" s="14"/>
      <c r="L3" s="15"/>
      <c r="AT3" s="277" t="s">
        <v>78</v>
      </c>
      <c r="AZ3" s="829" t="s">
        <v>2980</v>
      </c>
      <c r="BA3" s="829" t="s">
        <v>3004</v>
      </c>
      <c r="BB3" s="829" t="s">
        <v>1</v>
      </c>
      <c r="BC3" s="829" t="s">
        <v>4333</v>
      </c>
      <c r="BD3" s="829" t="s">
        <v>78</v>
      </c>
    </row>
    <row r="4" spans="2:56" ht="25" customHeight="1">
      <c r="B4" s="15"/>
      <c r="D4" s="16" t="s">
        <v>110</v>
      </c>
      <c r="L4" s="15"/>
      <c r="M4" s="84" t="s">
        <v>11</v>
      </c>
      <c r="AT4" s="277" t="s">
        <v>3</v>
      </c>
      <c r="AZ4" s="829" t="s">
        <v>2990</v>
      </c>
      <c r="BA4" s="829" t="s">
        <v>2994</v>
      </c>
      <c r="BB4" s="829" t="s">
        <v>1</v>
      </c>
      <c r="BC4" s="829" t="s">
        <v>4332</v>
      </c>
      <c r="BD4" s="829" t="s">
        <v>78</v>
      </c>
    </row>
    <row r="5" spans="2:56" ht="7" customHeight="1">
      <c r="B5" s="15"/>
      <c r="L5" s="15"/>
      <c r="AZ5" s="829" t="s">
        <v>2978</v>
      </c>
      <c r="BA5" s="829" t="s">
        <v>2981</v>
      </c>
      <c r="BB5" s="829" t="s">
        <v>1</v>
      </c>
      <c r="BC5" s="829" t="s">
        <v>4331</v>
      </c>
      <c r="BD5" s="829" t="s">
        <v>78</v>
      </c>
    </row>
    <row r="6" spans="2:56" ht="12" customHeight="1">
      <c r="B6" s="15"/>
      <c r="D6" s="687" t="s">
        <v>16</v>
      </c>
      <c r="L6" s="15"/>
      <c r="AZ6" s="829" t="s">
        <v>2967</v>
      </c>
      <c r="BA6" s="829" t="s">
        <v>2967</v>
      </c>
      <c r="BB6" s="829" t="s">
        <v>1</v>
      </c>
      <c r="BC6" s="829" t="s">
        <v>89</v>
      </c>
      <c r="BD6" s="829" t="s">
        <v>78</v>
      </c>
    </row>
    <row r="7" spans="2:56" ht="16.5" customHeight="1">
      <c r="B7" s="15"/>
      <c r="E7" s="940" t="s">
        <v>4078</v>
      </c>
      <c r="F7" s="941"/>
      <c r="G7" s="941"/>
      <c r="H7" s="941"/>
      <c r="L7" s="15"/>
      <c r="AZ7" s="829" t="s">
        <v>2952</v>
      </c>
      <c r="BA7" s="829" t="s">
        <v>2952</v>
      </c>
      <c r="BB7" s="829" t="s">
        <v>1</v>
      </c>
      <c r="BC7" s="829" t="s">
        <v>4330</v>
      </c>
      <c r="BD7" s="829" t="s">
        <v>78</v>
      </c>
    </row>
    <row r="8" spans="2:56" s="686" customFormat="1" ht="12" customHeight="1">
      <c r="B8" s="34"/>
      <c r="D8" s="687" t="s">
        <v>111</v>
      </c>
      <c r="L8" s="34"/>
    </row>
    <row r="9" spans="2:56" s="686" customFormat="1" ht="16.5" customHeight="1">
      <c r="B9" s="34"/>
      <c r="E9" s="911" t="s">
        <v>4329</v>
      </c>
      <c r="F9" s="939"/>
      <c r="G9" s="939"/>
      <c r="H9" s="939"/>
      <c r="L9" s="34"/>
    </row>
    <row r="10" spans="2:56" s="686" customFormat="1">
      <c r="B10" s="34"/>
      <c r="L10" s="34"/>
    </row>
    <row r="11" spans="2:56" s="686" customFormat="1" ht="12" customHeight="1">
      <c r="B11" s="34"/>
      <c r="D11" s="687" t="s">
        <v>17</v>
      </c>
      <c r="F11" s="680" t="s">
        <v>1</v>
      </c>
      <c r="I11" s="687" t="s">
        <v>18</v>
      </c>
      <c r="J11" s="680" t="s">
        <v>1</v>
      </c>
      <c r="L11" s="34"/>
    </row>
    <row r="12" spans="2:56" s="686" customFormat="1" ht="12" customHeight="1">
      <c r="B12" s="34"/>
      <c r="D12" s="687" t="s">
        <v>19</v>
      </c>
      <c r="F12" s="680" t="s">
        <v>2933</v>
      </c>
      <c r="I12" s="687" t="s">
        <v>20</v>
      </c>
      <c r="J12" s="684">
        <f>'Rekapitulace stavby'!AN8</f>
        <v>44757</v>
      </c>
      <c r="L12" s="34"/>
    </row>
    <row r="13" spans="2:56" s="686" customFormat="1" ht="10.95" customHeight="1">
      <c r="B13" s="34"/>
      <c r="L13" s="34"/>
    </row>
    <row r="14" spans="2:56" s="686" customFormat="1" ht="12" customHeight="1">
      <c r="B14" s="34"/>
      <c r="D14" s="687" t="s">
        <v>21</v>
      </c>
      <c r="I14" s="687" t="s">
        <v>22</v>
      </c>
      <c r="J14" s="680" t="s">
        <v>1</v>
      </c>
      <c r="L14" s="34"/>
    </row>
    <row r="15" spans="2:56" s="686" customFormat="1" ht="18" customHeight="1">
      <c r="B15" s="34"/>
      <c r="E15" s="680" t="s">
        <v>2932</v>
      </c>
      <c r="I15" s="687" t="s">
        <v>23</v>
      </c>
      <c r="J15" s="680" t="s">
        <v>1</v>
      </c>
      <c r="L15" s="34"/>
    </row>
    <row r="16" spans="2:56" s="686" customFormat="1" ht="7" customHeight="1">
      <c r="B16" s="34"/>
      <c r="L16" s="34"/>
    </row>
    <row r="17" spans="2:12" s="686" customFormat="1" ht="12" customHeight="1">
      <c r="B17" s="34"/>
      <c r="D17" s="687" t="s">
        <v>24</v>
      </c>
      <c r="I17" s="687" t="s">
        <v>22</v>
      </c>
      <c r="J17" s="792" t="str">
        <f>'Rekapitulace stavby'!AN13</f>
        <v>Vyplň údaj</v>
      </c>
      <c r="L17" s="34"/>
    </row>
    <row r="18" spans="2:12" s="686" customFormat="1" ht="18" customHeight="1">
      <c r="B18" s="34"/>
      <c r="E18" s="901" t="str">
        <f>'Rekapitulace stavby'!E14</f>
        <v>Vyplň údaj</v>
      </c>
      <c r="F18" s="896"/>
      <c r="G18" s="896"/>
      <c r="H18" s="896"/>
      <c r="I18" s="687" t="s">
        <v>23</v>
      </c>
      <c r="J18" s="792" t="str">
        <f>'Rekapitulace stavby'!AN14</f>
        <v>Vyplň údaj</v>
      </c>
      <c r="L18" s="34"/>
    </row>
    <row r="19" spans="2:12" s="686" customFormat="1" ht="7" customHeight="1">
      <c r="B19" s="34"/>
      <c r="L19" s="34"/>
    </row>
    <row r="20" spans="2:12" s="686" customFormat="1" ht="12" customHeight="1">
      <c r="B20" s="34"/>
      <c r="D20" s="687" t="s">
        <v>26</v>
      </c>
      <c r="I20" s="687" t="s">
        <v>22</v>
      </c>
      <c r="J20" s="680" t="s">
        <v>1</v>
      </c>
      <c r="L20" s="34"/>
    </row>
    <row r="21" spans="2:12" s="686" customFormat="1" ht="18" customHeight="1">
      <c r="B21" s="34"/>
      <c r="E21" s="680" t="s">
        <v>27</v>
      </c>
      <c r="I21" s="687" t="s">
        <v>23</v>
      </c>
      <c r="J21" s="680" t="s">
        <v>1</v>
      </c>
      <c r="L21" s="34"/>
    </row>
    <row r="22" spans="2:12" s="686" customFormat="1" ht="7" customHeight="1">
      <c r="B22" s="34"/>
      <c r="L22" s="34"/>
    </row>
    <row r="23" spans="2:12" s="686" customFormat="1" ht="12" customHeight="1">
      <c r="B23" s="34"/>
      <c r="D23" s="687" t="s">
        <v>29</v>
      </c>
      <c r="I23" s="687" t="s">
        <v>22</v>
      </c>
      <c r="J23" s="680" t="s">
        <v>1</v>
      </c>
      <c r="L23" s="34"/>
    </row>
    <row r="24" spans="2:12" s="686" customFormat="1" ht="18" customHeight="1">
      <c r="B24" s="34"/>
      <c r="E24" s="680" t="s">
        <v>30</v>
      </c>
      <c r="I24" s="687" t="s">
        <v>23</v>
      </c>
      <c r="J24" s="680" t="s">
        <v>1</v>
      </c>
      <c r="L24" s="34"/>
    </row>
    <row r="25" spans="2:12" s="686" customFormat="1" ht="7" customHeight="1">
      <c r="B25" s="34"/>
      <c r="L25" s="34"/>
    </row>
    <row r="26" spans="2:12" s="686" customFormat="1" ht="12" customHeight="1">
      <c r="B26" s="34"/>
      <c r="D26" s="687" t="s">
        <v>31</v>
      </c>
      <c r="L26" s="34"/>
    </row>
    <row r="27" spans="2:12" s="5" customFormat="1" ht="16.5" customHeight="1">
      <c r="B27" s="87"/>
      <c r="E27" s="903" t="s">
        <v>1</v>
      </c>
      <c r="F27" s="903"/>
      <c r="G27" s="903"/>
      <c r="H27" s="903"/>
      <c r="L27" s="87"/>
    </row>
    <row r="28" spans="2:12" s="686" customFormat="1" ht="7" customHeight="1">
      <c r="B28" s="34"/>
      <c r="L28" s="34"/>
    </row>
    <row r="29" spans="2:12" s="686" customFormat="1" ht="7" customHeight="1">
      <c r="B29" s="34"/>
      <c r="D29" s="48"/>
      <c r="E29" s="48"/>
      <c r="F29" s="48"/>
      <c r="G29" s="48"/>
      <c r="H29" s="48"/>
      <c r="I29" s="48"/>
      <c r="J29" s="48"/>
      <c r="K29" s="48"/>
      <c r="L29" s="34"/>
    </row>
    <row r="30" spans="2:12" s="686" customFormat="1" ht="25.4" customHeight="1">
      <c r="B30" s="34"/>
      <c r="D30" s="88" t="s">
        <v>32</v>
      </c>
      <c r="J30" s="685">
        <f>ROUND(J129, 0)</f>
        <v>0</v>
      </c>
      <c r="L30" s="34"/>
    </row>
    <row r="31" spans="2:12" s="686" customFormat="1" ht="7" customHeight="1">
      <c r="B31" s="34"/>
      <c r="D31" s="48"/>
      <c r="E31" s="48"/>
      <c r="F31" s="48"/>
      <c r="G31" s="48"/>
      <c r="H31" s="48"/>
      <c r="I31" s="48"/>
      <c r="J31" s="48"/>
      <c r="K31" s="48"/>
      <c r="L31" s="34"/>
    </row>
    <row r="32" spans="2:12" s="686" customFormat="1" ht="14.5" customHeight="1">
      <c r="B32" s="34"/>
      <c r="F32" s="683" t="s">
        <v>34</v>
      </c>
      <c r="I32" s="683" t="s">
        <v>33</v>
      </c>
      <c r="J32" s="683" t="s">
        <v>35</v>
      </c>
      <c r="L32" s="34"/>
    </row>
    <row r="33" spans="2:12" s="686" customFormat="1" ht="14.5" customHeight="1">
      <c r="B33" s="34"/>
      <c r="D33" s="89" t="s">
        <v>36</v>
      </c>
      <c r="E33" s="687" t="s">
        <v>37</v>
      </c>
      <c r="F33" s="90">
        <f>ROUND((SUM(BE129:BE340)),  0)</f>
        <v>0</v>
      </c>
      <c r="I33" s="91">
        <v>0.21</v>
      </c>
      <c r="J33" s="90">
        <f>ROUND(((SUM(BE129:BE340))*I33),  0)</f>
        <v>0</v>
      </c>
      <c r="L33" s="34"/>
    </row>
    <row r="34" spans="2:12" s="686" customFormat="1" ht="14.5" customHeight="1">
      <c r="B34" s="34"/>
      <c r="E34" s="687" t="s">
        <v>38</v>
      </c>
      <c r="F34" s="90">
        <f>ROUND((SUM(BF129:BF340)),  0)</f>
        <v>0</v>
      </c>
      <c r="I34" s="91">
        <v>0.15</v>
      </c>
      <c r="J34" s="90">
        <f>ROUND(((SUM(BF129:BF340))*I34),  0)</f>
        <v>0</v>
      </c>
      <c r="L34" s="34"/>
    </row>
    <row r="35" spans="2:12" s="686" customFormat="1" ht="14.5" hidden="1" customHeight="1">
      <c r="B35" s="34"/>
      <c r="E35" s="687" t="s">
        <v>39</v>
      </c>
      <c r="F35" s="90">
        <f>ROUND((SUM(BG129:BG340)),  0)</f>
        <v>0</v>
      </c>
      <c r="I35" s="91">
        <v>0.21</v>
      </c>
      <c r="J35" s="90">
        <f>0</f>
        <v>0</v>
      </c>
      <c r="L35" s="34"/>
    </row>
    <row r="36" spans="2:12" s="686" customFormat="1" ht="14.5" hidden="1" customHeight="1">
      <c r="B36" s="34"/>
      <c r="E36" s="687" t="s">
        <v>40</v>
      </c>
      <c r="F36" s="90">
        <f>ROUND((SUM(BH129:BH340)),  0)</f>
        <v>0</v>
      </c>
      <c r="I36" s="91">
        <v>0.15</v>
      </c>
      <c r="J36" s="90">
        <f>0</f>
        <v>0</v>
      </c>
      <c r="L36" s="34"/>
    </row>
    <row r="37" spans="2:12" s="686" customFormat="1" ht="14.5" hidden="1" customHeight="1">
      <c r="B37" s="34"/>
      <c r="E37" s="687" t="s">
        <v>41</v>
      </c>
      <c r="F37" s="90">
        <f>ROUND((SUM(BI129:BI340)),  0)</f>
        <v>0</v>
      </c>
      <c r="I37" s="91">
        <v>0</v>
      </c>
      <c r="J37" s="90">
        <f>0</f>
        <v>0</v>
      </c>
      <c r="L37" s="34"/>
    </row>
    <row r="38" spans="2:12" s="686" customFormat="1" ht="7" customHeight="1">
      <c r="B38" s="34"/>
      <c r="L38" s="34"/>
    </row>
    <row r="39" spans="2:12" s="686" customFormat="1" ht="25.4" customHeight="1">
      <c r="B39" s="34"/>
      <c r="C39" s="279"/>
      <c r="D39" s="93" t="s">
        <v>42</v>
      </c>
      <c r="E39" s="280"/>
      <c r="F39" s="280"/>
      <c r="G39" s="94" t="s">
        <v>43</v>
      </c>
      <c r="H39" s="95" t="s">
        <v>44</v>
      </c>
      <c r="I39" s="280"/>
      <c r="J39" s="96">
        <f>SUM(J30:J37)</f>
        <v>0</v>
      </c>
      <c r="K39" s="281"/>
      <c r="L39" s="34"/>
    </row>
    <row r="40" spans="2:12" s="686" customFormat="1" ht="14.5" customHeight="1">
      <c r="B40" s="34"/>
      <c r="L40" s="34"/>
    </row>
    <row r="41" spans="2:12" ht="14.5" customHeight="1">
      <c r="B41" s="15"/>
      <c r="L41" s="15"/>
    </row>
    <row r="42" spans="2:12" ht="14.5" customHeight="1">
      <c r="B42" s="15"/>
      <c r="L42" s="15"/>
    </row>
    <row r="43" spans="2:12" ht="14.5" customHeight="1">
      <c r="B43" s="15"/>
      <c r="L43" s="15"/>
    </row>
    <row r="44" spans="2:12" ht="14.5" customHeight="1">
      <c r="B44" s="15"/>
      <c r="L44" s="15"/>
    </row>
    <row r="45" spans="2:12" ht="14.5" customHeight="1">
      <c r="B45" s="15"/>
      <c r="L45" s="15"/>
    </row>
    <row r="46" spans="2:12" ht="14.5" customHeight="1">
      <c r="B46" s="15"/>
      <c r="L46" s="15"/>
    </row>
    <row r="47" spans="2:12" ht="14.5" customHeight="1">
      <c r="B47" s="15"/>
      <c r="L47" s="15"/>
    </row>
    <row r="48" spans="2:12" ht="14.5" customHeight="1">
      <c r="B48" s="15"/>
      <c r="L48" s="15"/>
    </row>
    <row r="49" spans="2:12" ht="14.5" customHeight="1">
      <c r="B49" s="15"/>
      <c r="L49" s="15"/>
    </row>
    <row r="50" spans="2:12" s="686" customFormat="1" ht="14.5" customHeight="1">
      <c r="B50" s="34"/>
      <c r="D50" s="35" t="s">
        <v>45</v>
      </c>
      <c r="E50" s="36"/>
      <c r="F50" s="36"/>
      <c r="G50" s="35" t="s">
        <v>46</v>
      </c>
      <c r="H50" s="36"/>
      <c r="I50" s="36"/>
      <c r="J50" s="36"/>
      <c r="K50" s="36"/>
      <c r="L50" s="34"/>
    </row>
    <row r="51" spans="2:12">
      <c r="B51" s="15"/>
      <c r="L51" s="15"/>
    </row>
    <row r="52" spans="2:12">
      <c r="B52" s="15"/>
      <c r="L52" s="15"/>
    </row>
    <row r="53" spans="2:12">
      <c r="B53" s="15"/>
      <c r="L53" s="15"/>
    </row>
    <row r="54" spans="2:12">
      <c r="B54" s="15"/>
      <c r="L54" s="15"/>
    </row>
    <row r="55" spans="2:12">
      <c r="B55" s="15"/>
      <c r="L55" s="15"/>
    </row>
    <row r="56" spans="2:12">
      <c r="B56" s="15"/>
      <c r="L56" s="15"/>
    </row>
    <row r="57" spans="2:12">
      <c r="B57" s="15"/>
      <c r="L57" s="15"/>
    </row>
    <row r="58" spans="2:12">
      <c r="B58" s="15"/>
      <c r="L58" s="15"/>
    </row>
    <row r="59" spans="2:12">
      <c r="B59" s="15"/>
      <c r="L59" s="15"/>
    </row>
    <row r="60" spans="2:12">
      <c r="B60" s="15"/>
      <c r="L60" s="15"/>
    </row>
    <row r="61" spans="2:12" s="686" customFormat="1" ht="12.45">
      <c r="B61" s="34"/>
      <c r="D61" s="37" t="s">
        <v>47</v>
      </c>
      <c r="E61" s="282"/>
      <c r="F61" s="98" t="s">
        <v>48</v>
      </c>
      <c r="G61" s="37" t="s">
        <v>47</v>
      </c>
      <c r="H61" s="282"/>
      <c r="I61" s="282"/>
      <c r="J61" s="99" t="s">
        <v>48</v>
      </c>
      <c r="K61" s="282"/>
      <c r="L61" s="34"/>
    </row>
    <row r="62" spans="2:12">
      <c r="B62" s="15"/>
      <c r="L62" s="15"/>
    </row>
    <row r="63" spans="2:12">
      <c r="B63" s="15"/>
      <c r="L63" s="15"/>
    </row>
    <row r="64" spans="2:12">
      <c r="B64" s="15"/>
      <c r="L64" s="15"/>
    </row>
    <row r="65" spans="2:12" s="686" customFormat="1" ht="12.45">
      <c r="B65" s="34"/>
      <c r="D65" s="35" t="s">
        <v>49</v>
      </c>
      <c r="E65" s="36"/>
      <c r="F65" s="36"/>
      <c r="G65" s="35" t="s">
        <v>50</v>
      </c>
      <c r="H65" s="36"/>
      <c r="I65" s="36"/>
      <c r="J65" s="36"/>
      <c r="K65" s="36"/>
      <c r="L65" s="34"/>
    </row>
    <row r="66" spans="2:12">
      <c r="B66" s="15"/>
      <c r="L66" s="15"/>
    </row>
    <row r="67" spans="2:12">
      <c r="B67" s="15"/>
      <c r="L67" s="15"/>
    </row>
    <row r="68" spans="2:12">
      <c r="B68" s="15"/>
      <c r="L68" s="15"/>
    </row>
    <row r="69" spans="2:12">
      <c r="B69" s="15"/>
      <c r="L69" s="15"/>
    </row>
    <row r="70" spans="2:12">
      <c r="B70" s="15"/>
      <c r="L70" s="15"/>
    </row>
    <row r="71" spans="2:12">
      <c r="B71" s="15"/>
      <c r="L71" s="15"/>
    </row>
    <row r="72" spans="2:12">
      <c r="B72" s="15"/>
      <c r="L72" s="15"/>
    </row>
    <row r="73" spans="2:12">
      <c r="B73" s="15"/>
      <c r="L73" s="15"/>
    </row>
    <row r="74" spans="2:12">
      <c r="B74" s="15"/>
      <c r="L74" s="15"/>
    </row>
    <row r="75" spans="2:12">
      <c r="B75" s="15"/>
      <c r="L75" s="15"/>
    </row>
    <row r="76" spans="2:12" s="686" customFormat="1" ht="12.45">
      <c r="B76" s="34"/>
      <c r="D76" s="37" t="s">
        <v>47</v>
      </c>
      <c r="E76" s="282"/>
      <c r="F76" s="98" t="s">
        <v>48</v>
      </c>
      <c r="G76" s="37" t="s">
        <v>47</v>
      </c>
      <c r="H76" s="282"/>
      <c r="I76" s="282"/>
      <c r="J76" s="99" t="s">
        <v>48</v>
      </c>
      <c r="K76" s="282"/>
      <c r="L76" s="34"/>
    </row>
    <row r="77" spans="2:12" s="686" customFormat="1" ht="14.5" customHeight="1">
      <c r="B77" s="283"/>
      <c r="C77" s="284"/>
      <c r="D77" s="284"/>
      <c r="E77" s="284"/>
      <c r="F77" s="284"/>
      <c r="G77" s="284"/>
      <c r="H77" s="284"/>
      <c r="I77" s="284"/>
      <c r="J77" s="284"/>
      <c r="K77" s="284"/>
      <c r="L77" s="34"/>
    </row>
    <row r="81" spans="2:47" s="686" customFormat="1" ht="7" customHeight="1">
      <c r="B81" s="285"/>
      <c r="C81" s="286"/>
      <c r="D81" s="286"/>
      <c r="E81" s="286"/>
      <c r="F81" s="286"/>
      <c r="G81" s="286"/>
      <c r="H81" s="286"/>
      <c r="I81" s="286"/>
      <c r="J81" s="286"/>
      <c r="K81" s="286"/>
      <c r="L81" s="34"/>
    </row>
    <row r="82" spans="2:47" s="686" customFormat="1" ht="25" customHeight="1">
      <c r="B82" s="34"/>
      <c r="C82" s="16" t="s">
        <v>112</v>
      </c>
      <c r="L82" s="34"/>
    </row>
    <row r="83" spans="2:47" s="686" customFormat="1" ht="7" customHeight="1">
      <c r="B83" s="34"/>
      <c r="L83" s="34"/>
    </row>
    <row r="84" spans="2:47" s="686" customFormat="1" ht="12" customHeight="1">
      <c r="B84" s="34"/>
      <c r="C84" s="687" t="s">
        <v>16</v>
      </c>
      <c r="L84" s="34"/>
    </row>
    <row r="85" spans="2:47" s="686" customFormat="1" ht="16.5" customHeight="1">
      <c r="B85" s="34"/>
      <c r="E85" s="940" t="str">
        <f>E7</f>
        <v>Přístavba a rekonstrukce sportovní haly Chrudim, I.etapa</v>
      </c>
      <c r="F85" s="941"/>
      <c r="G85" s="941"/>
      <c r="H85" s="941"/>
      <c r="L85" s="34"/>
    </row>
    <row r="86" spans="2:47" s="686" customFormat="1" ht="12" customHeight="1">
      <c r="B86" s="34"/>
      <c r="C86" s="687" t="s">
        <v>111</v>
      </c>
      <c r="L86" s="34"/>
    </row>
    <row r="87" spans="2:47" s="686" customFormat="1" ht="16.5" customHeight="1">
      <c r="B87" s="34"/>
      <c r="E87" s="911" t="str">
        <f>E9</f>
        <v>3 - Zpevněné plochy a energokanál</v>
      </c>
      <c r="F87" s="939"/>
      <c r="G87" s="939"/>
      <c r="H87" s="939"/>
      <c r="L87" s="34"/>
    </row>
    <row r="88" spans="2:47" s="686" customFormat="1" ht="7" customHeight="1">
      <c r="B88" s="34"/>
      <c r="L88" s="34"/>
    </row>
    <row r="89" spans="2:47" s="686" customFormat="1" ht="12" customHeight="1">
      <c r="B89" s="34"/>
      <c r="C89" s="687" t="s">
        <v>19</v>
      </c>
      <c r="F89" s="680" t="str">
        <f>F12</f>
        <v>Chrudim</v>
      </c>
      <c r="I89" s="687" t="s">
        <v>20</v>
      </c>
      <c r="J89" s="684">
        <f>IF(J12="","",J12)</f>
        <v>44757</v>
      </c>
      <c r="L89" s="34"/>
    </row>
    <row r="90" spans="2:47" s="686" customFormat="1" ht="7" customHeight="1">
      <c r="B90" s="34"/>
      <c r="L90" s="34"/>
    </row>
    <row r="91" spans="2:47" s="686" customFormat="1" ht="25.75" customHeight="1">
      <c r="B91" s="34"/>
      <c r="C91" s="687" t="s">
        <v>21</v>
      </c>
      <c r="F91" s="680" t="str">
        <f>E15</f>
        <v xml:space="preserve">Město Chrudim, Resselovo nám.77, Chrudim </v>
      </c>
      <c r="I91" s="687" t="s">
        <v>26</v>
      </c>
      <c r="J91" s="682" t="str">
        <f>E21</f>
        <v>Projekce CZ s.r.o., Tovární 290, Chrudim</v>
      </c>
      <c r="L91" s="34"/>
    </row>
    <row r="92" spans="2:47" s="686" customFormat="1" ht="15.25" customHeight="1">
      <c r="B92" s="34"/>
      <c r="C92" s="687" t="s">
        <v>24</v>
      </c>
      <c r="F92" s="680" t="str">
        <f>IF(E18="","",E18)</f>
        <v>Vyplň údaj</v>
      </c>
      <c r="I92" s="687" t="s">
        <v>29</v>
      </c>
      <c r="J92" s="682" t="str">
        <f>E24</f>
        <v>ing. V. Švehla</v>
      </c>
      <c r="L92" s="34"/>
    </row>
    <row r="93" spans="2:47" s="686" customFormat="1" ht="10.4" customHeight="1">
      <c r="B93" s="34"/>
      <c r="L93" s="34"/>
    </row>
    <row r="94" spans="2:47" s="686" customFormat="1" ht="29.25" customHeight="1">
      <c r="B94" s="34"/>
      <c r="C94" s="100" t="s">
        <v>113</v>
      </c>
      <c r="D94" s="279"/>
      <c r="E94" s="279"/>
      <c r="F94" s="279"/>
      <c r="G94" s="279"/>
      <c r="H94" s="279"/>
      <c r="I94" s="279"/>
      <c r="J94" s="101" t="s">
        <v>114</v>
      </c>
      <c r="K94" s="279"/>
      <c r="L94" s="34"/>
    </row>
    <row r="95" spans="2:47" s="686" customFormat="1" ht="10.4" customHeight="1">
      <c r="B95" s="34"/>
      <c r="L95" s="34"/>
    </row>
    <row r="96" spans="2:47" s="686" customFormat="1" ht="22.95" customHeight="1">
      <c r="B96" s="34"/>
      <c r="C96" s="102" t="s">
        <v>115</v>
      </c>
      <c r="J96" s="685">
        <f>J129</f>
        <v>0</v>
      </c>
      <c r="L96" s="34"/>
      <c r="AU96" s="277" t="s">
        <v>116</v>
      </c>
    </row>
    <row r="97" spans="2:12" s="6" customFormat="1" ht="25" customHeight="1">
      <c r="B97" s="103"/>
      <c r="D97" s="104" t="s">
        <v>4328</v>
      </c>
      <c r="E97" s="105"/>
      <c r="F97" s="105"/>
      <c r="G97" s="105"/>
      <c r="H97" s="105"/>
      <c r="I97" s="105"/>
      <c r="J97" s="106">
        <f>J130</f>
        <v>0</v>
      </c>
      <c r="L97" s="103"/>
    </row>
    <row r="98" spans="2:12" s="679" customFormat="1" ht="19.95" customHeight="1">
      <c r="B98" s="107"/>
      <c r="D98" s="108" t="s">
        <v>4327</v>
      </c>
      <c r="E98" s="109"/>
      <c r="F98" s="109"/>
      <c r="G98" s="109"/>
      <c r="H98" s="109"/>
      <c r="I98" s="109"/>
      <c r="J98" s="110">
        <f>J131</f>
        <v>0</v>
      </c>
      <c r="L98" s="107"/>
    </row>
    <row r="99" spans="2:12" s="679" customFormat="1" ht="19.95" customHeight="1">
      <c r="B99" s="107"/>
      <c r="D99" s="108" t="s">
        <v>4326</v>
      </c>
      <c r="E99" s="109"/>
      <c r="F99" s="109"/>
      <c r="G99" s="109"/>
      <c r="H99" s="109"/>
      <c r="I99" s="109"/>
      <c r="J99" s="110">
        <f>J186</f>
        <v>0</v>
      </c>
      <c r="L99" s="107"/>
    </row>
    <row r="100" spans="2:12" s="679" customFormat="1" ht="19.95" customHeight="1">
      <c r="B100" s="107"/>
      <c r="D100" s="108" t="s">
        <v>4325</v>
      </c>
      <c r="E100" s="109"/>
      <c r="F100" s="109"/>
      <c r="G100" s="109"/>
      <c r="H100" s="109"/>
      <c r="I100" s="109"/>
      <c r="J100" s="110">
        <f>J196</f>
        <v>0</v>
      </c>
      <c r="L100" s="107"/>
    </row>
    <row r="101" spans="2:12" s="679" customFormat="1" ht="19.95" customHeight="1">
      <c r="B101" s="107"/>
      <c r="D101" s="108" t="s">
        <v>4324</v>
      </c>
      <c r="E101" s="109"/>
      <c r="F101" s="109"/>
      <c r="G101" s="109"/>
      <c r="H101" s="109"/>
      <c r="I101" s="109"/>
      <c r="J101" s="110">
        <f>J210</f>
        <v>0</v>
      </c>
      <c r="L101" s="107"/>
    </row>
    <row r="102" spans="2:12" s="679" customFormat="1" ht="19.95" customHeight="1">
      <c r="B102" s="107"/>
      <c r="D102" s="108" t="s">
        <v>4323</v>
      </c>
      <c r="E102" s="109"/>
      <c r="F102" s="109"/>
      <c r="G102" s="109"/>
      <c r="H102" s="109"/>
      <c r="I102" s="109"/>
      <c r="J102" s="110">
        <f>J225</f>
        <v>0</v>
      </c>
      <c r="L102" s="107"/>
    </row>
    <row r="103" spans="2:12" s="679" customFormat="1" ht="19.95" customHeight="1">
      <c r="B103" s="107"/>
      <c r="D103" s="108" t="s">
        <v>4322</v>
      </c>
      <c r="E103" s="109"/>
      <c r="F103" s="109"/>
      <c r="G103" s="109"/>
      <c r="H103" s="109"/>
      <c r="I103" s="109"/>
      <c r="J103" s="110">
        <f>J271</f>
        <v>0</v>
      </c>
      <c r="L103" s="107"/>
    </row>
    <row r="104" spans="2:12" s="679" customFormat="1" ht="19.95" customHeight="1">
      <c r="B104" s="107"/>
      <c r="D104" s="108" t="s">
        <v>4321</v>
      </c>
      <c r="E104" s="109"/>
      <c r="F104" s="109"/>
      <c r="G104" s="109"/>
      <c r="H104" s="109"/>
      <c r="I104" s="109"/>
      <c r="J104" s="110">
        <f>J290</f>
        <v>0</v>
      </c>
      <c r="L104" s="107"/>
    </row>
    <row r="105" spans="2:12" s="679" customFormat="1" ht="19.95" customHeight="1">
      <c r="B105" s="107"/>
      <c r="D105" s="108" t="s">
        <v>4320</v>
      </c>
      <c r="E105" s="109"/>
      <c r="F105" s="109"/>
      <c r="G105" s="109"/>
      <c r="H105" s="109"/>
      <c r="I105" s="109"/>
      <c r="J105" s="110">
        <f>J298</f>
        <v>0</v>
      </c>
      <c r="L105" s="107"/>
    </row>
    <row r="106" spans="2:12" s="6" customFormat="1" ht="25" customHeight="1">
      <c r="B106" s="103"/>
      <c r="D106" s="104" t="s">
        <v>4319</v>
      </c>
      <c r="E106" s="105"/>
      <c r="F106" s="105"/>
      <c r="G106" s="105"/>
      <c r="H106" s="105"/>
      <c r="I106" s="105"/>
      <c r="J106" s="106">
        <f>J300</f>
        <v>0</v>
      </c>
      <c r="L106" s="103"/>
    </row>
    <row r="107" spans="2:12" s="679" customFormat="1" ht="19.95" customHeight="1">
      <c r="B107" s="107"/>
      <c r="D107" s="108" t="s">
        <v>4318</v>
      </c>
      <c r="E107" s="109"/>
      <c r="F107" s="109"/>
      <c r="G107" s="109"/>
      <c r="H107" s="109"/>
      <c r="I107" s="109"/>
      <c r="J107" s="110">
        <f>J301</f>
        <v>0</v>
      </c>
      <c r="L107" s="107"/>
    </row>
    <row r="108" spans="2:12" s="679" customFormat="1" ht="19.95" customHeight="1">
      <c r="B108" s="107"/>
      <c r="D108" s="108" t="s">
        <v>4317</v>
      </c>
      <c r="E108" s="109"/>
      <c r="F108" s="109"/>
      <c r="G108" s="109"/>
      <c r="H108" s="109"/>
      <c r="I108" s="109"/>
      <c r="J108" s="110">
        <f>J323</f>
        <v>0</v>
      </c>
      <c r="L108" s="107"/>
    </row>
    <row r="109" spans="2:12" s="679" customFormat="1" ht="19.95" customHeight="1">
      <c r="B109" s="107"/>
      <c r="D109" s="108" t="s">
        <v>4316</v>
      </c>
      <c r="E109" s="109"/>
      <c r="F109" s="109"/>
      <c r="G109" s="109"/>
      <c r="H109" s="109"/>
      <c r="I109" s="109"/>
      <c r="J109" s="110">
        <f>J327</f>
        <v>0</v>
      </c>
      <c r="L109" s="107"/>
    </row>
    <row r="110" spans="2:12" s="686" customFormat="1" ht="21.75" customHeight="1">
      <c r="B110" s="34"/>
      <c r="L110" s="34"/>
    </row>
    <row r="111" spans="2:12" s="686" customFormat="1" ht="7" customHeight="1">
      <c r="B111" s="283"/>
      <c r="C111" s="284"/>
      <c r="D111" s="284"/>
      <c r="E111" s="284"/>
      <c r="F111" s="284"/>
      <c r="G111" s="284"/>
      <c r="H111" s="284"/>
      <c r="I111" s="284"/>
      <c r="J111" s="284"/>
      <c r="K111" s="284"/>
      <c r="L111" s="34"/>
    </row>
    <row r="115" spans="2:20" s="686" customFormat="1" ht="7" customHeight="1">
      <c r="B115" s="285"/>
      <c r="C115" s="286"/>
      <c r="D115" s="286"/>
      <c r="E115" s="286"/>
      <c r="F115" s="286"/>
      <c r="G115" s="286"/>
      <c r="H115" s="286"/>
      <c r="I115" s="286"/>
      <c r="J115" s="286"/>
      <c r="K115" s="286"/>
      <c r="L115" s="34"/>
    </row>
    <row r="116" spans="2:20" s="686" customFormat="1" ht="25" customHeight="1">
      <c r="B116" s="34"/>
      <c r="C116" s="16" t="s">
        <v>117</v>
      </c>
      <c r="L116" s="34"/>
    </row>
    <row r="117" spans="2:20" s="686" customFormat="1" ht="7" customHeight="1">
      <c r="B117" s="34"/>
      <c r="L117" s="34"/>
    </row>
    <row r="118" spans="2:20" s="686" customFormat="1" ht="12" customHeight="1">
      <c r="B118" s="34"/>
      <c r="C118" s="687" t="s">
        <v>16</v>
      </c>
      <c r="L118" s="34"/>
    </row>
    <row r="119" spans="2:20" s="686" customFormat="1" ht="16.5" customHeight="1">
      <c r="B119" s="34"/>
      <c r="E119" s="940" t="str">
        <f>E7</f>
        <v>Přístavba a rekonstrukce sportovní haly Chrudim, I.etapa</v>
      </c>
      <c r="F119" s="941"/>
      <c r="G119" s="941"/>
      <c r="H119" s="941"/>
      <c r="L119" s="34"/>
    </row>
    <row r="120" spans="2:20" s="686" customFormat="1" ht="12" customHeight="1">
      <c r="B120" s="34"/>
      <c r="C120" s="687" t="s">
        <v>111</v>
      </c>
      <c r="L120" s="34"/>
    </row>
    <row r="121" spans="2:20" s="686" customFormat="1" ht="16.5" customHeight="1">
      <c r="B121" s="34"/>
      <c r="E121" s="911" t="str">
        <f>E9</f>
        <v>3 - Zpevněné plochy a energokanál</v>
      </c>
      <c r="F121" s="939"/>
      <c r="G121" s="939"/>
      <c r="H121" s="939"/>
      <c r="L121" s="34"/>
    </row>
    <row r="122" spans="2:20" s="686" customFormat="1" ht="7" customHeight="1">
      <c r="B122" s="34"/>
      <c r="L122" s="34"/>
    </row>
    <row r="123" spans="2:20" s="686" customFormat="1" ht="12" customHeight="1">
      <c r="B123" s="34"/>
      <c r="C123" s="687" t="s">
        <v>19</v>
      </c>
      <c r="F123" s="680" t="str">
        <f>F12</f>
        <v>Chrudim</v>
      </c>
      <c r="I123" s="687" t="s">
        <v>20</v>
      </c>
      <c r="J123" s="684">
        <f>IF(J12="","",J12)</f>
        <v>44757</v>
      </c>
      <c r="L123" s="34"/>
    </row>
    <row r="124" spans="2:20" s="686" customFormat="1" ht="7" customHeight="1">
      <c r="B124" s="34"/>
      <c r="L124" s="34"/>
    </row>
    <row r="125" spans="2:20" s="686" customFormat="1" ht="25.75" customHeight="1">
      <c r="B125" s="34"/>
      <c r="C125" s="687" t="s">
        <v>21</v>
      </c>
      <c r="F125" s="680" t="str">
        <f>E15</f>
        <v xml:space="preserve">Město Chrudim, Resselovo nám.77, Chrudim </v>
      </c>
      <c r="I125" s="687" t="s">
        <v>26</v>
      </c>
      <c r="J125" s="682" t="str">
        <f>E21</f>
        <v>Projekce CZ s.r.o., Tovární 290, Chrudim</v>
      </c>
      <c r="L125" s="34"/>
    </row>
    <row r="126" spans="2:20" s="686" customFormat="1" ht="15.25" customHeight="1">
      <c r="B126" s="34"/>
      <c r="C126" s="687" t="s">
        <v>24</v>
      </c>
      <c r="F126" s="680" t="str">
        <f>IF(E18="","",E18)</f>
        <v>Vyplň údaj</v>
      </c>
      <c r="I126" s="687" t="s">
        <v>29</v>
      </c>
      <c r="J126" s="682" t="str">
        <f>E24</f>
        <v>ing. V. Švehla</v>
      </c>
      <c r="L126" s="34"/>
    </row>
    <row r="127" spans="2:20" s="686" customFormat="1" ht="10.4" customHeight="1">
      <c r="B127" s="34"/>
      <c r="L127" s="34"/>
    </row>
    <row r="128" spans="2:20" s="8" customFormat="1" ht="29.25" customHeight="1">
      <c r="B128" s="116"/>
      <c r="C128" s="113" t="s">
        <v>118</v>
      </c>
      <c r="D128" s="114" t="s">
        <v>57</v>
      </c>
      <c r="E128" s="114" t="s">
        <v>53</v>
      </c>
      <c r="F128" s="114" t="s">
        <v>54</v>
      </c>
      <c r="G128" s="114" t="s">
        <v>119</v>
      </c>
      <c r="H128" s="114" t="s">
        <v>120</v>
      </c>
      <c r="I128" s="114" t="s">
        <v>121</v>
      </c>
      <c r="J128" s="114" t="s">
        <v>114</v>
      </c>
      <c r="K128" s="115" t="s">
        <v>122</v>
      </c>
      <c r="L128" s="116"/>
      <c r="M128" s="54" t="s">
        <v>1</v>
      </c>
      <c r="N128" s="55" t="s">
        <v>36</v>
      </c>
      <c r="O128" s="55" t="s">
        <v>123</v>
      </c>
      <c r="P128" s="55" t="s">
        <v>124</v>
      </c>
      <c r="Q128" s="55" t="s">
        <v>125</v>
      </c>
      <c r="R128" s="55" t="s">
        <v>126</v>
      </c>
      <c r="S128" s="55" t="s">
        <v>127</v>
      </c>
      <c r="T128" s="56" t="s">
        <v>128</v>
      </c>
    </row>
    <row r="129" spans="2:65" s="686" customFormat="1" ht="22.95" customHeight="1">
      <c r="B129" s="34"/>
      <c r="C129" s="61" t="s">
        <v>129</v>
      </c>
      <c r="J129" s="288">
        <f>BK129</f>
        <v>0</v>
      </c>
      <c r="L129" s="34"/>
      <c r="M129" s="289"/>
      <c r="N129" s="48"/>
      <c r="O129" s="48"/>
      <c r="P129" s="290">
        <f>P130+P300</f>
        <v>0</v>
      </c>
      <c r="Q129" s="48"/>
      <c r="R129" s="290">
        <f>R130+R300</f>
        <v>664.39071893658092</v>
      </c>
      <c r="S129" s="48"/>
      <c r="T129" s="291">
        <f>T130+T300</f>
        <v>172.88981000000004</v>
      </c>
      <c r="AT129" s="277" t="s">
        <v>71</v>
      </c>
      <c r="AU129" s="277" t="s">
        <v>116</v>
      </c>
      <c r="BK129" s="118">
        <f>BK130+BK300</f>
        <v>0</v>
      </c>
    </row>
    <row r="130" spans="2:65" s="292" customFormat="1" ht="25.95" customHeight="1">
      <c r="B130" s="293"/>
      <c r="D130" s="120" t="s">
        <v>71</v>
      </c>
      <c r="E130" s="121" t="s">
        <v>4315</v>
      </c>
      <c r="F130" s="121" t="s">
        <v>4314</v>
      </c>
      <c r="I130" s="294"/>
      <c r="J130" s="295">
        <f>BK130</f>
        <v>0</v>
      </c>
      <c r="L130" s="293"/>
      <c r="M130" s="296"/>
      <c r="P130" s="297">
        <f>P131+P186+P196+P210+P225+P271+P290+P298</f>
        <v>0</v>
      </c>
      <c r="R130" s="297">
        <f>R131+R186+R196+R210+R225+R271+R290+R298</f>
        <v>663.36259943358095</v>
      </c>
      <c r="T130" s="298">
        <f>T131+T186+T196+T210+T225+T271+T290+T298</f>
        <v>172.25636000000003</v>
      </c>
      <c r="AR130" s="120" t="s">
        <v>8</v>
      </c>
      <c r="AT130" s="127" t="s">
        <v>71</v>
      </c>
      <c r="AU130" s="127" t="s">
        <v>72</v>
      </c>
      <c r="AY130" s="120" t="s">
        <v>130</v>
      </c>
      <c r="BK130" s="128">
        <f>BK131+BK186+BK196+BK210+BK225+BK271+BK290+BK298</f>
        <v>0</v>
      </c>
    </row>
    <row r="131" spans="2:65" s="292" customFormat="1" ht="22.95" customHeight="1">
      <c r="B131" s="293"/>
      <c r="D131" s="120" t="s">
        <v>71</v>
      </c>
      <c r="E131" s="129" t="s">
        <v>8</v>
      </c>
      <c r="F131" s="129" t="s">
        <v>2771</v>
      </c>
      <c r="I131" s="294"/>
      <c r="J131" s="300">
        <f>BK131</f>
        <v>0</v>
      </c>
      <c r="L131" s="293"/>
      <c r="M131" s="296"/>
      <c r="P131" s="297">
        <f>SUM(P132:P185)</f>
        <v>0</v>
      </c>
      <c r="R131" s="297">
        <f>SUM(R132:R185)</f>
        <v>0</v>
      </c>
      <c r="T131" s="298">
        <f>SUM(T132:T185)</f>
        <v>106.19400000000002</v>
      </c>
      <c r="AR131" s="120" t="s">
        <v>8</v>
      </c>
      <c r="AT131" s="127" t="s">
        <v>71</v>
      </c>
      <c r="AU131" s="127" t="s">
        <v>8</v>
      </c>
      <c r="AY131" s="120" t="s">
        <v>130</v>
      </c>
      <c r="BK131" s="128">
        <f>SUM(BK132:BK185)</f>
        <v>0</v>
      </c>
    </row>
    <row r="132" spans="2:65" s="686" customFormat="1" ht="24.25" customHeight="1">
      <c r="B132" s="301"/>
      <c r="C132" s="551" t="s">
        <v>8</v>
      </c>
      <c r="D132" s="551" t="s">
        <v>1008</v>
      </c>
      <c r="E132" s="801" t="s">
        <v>4313</v>
      </c>
      <c r="F132" s="552" t="s">
        <v>4312</v>
      </c>
      <c r="G132" s="800" t="s">
        <v>270</v>
      </c>
      <c r="H132" s="799">
        <v>179.1</v>
      </c>
      <c r="I132" s="553"/>
      <c r="J132" s="798">
        <f>ROUND(I132*H132,0)</f>
        <v>0</v>
      </c>
      <c r="K132" s="552" t="s">
        <v>4082</v>
      </c>
      <c r="L132" s="34"/>
      <c r="M132" s="554" t="s">
        <v>1</v>
      </c>
      <c r="N132" s="555" t="s">
        <v>37</v>
      </c>
      <c r="P132" s="307">
        <f>O132*H132</f>
        <v>0</v>
      </c>
      <c r="Q132" s="307">
        <v>0</v>
      </c>
      <c r="R132" s="307">
        <f>Q132*H132</f>
        <v>0</v>
      </c>
      <c r="S132" s="307">
        <v>0.22</v>
      </c>
      <c r="T132" s="133">
        <f>S132*H132</f>
        <v>39.402000000000001</v>
      </c>
      <c r="AR132" s="134" t="s">
        <v>103</v>
      </c>
      <c r="AT132" s="134" t="s">
        <v>1008</v>
      </c>
      <c r="AU132" s="134" t="s">
        <v>78</v>
      </c>
      <c r="AY132" s="277" t="s">
        <v>130</v>
      </c>
      <c r="BE132" s="308">
        <f>IF(N132="základní",J132,0)</f>
        <v>0</v>
      </c>
      <c r="BF132" s="308">
        <f>IF(N132="snížená",J132,0)</f>
        <v>0</v>
      </c>
      <c r="BG132" s="308">
        <f>IF(N132="zákl. přenesená",J132,0)</f>
        <v>0</v>
      </c>
      <c r="BH132" s="308">
        <f>IF(N132="sníž. přenesená",J132,0)</f>
        <v>0</v>
      </c>
      <c r="BI132" s="308">
        <f>IF(N132="nulová",J132,0)</f>
        <v>0</v>
      </c>
      <c r="BJ132" s="277" t="s">
        <v>8</v>
      </c>
      <c r="BK132" s="308">
        <f>ROUND(I132*H132,0)</f>
        <v>0</v>
      </c>
      <c r="BL132" s="277" t="s">
        <v>103</v>
      </c>
      <c r="BM132" s="134" t="s">
        <v>4311</v>
      </c>
    </row>
    <row r="133" spans="2:65" s="10" customFormat="1">
      <c r="B133" s="136"/>
      <c r="D133" s="137" t="s">
        <v>131</v>
      </c>
      <c r="E133" s="138" t="s">
        <v>1</v>
      </c>
      <c r="F133" s="139" t="s">
        <v>4310</v>
      </c>
      <c r="H133" s="140">
        <v>92.1</v>
      </c>
      <c r="I133" s="141"/>
      <c r="L133" s="136"/>
      <c r="M133" s="142"/>
      <c r="T133" s="144"/>
      <c r="AT133" s="138" t="s">
        <v>131</v>
      </c>
      <c r="AU133" s="138" t="s">
        <v>78</v>
      </c>
      <c r="AV133" s="10" t="s">
        <v>78</v>
      </c>
      <c r="AW133" s="10" t="s">
        <v>28</v>
      </c>
      <c r="AX133" s="10" t="s">
        <v>72</v>
      </c>
      <c r="AY133" s="138" t="s">
        <v>130</v>
      </c>
    </row>
    <row r="134" spans="2:65" s="10" customFormat="1">
      <c r="B134" s="136"/>
      <c r="D134" s="137" t="s">
        <v>131</v>
      </c>
      <c r="E134" s="138" t="s">
        <v>1</v>
      </c>
      <c r="F134" s="139" t="s">
        <v>4309</v>
      </c>
      <c r="H134" s="140">
        <v>87</v>
      </c>
      <c r="I134" s="141"/>
      <c r="L134" s="136"/>
      <c r="M134" s="142"/>
      <c r="T134" s="144"/>
      <c r="AT134" s="138" t="s">
        <v>131</v>
      </c>
      <c r="AU134" s="138" t="s">
        <v>78</v>
      </c>
      <c r="AV134" s="10" t="s">
        <v>78</v>
      </c>
      <c r="AW134" s="10" t="s">
        <v>28</v>
      </c>
      <c r="AX134" s="10" t="s">
        <v>72</v>
      </c>
      <c r="AY134" s="138" t="s">
        <v>130</v>
      </c>
    </row>
    <row r="135" spans="2:65" s="813" customFormat="1">
      <c r="B135" s="817"/>
      <c r="D135" s="137" t="s">
        <v>131</v>
      </c>
      <c r="E135" s="814" t="s">
        <v>1</v>
      </c>
      <c r="F135" s="820" t="s">
        <v>2951</v>
      </c>
      <c r="H135" s="819">
        <v>179.1</v>
      </c>
      <c r="I135" s="818"/>
      <c r="L135" s="817"/>
      <c r="M135" s="816"/>
      <c r="T135" s="815"/>
      <c r="AT135" s="814" t="s">
        <v>131</v>
      </c>
      <c r="AU135" s="814" t="s">
        <v>78</v>
      </c>
      <c r="AV135" s="813" t="s">
        <v>132</v>
      </c>
      <c r="AW135" s="813" t="s">
        <v>28</v>
      </c>
      <c r="AX135" s="813" t="s">
        <v>8</v>
      </c>
      <c r="AY135" s="814" t="s">
        <v>130</v>
      </c>
    </row>
    <row r="136" spans="2:65" s="686" customFormat="1" ht="24.25" customHeight="1">
      <c r="B136" s="301"/>
      <c r="C136" s="551" t="s">
        <v>78</v>
      </c>
      <c r="D136" s="551" t="s">
        <v>1008</v>
      </c>
      <c r="E136" s="801" t="s">
        <v>4308</v>
      </c>
      <c r="F136" s="552" t="s">
        <v>4307</v>
      </c>
      <c r="G136" s="800" t="s">
        <v>270</v>
      </c>
      <c r="H136" s="799">
        <v>290.5</v>
      </c>
      <c r="I136" s="553"/>
      <c r="J136" s="798">
        <f>ROUND(I136*H136,0)</f>
        <v>0</v>
      </c>
      <c r="K136" s="552" t="s">
        <v>4082</v>
      </c>
      <c r="L136" s="34"/>
      <c r="M136" s="554" t="s">
        <v>1</v>
      </c>
      <c r="N136" s="555" t="s">
        <v>37</v>
      </c>
      <c r="P136" s="307">
        <f>O136*H136</f>
        <v>0</v>
      </c>
      <c r="Q136" s="307">
        <v>0</v>
      </c>
      <c r="R136" s="307">
        <f>Q136*H136</f>
        <v>0</v>
      </c>
      <c r="S136" s="307">
        <v>0.22</v>
      </c>
      <c r="T136" s="133">
        <f>S136*H136</f>
        <v>63.910000000000004</v>
      </c>
      <c r="AR136" s="134" t="s">
        <v>103</v>
      </c>
      <c r="AT136" s="134" t="s">
        <v>1008</v>
      </c>
      <c r="AU136" s="134" t="s">
        <v>78</v>
      </c>
      <c r="AY136" s="277" t="s">
        <v>130</v>
      </c>
      <c r="BE136" s="308">
        <f>IF(N136="základní",J136,0)</f>
        <v>0</v>
      </c>
      <c r="BF136" s="308">
        <f>IF(N136="snížená",J136,0)</f>
        <v>0</v>
      </c>
      <c r="BG136" s="308">
        <f>IF(N136="zákl. přenesená",J136,0)</f>
        <v>0</v>
      </c>
      <c r="BH136" s="308">
        <f>IF(N136="sníž. přenesená",J136,0)</f>
        <v>0</v>
      </c>
      <c r="BI136" s="308">
        <f>IF(N136="nulová",J136,0)</f>
        <v>0</v>
      </c>
      <c r="BJ136" s="277" t="s">
        <v>8</v>
      </c>
      <c r="BK136" s="308">
        <f>ROUND(I136*H136,0)</f>
        <v>0</v>
      </c>
      <c r="BL136" s="277" t="s">
        <v>103</v>
      </c>
      <c r="BM136" s="134" t="s">
        <v>4306</v>
      </c>
    </row>
    <row r="137" spans="2:65" s="10" customFormat="1">
      <c r="B137" s="136"/>
      <c r="D137" s="137" t="s">
        <v>131</v>
      </c>
      <c r="E137" s="138" t="s">
        <v>1</v>
      </c>
      <c r="F137" s="139" t="s">
        <v>4305</v>
      </c>
      <c r="H137" s="140">
        <v>290.5</v>
      </c>
      <c r="I137" s="141"/>
      <c r="L137" s="136"/>
      <c r="M137" s="142"/>
      <c r="T137" s="144"/>
      <c r="AT137" s="138" t="s">
        <v>131</v>
      </c>
      <c r="AU137" s="138" t="s">
        <v>78</v>
      </c>
      <c r="AV137" s="10" t="s">
        <v>78</v>
      </c>
      <c r="AW137" s="10" t="s">
        <v>28</v>
      </c>
      <c r="AX137" s="10" t="s">
        <v>8</v>
      </c>
      <c r="AY137" s="138" t="s">
        <v>130</v>
      </c>
    </row>
    <row r="138" spans="2:65" s="686" customFormat="1" ht="24.25" customHeight="1">
      <c r="B138" s="301"/>
      <c r="C138" s="551" t="s">
        <v>132</v>
      </c>
      <c r="D138" s="551" t="s">
        <v>1008</v>
      </c>
      <c r="E138" s="801" t="s">
        <v>4304</v>
      </c>
      <c r="F138" s="552" t="s">
        <v>4303</v>
      </c>
      <c r="G138" s="800" t="s">
        <v>270</v>
      </c>
      <c r="H138" s="799">
        <v>13.1</v>
      </c>
      <c r="I138" s="553"/>
      <c r="J138" s="798">
        <f>ROUND(I138*H138,0)</f>
        <v>0</v>
      </c>
      <c r="K138" s="552" t="s">
        <v>4082</v>
      </c>
      <c r="L138" s="34"/>
      <c r="M138" s="554" t="s">
        <v>1</v>
      </c>
      <c r="N138" s="555" t="s">
        <v>37</v>
      </c>
      <c r="P138" s="307">
        <f>O138*H138</f>
        <v>0</v>
      </c>
      <c r="Q138" s="307">
        <v>0</v>
      </c>
      <c r="R138" s="307">
        <f>Q138*H138</f>
        <v>0</v>
      </c>
      <c r="S138" s="307">
        <v>0.22</v>
      </c>
      <c r="T138" s="133">
        <f>S138*H138</f>
        <v>2.8820000000000001</v>
      </c>
      <c r="AR138" s="134" t="s">
        <v>103</v>
      </c>
      <c r="AT138" s="134" t="s">
        <v>1008</v>
      </c>
      <c r="AU138" s="134" t="s">
        <v>78</v>
      </c>
      <c r="AY138" s="277" t="s">
        <v>130</v>
      </c>
      <c r="BE138" s="308">
        <f>IF(N138="základní",J138,0)</f>
        <v>0</v>
      </c>
      <c r="BF138" s="308">
        <f>IF(N138="snížená",J138,0)</f>
        <v>0</v>
      </c>
      <c r="BG138" s="308">
        <f>IF(N138="zákl. přenesená",J138,0)</f>
        <v>0</v>
      </c>
      <c r="BH138" s="308">
        <f>IF(N138="sníž. přenesená",J138,0)</f>
        <v>0</v>
      </c>
      <c r="BI138" s="308">
        <f>IF(N138="nulová",J138,0)</f>
        <v>0</v>
      </c>
      <c r="BJ138" s="277" t="s">
        <v>8</v>
      </c>
      <c r="BK138" s="308">
        <f>ROUND(I138*H138,0)</f>
        <v>0</v>
      </c>
      <c r="BL138" s="277" t="s">
        <v>103</v>
      </c>
      <c r="BM138" s="134" t="s">
        <v>4302</v>
      </c>
    </row>
    <row r="139" spans="2:65" s="10" customFormat="1">
      <c r="B139" s="136"/>
      <c r="D139" s="137" t="s">
        <v>131</v>
      </c>
      <c r="E139" s="138" t="s">
        <v>1</v>
      </c>
      <c r="F139" s="139" t="s">
        <v>4193</v>
      </c>
      <c r="H139" s="140">
        <v>3.6</v>
      </c>
      <c r="I139" s="141"/>
      <c r="L139" s="136"/>
      <c r="M139" s="142"/>
      <c r="T139" s="144"/>
      <c r="AT139" s="138" t="s">
        <v>131</v>
      </c>
      <c r="AU139" s="138" t="s">
        <v>78</v>
      </c>
      <c r="AV139" s="10" t="s">
        <v>78</v>
      </c>
      <c r="AW139" s="10" t="s">
        <v>28</v>
      </c>
      <c r="AX139" s="10" t="s">
        <v>72</v>
      </c>
      <c r="AY139" s="138" t="s">
        <v>130</v>
      </c>
    </row>
    <row r="140" spans="2:65" s="10" customFormat="1">
      <c r="B140" s="136"/>
      <c r="D140" s="137" t="s">
        <v>131</v>
      </c>
      <c r="E140" s="138" t="s">
        <v>1</v>
      </c>
      <c r="F140" s="139" t="s">
        <v>4301</v>
      </c>
      <c r="H140" s="140">
        <v>9.5</v>
      </c>
      <c r="I140" s="141"/>
      <c r="L140" s="136"/>
      <c r="M140" s="142"/>
      <c r="T140" s="144"/>
      <c r="AT140" s="138" t="s">
        <v>131</v>
      </c>
      <c r="AU140" s="138" t="s">
        <v>78</v>
      </c>
      <c r="AV140" s="10" t="s">
        <v>78</v>
      </c>
      <c r="AW140" s="10" t="s">
        <v>28</v>
      </c>
      <c r="AX140" s="10" t="s">
        <v>72</v>
      </c>
      <c r="AY140" s="138" t="s">
        <v>130</v>
      </c>
    </row>
    <row r="141" spans="2:65" s="813" customFormat="1">
      <c r="B141" s="817"/>
      <c r="D141" s="137" t="s">
        <v>131</v>
      </c>
      <c r="E141" s="814" t="s">
        <v>1</v>
      </c>
      <c r="F141" s="820" t="s">
        <v>2951</v>
      </c>
      <c r="H141" s="819">
        <v>13.1</v>
      </c>
      <c r="I141" s="818"/>
      <c r="L141" s="817"/>
      <c r="M141" s="816"/>
      <c r="T141" s="815"/>
      <c r="AT141" s="814" t="s">
        <v>131</v>
      </c>
      <c r="AU141" s="814" t="s">
        <v>78</v>
      </c>
      <c r="AV141" s="813" t="s">
        <v>132</v>
      </c>
      <c r="AW141" s="813" t="s">
        <v>28</v>
      </c>
      <c r="AX141" s="813" t="s">
        <v>8</v>
      </c>
      <c r="AY141" s="814" t="s">
        <v>130</v>
      </c>
    </row>
    <row r="142" spans="2:65" s="686" customFormat="1" ht="33" customHeight="1">
      <c r="B142" s="301"/>
      <c r="C142" s="551" t="s">
        <v>103</v>
      </c>
      <c r="D142" s="551" t="s">
        <v>1008</v>
      </c>
      <c r="E142" s="801" t="s">
        <v>3006</v>
      </c>
      <c r="F142" s="552" t="s">
        <v>3005</v>
      </c>
      <c r="G142" s="800" t="s">
        <v>212</v>
      </c>
      <c r="H142" s="799">
        <v>174.255</v>
      </c>
      <c r="I142" s="553"/>
      <c r="J142" s="798">
        <f>ROUND(I142*H142,0)</f>
        <v>0</v>
      </c>
      <c r="K142" s="552" t="s">
        <v>4082</v>
      </c>
      <c r="L142" s="34"/>
      <c r="M142" s="554" t="s">
        <v>1</v>
      </c>
      <c r="N142" s="555" t="s">
        <v>37</v>
      </c>
      <c r="P142" s="307">
        <f>O142*H142</f>
        <v>0</v>
      </c>
      <c r="Q142" s="307">
        <v>0</v>
      </c>
      <c r="R142" s="307">
        <f>Q142*H142</f>
        <v>0</v>
      </c>
      <c r="S142" s="307">
        <v>0</v>
      </c>
      <c r="T142" s="133">
        <f>S142*H142</f>
        <v>0</v>
      </c>
      <c r="AR142" s="134" t="s">
        <v>103</v>
      </c>
      <c r="AT142" s="134" t="s">
        <v>1008</v>
      </c>
      <c r="AU142" s="134" t="s">
        <v>78</v>
      </c>
      <c r="AY142" s="277" t="s">
        <v>130</v>
      </c>
      <c r="BE142" s="308">
        <f>IF(N142="základní",J142,0)</f>
        <v>0</v>
      </c>
      <c r="BF142" s="308">
        <f>IF(N142="snížená",J142,0)</f>
        <v>0</v>
      </c>
      <c r="BG142" s="308">
        <f>IF(N142="zákl. přenesená",J142,0)</f>
        <v>0</v>
      </c>
      <c r="BH142" s="308">
        <f>IF(N142="sníž. přenesená",J142,0)</f>
        <v>0</v>
      </c>
      <c r="BI142" s="308">
        <f>IF(N142="nulová",J142,0)</f>
        <v>0</v>
      </c>
      <c r="BJ142" s="277" t="s">
        <v>8</v>
      </c>
      <c r="BK142" s="308">
        <f>ROUND(I142*H142,0)</f>
        <v>0</v>
      </c>
      <c r="BL142" s="277" t="s">
        <v>103</v>
      </c>
      <c r="BM142" s="134" t="s">
        <v>4300</v>
      </c>
    </row>
    <row r="143" spans="2:65" s="10" customFormat="1">
      <c r="B143" s="136"/>
      <c r="D143" s="137" t="s">
        <v>131</v>
      </c>
      <c r="E143" s="138" t="s">
        <v>1</v>
      </c>
      <c r="F143" s="139" t="s">
        <v>3009</v>
      </c>
      <c r="H143" s="140">
        <v>148.155</v>
      </c>
      <c r="I143" s="141"/>
      <c r="L143" s="136"/>
      <c r="M143" s="142"/>
      <c r="T143" s="144"/>
      <c r="AT143" s="138" t="s">
        <v>131</v>
      </c>
      <c r="AU143" s="138" t="s">
        <v>78</v>
      </c>
      <c r="AV143" s="10" t="s">
        <v>78</v>
      </c>
      <c r="AW143" s="10" t="s">
        <v>28</v>
      </c>
      <c r="AX143" s="10" t="s">
        <v>72</v>
      </c>
      <c r="AY143" s="138" t="s">
        <v>130</v>
      </c>
    </row>
    <row r="144" spans="2:65" s="10" customFormat="1">
      <c r="B144" s="136"/>
      <c r="D144" s="137" t="s">
        <v>131</v>
      </c>
      <c r="E144" s="138" t="s">
        <v>1</v>
      </c>
      <c r="F144" s="139" t="s">
        <v>3008</v>
      </c>
      <c r="H144" s="140">
        <v>26.1</v>
      </c>
      <c r="I144" s="141"/>
      <c r="L144" s="136"/>
      <c r="M144" s="142"/>
      <c r="T144" s="144"/>
      <c r="AT144" s="138" t="s">
        <v>131</v>
      </c>
      <c r="AU144" s="138" t="s">
        <v>78</v>
      </c>
      <c r="AV144" s="10" t="s">
        <v>78</v>
      </c>
      <c r="AW144" s="10" t="s">
        <v>28</v>
      </c>
      <c r="AX144" s="10" t="s">
        <v>72</v>
      </c>
      <c r="AY144" s="138" t="s">
        <v>130</v>
      </c>
    </row>
    <row r="145" spans="2:65" s="813" customFormat="1">
      <c r="B145" s="817"/>
      <c r="D145" s="137" t="s">
        <v>131</v>
      </c>
      <c r="E145" s="814" t="s">
        <v>3007</v>
      </c>
      <c r="F145" s="820" t="s">
        <v>2951</v>
      </c>
      <c r="H145" s="819">
        <v>174.255</v>
      </c>
      <c r="I145" s="818"/>
      <c r="L145" s="817"/>
      <c r="M145" s="816"/>
      <c r="T145" s="815"/>
      <c r="AT145" s="814" t="s">
        <v>131</v>
      </c>
      <c r="AU145" s="814" t="s">
        <v>78</v>
      </c>
      <c r="AV145" s="813" t="s">
        <v>132</v>
      </c>
      <c r="AW145" s="813" t="s">
        <v>28</v>
      </c>
      <c r="AX145" s="813" t="s">
        <v>8</v>
      </c>
      <c r="AY145" s="814" t="s">
        <v>130</v>
      </c>
    </row>
    <row r="146" spans="2:65" s="686" customFormat="1" ht="33" customHeight="1">
      <c r="B146" s="301"/>
      <c r="C146" s="551" t="s">
        <v>133</v>
      </c>
      <c r="D146" s="551" t="s">
        <v>1008</v>
      </c>
      <c r="E146" s="801" t="s">
        <v>4299</v>
      </c>
      <c r="F146" s="552" t="s">
        <v>4298</v>
      </c>
      <c r="G146" s="800" t="s">
        <v>212</v>
      </c>
      <c r="H146" s="799">
        <v>1</v>
      </c>
      <c r="I146" s="553"/>
      <c r="J146" s="798">
        <f>ROUND(I146*H146,0)</f>
        <v>0</v>
      </c>
      <c r="K146" s="552" t="s">
        <v>4082</v>
      </c>
      <c r="L146" s="34"/>
      <c r="M146" s="554" t="s">
        <v>1</v>
      </c>
      <c r="N146" s="555" t="s">
        <v>37</v>
      </c>
      <c r="P146" s="307">
        <f>O146*H146</f>
        <v>0</v>
      </c>
      <c r="Q146" s="307">
        <v>0</v>
      </c>
      <c r="R146" s="307">
        <f>Q146*H146</f>
        <v>0</v>
      </c>
      <c r="S146" s="307">
        <v>0</v>
      </c>
      <c r="T146" s="133">
        <f>S146*H146</f>
        <v>0</v>
      </c>
      <c r="AR146" s="134" t="s">
        <v>103</v>
      </c>
      <c r="AT146" s="134" t="s">
        <v>1008</v>
      </c>
      <c r="AU146" s="134" t="s">
        <v>78</v>
      </c>
      <c r="AY146" s="277" t="s">
        <v>130</v>
      </c>
      <c r="BE146" s="308">
        <f>IF(N146="základní",J146,0)</f>
        <v>0</v>
      </c>
      <c r="BF146" s="308">
        <f>IF(N146="snížená",J146,0)</f>
        <v>0</v>
      </c>
      <c r="BG146" s="308">
        <f>IF(N146="zákl. přenesená",J146,0)</f>
        <v>0</v>
      </c>
      <c r="BH146" s="308">
        <f>IF(N146="sníž. přenesená",J146,0)</f>
        <v>0</v>
      </c>
      <c r="BI146" s="308">
        <f>IF(N146="nulová",J146,0)</f>
        <v>0</v>
      </c>
      <c r="BJ146" s="277" t="s">
        <v>8</v>
      </c>
      <c r="BK146" s="308">
        <f>ROUND(I146*H146,0)</f>
        <v>0</v>
      </c>
      <c r="BL146" s="277" t="s">
        <v>103</v>
      </c>
      <c r="BM146" s="134" t="s">
        <v>4297</v>
      </c>
    </row>
    <row r="147" spans="2:65" s="686" customFormat="1" ht="33" customHeight="1">
      <c r="B147" s="301"/>
      <c r="C147" s="551" t="s">
        <v>107</v>
      </c>
      <c r="D147" s="551" t="s">
        <v>1008</v>
      </c>
      <c r="E147" s="801" t="s">
        <v>3000</v>
      </c>
      <c r="F147" s="552" t="s">
        <v>2999</v>
      </c>
      <c r="G147" s="800" t="s">
        <v>212</v>
      </c>
      <c r="H147" s="799">
        <v>89.281000000000006</v>
      </c>
      <c r="I147" s="553"/>
      <c r="J147" s="798">
        <f>ROUND(I147*H147,0)</f>
        <v>0</v>
      </c>
      <c r="K147" s="552" t="s">
        <v>4082</v>
      </c>
      <c r="L147" s="34"/>
      <c r="M147" s="554" t="s">
        <v>1</v>
      </c>
      <c r="N147" s="555" t="s">
        <v>37</v>
      </c>
      <c r="P147" s="307">
        <f>O147*H147</f>
        <v>0</v>
      </c>
      <c r="Q147" s="307">
        <v>0</v>
      </c>
      <c r="R147" s="307">
        <f>Q147*H147</f>
        <v>0</v>
      </c>
      <c r="S147" s="307">
        <v>0</v>
      </c>
      <c r="T147" s="133">
        <f>S147*H147</f>
        <v>0</v>
      </c>
      <c r="AR147" s="134" t="s">
        <v>103</v>
      </c>
      <c r="AT147" s="134" t="s">
        <v>1008</v>
      </c>
      <c r="AU147" s="134" t="s">
        <v>78</v>
      </c>
      <c r="AY147" s="277" t="s">
        <v>130</v>
      </c>
      <c r="BE147" s="308">
        <f>IF(N147="základní",J147,0)</f>
        <v>0</v>
      </c>
      <c r="BF147" s="308">
        <f>IF(N147="snížená",J147,0)</f>
        <v>0</v>
      </c>
      <c r="BG147" s="308">
        <f>IF(N147="zákl. přenesená",J147,0)</f>
        <v>0</v>
      </c>
      <c r="BH147" s="308">
        <f>IF(N147="sníž. přenesená",J147,0)</f>
        <v>0</v>
      </c>
      <c r="BI147" s="308">
        <f>IF(N147="nulová",J147,0)</f>
        <v>0</v>
      </c>
      <c r="BJ147" s="277" t="s">
        <v>8</v>
      </c>
      <c r="BK147" s="308">
        <f>ROUND(I147*H147,0)</f>
        <v>0</v>
      </c>
      <c r="BL147" s="277" t="s">
        <v>103</v>
      </c>
      <c r="BM147" s="134" t="s">
        <v>4296</v>
      </c>
    </row>
    <row r="148" spans="2:65" s="10" customFormat="1">
      <c r="B148" s="136"/>
      <c r="D148" s="137" t="s">
        <v>131</v>
      </c>
      <c r="E148" s="138" t="s">
        <v>1</v>
      </c>
      <c r="F148" s="139" t="s">
        <v>3003</v>
      </c>
      <c r="H148" s="140">
        <v>47.253999999999998</v>
      </c>
      <c r="I148" s="141"/>
      <c r="L148" s="136"/>
      <c r="M148" s="142"/>
      <c r="T148" s="144"/>
      <c r="AT148" s="138" t="s">
        <v>131</v>
      </c>
      <c r="AU148" s="138" t="s">
        <v>78</v>
      </c>
      <c r="AV148" s="10" t="s">
        <v>78</v>
      </c>
      <c r="AW148" s="10" t="s">
        <v>28</v>
      </c>
      <c r="AX148" s="10" t="s">
        <v>72</v>
      </c>
      <c r="AY148" s="138" t="s">
        <v>130</v>
      </c>
    </row>
    <row r="149" spans="2:65" s="10" customFormat="1">
      <c r="B149" s="136"/>
      <c r="D149" s="137" t="s">
        <v>131</v>
      </c>
      <c r="E149" s="138" t="s">
        <v>1</v>
      </c>
      <c r="F149" s="139" t="s">
        <v>3002</v>
      </c>
      <c r="H149" s="140">
        <v>42.027000000000001</v>
      </c>
      <c r="I149" s="141"/>
      <c r="L149" s="136"/>
      <c r="M149" s="142"/>
      <c r="T149" s="144"/>
      <c r="AT149" s="138" t="s">
        <v>131</v>
      </c>
      <c r="AU149" s="138" t="s">
        <v>78</v>
      </c>
      <c r="AV149" s="10" t="s">
        <v>78</v>
      </c>
      <c r="AW149" s="10" t="s">
        <v>28</v>
      </c>
      <c r="AX149" s="10" t="s">
        <v>72</v>
      </c>
      <c r="AY149" s="138" t="s">
        <v>130</v>
      </c>
    </row>
    <row r="150" spans="2:65" s="813" customFormat="1" ht="20.6">
      <c r="B150" s="817"/>
      <c r="D150" s="137" t="s">
        <v>131</v>
      </c>
      <c r="E150" s="814" t="s">
        <v>2980</v>
      </c>
      <c r="F150" s="820" t="s">
        <v>3001</v>
      </c>
      <c r="H150" s="819">
        <v>89.281000000000006</v>
      </c>
      <c r="I150" s="818"/>
      <c r="L150" s="817"/>
      <c r="M150" s="816"/>
      <c r="T150" s="815"/>
      <c r="AT150" s="814" t="s">
        <v>131</v>
      </c>
      <c r="AU150" s="814" t="s">
        <v>78</v>
      </c>
      <c r="AV150" s="813" t="s">
        <v>132</v>
      </c>
      <c r="AW150" s="813" t="s">
        <v>28</v>
      </c>
      <c r="AX150" s="813" t="s">
        <v>8</v>
      </c>
      <c r="AY150" s="814" t="s">
        <v>130</v>
      </c>
    </row>
    <row r="151" spans="2:65" s="686" customFormat="1" ht="33" customHeight="1">
      <c r="B151" s="301"/>
      <c r="C151" s="551" t="s">
        <v>134</v>
      </c>
      <c r="D151" s="551" t="s">
        <v>1008</v>
      </c>
      <c r="E151" s="801" t="s">
        <v>4295</v>
      </c>
      <c r="F151" s="552" t="s">
        <v>4294</v>
      </c>
      <c r="G151" s="800" t="s">
        <v>212</v>
      </c>
      <c r="H151" s="799">
        <v>1</v>
      </c>
      <c r="I151" s="553"/>
      <c r="J151" s="798">
        <f>ROUND(I151*H151,0)</f>
        <v>0</v>
      </c>
      <c r="K151" s="552" t="s">
        <v>4082</v>
      </c>
      <c r="L151" s="34"/>
      <c r="M151" s="554" t="s">
        <v>1</v>
      </c>
      <c r="N151" s="555" t="s">
        <v>37</v>
      </c>
      <c r="P151" s="307">
        <f>O151*H151</f>
        <v>0</v>
      </c>
      <c r="Q151" s="307">
        <v>0</v>
      </c>
      <c r="R151" s="307">
        <f>Q151*H151</f>
        <v>0</v>
      </c>
      <c r="S151" s="307">
        <v>0</v>
      </c>
      <c r="T151" s="133">
        <f>S151*H151</f>
        <v>0</v>
      </c>
      <c r="AR151" s="134" t="s">
        <v>103</v>
      </c>
      <c r="AT151" s="134" t="s">
        <v>1008</v>
      </c>
      <c r="AU151" s="134" t="s">
        <v>78</v>
      </c>
      <c r="AY151" s="277" t="s">
        <v>130</v>
      </c>
      <c r="BE151" s="308">
        <f>IF(N151="základní",J151,0)</f>
        <v>0</v>
      </c>
      <c r="BF151" s="308">
        <f>IF(N151="snížená",J151,0)</f>
        <v>0</v>
      </c>
      <c r="BG151" s="308">
        <f>IF(N151="zákl. přenesená",J151,0)</f>
        <v>0</v>
      </c>
      <c r="BH151" s="308">
        <f>IF(N151="sníž. přenesená",J151,0)</f>
        <v>0</v>
      </c>
      <c r="BI151" s="308">
        <f>IF(N151="nulová",J151,0)</f>
        <v>0</v>
      </c>
      <c r="BJ151" s="277" t="s">
        <v>8</v>
      </c>
      <c r="BK151" s="308">
        <f>ROUND(I151*H151,0)</f>
        <v>0</v>
      </c>
      <c r="BL151" s="277" t="s">
        <v>103</v>
      </c>
      <c r="BM151" s="134" t="s">
        <v>4293</v>
      </c>
    </row>
    <row r="152" spans="2:65" s="686" customFormat="1" ht="37.950000000000003" customHeight="1">
      <c r="B152" s="301"/>
      <c r="C152" s="551" t="s">
        <v>135</v>
      </c>
      <c r="D152" s="551" t="s">
        <v>1008</v>
      </c>
      <c r="E152" s="801" t="s">
        <v>2977</v>
      </c>
      <c r="F152" s="552" t="s">
        <v>2976</v>
      </c>
      <c r="G152" s="800" t="s">
        <v>212</v>
      </c>
      <c r="H152" s="799">
        <v>56.445999999999998</v>
      </c>
      <c r="I152" s="553"/>
      <c r="J152" s="798">
        <f>ROUND(I152*H152,0)</f>
        <v>0</v>
      </c>
      <c r="K152" s="552" t="s">
        <v>4082</v>
      </c>
      <c r="L152" s="34"/>
      <c r="M152" s="554" t="s">
        <v>1</v>
      </c>
      <c r="N152" s="555" t="s">
        <v>37</v>
      </c>
      <c r="P152" s="307">
        <f>O152*H152</f>
        <v>0</v>
      </c>
      <c r="Q152" s="307">
        <v>0</v>
      </c>
      <c r="R152" s="307">
        <f>Q152*H152</f>
        <v>0</v>
      </c>
      <c r="S152" s="307">
        <v>0</v>
      </c>
      <c r="T152" s="133">
        <f>S152*H152</f>
        <v>0</v>
      </c>
      <c r="AR152" s="134" t="s">
        <v>103</v>
      </c>
      <c r="AT152" s="134" t="s">
        <v>1008</v>
      </c>
      <c r="AU152" s="134" t="s">
        <v>78</v>
      </c>
      <c r="AY152" s="277" t="s">
        <v>130</v>
      </c>
      <c r="BE152" s="308">
        <f>IF(N152="základní",J152,0)</f>
        <v>0</v>
      </c>
      <c r="BF152" s="308">
        <f>IF(N152="snížená",J152,0)</f>
        <v>0</v>
      </c>
      <c r="BG152" s="308">
        <f>IF(N152="zákl. přenesená",J152,0)</f>
        <v>0</v>
      </c>
      <c r="BH152" s="308">
        <f>IF(N152="sníž. přenesená",J152,0)</f>
        <v>0</v>
      </c>
      <c r="BI152" s="308">
        <f>IF(N152="nulová",J152,0)</f>
        <v>0</v>
      </c>
      <c r="BJ152" s="277" t="s">
        <v>8</v>
      </c>
      <c r="BK152" s="308">
        <f>ROUND(I152*H152,0)</f>
        <v>0</v>
      </c>
      <c r="BL152" s="277" t="s">
        <v>103</v>
      </c>
      <c r="BM152" s="134" t="s">
        <v>4292</v>
      </c>
    </row>
    <row r="153" spans="2:65" s="10" customFormat="1">
      <c r="B153" s="136"/>
      <c r="D153" s="137" t="s">
        <v>131</v>
      </c>
      <c r="E153" s="138" t="s">
        <v>1</v>
      </c>
      <c r="F153" s="139" t="s">
        <v>2980</v>
      </c>
      <c r="H153" s="140">
        <v>89.281000000000006</v>
      </c>
      <c r="I153" s="141"/>
      <c r="L153" s="136"/>
      <c r="M153" s="142"/>
      <c r="T153" s="144"/>
      <c r="AT153" s="138" t="s">
        <v>131</v>
      </c>
      <c r="AU153" s="138" t="s">
        <v>78</v>
      </c>
      <c r="AV153" s="10" t="s">
        <v>78</v>
      </c>
      <c r="AW153" s="10" t="s">
        <v>28</v>
      </c>
      <c r="AX153" s="10" t="s">
        <v>72</v>
      </c>
      <c r="AY153" s="138" t="s">
        <v>130</v>
      </c>
    </row>
    <row r="154" spans="2:65" s="10" customFormat="1" ht="20.6">
      <c r="B154" s="136"/>
      <c r="D154" s="137" t="s">
        <v>131</v>
      </c>
      <c r="E154" s="138" t="s">
        <v>1</v>
      </c>
      <c r="F154" s="139" t="s">
        <v>2979</v>
      </c>
      <c r="H154" s="140">
        <v>-32.835000000000001</v>
      </c>
      <c r="I154" s="141"/>
      <c r="L154" s="136"/>
      <c r="M154" s="142"/>
      <c r="T154" s="144"/>
      <c r="AT154" s="138" t="s">
        <v>131</v>
      </c>
      <c r="AU154" s="138" t="s">
        <v>78</v>
      </c>
      <c r="AV154" s="10" t="s">
        <v>78</v>
      </c>
      <c r="AW154" s="10" t="s">
        <v>28</v>
      </c>
      <c r="AX154" s="10" t="s">
        <v>72</v>
      </c>
      <c r="AY154" s="138" t="s">
        <v>130</v>
      </c>
    </row>
    <row r="155" spans="2:65" s="813" customFormat="1">
      <c r="B155" s="817"/>
      <c r="D155" s="137" t="s">
        <v>131</v>
      </c>
      <c r="E155" s="814" t="s">
        <v>2978</v>
      </c>
      <c r="F155" s="820" t="s">
        <v>2951</v>
      </c>
      <c r="H155" s="819">
        <v>56.445999999999998</v>
      </c>
      <c r="I155" s="818"/>
      <c r="L155" s="817"/>
      <c r="M155" s="816"/>
      <c r="T155" s="815"/>
      <c r="AT155" s="814" t="s">
        <v>131</v>
      </c>
      <c r="AU155" s="814" t="s">
        <v>78</v>
      </c>
      <c r="AV155" s="813" t="s">
        <v>132</v>
      </c>
      <c r="AW155" s="813" t="s">
        <v>28</v>
      </c>
      <c r="AX155" s="813" t="s">
        <v>8</v>
      </c>
      <c r="AY155" s="814" t="s">
        <v>130</v>
      </c>
    </row>
    <row r="156" spans="2:65" s="686" customFormat="1" ht="37.950000000000003" customHeight="1">
      <c r="B156" s="301"/>
      <c r="C156" s="551" t="s">
        <v>136</v>
      </c>
      <c r="D156" s="551" t="s">
        <v>1008</v>
      </c>
      <c r="E156" s="801" t="s">
        <v>2998</v>
      </c>
      <c r="F156" s="552" t="s">
        <v>2997</v>
      </c>
      <c r="G156" s="800" t="s">
        <v>212</v>
      </c>
      <c r="H156" s="799">
        <v>263.536</v>
      </c>
      <c r="I156" s="553"/>
      <c r="J156" s="798">
        <f>ROUND(I156*H156,0)</f>
        <v>0</v>
      </c>
      <c r="K156" s="552" t="s">
        <v>4082</v>
      </c>
      <c r="L156" s="34"/>
      <c r="M156" s="554" t="s">
        <v>1</v>
      </c>
      <c r="N156" s="555" t="s">
        <v>37</v>
      </c>
      <c r="P156" s="307">
        <f>O156*H156</f>
        <v>0</v>
      </c>
      <c r="Q156" s="307">
        <v>0</v>
      </c>
      <c r="R156" s="307">
        <f>Q156*H156</f>
        <v>0</v>
      </c>
      <c r="S156" s="307">
        <v>0</v>
      </c>
      <c r="T156" s="133">
        <f>S156*H156</f>
        <v>0</v>
      </c>
      <c r="AR156" s="134" t="s">
        <v>103</v>
      </c>
      <c r="AT156" s="134" t="s">
        <v>1008</v>
      </c>
      <c r="AU156" s="134" t="s">
        <v>78</v>
      </c>
      <c r="AY156" s="277" t="s">
        <v>130</v>
      </c>
      <c r="BE156" s="308">
        <f>IF(N156="základní",J156,0)</f>
        <v>0</v>
      </c>
      <c r="BF156" s="308">
        <f>IF(N156="snížená",J156,0)</f>
        <v>0</v>
      </c>
      <c r="BG156" s="308">
        <f>IF(N156="zákl. přenesená",J156,0)</f>
        <v>0</v>
      </c>
      <c r="BH156" s="308">
        <f>IF(N156="sníž. přenesená",J156,0)</f>
        <v>0</v>
      </c>
      <c r="BI156" s="308">
        <f>IF(N156="nulová",J156,0)</f>
        <v>0</v>
      </c>
      <c r="BJ156" s="277" t="s">
        <v>8</v>
      </c>
      <c r="BK156" s="308">
        <f>ROUND(I156*H156,0)</f>
        <v>0</v>
      </c>
      <c r="BL156" s="277" t="s">
        <v>103</v>
      </c>
      <c r="BM156" s="134" t="s">
        <v>4291</v>
      </c>
    </row>
    <row r="157" spans="2:65" s="10" customFormat="1">
      <c r="B157" s="136"/>
      <c r="D157" s="137" t="s">
        <v>131</v>
      </c>
      <c r="E157" s="138" t="s">
        <v>1</v>
      </c>
      <c r="F157" s="139" t="s">
        <v>3007</v>
      </c>
      <c r="H157" s="140">
        <v>174.255</v>
      </c>
      <c r="I157" s="141"/>
      <c r="L157" s="136"/>
      <c r="M157" s="142"/>
      <c r="T157" s="144"/>
      <c r="AT157" s="138" t="s">
        <v>131</v>
      </c>
      <c r="AU157" s="138" t="s">
        <v>78</v>
      </c>
      <c r="AV157" s="10" t="s">
        <v>78</v>
      </c>
      <c r="AW157" s="10" t="s">
        <v>28</v>
      </c>
      <c r="AX157" s="10" t="s">
        <v>72</v>
      </c>
      <c r="AY157" s="138" t="s">
        <v>130</v>
      </c>
    </row>
    <row r="158" spans="2:65" s="10" customFormat="1">
      <c r="B158" s="136"/>
      <c r="D158" s="137" t="s">
        <v>131</v>
      </c>
      <c r="E158" s="138" t="s">
        <v>1</v>
      </c>
      <c r="F158" s="139" t="s">
        <v>2980</v>
      </c>
      <c r="H158" s="140">
        <v>89.281000000000006</v>
      </c>
      <c r="I158" s="141"/>
      <c r="L158" s="136"/>
      <c r="M158" s="142"/>
      <c r="T158" s="144"/>
      <c r="AT158" s="138" t="s">
        <v>131</v>
      </c>
      <c r="AU158" s="138" t="s">
        <v>78</v>
      </c>
      <c r="AV158" s="10" t="s">
        <v>78</v>
      </c>
      <c r="AW158" s="10" t="s">
        <v>28</v>
      </c>
      <c r="AX158" s="10" t="s">
        <v>72</v>
      </c>
      <c r="AY158" s="138" t="s">
        <v>130</v>
      </c>
    </row>
    <row r="159" spans="2:65" s="813" customFormat="1">
      <c r="B159" s="817"/>
      <c r="D159" s="137" t="s">
        <v>131</v>
      </c>
      <c r="E159" s="814" t="s">
        <v>1</v>
      </c>
      <c r="F159" s="820" t="s">
        <v>2951</v>
      </c>
      <c r="H159" s="819">
        <v>263.536</v>
      </c>
      <c r="I159" s="818"/>
      <c r="L159" s="817"/>
      <c r="M159" s="816"/>
      <c r="T159" s="815"/>
      <c r="AT159" s="814" t="s">
        <v>131</v>
      </c>
      <c r="AU159" s="814" t="s">
        <v>78</v>
      </c>
      <c r="AV159" s="813" t="s">
        <v>132</v>
      </c>
      <c r="AW159" s="813" t="s">
        <v>28</v>
      </c>
      <c r="AX159" s="813" t="s">
        <v>8</v>
      </c>
      <c r="AY159" s="814" t="s">
        <v>130</v>
      </c>
    </row>
    <row r="160" spans="2:65" s="686" customFormat="1" ht="37.950000000000003" customHeight="1">
      <c r="B160" s="301"/>
      <c r="C160" s="551" t="s">
        <v>137</v>
      </c>
      <c r="D160" s="551" t="s">
        <v>1008</v>
      </c>
      <c r="E160" s="801" t="s">
        <v>2996</v>
      </c>
      <c r="F160" s="552" t="s">
        <v>2995</v>
      </c>
      <c r="G160" s="800" t="s">
        <v>212</v>
      </c>
      <c r="H160" s="799">
        <v>7642.5439999999999</v>
      </c>
      <c r="I160" s="553"/>
      <c r="J160" s="798">
        <f>ROUND(I160*H160,0)</f>
        <v>0</v>
      </c>
      <c r="K160" s="552" t="s">
        <v>4082</v>
      </c>
      <c r="L160" s="34"/>
      <c r="M160" s="554" t="s">
        <v>1</v>
      </c>
      <c r="N160" s="555" t="s">
        <v>37</v>
      </c>
      <c r="P160" s="307">
        <f>O160*H160</f>
        <v>0</v>
      </c>
      <c r="Q160" s="307">
        <v>0</v>
      </c>
      <c r="R160" s="307">
        <f>Q160*H160</f>
        <v>0</v>
      </c>
      <c r="S160" s="307">
        <v>0</v>
      </c>
      <c r="T160" s="133">
        <f>S160*H160</f>
        <v>0</v>
      </c>
      <c r="AR160" s="134" t="s">
        <v>103</v>
      </c>
      <c r="AT160" s="134" t="s">
        <v>1008</v>
      </c>
      <c r="AU160" s="134" t="s">
        <v>78</v>
      </c>
      <c r="AY160" s="277" t="s">
        <v>130</v>
      </c>
      <c r="BE160" s="308">
        <f>IF(N160="základní",J160,0)</f>
        <v>0</v>
      </c>
      <c r="BF160" s="308">
        <f>IF(N160="snížená",J160,0)</f>
        <v>0</v>
      </c>
      <c r="BG160" s="308">
        <f>IF(N160="zákl. přenesená",J160,0)</f>
        <v>0</v>
      </c>
      <c r="BH160" s="308">
        <f>IF(N160="sníž. přenesená",J160,0)</f>
        <v>0</v>
      </c>
      <c r="BI160" s="308">
        <f>IF(N160="nulová",J160,0)</f>
        <v>0</v>
      </c>
      <c r="BJ160" s="277" t="s">
        <v>8</v>
      </c>
      <c r="BK160" s="308">
        <f>ROUND(I160*H160,0)</f>
        <v>0</v>
      </c>
      <c r="BL160" s="277" t="s">
        <v>103</v>
      </c>
      <c r="BM160" s="134" t="s">
        <v>4290</v>
      </c>
    </row>
    <row r="161" spans="2:65" s="10" customFormat="1">
      <c r="B161" s="136"/>
      <c r="D161" s="137" t="s">
        <v>131</v>
      </c>
      <c r="E161" s="138" t="s">
        <v>1</v>
      </c>
      <c r="F161" s="139" t="s">
        <v>3007</v>
      </c>
      <c r="H161" s="140">
        <v>174.255</v>
      </c>
      <c r="I161" s="141"/>
      <c r="L161" s="136"/>
      <c r="M161" s="142"/>
      <c r="T161" s="144"/>
      <c r="AT161" s="138" t="s">
        <v>131</v>
      </c>
      <c r="AU161" s="138" t="s">
        <v>78</v>
      </c>
      <c r="AV161" s="10" t="s">
        <v>78</v>
      </c>
      <c r="AW161" s="10" t="s">
        <v>28</v>
      </c>
      <c r="AX161" s="10" t="s">
        <v>72</v>
      </c>
      <c r="AY161" s="138" t="s">
        <v>130</v>
      </c>
    </row>
    <row r="162" spans="2:65" s="10" customFormat="1">
      <c r="B162" s="136"/>
      <c r="D162" s="137" t="s">
        <v>131</v>
      </c>
      <c r="E162" s="138" t="s">
        <v>1</v>
      </c>
      <c r="F162" s="139" t="s">
        <v>2980</v>
      </c>
      <c r="H162" s="140">
        <v>89.281000000000006</v>
      </c>
      <c r="I162" s="141"/>
      <c r="L162" s="136"/>
      <c r="M162" s="142"/>
      <c r="T162" s="144"/>
      <c r="AT162" s="138" t="s">
        <v>131</v>
      </c>
      <c r="AU162" s="138" t="s">
        <v>78</v>
      </c>
      <c r="AV162" s="10" t="s">
        <v>78</v>
      </c>
      <c r="AW162" s="10" t="s">
        <v>28</v>
      </c>
      <c r="AX162" s="10" t="s">
        <v>72</v>
      </c>
      <c r="AY162" s="138" t="s">
        <v>130</v>
      </c>
    </row>
    <row r="163" spans="2:65" s="813" customFormat="1">
      <c r="B163" s="817"/>
      <c r="D163" s="137" t="s">
        <v>131</v>
      </c>
      <c r="E163" s="814" t="s">
        <v>1</v>
      </c>
      <c r="F163" s="820" t="s">
        <v>2951</v>
      </c>
      <c r="H163" s="819">
        <v>263.536</v>
      </c>
      <c r="I163" s="818"/>
      <c r="L163" s="817"/>
      <c r="M163" s="816"/>
      <c r="T163" s="815"/>
      <c r="AT163" s="814" t="s">
        <v>131</v>
      </c>
      <c r="AU163" s="814" t="s">
        <v>78</v>
      </c>
      <c r="AV163" s="813" t="s">
        <v>132</v>
      </c>
      <c r="AW163" s="813" t="s">
        <v>28</v>
      </c>
      <c r="AX163" s="813" t="s">
        <v>8</v>
      </c>
      <c r="AY163" s="814" t="s">
        <v>130</v>
      </c>
    </row>
    <row r="164" spans="2:65" s="10" customFormat="1">
      <c r="B164" s="136"/>
      <c r="D164" s="137" t="s">
        <v>131</v>
      </c>
      <c r="F164" s="139" t="s">
        <v>4289</v>
      </c>
      <c r="H164" s="140">
        <v>7642.5439999999999</v>
      </c>
      <c r="I164" s="141"/>
      <c r="L164" s="136"/>
      <c r="M164" s="142"/>
      <c r="T164" s="144"/>
      <c r="AT164" s="138" t="s">
        <v>131</v>
      </c>
      <c r="AU164" s="138" t="s">
        <v>78</v>
      </c>
      <c r="AV164" s="10" t="s">
        <v>78</v>
      </c>
      <c r="AW164" s="10" t="s">
        <v>3</v>
      </c>
      <c r="AX164" s="10" t="s">
        <v>8</v>
      </c>
      <c r="AY164" s="138" t="s">
        <v>130</v>
      </c>
    </row>
    <row r="165" spans="2:65" s="686" customFormat="1" ht="16.5" customHeight="1">
      <c r="B165" s="301"/>
      <c r="C165" s="551" t="s">
        <v>139</v>
      </c>
      <c r="D165" s="551" t="s">
        <v>1008</v>
      </c>
      <c r="E165" s="801" t="s">
        <v>2971</v>
      </c>
      <c r="F165" s="552" t="s">
        <v>2970</v>
      </c>
      <c r="G165" s="800" t="s">
        <v>212</v>
      </c>
      <c r="H165" s="799">
        <v>263.536</v>
      </c>
      <c r="I165" s="553"/>
      <c r="J165" s="798">
        <f>ROUND(I165*H165,0)</f>
        <v>0</v>
      </c>
      <c r="K165" s="552" t="s">
        <v>4082</v>
      </c>
      <c r="L165" s="34"/>
      <c r="M165" s="554" t="s">
        <v>1</v>
      </c>
      <c r="N165" s="555" t="s">
        <v>37</v>
      </c>
      <c r="P165" s="307">
        <f>O165*H165</f>
        <v>0</v>
      </c>
      <c r="Q165" s="307">
        <v>0</v>
      </c>
      <c r="R165" s="307">
        <f>Q165*H165</f>
        <v>0</v>
      </c>
      <c r="S165" s="307">
        <v>0</v>
      </c>
      <c r="T165" s="133">
        <f>S165*H165</f>
        <v>0</v>
      </c>
      <c r="AR165" s="134" t="s">
        <v>103</v>
      </c>
      <c r="AT165" s="134" t="s">
        <v>1008</v>
      </c>
      <c r="AU165" s="134" t="s">
        <v>78</v>
      </c>
      <c r="AY165" s="277" t="s">
        <v>130</v>
      </c>
      <c r="BE165" s="308">
        <f>IF(N165="základní",J165,0)</f>
        <v>0</v>
      </c>
      <c r="BF165" s="308">
        <f>IF(N165="snížená",J165,0)</f>
        <v>0</v>
      </c>
      <c r="BG165" s="308">
        <f>IF(N165="zákl. přenesená",J165,0)</f>
        <v>0</v>
      </c>
      <c r="BH165" s="308">
        <f>IF(N165="sníž. přenesená",J165,0)</f>
        <v>0</v>
      </c>
      <c r="BI165" s="308">
        <f>IF(N165="nulová",J165,0)</f>
        <v>0</v>
      </c>
      <c r="BJ165" s="277" t="s">
        <v>8</v>
      </c>
      <c r="BK165" s="308">
        <f>ROUND(I165*H165,0)</f>
        <v>0</v>
      </c>
      <c r="BL165" s="277" t="s">
        <v>103</v>
      </c>
      <c r="BM165" s="134" t="s">
        <v>4288</v>
      </c>
    </row>
    <row r="166" spans="2:65" s="10" customFormat="1">
      <c r="B166" s="136"/>
      <c r="D166" s="137" t="s">
        <v>131</v>
      </c>
      <c r="E166" s="138" t="s">
        <v>1</v>
      </c>
      <c r="F166" s="139" t="s">
        <v>3007</v>
      </c>
      <c r="H166" s="140">
        <v>174.255</v>
      </c>
      <c r="I166" s="141"/>
      <c r="L166" s="136"/>
      <c r="M166" s="142"/>
      <c r="T166" s="144"/>
      <c r="AT166" s="138" t="s">
        <v>131</v>
      </c>
      <c r="AU166" s="138" t="s">
        <v>78</v>
      </c>
      <c r="AV166" s="10" t="s">
        <v>78</v>
      </c>
      <c r="AW166" s="10" t="s">
        <v>28</v>
      </c>
      <c r="AX166" s="10" t="s">
        <v>72</v>
      </c>
      <c r="AY166" s="138" t="s">
        <v>130</v>
      </c>
    </row>
    <row r="167" spans="2:65" s="10" customFormat="1">
      <c r="B167" s="136"/>
      <c r="D167" s="137" t="s">
        <v>131</v>
      </c>
      <c r="E167" s="138" t="s">
        <v>1</v>
      </c>
      <c r="F167" s="139" t="s">
        <v>4287</v>
      </c>
      <c r="H167" s="140">
        <v>32.835000000000001</v>
      </c>
      <c r="I167" s="141"/>
      <c r="L167" s="136"/>
      <c r="M167" s="142"/>
      <c r="T167" s="144"/>
      <c r="AT167" s="138" t="s">
        <v>131</v>
      </c>
      <c r="AU167" s="138" t="s">
        <v>78</v>
      </c>
      <c r="AV167" s="10" t="s">
        <v>78</v>
      </c>
      <c r="AW167" s="10" t="s">
        <v>28</v>
      </c>
      <c r="AX167" s="10" t="s">
        <v>72</v>
      </c>
      <c r="AY167" s="138" t="s">
        <v>130</v>
      </c>
    </row>
    <row r="168" spans="2:65" s="813" customFormat="1">
      <c r="B168" s="817"/>
      <c r="D168" s="137" t="s">
        <v>131</v>
      </c>
      <c r="E168" s="814" t="s">
        <v>1</v>
      </c>
      <c r="F168" s="820" t="s">
        <v>4282</v>
      </c>
      <c r="H168" s="819">
        <v>207.09</v>
      </c>
      <c r="I168" s="818"/>
      <c r="L168" s="817"/>
      <c r="M168" s="816"/>
      <c r="T168" s="815"/>
      <c r="AT168" s="814" t="s">
        <v>131</v>
      </c>
      <c r="AU168" s="814" t="s">
        <v>78</v>
      </c>
      <c r="AV168" s="813" t="s">
        <v>132</v>
      </c>
      <c r="AW168" s="813" t="s">
        <v>28</v>
      </c>
      <c r="AX168" s="813" t="s">
        <v>72</v>
      </c>
      <c r="AY168" s="814" t="s">
        <v>130</v>
      </c>
    </row>
    <row r="169" spans="2:65" s="10" customFormat="1">
      <c r="B169" s="136"/>
      <c r="D169" s="137" t="s">
        <v>131</v>
      </c>
      <c r="E169" s="138" t="s">
        <v>1</v>
      </c>
      <c r="F169" s="139" t="s">
        <v>2978</v>
      </c>
      <c r="H169" s="140">
        <v>56.445999999999998</v>
      </c>
      <c r="I169" s="141"/>
      <c r="L169" s="136"/>
      <c r="M169" s="142"/>
      <c r="T169" s="144"/>
      <c r="AT169" s="138" t="s">
        <v>131</v>
      </c>
      <c r="AU169" s="138" t="s">
        <v>78</v>
      </c>
      <c r="AV169" s="10" t="s">
        <v>78</v>
      </c>
      <c r="AW169" s="10" t="s">
        <v>28</v>
      </c>
      <c r="AX169" s="10" t="s">
        <v>72</v>
      </c>
      <c r="AY169" s="138" t="s">
        <v>130</v>
      </c>
    </row>
    <row r="170" spans="2:65" s="813" customFormat="1">
      <c r="B170" s="817"/>
      <c r="D170" s="137" t="s">
        <v>131</v>
      </c>
      <c r="E170" s="814" t="s">
        <v>1</v>
      </c>
      <c r="F170" s="820" t="s">
        <v>4286</v>
      </c>
      <c r="H170" s="819">
        <v>56.445999999999998</v>
      </c>
      <c r="I170" s="818"/>
      <c r="L170" s="817"/>
      <c r="M170" s="816"/>
      <c r="T170" s="815"/>
      <c r="AT170" s="814" t="s">
        <v>131</v>
      </c>
      <c r="AU170" s="814" t="s">
        <v>78</v>
      </c>
      <c r="AV170" s="813" t="s">
        <v>132</v>
      </c>
      <c r="AW170" s="813" t="s">
        <v>28</v>
      </c>
      <c r="AX170" s="813" t="s">
        <v>72</v>
      </c>
      <c r="AY170" s="814" t="s">
        <v>130</v>
      </c>
    </row>
    <row r="171" spans="2:65" s="821" customFormat="1">
      <c r="B171" s="825"/>
      <c r="D171" s="137" t="s">
        <v>131</v>
      </c>
      <c r="E171" s="822" t="s">
        <v>1</v>
      </c>
      <c r="F171" s="828" t="s">
        <v>3195</v>
      </c>
      <c r="H171" s="827">
        <v>263.536</v>
      </c>
      <c r="I171" s="826"/>
      <c r="L171" s="825"/>
      <c r="M171" s="824"/>
      <c r="T171" s="823"/>
      <c r="AT171" s="822" t="s">
        <v>131</v>
      </c>
      <c r="AU171" s="822" t="s">
        <v>78</v>
      </c>
      <c r="AV171" s="821" t="s">
        <v>103</v>
      </c>
      <c r="AW171" s="821" t="s">
        <v>28</v>
      </c>
      <c r="AX171" s="821" t="s">
        <v>8</v>
      </c>
      <c r="AY171" s="822" t="s">
        <v>130</v>
      </c>
    </row>
    <row r="172" spans="2:65" s="686" customFormat="1" ht="33" customHeight="1">
      <c r="B172" s="301"/>
      <c r="C172" s="551" t="s">
        <v>140</v>
      </c>
      <c r="D172" s="551" t="s">
        <v>1008</v>
      </c>
      <c r="E172" s="801" t="s">
        <v>2973</v>
      </c>
      <c r="F172" s="552" t="s">
        <v>2972</v>
      </c>
      <c r="G172" s="800" t="s">
        <v>138</v>
      </c>
      <c r="H172" s="799">
        <v>372.762</v>
      </c>
      <c r="I172" s="553"/>
      <c r="J172" s="798">
        <f>ROUND(I172*H172,0)</f>
        <v>0</v>
      </c>
      <c r="K172" s="552" t="s">
        <v>4082</v>
      </c>
      <c r="L172" s="34"/>
      <c r="M172" s="554" t="s">
        <v>1</v>
      </c>
      <c r="N172" s="555" t="s">
        <v>37</v>
      </c>
      <c r="P172" s="307">
        <f>O172*H172</f>
        <v>0</v>
      </c>
      <c r="Q172" s="307">
        <v>0</v>
      </c>
      <c r="R172" s="307">
        <f>Q172*H172</f>
        <v>0</v>
      </c>
      <c r="S172" s="307">
        <v>0</v>
      </c>
      <c r="T172" s="133">
        <f>S172*H172</f>
        <v>0</v>
      </c>
      <c r="AR172" s="134" t="s">
        <v>103</v>
      </c>
      <c r="AT172" s="134" t="s">
        <v>1008</v>
      </c>
      <c r="AU172" s="134" t="s">
        <v>78</v>
      </c>
      <c r="AY172" s="277" t="s">
        <v>130</v>
      </c>
      <c r="BE172" s="308">
        <f>IF(N172="základní",J172,0)</f>
        <v>0</v>
      </c>
      <c r="BF172" s="308">
        <f>IF(N172="snížená",J172,0)</f>
        <v>0</v>
      </c>
      <c r="BG172" s="308">
        <f>IF(N172="zákl. přenesená",J172,0)</f>
        <v>0</v>
      </c>
      <c r="BH172" s="308">
        <f>IF(N172="sníž. přenesená",J172,0)</f>
        <v>0</v>
      </c>
      <c r="BI172" s="308">
        <f>IF(N172="nulová",J172,0)</f>
        <v>0</v>
      </c>
      <c r="BJ172" s="277" t="s">
        <v>8</v>
      </c>
      <c r="BK172" s="308">
        <f>ROUND(I172*H172,0)</f>
        <v>0</v>
      </c>
      <c r="BL172" s="277" t="s">
        <v>103</v>
      </c>
      <c r="BM172" s="134" t="s">
        <v>4285</v>
      </c>
    </row>
    <row r="173" spans="2:65" s="10" customFormat="1">
      <c r="B173" s="136"/>
      <c r="D173" s="137" t="s">
        <v>131</v>
      </c>
      <c r="E173" s="138" t="s">
        <v>1</v>
      </c>
      <c r="F173" s="139" t="s">
        <v>4284</v>
      </c>
      <c r="H173" s="140">
        <v>313.65899999999999</v>
      </c>
      <c r="I173" s="141"/>
      <c r="L173" s="136"/>
      <c r="M173" s="142"/>
      <c r="T173" s="144"/>
      <c r="AT173" s="138" t="s">
        <v>131</v>
      </c>
      <c r="AU173" s="138" t="s">
        <v>78</v>
      </c>
      <c r="AV173" s="10" t="s">
        <v>78</v>
      </c>
      <c r="AW173" s="10" t="s">
        <v>28</v>
      </c>
      <c r="AX173" s="10" t="s">
        <v>72</v>
      </c>
      <c r="AY173" s="138" t="s">
        <v>130</v>
      </c>
    </row>
    <row r="174" spans="2:65" s="10" customFormat="1">
      <c r="B174" s="136"/>
      <c r="D174" s="137" t="s">
        <v>131</v>
      </c>
      <c r="E174" s="138" t="s">
        <v>1</v>
      </c>
      <c r="F174" s="139" t="s">
        <v>4283</v>
      </c>
      <c r="H174" s="140">
        <v>59.103000000000002</v>
      </c>
      <c r="I174" s="141"/>
      <c r="L174" s="136"/>
      <c r="M174" s="142"/>
      <c r="T174" s="144"/>
      <c r="AT174" s="138" t="s">
        <v>131</v>
      </c>
      <c r="AU174" s="138" t="s">
        <v>78</v>
      </c>
      <c r="AV174" s="10" t="s">
        <v>78</v>
      </c>
      <c r="AW174" s="10" t="s">
        <v>28</v>
      </c>
      <c r="AX174" s="10" t="s">
        <v>72</v>
      </c>
      <c r="AY174" s="138" t="s">
        <v>130</v>
      </c>
    </row>
    <row r="175" spans="2:65" s="813" customFormat="1">
      <c r="B175" s="817"/>
      <c r="D175" s="137" t="s">
        <v>131</v>
      </c>
      <c r="E175" s="814" t="s">
        <v>1</v>
      </c>
      <c r="F175" s="820" t="s">
        <v>4282</v>
      </c>
      <c r="H175" s="819">
        <v>372.762</v>
      </c>
      <c r="I175" s="818"/>
      <c r="L175" s="817"/>
      <c r="M175" s="816"/>
      <c r="T175" s="815"/>
      <c r="AT175" s="814" t="s">
        <v>131</v>
      </c>
      <c r="AU175" s="814" t="s">
        <v>78</v>
      </c>
      <c r="AV175" s="813" t="s">
        <v>132</v>
      </c>
      <c r="AW175" s="813" t="s">
        <v>28</v>
      </c>
      <c r="AX175" s="813" t="s">
        <v>8</v>
      </c>
      <c r="AY175" s="814" t="s">
        <v>130</v>
      </c>
    </row>
    <row r="176" spans="2:65" s="686" customFormat="1" ht="24.25" customHeight="1">
      <c r="B176" s="301"/>
      <c r="C176" s="551" t="s">
        <v>141</v>
      </c>
      <c r="D176" s="551" t="s">
        <v>1008</v>
      </c>
      <c r="E176" s="801" t="s">
        <v>2975</v>
      </c>
      <c r="F176" s="552" t="s">
        <v>2974</v>
      </c>
      <c r="G176" s="800" t="s">
        <v>212</v>
      </c>
      <c r="H176" s="799">
        <v>56.445999999999998</v>
      </c>
      <c r="I176" s="553"/>
      <c r="J176" s="798">
        <f>ROUND(I176*H176,0)</f>
        <v>0</v>
      </c>
      <c r="K176" s="552" t="s">
        <v>4082</v>
      </c>
      <c r="L176" s="34"/>
      <c r="M176" s="554" t="s">
        <v>1</v>
      </c>
      <c r="N176" s="555" t="s">
        <v>37</v>
      </c>
      <c r="P176" s="307">
        <f>O176*H176</f>
        <v>0</v>
      </c>
      <c r="Q176" s="307">
        <v>0</v>
      </c>
      <c r="R176" s="307">
        <f>Q176*H176</f>
        <v>0</v>
      </c>
      <c r="S176" s="307">
        <v>0</v>
      </c>
      <c r="T176" s="133">
        <f>S176*H176</f>
        <v>0</v>
      </c>
      <c r="AR176" s="134" t="s">
        <v>103</v>
      </c>
      <c r="AT176" s="134" t="s">
        <v>1008</v>
      </c>
      <c r="AU176" s="134" t="s">
        <v>78</v>
      </c>
      <c r="AY176" s="277" t="s">
        <v>130</v>
      </c>
      <c r="BE176" s="308">
        <f>IF(N176="základní",J176,0)</f>
        <v>0</v>
      </c>
      <c r="BF176" s="308">
        <f>IF(N176="snížená",J176,0)</f>
        <v>0</v>
      </c>
      <c r="BG176" s="308">
        <f>IF(N176="zákl. přenesená",J176,0)</f>
        <v>0</v>
      </c>
      <c r="BH176" s="308">
        <f>IF(N176="sníž. přenesená",J176,0)</f>
        <v>0</v>
      </c>
      <c r="BI176" s="308">
        <f>IF(N176="nulová",J176,0)</f>
        <v>0</v>
      </c>
      <c r="BJ176" s="277" t="s">
        <v>8</v>
      </c>
      <c r="BK176" s="308">
        <f>ROUND(I176*H176,0)</f>
        <v>0</v>
      </c>
      <c r="BL176" s="277" t="s">
        <v>103</v>
      </c>
      <c r="BM176" s="134" t="s">
        <v>4281</v>
      </c>
    </row>
    <row r="177" spans="2:65" s="10" customFormat="1">
      <c r="B177" s="136"/>
      <c r="D177" s="137" t="s">
        <v>131</v>
      </c>
      <c r="E177" s="138" t="s">
        <v>1</v>
      </c>
      <c r="F177" s="139" t="s">
        <v>2978</v>
      </c>
      <c r="H177" s="140">
        <v>56.445999999999998</v>
      </c>
      <c r="I177" s="141"/>
      <c r="L177" s="136"/>
      <c r="M177" s="142"/>
      <c r="T177" s="144"/>
      <c r="AT177" s="138" t="s">
        <v>131</v>
      </c>
      <c r="AU177" s="138" t="s">
        <v>78</v>
      </c>
      <c r="AV177" s="10" t="s">
        <v>78</v>
      </c>
      <c r="AW177" s="10" t="s">
        <v>28</v>
      </c>
      <c r="AX177" s="10" t="s">
        <v>8</v>
      </c>
      <c r="AY177" s="138" t="s">
        <v>130</v>
      </c>
    </row>
    <row r="178" spans="2:65" s="686" customFormat="1" ht="37.950000000000003" customHeight="1">
      <c r="B178" s="301"/>
      <c r="C178" s="551" t="s">
        <v>142</v>
      </c>
      <c r="D178" s="551" t="s">
        <v>1008</v>
      </c>
      <c r="E178" s="801" t="s">
        <v>2977</v>
      </c>
      <c r="F178" s="552" t="s">
        <v>2976</v>
      </c>
      <c r="G178" s="800" t="s">
        <v>212</v>
      </c>
      <c r="H178" s="799">
        <v>56.445999999999998</v>
      </c>
      <c r="I178" s="553"/>
      <c r="J178" s="798">
        <f>ROUND(I178*H178,0)</f>
        <v>0</v>
      </c>
      <c r="K178" s="552" t="s">
        <v>4082</v>
      </c>
      <c r="L178" s="34"/>
      <c r="M178" s="554" t="s">
        <v>1</v>
      </c>
      <c r="N178" s="555" t="s">
        <v>37</v>
      </c>
      <c r="P178" s="307">
        <f>O178*H178</f>
        <v>0</v>
      </c>
      <c r="Q178" s="307">
        <v>0</v>
      </c>
      <c r="R178" s="307">
        <f>Q178*H178</f>
        <v>0</v>
      </c>
      <c r="S178" s="307">
        <v>0</v>
      </c>
      <c r="T178" s="133">
        <f>S178*H178</f>
        <v>0</v>
      </c>
      <c r="AR178" s="134" t="s">
        <v>103</v>
      </c>
      <c r="AT178" s="134" t="s">
        <v>1008</v>
      </c>
      <c r="AU178" s="134" t="s">
        <v>78</v>
      </c>
      <c r="AY178" s="277" t="s">
        <v>130</v>
      </c>
      <c r="BE178" s="308">
        <f>IF(N178="základní",J178,0)</f>
        <v>0</v>
      </c>
      <c r="BF178" s="308">
        <f>IF(N178="snížená",J178,0)</f>
        <v>0</v>
      </c>
      <c r="BG178" s="308">
        <f>IF(N178="zákl. přenesená",J178,0)</f>
        <v>0</v>
      </c>
      <c r="BH178" s="308">
        <f>IF(N178="sníž. přenesená",J178,0)</f>
        <v>0</v>
      </c>
      <c r="BI178" s="308">
        <f>IF(N178="nulová",J178,0)</f>
        <v>0</v>
      </c>
      <c r="BJ178" s="277" t="s">
        <v>8</v>
      </c>
      <c r="BK178" s="308">
        <f>ROUND(I178*H178,0)</f>
        <v>0</v>
      </c>
      <c r="BL178" s="277" t="s">
        <v>103</v>
      </c>
      <c r="BM178" s="134" t="s">
        <v>4280</v>
      </c>
    </row>
    <row r="179" spans="2:65" s="10" customFormat="1">
      <c r="B179" s="136"/>
      <c r="D179" s="137" t="s">
        <v>131</v>
      </c>
      <c r="E179" s="138" t="s">
        <v>1</v>
      </c>
      <c r="F179" s="139" t="s">
        <v>2978</v>
      </c>
      <c r="H179" s="140">
        <v>56.445999999999998</v>
      </c>
      <c r="I179" s="141"/>
      <c r="L179" s="136"/>
      <c r="M179" s="142"/>
      <c r="T179" s="144"/>
      <c r="AT179" s="138" t="s">
        <v>131</v>
      </c>
      <c r="AU179" s="138" t="s">
        <v>78</v>
      </c>
      <c r="AV179" s="10" t="s">
        <v>78</v>
      </c>
      <c r="AW179" s="10" t="s">
        <v>28</v>
      </c>
      <c r="AX179" s="10" t="s">
        <v>8</v>
      </c>
      <c r="AY179" s="138" t="s">
        <v>130</v>
      </c>
    </row>
    <row r="180" spans="2:65" s="686" customFormat="1" ht="24.25" customHeight="1">
      <c r="B180" s="301"/>
      <c r="C180" s="551" t="s">
        <v>9</v>
      </c>
      <c r="D180" s="551" t="s">
        <v>1008</v>
      </c>
      <c r="E180" s="801" t="s">
        <v>2969</v>
      </c>
      <c r="F180" s="552" t="s">
        <v>214</v>
      </c>
      <c r="G180" s="800" t="s">
        <v>212</v>
      </c>
      <c r="H180" s="799">
        <v>56.445999999999998</v>
      </c>
      <c r="I180" s="553"/>
      <c r="J180" s="798">
        <f>ROUND(I180*H180,0)</f>
        <v>0</v>
      </c>
      <c r="K180" s="552" t="s">
        <v>4082</v>
      </c>
      <c r="L180" s="34"/>
      <c r="M180" s="554" t="s">
        <v>1</v>
      </c>
      <c r="N180" s="555" t="s">
        <v>37</v>
      </c>
      <c r="P180" s="307">
        <f>O180*H180</f>
        <v>0</v>
      </c>
      <c r="Q180" s="307">
        <v>0</v>
      </c>
      <c r="R180" s="307">
        <f>Q180*H180</f>
        <v>0</v>
      </c>
      <c r="S180" s="307">
        <v>0</v>
      </c>
      <c r="T180" s="133">
        <f>S180*H180</f>
        <v>0</v>
      </c>
      <c r="AR180" s="134" t="s">
        <v>103</v>
      </c>
      <c r="AT180" s="134" t="s">
        <v>1008</v>
      </c>
      <c r="AU180" s="134" t="s">
        <v>78</v>
      </c>
      <c r="AY180" s="277" t="s">
        <v>130</v>
      </c>
      <c r="BE180" s="308">
        <f>IF(N180="základní",J180,0)</f>
        <v>0</v>
      </c>
      <c r="BF180" s="308">
        <f>IF(N180="snížená",J180,0)</f>
        <v>0</v>
      </c>
      <c r="BG180" s="308">
        <f>IF(N180="zákl. přenesená",J180,0)</f>
        <v>0</v>
      </c>
      <c r="BH180" s="308">
        <f>IF(N180="sníž. přenesená",J180,0)</f>
        <v>0</v>
      </c>
      <c r="BI180" s="308">
        <f>IF(N180="nulová",J180,0)</f>
        <v>0</v>
      </c>
      <c r="BJ180" s="277" t="s">
        <v>8</v>
      </c>
      <c r="BK180" s="308">
        <f>ROUND(I180*H180,0)</f>
        <v>0</v>
      </c>
      <c r="BL180" s="277" t="s">
        <v>103</v>
      </c>
      <c r="BM180" s="134" t="s">
        <v>4279</v>
      </c>
    </row>
    <row r="181" spans="2:65" s="10" customFormat="1">
      <c r="B181" s="136"/>
      <c r="D181" s="137" t="s">
        <v>131</v>
      </c>
      <c r="E181" s="138" t="s">
        <v>1</v>
      </c>
      <c r="F181" s="139" t="s">
        <v>2978</v>
      </c>
      <c r="H181" s="140">
        <v>56.445999999999998</v>
      </c>
      <c r="I181" s="141"/>
      <c r="L181" s="136"/>
      <c r="M181" s="142"/>
      <c r="T181" s="144"/>
      <c r="AT181" s="138" t="s">
        <v>131</v>
      </c>
      <c r="AU181" s="138" t="s">
        <v>78</v>
      </c>
      <c r="AV181" s="10" t="s">
        <v>78</v>
      </c>
      <c r="AW181" s="10" t="s">
        <v>28</v>
      </c>
      <c r="AX181" s="10" t="s">
        <v>8</v>
      </c>
      <c r="AY181" s="138" t="s">
        <v>130</v>
      </c>
    </row>
    <row r="182" spans="2:65" s="686" customFormat="1" ht="24.25" customHeight="1">
      <c r="B182" s="301"/>
      <c r="C182" s="551" t="s">
        <v>143</v>
      </c>
      <c r="D182" s="551" t="s">
        <v>1008</v>
      </c>
      <c r="E182" s="801" t="s">
        <v>2947</v>
      </c>
      <c r="F182" s="552" t="s">
        <v>2946</v>
      </c>
      <c r="G182" s="800" t="s">
        <v>270</v>
      </c>
      <c r="H182" s="799">
        <v>340.44</v>
      </c>
      <c r="I182" s="553"/>
      <c r="J182" s="798">
        <f>ROUND(I182*H182,0)</f>
        <v>0</v>
      </c>
      <c r="K182" s="552" t="s">
        <v>4082</v>
      </c>
      <c r="L182" s="34"/>
      <c r="M182" s="554" t="s">
        <v>1</v>
      </c>
      <c r="N182" s="555" t="s">
        <v>37</v>
      </c>
      <c r="P182" s="307">
        <f>O182*H182</f>
        <v>0</v>
      </c>
      <c r="Q182" s="307">
        <v>0</v>
      </c>
      <c r="R182" s="307">
        <f>Q182*H182</f>
        <v>0</v>
      </c>
      <c r="S182" s="307">
        <v>0</v>
      </c>
      <c r="T182" s="133">
        <f>S182*H182</f>
        <v>0</v>
      </c>
      <c r="AR182" s="134" t="s">
        <v>103</v>
      </c>
      <c r="AT182" s="134" t="s">
        <v>1008</v>
      </c>
      <c r="AU182" s="134" t="s">
        <v>78</v>
      </c>
      <c r="AY182" s="277" t="s">
        <v>130</v>
      </c>
      <c r="BE182" s="308">
        <f>IF(N182="základní",J182,0)</f>
        <v>0</v>
      </c>
      <c r="BF182" s="308">
        <f>IF(N182="snížená",J182,0)</f>
        <v>0</v>
      </c>
      <c r="BG182" s="308">
        <f>IF(N182="zákl. přenesená",J182,0)</f>
        <v>0</v>
      </c>
      <c r="BH182" s="308">
        <f>IF(N182="sníž. přenesená",J182,0)</f>
        <v>0</v>
      </c>
      <c r="BI182" s="308">
        <f>IF(N182="nulová",J182,0)</f>
        <v>0</v>
      </c>
      <c r="BJ182" s="277" t="s">
        <v>8</v>
      </c>
      <c r="BK182" s="308">
        <f>ROUND(I182*H182,0)</f>
        <v>0</v>
      </c>
      <c r="BL182" s="277" t="s">
        <v>103</v>
      </c>
      <c r="BM182" s="134" t="s">
        <v>4278</v>
      </c>
    </row>
    <row r="183" spans="2:65" s="10" customFormat="1">
      <c r="B183" s="136"/>
      <c r="D183" s="137" t="s">
        <v>131</v>
      </c>
      <c r="E183" s="138" t="s">
        <v>1</v>
      </c>
      <c r="F183" s="139" t="s">
        <v>2967</v>
      </c>
      <c r="H183" s="140">
        <v>331</v>
      </c>
      <c r="I183" s="141"/>
      <c r="L183" s="136"/>
      <c r="M183" s="142"/>
      <c r="T183" s="144"/>
      <c r="AT183" s="138" t="s">
        <v>131</v>
      </c>
      <c r="AU183" s="138" t="s">
        <v>78</v>
      </c>
      <c r="AV183" s="10" t="s">
        <v>78</v>
      </c>
      <c r="AW183" s="10" t="s">
        <v>28</v>
      </c>
      <c r="AX183" s="10" t="s">
        <v>72</v>
      </c>
      <c r="AY183" s="138" t="s">
        <v>130</v>
      </c>
    </row>
    <row r="184" spans="2:65" s="10" customFormat="1">
      <c r="B184" s="136"/>
      <c r="D184" s="137" t="s">
        <v>131</v>
      </c>
      <c r="E184" s="138" t="s">
        <v>1</v>
      </c>
      <c r="F184" s="139" t="s">
        <v>2952</v>
      </c>
      <c r="H184" s="140">
        <v>9.44</v>
      </c>
      <c r="I184" s="141"/>
      <c r="L184" s="136"/>
      <c r="M184" s="142"/>
      <c r="T184" s="144"/>
      <c r="AT184" s="138" t="s">
        <v>131</v>
      </c>
      <c r="AU184" s="138" t="s">
        <v>78</v>
      </c>
      <c r="AV184" s="10" t="s">
        <v>78</v>
      </c>
      <c r="AW184" s="10" t="s">
        <v>28</v>
      </c>
      <c r="AX184" s="10" t="s">
        <v>72</v>
      </c>
      <c r="AY184" s="138" t="s">
        <v>130</v>
      </c>
    </row>
    <row r="185" spans="2:65" s="813" customFormat="1">
      <c r="B185" s="817"/>
      <c r="D185" s="137" t="s">
        <v>131</v>
      </c>
      <c r="E185" s="814" t="s">
        <v>1</v>
      </c>
      <c r="F185" s="820" t="s">
        <v>2951</v>
      </c>
      <c r="H185" s="819">
        <v>340.44</v>
      </c>
      <c r="I185" s="818"/>
      <c r="L185" s="817"/>
      <c r="M185" s="816"/>
      <c r="T185" s="815"/>
      <c r="AT185" s="814" t="s">
        <v>131</v>
      </c>
      <c r="AU185" s="814" t="s">
        <v>78</v>
      </c>
      <c r="AV185" s="813" t="s">
        <v>132</v>
      </c>
      <c r="AW185" s="813" t="s">
        <v>28</v>
      </c>
      <c r="AX185" s="813" t="s">
        <v>8</v>
      </c>
      <c r="AY185" s="814" t="s">
        <v>130</v>
      </c>
    </row>
    <row r="186" spans="2:65" s="292" customFormat="1" ht="22.95" customHeight="1">
      <c r="B186" s="293"/>
      <c r="D186" s="120" t="s">
        <v>71</v>
      </c>
      <c r="E186" s="129" t="s">
        <v>78</v>
      </c>
      <c r="F186" s="129" t="s">
        <v>4277</v>
      </c>
      <c r="I186" s="294"/>
      <c r="J186" s="300">
        <f>BK186</f>
        <v>0</v>
      </c>
      <c r="L186" s="293"/>
      <c r="M186" s="296"/>
      <c r="P186" s="297">
        <f>SUM(P187:P195)</f>
        <v>0</v>
      </c>
      <c r="R186" s="297">
        <f>SUM(R187:R195)</f>
        <v>13.297738008744</v>
      </c>
      <c r="T186" s="298">
        <f>SUM(T187:T195)</f>
        <v>0</v>
      </c>
      <c r="AR186" s="120" t="s">
        <v>8</v>
      </c>
      <c r="AT186" s="127" t="s">
        <v>71</v>
      </c>
      <c r="AU186" s="127" t="s">
        <v>8</v>
      </c>
      <c r="AY186" s="120" t="s">
        <v>130</v>
      </c>
      <c r="BK186" s="128">
        <f>SUM(BK187:BK195)</f>
        <v>0</v>
      </c>
    </row>
    <row r="187" spans="2:65" s="686" customFormat="1" ht="16.5" customHeight="1">
      <c r="B187" s="301"/>
      <c r="C187" s="551" t="s">
        <v>144</v>
      </c>
      <c r="D187" s="551" t="s">
        <v>1008</v>
      </c>
      <c r="E187" s="801" t="s">
        <v>4276</v>
      </c>
      <c r="F187" s="552" t="s">
        <v>4275</v>
      </c>
      <c r="G187" s="800" t="s">
        <v>212</v>
      </c>
      <c r="H187" s="799">
        <v>5.8860000000000001</v>
      </c>
      <c r="I187" s="553"/>
      <c r="J187" s="798">
        <f>ROUND(I187*H187,0)</f>
        <v>0</v>
      </c>
      <c r="K187" s="552" t="s">
        <v>4082</v>
      </c>
      <c r="L187" s="34"/>
      <c r="M187" s="554" t="s">
        <v>1</v>
      </c>
      <c r="N187" s="555" t="s">
        <v>37</v>
      </c>
      <c r="P187" s="307">
        <f>O187*H187</f>
        <v>0</v>
      </c>
      <c r="Q187" s="307">
        <v>2.2563422040000001</v>
      </c>
      <c r="R187" s="307">
        <f>Q187*H187</f>
        <v>13.280830212744</v>
      </c>
      <c r="S187" s="307">
        <v>0</v>
      </c>
      <c r="T187" s="133">
        <f>S187*H187</f>
        <v>0</v>
      </c>
      <c r="AR187" s="134" t="s">
        <v>103</v>
      </c>
      <c r="AT187" s="134" t="s">
        <v>1008</v>
      </c>
      <c r="AU187" s="134" t="s">
        <v>78</v>
      </c>
      <c r="AY187" s="277" t="s">
        <v>130</v>
      </c>
      <c r="BE187" s="308">
        <f>IF(N187="základní",J187,0)</f>
        <v>0</v>
      </c>
      <c r="BF187" s="308">
        <f>IF(N187="snížená",J187,0)</f>
        <v>0</v>
      </c>
      <c r="BG187" s="308">
        <f>IF(N187="zákl. přenesená",J187,0)</f>
        <v>0</v>
      </c>
      <c r="BH187" s="308">
        <f>IF(N187="sníž. přenesená",J187,0)</f>
        <v>0</v>
      </c>
      <c r="BI187" s="308">
        <f>IF(N187="nulová",J187,0)</f>
        <v>0</v>
      </c>
      <c r="BJ187" s="277" t="s">
        <v>8</v>
      </c>
      <c r="BK187" s="308">
        <f>ROUND(I187*H187,0)</f>
        <v>0</v>
      </c>
      <c r="BL187" s="277" t="s">
        <v>103</v>
      </c>
      <c r="BM187" s="134" t="s">
        <v>4274</v>
      </c>
    </row>
    <row r="188" spans="2:65" s="10" customFormat="1">
      <c r="B188" s="136"/>
      <c r="D188" s="137" t="s">
        <v>131</v>
      </c>
      <c r="E188" s="138" t="s">
        <v>1</v>
      </c>
      <c r="F188" s="139" t="s">
        <v>4273</v>
      </c>
      <c r="H188" s="140">
        <v>2.4780000000000002</v>
      </c>
      <c r="I188" s="141"/>
      <c r="L188" s="136"/>
      <c r="M188" s="142"/>
      <c r="T188" s="144"/>
      <c r="AT188" s="138" t="s">
        <v>131</v>
      </c>
      <c r="AU188" s="138" t="s">
        <v>78</v>
      </c>
      <c r="AV188" s="10" t="s">
        <v>78</v>
      </c>
      <c r="AW188" s="10" t="s">
        <v>28</v>
      </c>
      <c r="AX188" s="10" t="s">
        <v>72</v>
      </c>
      <c r="AY188" s="138" t="s">
        <v>130</v>
      </c>
    </row>
    <row r="189" spans="2:65" s="10" customFormat="1">
      <c r="B189" s="136"/>
      <c r="D189" s="137" t="s">
        <v>131</v>
      </c>
      <c r="E189" s="138" t="s">
        <v>1</v>
      </c>
      <c r="F189" s="139" t="s">
        <v>4272</v>
      </c>
      <c r="H189" s="140">
        <v>3.4079999999999999</v>
      </c>
      <c r="I189" s="141"/>
      <c r="L189" s="136"/>
      <c r="M189" s="142"/>
      <c r="T189" s="144"/>
      <c r="AT189" s="138" t="s">
        <v>131</v>
      </c>
      <c r="AU189" s="138" t="s">
        <v>78</v>
      </c>
      <c r="AV189" s="10" t="s">
        <v>78</v>
      </c>
      <c r="AW189" s="10" t="s">
        <v>28</v>
      </c>
      <c r="AX189" s="10" t="s">
        <v>72</v>
      </c>
      <c r="AY189" s="138" t="s">
        <v>130</v>
      </c>
    </row>
    <row r="190" spans="2:65" s="813" customFormat="1">
      <c r="B190" s="817"/>
      <c r="D190" s="137" t="s">
        <v>131</v>
      </c>
      <c r="E190" s="814" t="s">
        <v>1</v>
      </c>
      <c r="F190" s="820" t="s">
        <v>4266</v>
      </c>
      <c r="H190" s="819">
        <v>5.8860000000000001</v>
      </c>
      <c r="I190" s="818"/>
      <c r="L190" s="817"/>
      <c r="M190" s="816"/>
      <c r="T190" s="815"/>
      <c r="AT190" s="814" t="s">
        <v>131</v>
      </c>
      <c r="AU190" s="814" t="s">
        <v>78</v>
      </c>
      <c r="AV190" s="813" t="s">
        <v>132</v>
      </c>
      <c r="AW190" s="813" t="s">
        <v>28</v>
      </c>
      <c r="AX190" s="813" t="s">
        <v>8</v>
      </c>
      <c r="AY190" s="814" t="s">
        <v>130</v>
      </c>
    </row>
    <row r="191" spans="2:65" s="686" customFormat="1" ht="16.5" customHeight="1">
      <c r="B191" s="301"/>
      <c r="C191" s="551" t="s">
        <v>145</v>
      </c>
      <c r="D191" s="551" t="s">
        <v>1008</v>
      </c>
      <c r="E191" s="801" t="s">
        <v>4271</v>
      </c>
      <c r="F191" s="552" t="s">
        <v>4270</v>
      </c>
      <c r="G191" s="800" t="s">
        <v>270</v>
      </c>
      <c r="H191" s="799">
        <v>6.84</v>
      </c>
      <c r="I191" s="553"/>
      <c r="J191" s="798">
        <f>ROUND(I191*H191,0)</f>
        <v>0</v>
      </c>
      <c r="K191" s="552" t="s">
        <v>4082</v>
      </c>
      <c r="L191" s="34"/>
      <c r="M191" s="554" t="s">
        <v>1</v>
      </c>
      <c r="N191" s="555" t="s">
        <v>37</v>
      </c>
      <c r="P191" s="307">
        <f>O191*H191</f>
        <v>0</v>
      </c>
      <c r="Q191" s="307">
        <v>2.4719E-3</v>
      </c>
      <c r="R191" s="307">
        <f>Q191*H191</f>
        <v>1.6907795999999999E-2</v>
      </c>
      <c r="S191" s="307">
        <v>0</v>
      </c>
      <c r="T191" s="133">
        <f>S191*H191</f>
        <v>0</v>
      </c>
      <c r="AR191" s="134" t="s">
        <v>103</v>
      </c>
      <c r="AT191" s="134" t="s">
        <v>1008</v>
      </c>
      <c r="AU191" s="134" t="s">
        <v>78</v>
      </c>
      <c r="AY191" s="277" t="s">
        <v>130</v>
      </c>
      <c r="BE191" s="308">
        <f>IF(N191="základní",J191,0)</f>
        <v>0</v>
      </c>
      <c r="BF191" s="308">
        <f>IF(N191="snížená",J191,0)</f>
        <v>0</v>
      </c>
      <c r="BG191" s="308">
        <f>IF(N191="zákl. přenesená",J191,0)</f>
        <v>0</v>
      </c>
      <c r="BH191" s="308">
        <f>IF(N191="sníž. přenesená",J191,0)</f>
        <v>0</v>
      </c>
      <c r="BI191" s="308">
        <f>IF(N191="nulová",J191,0)</f>
        <v>0</v>
      </c>
      <c r="BJ191" s="277" t="s">
        <v>8</v>
      </c>
      <c r="BK191" s="308">
        <f>ROUND(I191*H191,0)</f>
        <v>0</v>
      </c>
      <c r="BL191" s="277" t="s">
        <v>103</v>
      </c>
      <c r="BM191" s="134" t="s">
        <v>4269</v>
      </c>
    </row>
    <row r="192" spans="2:65" s="10" customFormat="1">
      <c r="B192" s="136"/>
      <c r="D192" s="137" t="s">
        <v>131</v>
      </c>
      <c r="E192" s="138" t="s">
        <v>1</v>
      </c>
      <c r="F192" s="139" t="s">
        <v>4268</v>
      </c>
      <c r="H192" s="140">
        <v>2.88</v>
      </c>
      <c r="I192" s="141"/>
      <c r="L192" s="136"/>
      <c r="M192" s="142"/>
      <c r="T192" s="144"/>
      <c r="AT192" s="138" t="s">
        <v>131</v>
      </c>
      <c r="AU192" s="138" t="s">
        <v>78</v>
      </c>
      <c r="AV192" s="10" t="s">
        <v>78</v>
      </c>
      <c r="AW192" s="10" t="s">
        <v>28</v>
      </c>
      <c r="AX192" s="10" t="s">
        <v>72</v>
      </c>
      <c r="AY192" s="138" t="s">
        <v>130</v>
      </c>
    </row>
    <row r="193" spans="2:65" s="10" customFormat="1">
      <c r="B193" s="136"/>
      <c r="D193" s="137" t="s">
        <v>131</v>
      </c>
      <c r="E193" s="138" t="s">
        <v>1</v>
      </c>
      <c r="F193" s="139" t="s">
        <v>4267</v>
      </c>
      <c r="H193" s="140">
        <v>3.96</v>
      </c>
      <c r="I193" s="141"/>
      <c r="L193" s="136"/>
      <c r="M193" s="142"/>
      <c r="T193" s="144"/>
      <c r="AT193" s="138" t="s">
        <v>131</v>
      </c>
      <c r="AU193" s="138" t="s">
        <v>78</v>
      </c>
      <c r="AV193" s="10" t="s">
        <v>78</v>
      </c>
      <c r="AW193" s="10" t="s">
        <v>28</v>
      </c>
      <c r="AX193" s="10" t="s">
        <v>72</v>
      </c>
      <c r="AY193" s="138" t="s">
        <v>130</v>
      </c>
    </row>
    <row r="194" spans="2:65" s="813" customFormat="1">
      <c r="B194" s="817"/>
      <c r="D194" s="137" t="s">
        <v>131</v>
      </c>
      <c r="E194" s="814" t="s">
        <v>1</v>
      </c>
      <c r="F194" s="820" t="s">
        <v>4266</v>
      </c>
      <c r="H194" s="819">
        <v>6.84</v>
      </c>
      <c r="I194" s="818"/>
      <c r="L194" s="817"/>
      <c r="M194" s="816"/>
      <c r="T194" s="815"/>
      <c r="AT194" s="814" t="s">
        <v>131</v>
      </c>
      <c r="AU194" s="814" t="s">
        <v>78</v>
      </c>
      <c r="AV194" s="813" t="s">
        <v>132</v>
      </c>
      <c r="AW194" s="813" t="s">
        <v>28</v>
      </c>
      <c r="AX194" s="813" t="s">
        <v>8</v>
      </c>
      <c r="AY194" s="814" t="s">
        <v>130</v>
      </c>
    </row>
    <row r="195" spans="2:65" s="686" customFormat="1" ht="16.5" customHeight="1">
      <c r="B195" s="301"/>
      <c r="C195" s="551" t="s">
        <v>146</v>
      </c>
      <c r="D195" s="551" t="s">
        <v>1008</v>
      </c>
      <c r="E195" s="801" t="s">
        <v>4265</v>
      </c>
      <c r="F195" s="552" t="s">
        <v>4264</v>
      </c>
      <c r="G195" s="800" t="s">
        <v>270</v>
      </c>
      <c r="H195" s="799">
        <v>6.84</v>
      </c>
      <c r="I195" s="553"/>
      <c r="J195" s="798">
        <f>ROUND(I195*H195,0)</f>
        <v>0</v>
      </c>
      <c r="K195" s="552" t="s">
        <v>4082</v>
      </c>
      <c r="L195" s="34"/>
      <c r="M195" s="554" t="s">
        <v>1</v>
      </c>
      <c r="N195" s="555" t="s">
        <v>37</v>
      </c>
      <c r="P195" s="307">
        <f>O195*H195</f>
        <v>0</v>
      </c>
      <c r="Q195" s="307">
        <v>0</v>
      </c>
      <c r="R195" s="307">
        <f>Q195*H195</f>
        <v>0</v>
      </c>
      <c r="S195" s="307">
        <v>0</v>
      </c>
      <c r="T195" s="133">
        <f>S195*H195</f>
        <v>0</v>
      </c>
      <c r="AR195" s="134" t="s">
        <v>103</v>
      </c>
      <c r="AT195" s="134" t="s">
        <v>1008</v>
      </c>
      <c r="AU195" s="134" t="s">
        <v>78</v>
      </c>
      <c r="AY195" s="277" t="s">
        <v>130</v>
      </c>
      <c r="BE195" s="308">
        <f>IF(N195="základní",J195,0)</f>
        <v>0</v>
      </c>
      <c r="BF195" s="308">
        <f>IF(N195="snížená",J195,0)</f>
        <v>0</v>
      </c>
      <c r="BG195" s="308">
        <f>IF(N195="zákl. přenesená",J195,0)</f>
        <v>0</v>
      </c>
      <c r="BH195" s="308">
        <f>IF(N195="sníž. přenesená",J195,0)</f>
        <v>0</v>
      </c>
      <c r="BI195" s="308">
        <f>IF(N195="nulová",J195,0)</f>
        <v>0</v>
      </c>
      <c r="BJ195" s="277" t="s">
        <v>8</v>
      </c>
      <c r="BK195" s="308">
        <f>ROUND(I195*H195,0)</f>
        <v>0</v>
      </c>
      <c r="BL195" s="277" t="s">
        <v>103</v>
      </c>
      <c r="BM195" s="134" t="s">
        <v>4263</v>
      </c>
    </row>
    <row r="196" spans="2:65" s="292" customFormat="1" ht="22.95" customHeight="1">
      <c r="B196" s="293"/>
      <c r="D196" s="120" t="s">
        <v>71</v>
      </c>
      <c r="E196" s="129" t="s">
        <v>132</v>
      </c>
      <c r="F196" s="129" t="s">
        <v>4262</v>
      </c>
      <c r="I196" s="294"/>
      <c r="J196" s="300">
        <f>BK196</f>
        <v>0</v>
      </c>
      <c r="L196" s="293"/>
      <c r="M196" s="296"/>
      <c r="P196" s="297">
        <f>SUM(P197:P209)</f>
        <v>0</v>
      </c>
      <c r="R196" s="297">
        <f>SUM(R197:R209)</f>
        <v>27.33702048</v>
      </c>
      <c r="T196" s="298">
        <f>SUM(T197:T209)</f>
        <v>0</v>
      </c>
      <c r="AR196" s="120" t="s">
        <v>8</v>
      </c>
      <c r="AT196" s="127" t="s">
        <v>71</v>
      </c>
      <c r="AU196" s="127" t="s">
        <v>8</v>
      </c>
      <c r="AY196" s="120" t="s">
        <v>130</v>
      </c>
      <c r="BK196" s="128">
        <f>SUM(BK197:BK209)</f>
        <v>0</v>
      </c>
    </row>
    <row r="197" spans="2:65" s="686" customFormat="1" ht="24.25" customHeight="1">
      <c r="B197" s="301"/>
      <c r="C197" s="551" t="s">
        <v>147</v>
      </c>
      <c r="D197" s="551" t="s">
        <v>1008</v>
      </c>
      <c r="E197" s="801" t="s">
        <v>4261</v>
      </c>
      <c r="F197" s="552" t="s">
        <v>4260</v>
      </c>
      <c r="G197" s="800" t="s">
        <v>138</v>
      </c>
      <c r="H197" s="799">
        <v>0.24</v>
      </c>
      <c r="I197" s="553"/>
      <c r="J197" s="798">
        <f>ROUND(I197*H197,0)</f>
        <v>0</v>
      </c>
      <c r="K197" s="552" t="s">
        <v>4082</v>
      </c>
      <c r="L197" s="34"/>
      <c r="M197" s="554" t="s">
        <v>1</v>
      </c>
      <c r="N197" s="555" t="s">
        <v>37</v>
      </c>
      <c r="P197" s="307">
        <f>O197*H197</f>
        <v>0</v>
      </c>
      <c r="Q197" s="307">
        <v>1.0900000000000001</v>
      </c>
      <c r="R197" s="307">
        <f>Q197*H197</f>
        <v>0.2616</v>
      </c>
      <c r="S197" s="307">
        <v>0</v>
      </c>
      <c r="T197" s="133">
        <f>S197*H197</f>
        <v>0</v>
      </c>
      <c r="AR197" s="134" t="s">
        <v>103</v>
      </c>
      <c r="AT197" s="134" t="s">
        <v>1008</v>
      </c>
      <c r="AU197" s="134" t="s">
        <v>78</v>
      </c>
      <c r="AY197" s="277" t="s">
        <v>130</v>
      </c>
      <c r="BE197" s="308">
        <f>IF(N197="základní",J197,0)</f>
        <v>0</v>
      </c>
      <c r="BF197" s="308">
        <f>IF(N197="snížená",J197,0)</f>
        <v>0</v>
      </c>
      <c r="BG197" s="308">
        <f>IF(N197="zákl. přenesená",J197,0)</f>
        <v>0</v>
      </c>
      <c r="BH197" s="308">
        <f>IF(N197="sníž. přenesená",J197,0)</f>
        <v>0</v>
      </c>
      <c r="BI197" s="308">
        <f>IF(N197="nulová",J197,0)</f>
        <v>0</v>
      </c>
      <c r="BJ197" s="277" t="s">
        <v>8</v>
      </c>
      <c r="BK197" s="308">
        <f>ROUND(I197*H197,0)</f>
        <v>0</v>
      </c>
      <c r="BL197" s="277" t="s">
        <v>103</v>
      </c>
      <c r="BM197" s="134" t="s">
        <v>4259</v>
      </c>
    </row>
    <row r="198" spans="2:65" s="10" customFormat="1">
      <c r="B198" s="136"/>
      <c r="D198" s="137" t="s">
        <v>131</v>
      </c>
      <c r="E198" s="138" t="s">
        <v>1</v>
      </c>
      <c r="F198" s="139" t="s">
        <v>4258</v>
      </c>
      <c r="H198" s="140">
        <v>0.23</v>
      </c>
      <c r="I198" s="141"/>
      <c r="L198" s="136"/>
      <c r="M198" s="142"/>
      <c r="T198" s="144"/>
      <c r="AT198" s="138" t="s">
        <v>131</v>
      </c>
      <c r="AU198" s="138" t="s">
        <v>78</v>
      </c>
      <c r="AV198" s="10" t="s">
        <v>78</v>
      </c>
      <c r="AW198" s="10" t="s">
        <v>28</v>
      </c>
      <c r="AX198" s="10" t="s">
        <v>72</v>
      </c>
      <c r="AY198" s="138" t="s">
        <v>130</v>
      </c>
    </row>
    <row r="199" spans="2:65" s="10" customFormat="1">
      <c r="B199" s="136"/>
      <c r="D199" s="137" t="s">
        <v>131</v>
      </c>
      <c r="E199" s="138" t="s">
        <v>1</v>
      </c>
      <c r="F199" s="139" t="s">
        <v>4257</v>
      </c>
      <c r="H199" s="140">
        <v>0.01</v>
      </c>
      <c r="I199" s="141"/>
      <c r="L199" s="136"/>
      <c r="M199" s="142"/>
      <c r="T199" s="144"/>
      <c r="AT199" s="138" t="s">
        <v>131</v>
      </c>
      <c r="AU199" s="138" t="s">
        <v>78</v>
      </c>
      <c r="AV199" s="10" t="s">
        <v>78</v>
      </c>
      <c r="AW199" s="10" t="s">
        <v>28</v>
      </c>
      <c r="AX199" s="10" t="s">
        <v>72</v>
      </c>
      <c r="AY199" s="138" t="s">
        <v>130</v>
      </c>
    </row>
    <row r="200" spans="2:65" s="813" customFormat="1">
      <c r="B200" s="817"/>
      <c r="D200" s="137" t="s">
        <v>131</v>
      </c>
      <c r="E200" s="814" t="s">
        <v>1</v>
      </c>
      <c r="F200" s="820" t="s">
        <v>2951</v>
      </c>
      <c r="H200" s="819">
        <v>0.24</v>
      </c>
      <c r="I200" s="818"/>
      <c r="L200" s="817"/>
      <c r="M200" s="816"/>
      <c r="T200" s="815"/>
      <c r="AT200" s="814" t="s">
        <v>131</v>
      </c>
      <c r="AU200" s="814" t="s">
        <v>78</v>
      </c>
      <c r="AV200" s="813" t="s">
        <v>132</v>
      </c>
      <c r="AW200" s="813" t="s">
        <v>28</v>
      </c>
      <c r="AX200" s="813" t="s">
        <v>8</v>
      </c>
      <c r="AY200" s="814" t="s">
        <v>130</v>
      </c>
    </row>
    <row r="201" spans="2:65" s="686" customFormat="1" ht="33" customHeight="1">
      <c r="B201" s="301"/>
      <c r="C201" s="551" t="s">
        <v>7</v>
      </c>
      <c r="D201" s="551" t="s">
        <v>1008</v>
      </c>
      <c r="E201" s="801" t="s">
        <v>4256</v>
      </c>
      <c r="F201" s="552" t="s">
        <v>4255</v>
      </c>
      <c r="G201" s="800" t="s">
        <v>158</v>
      </c>
      <c r="H201" s="799">
        <v>3</v>
      </c>
      <c r="I201" s="553"/>
      <c r="J201" s="798">
        <f>ROUND(I201*H201,0)</f>
        <v>0</v>
      </c>
      <c r="K201" s="552" t="s">
        <v>4082</v>
      </c>
      <c r="L201" s="34"/>
      <c r="M201" s="554" t="s">
        <v>1</v>
      </c>
      <c r="N201" s="555" t="s">
        <v>37</v>
      </c>
      <c r="P201" s="307">
        <f>O201*H201</f>
        <v>0</v>
      </c>
      <c r="Q201" s="307">
        <v>4.7615999999999999E-4</v>
      </c>
      <c r="R201" s="307">
        <f>Q201*H201</f>
        <v>1.42848E-3</v>
      </c>
      <c r="S201" s="307">
        <v>0</v>
      </c>
      <c r="T201" s="133">
        <f>S201*H201</f>
        <v>0</v>
      </c>
      <c r="AR201" s="134" t="s">
        <v>103</v>
      </c>
      <c r="AT201" s="134" t="s">
        <v>1008</v>
      </c>
      <c r="AU201" s="134" t="s">
        <v>78</v>
      </c>
      <c r="AY201" s="277" t="s">
        <v>130</v>
      </c>
      <c r="BE201" s="308">
        <f>IF(N201="základní",J201,0)</f>
        <v>0</v>
      </c>
      <c r="BF201" s="308">
        <f>IF(N201="snížená",J201,0)</f>
        <v>0</v>
      </c>
      <c r="BG201" s="308">
        <f>IF(N201="zákl. přenesená",J201,0)</f>
        <v>0</v>
      </c>
      <c r="BH201" s="308">
        <f>IF(N201="sníž. přenesená",J201,0)</f>
        <v>0</v>
      </c>
      <c r="BI201" s="308">
        <f>IF(N201="nulová",J201,0)</f>
        <v>0</v>
      </c>
      <c r="BJ201" s="277" t="s">
        <v>8</v>
      </c>
      <c r="BK201" s="308">
        <f>ROUND(I201*H201,0)</f>
        <v>0</v>
      </c>
      <c r="BL201" s="277" t="s">
        <v>103</v>
      </c>
      <c r="BM201" s="134" t="s">
        <v>4254</v>
      </c>
    </row>
    <row r="202" spans="2:65" s="10" customFormat="1">
      <c r="B202" s="136"/>
      <c r="D202" s="137" t="s">
        <v>131</v>
      </c>
      <c r="E202" s="138" t="s">
        <v>1</v>
      </c>
      <c r="F202" s="139" t="s">
        <v>4253</v>
      </c>
      <c r="H202" s="140">
        <v>3</v>
      </c>
      <c r="I202" s="141"/>
      <c r="L202" s="136"/>
      <c r="M202" s="142"/>
      <c r="T202" s="144"/>
      <c r="AT202" s="138" t="s">
        <v>131</v>
      </c>
      <c r="AU202" s="138" t="s">
        <v>78</v>
      </c>
      <c r="AV202" s="10" t="s">
        <v>78</v>
      </c>
      <c r="AW202" s="10" t="s">
        <v>28</v>
      </c>
      <c r="AX202" s="10" t="s">
        <v>72</v>
      </c>
      <c r="AY202" s="138" t="s">
        <v>130</v>
      </c>
    </row>
    <row r="203" spans="2:65" s="813" customFormat="1">
      <c r="B203" s="817"/>
      <c r="D203" s="137" t="s">
        <v>131</v>
      </c>
      <c r="E203" s="814" t="s">
        <v>1</v>
      </c>
      <c r="F203" s="820" t="s">
        <v>4252</v>
      </c>
      <c r="H203" s="819">
        <v>3</v>
      </c>
      <c r="I203" s="818"/>
      <c r="L203" s="817"/>
      <c r="M203" s="816"/>
      <c r="T203" s="815"/>
      <c r="AT203" s="814" t="s">
        <v>131</v>
      </c>
      <c r="AU203" s="814" t="s">
        <v>78</v>
      </c>
      <c r="AV203" s="813" t="s">
        <v>132</v>
      </c>
      <c r="AW203" s="813" t="s">
        <v>28</v>
      </c>
      <c r="AX203" s="813" t="s">
        <v>8</v>
      </c>
      <c r="AY203" s="814" t="s">
        <v>130</v>
      </c>
    </row>
    <row r="204" spans="2:65" s="686" customFormat="1" ht="24.25" customHeight="1">
      <c r="B204" s="301"/>
      <c r="C204" s="551" t="s">
        <v>148</v>
      </c>
      <c r="D204" s="551" t="s">
        <v>1008</v>
      </c>
      <c r="E204" s="801" t="s">
        <v>4251</v>
      </c>
      <c r="F204" s="552" t="s">
        <v>4250</v>
      </c>
      <c r="G204" s="800" t="s">
        <v>3305</v>
      </c>
      <c r="H204" s="799">
        <v>16</v>
      </c>
      <c r="I204" s="553"/>
      <c r="J204" s="798">
        <f>ROUND(I204*H204,0)</f>
        <v>0</v>
      </c>
      <c r="K204" s="552" t="s">
        <v>4082</v>
      </c>
      <c r="L204" s="34"/>
      <c r="M204" s="554" t="s">
        <v>1</v>
      </c>
      <c r="N204" s="555" t="s">
        <v>37</v>
      </c>
      <c r="P204" s="307">
        <f>O204*H204</f>
        <v>0</v>
      </c>
      <c r="Q204" s="307">
        <v>0.147366</v>
      </c>
      <c r="R204" s="307">
        <f>Q204*H204</f>
        <v>2.357856</v>
      </c>
      <c r="S204" s="307">
        <v>0</v>
      </c>
      <c r="T204" s="133">
        <f>S204*H204</f>
        <v>0</v>
      </c>
      <c r="AR204" s="134" t="s">
        <v>103</v>
      </c>
      <c r="AT204" s="134" t="s">
        <v>1008</v>
      </c>
      <c r="AU204" s="134" t="s">
        <v>78</v>
      </c>
      <c r="AY204" s="277" t="s">
        <v>130</v>
      </c>
      <c r="BE204" s="308">
        <f>IF(N204="základní",J204,0)</f>
        <v>0</v>
      </c>
      <c r="BF204" s="308">
        <f>IF(N204="snížená",J204,0)</f>
        <v>0</v>
      </c>
      <c r="BG204" s="308">
        <f>IF(N204="zákl. přenesená",J204,0)</f>
        <v>0</v>
      </c>
      <c r="BH204" s="308">
        <f>IF(N204="sníž. přenesená",J204,0)</f>
        <v>0</v>
      </c>
      <c r="BI204" s="308">
        <f>IF(N204="nulová",J204,0)</f>
        <v>0</v>
      </c>
      <c r="BJ204" s="277" t="s">
        <v>8</v>
      </c>
      <c r="BK204" s="308">
        <f>ROUND(I204*H204,0)</f>
        <v>0</v>
      </c>
      <c r="BL204" s="277" t="s">
        <v>103</v>
      </c>
      <c r="BM204" s="134" t="s">
        <v>4249</v>
      </c>
    </row>
    <row r="205" spans="2:65" s="10" customFormat="1">
      <c r="B205" s="136"/>
      <c r="D205" s="137" t="s">
        <v>131</v>
      </c>
      <c r="E205" s="138" t="s">
        <v>1</v>
      </c>
      <c r="F205" s="139" t="s">
        <v>4248</v>
      </c>
      <c r="H205" s="140">
        <v>16</v>
      </c>
      <c r="I205" s="141"/>
      <c r="L205" s="136"/>
      <c r="M205" s="142"/>
      <c r="T205" s="144"/>
      <c r="AT205" s="138" t="s">
        <v>131</v>
      </c>
      <c r="AU205" s="138" t="s">
        <v>78</v>
      </c>
      <c r="AV205" s="10" t="s">
        <v>78</v>
      </c>
      <c r="AW205" s="10" t="s">
        <v>28</v>
      </c>
      <c r="AX205" s="10" t="s">
        <v>8</v>
      </c>
      <c r="AY205" s="138" t="s">
        <v>130</v>
      </c>
    </row>
    <row r="206" spans="2:65" s="686" customFormat="1" ht="16.5" customHeight="1">
      <c r="B206" s="301"/>
      <c r="C206" s="145" t="s">
        <v>149</v>
      </c>
      <c r="D206" s="145" t="s">
        <v>164</v>
      </c>
      <c r="E206" s="146" t="s">
        <v>4247</v>
      </c>
      <c r="F206" s="147" t="s">
        <v>4246</v>
      </c>
      <c r="G206" s="148" t="s">
        <v>3305</v>
      </c>
      <c r="H206" s="149">
        <v>16</v>
      </c>
      <c r="I206" s="150"/>
      <c r="J206" s="151">
        <f>ROUND(I206*H206,0)</f>
        <v>0</v>
      </c>
      <c r="K206" s="147" t="s">
        <v>4082</v>
      </c>
      <c r="L206" s="152"/>
      <c r="M206" s="153" t="s">
        <v>1</v>
      </c>
      <c r="N206" s="306" t="s">
        <v>37</v>
      </c>
      <c r="P206" s="307">
        <f>O206*H206</f>
        <v>0</v>
      </c>
      <c r="Q206" s="307">
        <v>0.92200000000000004</v>
      </c>
      <c r="R206" s="307">
        <f>Q206*H206</f>
        <v>14.752000000000001</v>
      </c>
      <c r="S206" s="307">
        <v>0</v>
      </c>
      <c r="T206" s="133">
        <f>S206*H206</f>
        <v>0</v>
      </c>
      <c r="AR206" s="134" t="s">
        <v>135</v>
      </c>
      <c r="AT206" s="134" t="s">
        <v>164</v>
      </c>
      <c r="AU206" s="134" t="s">
        <v>78</v>
      </c>
      <c r="AY206" s="277" t="s">
        <v>130</v>
      </c>
      <c r="BE206" s="308">
        <f>IF(N206="základní",J206,0)</f>
        <v>0</v>
      </c>
      <c r="BF206" s="308">
        <f>IF(N206="snížená",J206,0)</f>
        <v>0</v>
      </c>
      <c r="BG206" s="308">
        <f>IF(N206="zákl. přenesená",J206,0)</f>
        <v>0</v>
      </c>
      <c r="BH206" s="308">
        <f>IF(N206="sníž. přenesená",J206,0)</f>
        <v>0</v>
      </c>
      <c r="BI206" s="308">
        <f>IF(N206="nulová",J206,0)</f>
        <v>0</v>
      </c>
      <c r="BJ206" s="277" t="s">
        <v>8</v>
      </c>
      <c r="BK206" s="308">
        <f>ROUND(I206*H206,0)</f>
        <v>0</v>
      </c>
      <c r="BL206" s="277" t="s">
        <v>103</v>
      </c>
      <c r="BM206" s="134" t="s">
        <v>4245</v>
      </c>
    </row>
    <row r="207" spans="2:65" s="686" customFormat="1" ht="24.25" customHeight="1">
      <c r="B207" s="301"/>
      <c r="C207" s="551" t="s">
        <v>150</v>
      </c>
      <c r="D207" s="551" t="s">
        <v>1008</v>
      </c>
      <c r="E207" s="801" t="s">
        <v>4244</v>
      </c>
      <c r="F207" s="552" t="s">
        <v>4243</v>
      </c>
      <c r="G207" s="800" t="s">
        <v>3305</v>
      </c>
      <c r="H207" s="799">
        <v>14</v>
      </c>
      <c r="I207" s="553"/>
      <c r="J207" s="798">
        <f>ROUND(I207*H207,0)</f>
        <v>0</v>
      </c>
      <c r="K207" s="552" t="s">
        <v>4082</v>
      </c>
      <c r="L207" s="34"/>
      <c r="M207" s="554" t="s">
        <v>1</v>
      </c>
      <c r="N207" s="555" t="s">
        <v>37</v>
      </c>
      <c r="P207" s="307">
        <f>O207*H207</f>
        <v>0</v>
      </c>
      <c r="Q207" s="307">
        <v>4.8724000000000003E-2</v>
      </c>
      <c r="R207" s="307">
        <f>Q207*H207</f>
        <v>0.68213600000000008</v>
      </c>
      <c r="S207" s="307">
        <v>0</v>
      </c>
      <c r="T207" s="133">
        <f>S207*H207</f>
        <v>0</v>
      </c>
      <c r="AR207" s="134" t="s">
        <v>103</v>
      </c>
      <c r="AT207" s="134" t="s">
        <v>1008</v>
      </c>
      <c r="AU207" s="134" t="s">
        <v>78</v>
      </c>
      <c r="AY207" s="277" t="s">
        <v>130</v>
      </c>
      <c r="BE207" s="308">
        <f>IF(N207="základní",J207,0)</f>
        <v>0</v>
      </c>
      <c r="BF207" s="308">
        <f>IF(N207="snížená",J207,0)</f>
        <v>0</v>
      </c>
      <c r="BG207" s="308">
        <f>IF(N207="zákl. přenesená",J207,0)</f>
        <v>0</v>
      </c>
      <c r="BH207" s="308">
        <f>IF(N207="sníž. přenesená",J207,0)</f>
        <v>0</v>
      </c>
      <c r="BI207" s="308">
        <f>IF(N207="nulová",J207,0)</f>
        <v>0</v>
      </c>
      <c r="BJ207" s="277" t="s">
        <v>8</v>
      </c>
      <c r="BK207" s="308">
        <f>ROUND(I207*H207,0)</f>
        <v>0</v>
      </c>
      <c r="BL207" s="277" t="s">
        <v>103</v>
      </c>
      <c r="BM207" s="134" t="s">
        <v>4242</v>
      </c>
    </row>
    <row r="208" spans="2:65" s="10" customFormat="1">
      <c r="B208" s="136"/>
      <c r="D208" s="137" t="s">
        <v>131</v>
      </c>
      <c r="E208" s="138" t="s">
        <v>1</v>
      </c>
      <c r="F208" s="139" t="s">
        <v>142</v>
      </c>
      <c r="H208" s="140">
        <v>14</v>
      </c>
      <c r="I208" s="141"/>
      <c r="L208" s="136"/>
      <c r="M208" s="142"/>
      <c r="T208" s="144"/>
      <c r="AT208" s="138" t="s">
        <v>131</v>
      </c>
      <c r="AU208" s="138" t="s">
        <v>78</v>
      </c>
      <c r="AV208" s="10" t="s">
        <v>78</v>
      </c>
      <c r="AW208" s="10" t="s">
        <v>28</v>
      </c>
      <c r="AX208" s="10" t="s">
        <v>8</v>
      </c>
      <c r="AY208" s="138" t="s">
        <v>130</v>
      </c>
    </row>
    <row r="209" spans="2:65" s="686" customFormat="1" ht="21.75" customHeight="1">
      <c r="B209" s="301"/>
      <c r="C209" s="145" t="s">
        <v>1004</v>
      </c>
      <c r="D209" s="145" t="s">
        <v>164</v>
      </c>
      <c r="E209" s="146" t="s">
        <v>4241</v>
      </c>
      <c r="F209" s="147" t="s">
        <v>4240</v>
      </c>
      <c r="G209" s="148" t="s">
        <v>3305</v>
      </c>
      <c r="H209" s="149">
        <v>14</v>
      </c>
      <c r="I209" s="150"/>
      <c r="J209" s="151">
        <f>ROUND(I209*H209,0)</f>
        <v>0</v>
      </c>
      <c r="K209" s="147" t="s">
        <v>4082</v>
      </c>
      <c r="L209" s="152"/>
      <c r="M209" s="153" t="s">
        <v>1</v>
      </c>
      <c r="N209" s="306" t="s">
        <v>37</v>
      </c>
      <c r="P209" s="307">
        <f>O209*H209</f>
        <v>0</v>
      </c>
      <c r="Q209" s="307">
        <v>0.66300000000000003</v>
      </c>
      <c r="R209" s="307">
        <f>Q209*H209</f>
        <v>9.282</v>
      </c>
      <c r="S209" s="307">
        <v>0</v>
      </c>
      <c r="T209" s="133">
        <f>S209*H209</f>
        <v>0</v>
      </c>
      <c r="AR209" s="134" t="s">
        <v>135</v>
      </c>
      <c r="AT209" s="134" t="s">
        <v>164</v>
      </c>
      <c r="AU209" s="134" t="s">
        <v>78</v>
      </c>
      <c r="AY209" s="277" t="s">
        <v>130</v>
      </c>
      <c r="BE209" s="308">
        <f>IF(N209="základní",J209,0)</f>
        <v>0</v>
      </c>
      <c r="BF209" s="308">
        <f>IF(N209="snížená",J209,0)</f>
        <v>0</v>
      </c>
      <c r="BG209" s="308">
        <f>IF(N209="zákl. přenesená",J209,0)</f>
        <v>0</v>
      </c>
      <c r="BH209" s="308">
        <f>IF(N209="sníž. přenesená",J209,0)</f>
        <v>0</v>
      </c>
      <c r="BI209" s="308">
        <f>IF(N209="nulová",J209,0)</f>
        <v>0</v>
      </c>
      <c r="BJ209" s="277" t="s">
        <v>8</v>
      </c>
      <c r="BK209" s="308">
        <f>ROUND(I209*H209,0)</f>
        <v>0</v>
      </c>
      <c r="BL209" s="277" t="s">
        <v>103</v>
      </c>
      <c r="BM209" s="134" t="s">
        <v>4239</v>
      </c>
    </row>
    <row r="210" spans="2:65" s="292" customFormat="1" ht="22.95" customHeight="1">
      <c r="B210" s="293"/>
      <c r="D210" s="120" t="s">
        <v>71</v>
      </c>
      <c r="E210" s="129" t="s">
        <v>103</v>
      </c>
      <c r="F210" s="129" t="s">
        <v>4238</v>
      </c>
      <c r="I210" s="294"/>
      <c r="J210" s="300">
        <f>BK210</f>
        <v>0</v>
      </c>
      <c r="L210" s="293"/>
      <c r="M210" s="296"/>
      <c r="P210" s="297">
        <f>SUM(P211:P224)</f>
        <v>0</v>
      </c>
      <c r="R210" s="297">
        <f>SUM(R211:R224)</f>
        <v>1.5077596148368999</v>
      </c>
      <c r="T210" s="298">
        <f>SUM(T211:T224)</f>
        <v>0</v>
      </c>
      <c r="AR210" s="120" t="s">
        <v>8</v>
      </c>
      <c r="AT210" s="127" t="s">
        <v>71</v>
      </c>
      <c r="AU210" s="127" t="s">
        <v>8</v>
      </c>
      <c r="AY210" s="120" t="s">
        <v>130</v>
      </c>
      <c r="BK210" s="128">
        <f>SUM(BK211:BK224)</f>
        <v>0</v>
      </c>
    </row>
    <row r="211" spans="2:65" s="686" customFormat="1" ht="16.5" customHeight="1">
      <c r="B211" s="301"/>
      <c r="C211" s="551" t="s">
        <v>151</v>
      </c>
      <c r="D211" s="551" t="s">
        <v>1008</v>
      </c>
      <c r="E211" s="801" t="s">
        <v>4237</v>
      </c>
      <c r="F211" s="552" t="s">
        <v>4236</v>
      </c>
      <c r="G211" s="800" t="s">
        <v>212</v>
      </c>
      <c r="H211" s="799">
        <v>0.57099999999999995</v>
      </c>
      <c r="I211" s="553"/>
      <c r="J211" s="798">
        <f>ROUND(I211*H211,0)</f>
        <v>0</v>
      </c>
      <c r="K211" s="552" t="s">
        <v>4082</v>
      </c>
      <c r="L211" s="34"/>
      <c r="M211" s="554" t="s">
        <v>1</v>
      </c>
      <c r="N211" s="555" t="s">
        <v>37</v>
      </c>
      <c r="P211" s="307">
        <f>O211*H211</f>
        <v>0</v>
      </c>
      <c r="Q211" s="307">
        <v>2.45343</v>
      </c>
      <c r="R211" s="307">
        <f>Q211*H211</f>
        <v>1.4009085299999999</v>
      </c>
      <c r="S211" s="307">
        <v>0</v>
      </c>
      <c r="T211" s="133">
        <f>S211*H211</f>
        <v>0</v>
      </c>
      <c r="AR211" s="134" t="s">
        <v>103</v>
      </c>
      <c r="AT211" s="134" t="s">
        <v>1008</v>
      </c>
      <c r="AU211" s="134" t="s">
        <v>78</v>
      </c>
      <c r="AY211" s="277" t="s">
        <v>130</v>
      </c>
      <c r="BE211" s="308">
        <f>IF(N211="základní",J211,0)</f>
        <v>0</v>
      </c>
      <c r="BF211" s="308">
        <f>IF(N211="snížená",J211,0)</f>
        <v>0</v>
      </c>
      <c r="BG211" s="308">
        <f>IF(N211="zákl. přenesená",J211,0)</f>
        <v>0</v>
      </c>
      <c r="BH211" s="308">
        <f>IF(N211="sníž. přenesená",J211,0)</f>
        <v>0</v>
      </c>
      <c r="BI211" s="308">
        <f>IF(N211="nulová",J211,0)</f>
        <v>0</v>
      </c>
      <c r="BJ211" s="277" t="s">
        <v>8</v>
      </c>
      <c r="BK211" s="308">
        <f>ROUND(I211*H211,0)</f>
        <v>0</v>
      </c>
      <c r="BL211" s="277" t="s">
        <v>103</v>
      </c>
      <c r="BM211" s="134" t="s">
        <v>4235</v>
      </c>
    </row>
    <row r="212" spans="2:65" s="10" customFormat="1">
      <c r="B212" s="136"/>
      <c r="D212" s="137" t="s">
        <v>131</v>
      </c>
      <c r="E212" s="138" t="s">
        <v>1</v>
      </c>
      <c r="F212" s="139" t="s">
        <v>4234</v>
      </c>
      <c r="H212" s="140">
        <v>0.57099999999999995</v>
      </c>
      <c r="I212" s="141"/>
      <c r="L212" s="136"/>
      <c r="M212" s="142"/>
      <c r="T212" s="144"/>
      <c r="AT212" s="138" t="s">
        <v>131</v>
      </c>
      <c r="AU212" s="138" t="s">
        <v>78</v>
      </c>
      <c r="AV212" s="10" t="s">
        <v>78</v>
      </c>
      <c r="AW212" s="10" t="s">
        <v>28</v>
      </c>
      <c r="AX212" s="10" t="s">
        <v>72</v>
      </c>
      <c r="AY212" s="138" t="s">
        <v>130</v>
      </c>
    </row>
    <row r="213" spans="2:65" s="813" customFormat="1" ht="20.6">
      <c r="B213" s="817"/>
      <c r="D213" s="137" t="s">
        <v>131</v>
      </c>
      <c r="E213" s="814" t="s">
        <v>1</v>
      </c>
      <c r="F213" s="820" t="s">
        <v>4223</v>
      </c>
      <c r="H213" s="819">
        <v>0.57099999999999995</v>
      </c>
      <c r="I213" s="818"/>
      <c r="L213" s="817"/>
      <c r="M213" s="816"/>
      <c r="T213" s="815"/>
      <c r="AT213" s="814" t="s">
        <v>131</v>
      </c>
      <c r="AU213" s="814" t="s">
        <v>78</v>
      </c>
      <c r="AV213" s="813" t="s">
        <v>132</v>
      </c>
      <c r="AW213" s="813" t="s">
        <v>28</v>
      </c>
      <c r="AX213" s="813" t="s">
        <v>8</v>
      </c>
      <c r="AY213" s="814" t="s">
        <v>130</v>
      </c>
    </row>
    <row r="214" spans="2:65" s="686" customFormat="1" ht="24.25" customHeight="1">
      <c r="B214" s="301"/>
      <c r="C214" s="551" t="s">
        <v>1011</v>
      </c>
      <c r="D214" s="551" t="s">
        <v>1008</v>
      </c>
      <c r="E214" s="801" t="s">
        <v>4233</v>
      </c>
      <c r="F214" s="552" t="s">
        <v>4232</v>
      </c>
      <c r="G214" s="800" t="s">
        <v>270</v>
      </c>
      <c r="H214" s="799">
        <v>4.08</v>
      </c>
      <c r="I214" s="553"/>
      <c r="J214" s="798">
        <f>ROUND(I214*H214,0)</f>
        <v>0</v>
      </c>
      <c r="K214" s="552" t="s">
        <v>4082</v>
      </c>
      <c r="L214" s="34"/>
      <c r="M214" s="554" t="s">
        <v>1</v>
      </c>
      <c r="N214" s="555" t="s">
        <v>37</v>
      </c>
      <c r="P214" s="307">
        <f>O214*H214</f>
        <v>0</v>
      </c>
      <c r="Q214" s="307">
        <v>5.3261999999999997E-3</v>
      </c>
      <c r="R214" s="307">
        <f>Q214*H214</f>
        <v>2.1730896E-2</v>
      </c>
      <c r="S214" s="307">
        <v>0</v>
      </c>
      <c r="T214" s="133">
        <f>S214*H214</f>
        <v>0</v>
      </c>
      <c r="AR214" s="134" t="s">
        <v>103</v>
      </c>
      <c r="AT214" s="134" t="s">
        <v>1008</v>
      </c>
      <c r="AU214" s="134" t="s">
        <v>78</v>
      </c>
      <c r="AY214" s="277" t="s">
        <v>130</v>
      </c>
      <c r="BE214" s="308">
        <f>IF(N214="základní",J214,0)</f>
        <v>0</v>
      </c>
      <c r="BF214" s="308">
        <f>IF(N214="snížená",J214,0)</f>
        <v>0</v>
      </c>
      <c r="BG214" s="308">
        <f>IF(N214="zákl. přenesená",J214,0)</f>
        <v>0</v>
      </c>
      <c r="BH214" s="308">
        <f>IF(N214="sníž. přenesená",J214,0)</f>
        <v>0</v>
      </c>
      <c r="BI214" s="308">
        <f>IF(N214="nulová",J214,0)</f>
        <v>0</v>
      </c>
      <c r="BJ214" s="277" t="s">
        <v>8</v>
      </c>
      <c r="BK214" s="308">
        <f>ROUND(I214*H214,0)</f>
        <v>0</v>
      </c>
      <c r="BL214" s="277" t="s">
        <v>103</v>
      </c>
      <c r="BM214" s="134" t="s">
        <v>4231</v>
      </c>
    </row>
    <row r="215" spans="2:65" s="10" customFormat="1">
      <c r="B215" s="136"/>
      <c r="D215" s="137" t="s">
        <v>131</v>
      </c>
      <c r="E215" s="138" t="s">
        <v>1</v>
      </c>
      <c r="F215" s="139" t="s">
        <v>4224</v>
      </c>
      <c r="H215" s="140">
        <v>4.08</v>
      </c>
      <c r="I215" s="141"/>
      <c r="L215" s="136"/>
      <c r="M215" s="142"/>
      <c r="T215" s="144"/>
      <c r="AT215" s="138" t="s">
        <v>131</v>
      </c>
      <c r="AU215" s="138" t="s">
        <v>78</v>
      </c>
      <c r="AV215" s="10" t="s">
        <v>78</v>
      </c>
      <c r="AW215" s="10" t="s">
        <v>28</v>
      </c>
      <c r="AX215" s="10" t="s">
        <v>72</v>
      </c>
      <c r="AY215" s="138" t="s">
        <v>130</v>
      </c>
    </row>
    <row r="216" spans="2:65" s="813" customFormat="1" ht="20.6">
      <c r="B216" s="817"/>
      <c r="D216" s="137" t="s">
        <v>131</v>
      </c>
      <c r="E216" s="814" t="s">
        <v>1</v>
      </c>
      <c r="F216" s="820" t="s">
        <v>4223</v>
      </c>
      <c r="H216" s="819">
        <v>4.08</v>
      </c>
      <c r="I216" s="818"/>
      <c r="L216" s="817"/>
      <c r="M216" s="816"/>
      <c r="T216" s="815"/>
      <c r="AT216" s="814" t="s">
        <v>131</v>
      </c>
      <c r="AU216" s="814" t="s">
        <v>78</v>
      </c>
      <c r="AV216" s="813" t="s">
        <v>132</v>
      </c>
      <c r="AW216" s="813" t="s">
        <v>28</v>
      </c>
      <c r="AX216" s="813" t="s">
        <v>8</v>
      </c>
      <c r="AY216" s="814" t="s">
        <v>130</v>
      </c>
    </row>
    <row r="217" spans="2:65" s="686" customFormat="1" ht="24.25" customHeight="1">
      <c r="B217" s="301"/>
      <c r="C217" s="551" t="s">
        <v>152</v>
      </c>
      <c r="D217" s="551" t="s">
        <v>1008</v>
      </c>
      <c r="E217" s="801" t="s">
        <v>4230</v>
      </c>
      <c r="F217" s="552" t="s">
        <v>4229</v>
      </c>
      <c r="G217" s="800" t="s">
        <v>270</v>
      </c>
      <c r="H217" s="799">
        <v>4.08</v>
      </c>
      <c r="I217" s="553"/>
      <c r="J217" s="798">
        <f>ROUND(I217*H217,0)</f>
        <v>0</v>
      </c>
      <c r="K217" s="552" t="s">
        <v>4082</v>
      </c>
      <c r="L217" s="34"/>
      <c r="M217" s="554" t="s">
        <v>1</v>
      </c>
      <c r="N217" s="555" t="s">
        <v>37</v>
      </c>
      <c r="P217" s="307">
        <f>O217*H217</f>
        <v>0</v>
      </c>
      <c r="Q217" s="307">
        <v>0</v>
      </c>
      <c r="R217" s="307">
        <f>Q217*H217</f>
        <v>0</v>
      </c>
      <c r="S217" s="307">
        <v>0</v>
      </c>
      <c r="T217" s="133">
        <f>S217*H217</f>
        <v>0</v>
      </c>
      <c r="AR217" s="134" t="s">
        <v>103</v>
      </c>
      <c r="AT217" s="134" t="s">
        <v>1008</v>
      </c>
      <c r="AU217" s="134" t="s">
        <v>78</v>
      </c>
      <c r="AY217" s="277" t="s">
        <v>130</v>
      </c>
      <c r="BE217" s="308">
        <f>IF(N217="základní",J217,0)</f>
        <v>0</v>
      </c>
      <c r="BF217" s="308">
        <f>IF(N217="snížená",J217,0)</f>
        <v>0</v>
      </c>
      <c r="BG217" s="308">
        <f>IF(N217="zákl. přenesená",J217,0)</f>
        <v>0</v>
      </c>
      <c r="BH217" s="308">
        <f>IF(N217="sníž. přenesená",J217,0)</f>
        <v>0</v>
      </c>
      <c r="BI217" s="308">
        <f>IF(N217="nulová",J217,0)</f>
        <v>0</v>
      </c>
      <c r="BJ217" s="277" t="s">
        <v>8</v>
      </c>
      <c r="BK217" s="308">
        <f>ROUND(I217*H217,0)</f>
        <v>0</v>
      </c>
      <c r="BL217" s="277" t="s">
        <v>103</v>
      </c>
      <c r="BM217" s="134" t="s">
        <v>4228</v>
      </c>
    </row>
    <row r="218" spans="2:65" s="686" customFormat="1" ht="24.25" customHeight="1">
      <c r="B218" s="301"/>
      <c r="C218" s="551" t="s">
        <v>1018</v>
      </c>
      <c r="D218" s="551" t="s">
        <v>1008</v>
      </c>
      <c r="E218" s="801" t="s">
        <v>4227</v>
      </c>
      <c r="F218" s="552" t="s">
        <v>4226</v>
      </c>
      <c r="G218" s="800" t="s">
        <v>270</v>
      </c>
      <c r="H218" s="799">
        <v>4.08</v>
      </c>
      <c r="I218" s="553"/>
      <c r="J218" s="798">
        <f>ROUND(I218*H218,0)</f>
        <v>0</v>
      </c>
      <c r="K218" s="552" t="s">
        <v>4082</v>
      </c>
      <c r="L218" s="34"/>
      <c r="M218" s="554" t="s">
        <v>1</v>
      </c>
      <c r="N218" s="555" t="s">
        <v>37</v>
      </c>
      <c r="P218" s="307">
        <f>O218*H218</f>
        <v>0</v>
      </c>
      <c r="Q218" s="307">
        <v>8.0555999999999998E-4</v>
      </c>
      <c r="R218" s="307">
        <f>Q218*H218</f>
        <v>3.2866848000000001E-3</v>
      </c>
      <c r="S218" s="307">
        <v>0</v>
      </c>
      <c r="T218" s="133">
        <f>S218*H218</f>
        <v>0</v>
      </c>
      <c r="AR218" s="134" t="s">
        <v>103</v>
      </c>
      <c r="AT218" s="134" t="s">
        <v>1008</v>
      </c>
      <c r="AU218" s="134" t="s">
        <v>78</v>
      </c>
      <c r="AY218" s="277" t="s">
        <v>130</v>
      </c>
      <c r="BE218" s="308">
        <f>IF(N218="základní",J218,0)</f>
        <v>0</v>
      </c>
      <c r="BF218" s="308">
        <f>IF(N218="snížená",J218,0)</f>
        <v>0</v>
      </c>
      <c r="BG218" s="308">
        <f>IF(N218="zákl. přenesená",J218,0)</f>
        <v>0</v>
      </c>
      <c r="BH218" s="308">
        <f>IF(N218="sníž. přenesená",J218,0)</f>
        <v>0</v>
      </c>
      <c r="BI218" s="308">
        <f>IF(N218="nulová",J218,0)</f>
        <v>0</v>
      </c>
      <c r="BJ218" s="277" t="s">
        <v>8</v>
      </c>
      <c r="BK218" s="308">
        <f>ROUND(I218*H218,0)</f>
        <v>0</v>
      </c>
      <c r="BL218" s="277" t="s">
        <v>103</v>
      </c>
      <c r="BM218" s="134" t="s">
        <v>4225</v>
      </c>
    </row>
    <row r="219" spans="2:65" s="10" customFormat="1">
      <c r="B219" s="136"/>
      <c r="D219" s="137" t="s">
        <v>131</v>
      </c>
      <c r="E219" s="138" t="s">
        <v>1</v>
      </c>
      <c r="F219" s="139" t="s">
        <v>4224</v>
      </c>
      <c r="H219" s="140">
        <v>4.08</v>
      </c>
      <c r="I219" s="141"/>
      <c r="L219" s="136"/>
      <c r="M219" s="142"/>
      <c r="T219" s="144"/>
      <c r="AT219" s="138" t="s">
        <v>131</v>
      </c>
      <c r="AU219" s="138" t="s">
        <v>78</v>
      </c>
      <c r="AV219" s="10" t="s">
        <v>78</v>
      </c>
      <c r="AW219" s="10" t="s">
        <v>28</v>
      </c>
      <c r="AX219" s="10" t="s">
        <v>72</v>
      </c>
      <c r="AY219" s="138" t="s">
        <v>130</v>
      </c>
    </row>
    <row r="220" spans="2:65" s="813" customFormat="1" ht="20.6">
      <c r="B220" s="817"/>
      <c r="D220" s="137" t="s">
        <v>131</v>
      </c>
      <c r="E220" s="814" t="s">
        <v>1</v>
      </c>
      <c r="F220" s="820" t="s">
        <v>4223</v>
      </c>
      <c r="H220" s="819">
        <v>4.08</v>
      </c>
      <c r="I220" s="818"/>
      <c r="L220" s="817"/>
      <c r="M220" s="816"/>
      <c r="T220" s="815"/>
      <c r="AT220" s="814" t="s">
        <v>131</v>
      </c>
      <c r="AU220" s="814" t="s">
        <v>78</v>
      </c>
      <c r="AV220" s="813" t="s">
        <v>132</v>
      </c>
      <c r="AW220" s="813" t="s">
        <v>28</v>
      </c>
      <c r="AX220" s="813" t="s">
        <v>8</v>
      </c>
      <c r="AY220" s="814" t="s">
        <v>130</v>
      </c>
    </row>
    <row r="221" spans="2:65" s="686" customFormat="1" ht="24.25" customHeight="1">
      <c r="B221" s="301"/>
      <c r="C221" s="551" t="s">
        <v>153</v>
      </c>
      <c r="D221" s="551" t="s">
        <v>1008</v>
      </c>
      <c r="E221" s="801" t="s">
        <v>4222</v>
      </c>
      <c r="F221" s="552" t="s">
        <v>4221</v>
      </c>
      <c r="G221" s="800" t="s">
        <v>270</v>
      </c>
      <c r="H221" s="799">
        <v>4.08</v>
      </c>
      <c r="I221" s="553"/>
      <c r="J221" s="798">
        <f>ROUND(I221*H221,0)</f>
        <v>0</v>
      </c>
      <c r="K221" s="552" t="s">
        <v>4082</v>
      </c>
      <c r="L221" s="34"/>
      <c r="M221" s="554" t="s">
        <v>1</v>
      </c>
      <c r="N221" s="555" t="s">
        <v>37</v>
      </c>
      <c r="P221" s="307">
        <f>O221*H221</f>
        <v>0</v>
      </c>
      <c r="Q221" s="307">
        <v>0</v>
      </c>
      <c r="R221" s="307">
        <f>Q221*H221</f>
        <v>0</v>
      </c>
      <c r="S221" s="307">
        <v>0</v>
      </c>
      <c r="T221" s="133">
        <f>S221*H221</f>
        <v>0</v>
      </c>
      <c r="AR221" s="134" t="s">
        <v>103</v>
      </c>
      <c r="AT221" s="134" t="s">
        <v>1008</v>
      </c>
      <c r="AU221" s="134" t="s">
        <v>78</v>
      </c>
      <c r="AY221" s="277" t="s">
        <v>130</v>
      </c>
      <c r="BE221" s="308">
        <f>IF(N221="základní",J221,0)</f>
        <v>0</v>
      </c>
      <c r="BF221" s="308">
        <f>IF(N221="snížená",J221,0)</f>
        <v>0</v>
      </c>
      <c r="BG221" s="308">
        <f>IF(N221="zákl. přenesená",J221,0)</f>
        <v>0</v>
      </c>
      <c r="BH221" s="308">
        <f>IF(N221="sníž. přenesená",J221,0)</f>
        <v>0</v>
      </c>
      <c r="BI221" s="308">
        <f>IF(N221="nulová",J221,0)</f>
        <v>0</v>
      </c>
      <c r="BJ221" s="277" t="s">
        <v>8</v>
      </c>
      <c r="BK221" s="308">
        <f>ROUND(I221*H221,0)</f>
        <v>0</v>
      </c>
      <c r="BL221" s="277" t="s">
        <v>103</v>
      </c>
      <c r="BM221" s="134" t="s">
        <v>4220</v>
      </c>
    </row>
    <row r="222" spans="2:65" s="686" customFormat="1" ht="16.5" customHeight="1">
      <c r="B222" s="301"/>
      <c r="C222" s="551" t="s">
        <v>1025</v>
      </c>
      <c r="D222" s="551" t="s">
        <v>1008</v>
      </c>
      <c r="E222" s="801" t="s">
        <v>4219</v>
      </c>
      <c r="F222" s="552" t="s">
        <v>4218</v>
      </c>
      <c r="G222" s="800" t="s">
        <v>138</v>
      </c>
      <c r="H222" s="799">
        <v>7.6999999999999999E-2</v>
      </c>
      <c r="I222" s="553"/>
      <c r="J222" s="798">
        <f>ROUND(I222*H222,0)</f>
        <v>0</v>
      </c>
      <c r="K222" s="552" t="s">
        <v>4082</v>
      </c>
      <c r="L222" s="34"/>
      <c r="M222" s="554" t="s">
        <v>1</v>
      </c>
      <c r="N222" s="555" t="s">
        <v>37</v>
      </c>
      <c r="P222" s="307">
        <f>O222*H222</f>
        <v>0</v>
      </c>
      <c r="Q222" s="307">
        <v>1.0627727796999999</v>
      </c>
      <c r="R222" s="307">
        <f>Q222*H222</f>
        <v>8.1833504036899998E-2</v>
      </c>
      <c r="S222" s="307">
        <v>0</v>
      </c>
      <c r="T222" s="133">
        <f>S222*H222</f>
        <v>0</v>
      </c>
      <c r="AR222" s="134" t="s">
        <v>103</v>
      </c>
      <c r="AT222" s="134" t="s">
        <v>1008</v>
      </c>
      <c r="AU222" s="134" t="s">
        <v>78</v>
      </c>
      <c r="AY222" s="277" t="s">
        <v>130</v>
      </c>
      <c r="BE222" s="308">
        <f>IF(N222="základní",J222,0)</f>
        <v>0</v>
      </c>
      <c r="BF222" s="308">
        <f>IF(N222="snížená",J222,0)</f>
        <v>0</v>
      </c>
      <c r="BG222" s="308">
        <f>IF(N222="zákl. přenesená",J222,0)</f>
        <v>0</v>
      </c>
      <c r="BH222" s="308">
        <f>IF(N222="sníž. přenesená",J222,0)</f>
        <v>0</v>
      </c>
      <c r="BI222" s="308">
        <f>IF(N222="nulová",J222,0)</f>
        <v>0</v>
      </c>
      <c r="BJ222" s="277" t="s">
        <v>8</v>
      </c>
      <c r="BK222" s="308">
        <f>ROUND(I222*H222,0)</f>
        <v>0</v>
      </c>
      <c r="BL222" s="277" t="s">
        <v>103</v>
      </c>
      <c r="BM222" s="134" t="s">
        <v>4217</v>
      </c>
    </row>
    <row r="223" spans="2:65" s="10" customFormat="1">
      <c r="B223" s="136"/>
      <c r="D223" s="137" t="s">
        <v>131</v>
      </c>
      <c r="E223" s="138" t="s">
        <v>1</v>
      </c>
      <c r="F223" s="139" t="s">
        <v>4216</v>
      </c>
      <c r="H223" s="140">
        <v>7.6999999999999999E-2</v>
      </c>
      <c r="I223" s="141"/>
      <c r="L223" s="136"/>
      <c r="M223" s="142"/>
      <c r="T223" s="144"/>
      <c r="AT223" s="138" t="s">
        <v>131</v>
      </c>
      <c r="AU223" s="138" t="s">
        <v>78</v>
      </c>
      <c r="AV223" s="10" t="s">
        <v>78</v>
      </c>
      <c r="AW223" s="10" t="s">
        <v>28</v>
      </c>
      <c r="AX223" s="10" t="s">
        <v>72</v>
      </c>
      <c r="AY223" s="138" t="s">
        <v>130</v>
      </c>
    </row>
    <row r="224" spans="2:65" s="813" customFormat="1" ht="20.6">
      <c r="B224" s="817"/>
      <c r="D224" s="137" t="s">
        <v>131</v>
      </c>
      <c r="E224" s="814" t="s">
        <v>1</v>
      </c>
      <c r="F224" s="820" t="s">
        <v>4215</v>
      </c>
      <c r="H224" s="819">
        <v>7.6999999999999999E-2</v>
      </c>
      <c r="I224" s="818"/>
      <c r="L224" s="817"/>
      <c r="M224" s="816"/>
      <c r="T224" s="815"/>
      <c r="AT224" s="814" t="s">
        <v>131</v>
      </c>
      <c r="AU224" s="814" t="s">
        <v>78</v>
      </c>
      <c r="AV224" s="813" t="s">
        <v>132</v>
      </c>
      <c r="AW224" s="813" t="s">
        <v>28</v>
      </c>
      <c r="AX224" s="813" t="s">
        <v>8</v>
      </c>
      <c r="AY224" s="814" t="s">
        <v>130</v>
      </c>
    </row>
    <row r="225" spans="2:65" s="292" customFormat="1" ht="22.95" customHeight="1">
      <c r="B225" s="293"/>
      <c r="D225" s="120" t="s">
        <v>71</v>
      </c>
      <c r="E225" s="129" t="s">
        <v>133</v>
      </c>
      <c r="F225" s="129" t="s">
        <v>4214</v>
      </c>
      <c r="I225" s="294"/>
      <c r="J225" s="300">
        <f>BK225</f>
        <v>0</v>
      </c>
      <c r="L225" s="293"/>
      <c r="M225" s="296"/>
      <c r="P225" s="297">
        <f>SUM(P226:P270)</f>
        <v>0</v>
      </c>
      <c r="R225" s="297">
        <f>SUM(R226:R270)</f>
        <v>621.21981817000005</v>
      </c>
      <c r="T225" s="298">
        <f>SUM(T226:T270)</f>
        <v>0</v>
      </c>
      <c r="AR225" s="120" t="s">
        <v>8</v>
      </c>
      <c r="AT225" s="127" t="s">
        <v>71</v>
      </c>
      <c r="AU225" s="127" t="s">
        <v>8</v>
      </c>
      <c r="AY225" s="120" t="s">
        <v>130</v>
      </c>
      <c r="BK225" s="128">
        <f>SUM(BK226:BK270)</f>
        <v>0</v>
      </c>
    </row>
    <row r="226" spans="2:65" s="686" customFormat="1" ht="21.75" customHeight="1">
      <c r="B226" s="301"/>
      <c r="C226" s="551" t="s">
        <v>154</v>
      </c>
      <c r="D226" s="551" t="s">
        <v>1008</v>
      </c>
      <c r="E226" s="801" t="s">
        <v>2964</v>
      </c>
      <c r="F226" s="552" t="s">
        <v>2963</v>
      </c>
      <c r="G226" s="800" t="s">
        <v>270</v>
      </c>
      <c r="H226" s="799">
        <v>331</v>
      </c>
      <c r="I226" s="553"/>
      <c r="J226" s="798">
        <f>ROUND(I226*H226,0)</f>
        <v>0</v>
      </c>
      <c r="K226" s="552" t="s">
        <v>4082</v>
      </c>
      <c r="L226" s="34"/>
      <c r="M226" s="554" t="s">
        <v>1</v>
      </c>
      <c r="N226" s="555" t="s">
        <v>37</v>
      </c>
      <c r="P226" s="307">
        <f>O226*H226</f>
        <v>0</v>
      </c>
      <c r="Q226" s="307">
        <v>0.23</v>
      </c>
      <c r="R226" s="307">
        <f>Q226*H226</f>
        <v>76.13000000000001</v>
      </c>
      <c r="S226" s="307">
        <v>0</v>
      </c>
      <c r="T226" s="133">
        <f>S226*H226</f>
        <v>0</v>
      </c>
      <c r="AR226" s="134" t="s">
        <v>103</v>
      </c>
      <c r="AT226" s="134" t="s">
        <v>1008</v>
      </c>
      <c r="AU226" s="134" t="s">
        <v>78</v>
      </c>
      <c r="AY226" s="277" t="s">
        <v>130</v>
      </c>
      <c r="BE226" s="308">
        <f>IF(N226="základní",J226,0)</f>
        <v>0</v>
      </c>
      <c r="BF226" s="308">
        <f>IF(N226="snížená",J226,0)</f>
        <v>0</v>
      </c>
      <c r="BG226" s="308">
        <f>IF(N226="zákl. přenesená",J226,0)</f>
        <v>0</v>
      </c>
      <c r="BH226" s="308">
        <f>IF(N226="sníž. přenesená",J226,0)</f>
        <v>0</v>
      </c>
      <c r="BI226" s="308">
        <f>IF(N226="nulová",J226,0)</f>
        <v>0</v>
      </c>
      <c r="BJ226" s="277" t="s">
        <v>8</v>
      </c>
      <c r="BK226" s="308">
        <f>ROUND(I226*H226,0)</f>
        <v>0</v>
      </c>
      <c r="BL226" s="277" t="s">
        <v>103</v>
      </c>
      <c r="BM226" s="134" t="s">
        <v>4213</v>
      </c>
    </row>
    <row r="227" spans="2:65" s="10" customFormat="1">
      <c r="B227" s="136"/>
      <c r="D227" s="137" t="s">
        <v>131</v>
      </c>
      <c r="E227" s="138" t="s">
        <v>1</v>
      </c>
      <c r="F227" s="139" t="s">
        <v>2967</v>
      </c>
      <c r="H227" s="140">
        <v>331</v>
      </c>
      <c r="I227" s="141"/>
      <c r="L227" s="136"/>
      <c r="M227" s="142"/>
      <c r="T227" s="144"/>
      <c r="AT227" s="138" t="s">
        <v>131</v>
      </c>
      <c r="AU227" s="138" t="s">
        <v>78</v>
      </c>
      <c r="AV227" s="10" t="s">
        <v>78</v>
      </c>
      <c r="AW227" s="10" t="s">
        <v>28</v>
      </c>
      <c r="AX227" s="10" t="s">
        <v>8</v>
      </c>
      <c r="AY227" s="138" t="s">
        <v>130</v>
      </c>
    </row>
    <row r="228" spans="2:65" s="686" customFormat="1" ht="24.25" customHeight="1">
      <c r="B228" s="301"/>
      <c r="C228" s="551" t="s">
        <v>1030</v>
      </c>
      <c r="D228" s="551" t="s">
        <v>1008</v>
      </c>
      <c r="E228" s="801" t="s">
        <v>2945</v>
      </c>
      <c r="F228" s="552" t="s">
        <v>2944</v>
      </c>
      <c r="G228" s="800" t="s">
        <v>270</v>
      </c>
      <c r="H228" s="799">
        <v>340.44</v>
      </c>
      <c r="I228" s="553"/>
      <c r="J228" s="798">
        <f>ROUND(I228*H228,0)</f>
        <v>0</v>
      </c>
      <c r="K228" s="552" t="s">
        <v>4082</v>
      </c>
      <c r="L228" s="34"/>
      <c r="M228" s="554" t="s">
        <v>1</v>
      </c>
      <c r="N228" s="555" t="s">
        <v>37</v>
      </c>
      <c r="P228" s="307">
        <f>O228*H228</f>
        <v>0</v>
      </c>
      <c r="Q228" s="307">
        <v>0.106</v>
      </c>
      <c r="R228" s="307">
        <f>Q228*H228</f>
        <v>36.086639999999996</v>
      </c>
      <c r="S228" s="307">
        <v>0</v>
      </c>
      <c r="T228" s="133">
        <f>S228*H228</f>
        <v>0</v>
      </c>
      <c r="AR228" s="134" t="s">
        <v>103</v>
      </c>
      <c r="AT228" s="134" t="s">
        <v>1008</v>
      </c>
      <c r="AU228" s="134" t="s">
        <v>78</v>
      </c>
      <c r="AY228" s="277" t="s">
        <v>130</v>
      </c>
      <c r="BE228" s="308">
        <f>IF(N228="základní",J228,0)</f>
        <v>0</v>
      </c>
      <c r="BF228" s="308">
        <f>IF(N228="snížená",J228,0)</f>
        <v>0</v>
      </c>
      <c r="BG228" s="308">
        <f>IF(N228="zákl. přenesená",J228,0)</f>
        <v>0</v>
      </c>
      <c r="BH228" s="308">
        <f>IF(N228="sníž. přenesená",J228,0)</f>
        <v>0</v>
      </c>
      <c r="BI228" s="308">
        <f>IF(N228="nulová",J228,0)</f>
        <v>0</v>
      </c>
      <c r="BJ228" s="277" t="s">
        <v>8</v>
      </c>
      <c r="BK228" s="308">
        <f>ROUND(I228*H228,0)</f>
        <v>0</v>
      </c>
      <c r="BL228" s="277" t="s">
        <v>103</v>
      </c>
      <c r="BM228" s="134" t="s">
        <v>4212</v>
      </c>
    </row>
    <row r="229" spans="2:65" s="10" customFormat="1">
      <c r="B229" s="136"/>
      <c r="D229" s="137" t="s">
        <v>131</v>
      </c>
      <c r="E229" s="138" t="s">
        <v>1</v>
      </c>
      <c r="F229" s="139" t="s">
        <v>2967</v>
      </c>
      <c r="H229" s="140">
        <v>331</v>
      </c>
      <c r="I229" s="141"/>
      <c r="L229" s="136"/>
      <c r="M229" s="142"/>
      <c r="T229" s="144"/>
      <c r="AT229" s="138" t="s">
        <v>131</v>
      </c>
      <c r="AU229" s="138" t="s">
        <v>78</v>
      </c>
      <c r="AV229" s="10" t="s">
        <v>78</v>
      </c>
      <c r="AW229" s="10" t="s">
        <v>28</v>
      </c>
      <c r="AX229" s="10" t="s">
        <v>72</v>
      </c>
      <c r="AY229" s="138" t="s">
        <v>130</v>
      </c>
    </row>
    <row r="230" spans="2:65" s="10" customFormat="1">
      <c r="B230" s="136"/>
      <c r="D230" s="137" t="s">
        <v>131</v>
      </c>
      <c r="E230" s="138" t="s">
        <v>1</v>
      </c>
      <c r="F230" s="139" t="s">
        <v>2952</v>
      </c>
      <c r="H230" s="140">
        <v>9.44</v>
      </c>
      <c r="I230" s="141"/>
      <c r="L230" s="136"/>
      <c r="M230" s="142"/>
      <c r="T230" s="144"/>
      <c r="AT230" s="138" t="s">
        <v>131</v>
      </c>
      <c r="AU230" s="138" t="s">
        <v>78</v>
      </c>
      <c r="AV230" s="10" t="s">
        <v>78</v>
      </c>
      <c r="AW230" s="10" t="s">
        <v>28</v>
      </c>
      <c r="AX230" s="10" t="s">
        <v>72</v>
      </c>
      <c r="AY230" s="138" t="s">
        <v>130</v>
      </c>
    </row>
    <row r="231" spans="2:65" s="813" customFormat="1">
      <c r="B231" s="817"/>
      <c r="D231" s="137" t="s">
        <v>131</v>
      </c>
      <c r="E231" s="814" t="s">
        <v>1</v>
      </c>
      <c r="F231" s="820" t="s">
        <v>2951</v>
      </c>
      <c r="H231" s="819">
        <v>340.44</v>
      </c>
      <c r="I231" s="818"/>
      <c r="L231" s="817"/>
      <c r="M231" s="816"/>
      <c r="T231" s="815"/>
      <c r="AT231" s="814" t="s">
        <v>131</v>
      </c>
      <c r="AU231" s="814" t="s">
        <v>78</v>
      </c>
      <c r="AV231" s="813" t="s">
        <v>132</v>
      </c>
      <c r="AW231" s="813" t="s">
        <v>28</v>
      </c>
      <c r="AX231" s="813" t="s">
        <v>8</v>
      </c>
      <c r="AY231" s="814" t="s">
        <v>130</v>
      </c>
    </row>
    <row r="232" spans="2:65" s="686" customFormat="1" ht="16.5" customHeight="1">
      <c r="B232" s="301"/>
      <c r="C232" s="551" t="s">
        <v>155</v>
      </c>
      <c r="D232" s="551" t="s">
        <v>1008</v>
      </c>
      <c r="E232" s="801" t="s">
        <v>2943</v>
      </c>
      <c r="F232" s="552" t="s">
        <v>2942</v>
      </c>
      <c r="G232" s="800" t="s">
        <v>270</v>
      </c>
      <c r="H232" s="799">
        <v>9.44</v>
      </c>
      <c r="I232" s="553"/>
      <c r="J232" s="798">
        <f>ROUND(I232*H232,0)</f>
        <v>0</v>
      </c>
      <c r="K232" s="552" t="s">
        <v>4082</v>
      </c>
      <c r="L232" s="34"/>
      <c r="M232" s="554" t="s">
        <v>1</v>
      </c>
      <c r="N232" s="555" t="s">
        <v>37</v>
      </c>
      <c r="P232" s="307">
        <f>O232*H232</f>
        <v>0</v>
      </c>
      <c r="Q232" s="307">
        <v>0.23</v>
      </c>
      <c r="R232" s="307">
        <f>Q232*H232</f>
        <v>2.1711999999999998</v>
      </c>
      <c r="S232" s="307">
        <v>0</v>
      </c>
      <c r="T232" s="133">
        <f>S232*H232</f>
        <v>0</v>
      </c>
      <c r="AR232" s="134" t="s">
        <v>103</v>
      </c>
      <c r="AT232" s="134" t="s">
        <v>1008</v>
      </c>
      <c r="AU232" s="134" t="s">
        <v>78</v>
      </c>
      <c r="AY232" s="277" t="s">
        <v>130</v>
      </c>
      <c r="BE232" s="308">
        <f>IF(N232="základní",J232,0)</f>
        <v>0</v>
      </c>
      <c r="BF232" s="308">
        <f>IF(N232="snížená",J232,0)</f>
        <v>0</v>
      </c>
      <c r="BG232" s="308">
        <f>IF(N232="zákl. přenesená",J232,0)</f>
        <v>0</v>
      </c>
      <c r="BH232" s="308">
        <f>IF(N232="sníž. přenesená",J232,0)</f>
        <v>0</v>
      </c>
      <c r="BI232" s="308">
        <f>IF(N232="nulová",J232,0)</f>
        <v>0</v>
      </c>
      <c r="BJ232" s="277" t="s">
        <v>8</v>
      </c>
      <c r="BK232" s="308">
        <f>ROUND(I232*H232,0)</f>
        <v>0</v>
      </c>
      <c r="BL232" s="277" t="s">
        <v>103</v>
      </c>
      <c r="BM232" s="134" t="s">
        <v>4211</v>
      </c>
    </row>
    <row r="233" spans="2:65" s="10" customFormat="1">
      <c r="B233" s="136"/>
      <c r="D233" s="137" t="s">
        <v>131</v>
      </c>
      <c r="E233" s="138" t="s">
        <v>1</v>
      </c>
      <c r="F233" s="139" t="s">
        <v>2952</v>
      </c>
      <c r="H233" s="140">
        <v>9.44</v>
      </c>
      <c r="I233" s="141"/>
      <c r="L233" s="136"/>
      <c r="M233" s="142"/>
      <c r="T233" s="144"/>
      <c r="AT233" s="138" t="s">
        <v>131</v>
      </c>
      <c r="AU233" s="138" t="s">
        <v>78</v>
      </c>
      <c r="AV233" s="10" t="s">
        <v>78</v>
      </c>
      <c r="AW233" s="10" t="s">
        <v>28</v>
      </c>
      <c r="AX233" s="10" t="s">
        <v>72</v>
      </c>
      <c r="AY233" s="138" t="s">
        <v>130</v>
      </c>
    </row>
    <row r="234" spans="2:65" s="813" customFormat="1">
      <c r="B234" s="817"/>
      <c r="D234" s="137" t="s">
        <v>131</v>
      </c>
      <c r="E234" s="814" t="s">
        <v>1</v>
      </c>
      <c r="F234" s="820" t="s">
        <v>2951</v>
      </c>
      <c r="H234" s="819">
        <v>9.44</v>
      </c>
      <c r="I234" s="818"/>
      <c r="L234" s="817"/>
      <c r="M234" s="816"/>
      <c r="T234" s="815"/>
      <c r="AT234" s="814" t="s">
        <v>131</v>
      </c>
      <c r="AU234" s="814" t="s">
        <v>78</v>
      </c>
      <c r="AV234" s="813" t="s">
        <v>132</v>
      </c>
      <c r="AW234" s="813" t="s">
        <v>28</v>
      </c>
      <c r="AX234" s="813" t="s">
        <v>8</v>
      </c>
      <c r="AY234" s="814" t="s">
        <v>130</v>
      </c>
    </row>
    <row r="235" spans="2:65" s="686" customFormat="1" ht="16.5" customHeight="1">
      <c r="B235" s="301"/>
      <c r="C235" s="551" t="s">
        <v>1035</v>
      </c>
      <c r="D235" s="551" t="s">
        <v>1008</v>
      </c>
      <c r="E235" s="801" t="s">
        <v>2962</v>
      </c>
      <c r="F235" s="552" t="s">
        <v>2961</v>
      </c>
      <c r="G235" s="800" t="s">
        <v>270</v>
      </c>
      <c r="H235" s="799">
        <v>331</v>
      </c>
      <c r="I235" s="553"/>
      <c r="J235" s="798">
        <f>ROUND(I235*H235,0)</f>
        <v>0</v>
      </c>
      <c r="K235" s="552" t="s">
        <v>4082</v>
      </c>
      <c r="L235" s="34"/>
      <c r="M235" s="554" t="s">
        <v>1</v>
      </c>
      <c r="N235" s="555" t="s">
        <v>37</v>
      </c>
      <c r="P235" s="307">
        <f>O235*H235</f>
        <v>0</v>
      </c>
      <c r="Q235" s="307">
        <v>0.34499999999999997</v>
      </c>
      <c r="R235" s="307">
        <f>Q235*H235</f>
        <v>114.19499999999999</v>
      </c>
      <c r="S235" s="307">
        <v>0</v>
      </c>
      <c r="T235" s="133">
        <f>S235*H235</f>
        <v>0</v>
      </c>
      <c r="AR235" s="134" t="s">
        <v>103</v>
      </c>
      <c r="AT235" s="134" t="s">
        <v>1008</v>
      </c>
      <c r="AU235" s="134" t="s">
        <v>78</v>
      </c>
      <c r="AY235" s="277" t="s">
        <v>130</v>
      </c>
      <c r="BE235" s="308">
        <f>IF(N235="základní",J235,0)</f>
        <v>0</v>
      </c>
      <c r="BF235" s="308">
        <f>IF(N235="snížená",J235,0)</f>
        <v>0</v>
      </c>
      <c r="BG235" s="308">
        <f>IF(N235="zákl. přenesená",J235,0)</f>
        <v>0</v>
      </c>
      <c r="BH235" s="308">
        <f>IF(N235="sníž. přenesená",J235,0)</f>
        <v>0</v>
      </c>
      <c r="BI235" s="308">
        <f>IF(N235="nulová",J235,0)</f>
        <v>0</v>
      </c>
      <c r="BJ235" s="277" t="s">
        <v>8</v>
      </c>
      <c r="BK235" s="308">
        <f>ROUND(I235*H235,0)</f>
        <v>0</v>
      </c>
      <c r="BL235" s="277" t="s">
        <v>103</v>
      </c>
      <c r="BM235" s="134" t="s">
        <v>4210</v>
      </c>
    </row>
    <row r="236" spans="2:65" s="10" customFormat="1">
      <c r="B236" s="136"/>
      <c r="D236" s="137" t="s">
        <v>131</v>
      </c>
      <c r="E236" s="138" t="s">
        <v>1</v>
      </c>
      <c r="F236" s="139" t="s">
        <v>2967</v>
      </c>
      <c r="H236" s="140">
        <v>331</v>
      </c>
      <c r="I236" s="141"/>
      <c r="L236" s="136"/>
      <c r="M236" s="142"/>
      <c r="T236" s="144"/>
      <c r="AT236" s="138" t="s">
        <v>131</v>
      </c>
      <c r="AU236" s="138" t="s">
        <v>78</v>
      </c>
      <c r="AV236" s="10" t="s">
        <v>78</v>
      </c>
      <c r="AW236" s="10" t="s">
        <v>28</v>
      </c>
      <c r="AX236" s="10" t="s">
        <v>8</v>
      </c>
      <c r="AY236" s="138" t="s">
        <v>130</v>
      </c>
    </row>
    <row r="237" spans="2:65" s="686" customFormat="1" ht="16.5" customHeight="1">
      <c r="B237" s="301"/>
      <c r="C237" s="551" t="s">
        <v>156</v>
      </c>
      <c r="D237" s="551" t="s">
        <v>1008</v>
      </c>
      <c r="E237" s="801" t="s">
        <v>2960</v>
      </c>
      <c r="F237" s="552" t="s">
        <v>2959</v>
      </c>
      <c r="G237" s="800" t="s">
        <v>270</v>
      </c>
      <c r="H237" s="799">
        <v>331</v>
      </c>
      <c r="I237" s="553"/>
      <c r="J237" s="798">
        <f>ROUND(I237*H237,0)</f>
        <v>0</v>
      </c>
      <c r="K237" s="552" t="s">
        <v>4082</v>
      </c>
      <c r="L237" s="34"/>
      <c r="M237" s="554" t="s">
        <v>1</v>
      </c>
      <c r="N237" s="555" t="s">
        <v>37</v>
      </c>
      <c r="P237" s="307">
        <f>O237*H237</f>
        <v>0</v>
      </c>
      <c r="Q237" s="307">
        <v>0.46</v>
      </c>
      <c r="R237" s="307">
        <f>Q237*H237</f>
        <v>152.26000000000002</v>
      </c>
      <c r="S237" s="307">
        <v>0</v>
      </c>
      <c r="T237" s="133">
        <f>S237*H237</f>
        <v>0</v>
      </c>
      <c r="AR237" s="134" t="s">
        <v>103</v>
      </c>
      <c r="AT237" s="134" t="s">
        <v>1008</v>
      </c>
      <c r="AU237" s="134" t="s">
        <v>78</v>
      </c>
      <c r="AY237" s="277" t="s">
        <v>130</v>
      </c>
      <c r="BE237" s="308">
        <f>IF(N237="základní",J237,0)</f>
        <v>0</v>
      </c>
      <c r="BF237" s="308">
        <f>IF(N237="snížená",J237,0)</f>
        <v>0</v>
      </c>
      <c r="BG237" s="308">
        <f>IF(N237="zákl. přenesená",J237,0)</f>
        <v>0</v>
      </c>
      <c r="BH237" s="308">
        <f>IF(N237="sníž. přenesená",J237,0)</f>
        <v>0</v>
      </c>
      <c r="BI237" s="308">
        <f>IF(N237="nulová",J237,0)</f>
        <v>0</v>
      </c>
      <c r="BJ237" s="277" t="s">
        <v>8</v>
      </c>
      <c r="BK237" s="308">
        <f>ROUND(I237*H237,0)</f>
        <v>0</v>
      </c>
      <c r="BL237" s="277" t="s">
        <v>103</v>
      </c>
      <c r="BM237" s="134" t="s">
        <v>4209</v>
      </c>
    </row>
    <row r="238" spans="2:65" s="10" customFormat="1">
      <c r="B238" s="136"/>
      <c r="D238" s="137" t="s">
        <v>131</v>
      </c>
      <c r="E238" s="138" t="s">
        <v>1</v>
      </c>
      <c r="F238" s="139" t="s">
        <v>2967</v>
      </c>
      <c r="H238" s="140">
        <v>331</v>
      </c>
      <c r="I238" s="141"/>
      <c r="L238" s="136"/>
      <c r="M238" s="142"/>
      <c r="T238" s="144"/>
      <c r="AT238" s="138" t="s">
        <v>131</v>
      </c>
      <c r="AU238" s="138" t="s">
        <v>78</v>
      </c>
      <c r="AV238" s="10" t="s">
        <v>78</v>
      </c>
      <c r="AW238" s="10" t="s">
        <v>28</v>
      </c>
      <c r="AX238" s="10" t="s">
        <v>8</v>
      </c>
      <c r="AY238" s="138" t="s">
        <v>130</v>
      </c>
    </row>
    <row r="239" spans="2:65" s="686" customFormat="1" ht="16.5" customHeight="1">
      <c r="B239" s="301"/>
      <c r="C239" s="551" t="s">
        <v>97</v>
      </c>
      <c r="D239" s="551" t="s">
        <v>1008</v>
      </c>
      <c r="E239" s="801" t="s">
        <v>2941</v>
      </c>
      <c r="F239" s="552" t="s">
        <v>2940</v>
      </c>
      <c r="G239" s="800" t="s">
        <v>270</v>
      </c>
      <c r="H239" s="799">
        <v>18.88</v>
      </c>
      <c r="I239" s="553"/>
      <c r="J239" s="798">
        <f>ROUND(I239*H239,0)</f>
        <v>0</v>
      </c>
      <c r="K239" s="552" t="s">
        <v>4082</v>
      </c>
      <c r="L239" s="34"/>
      <c r="M239" s="554" t="s">
        <v>1</v>
      </c>
      <c r="N239" s="555" t="s">
        <v>37</v>
      </c>
      <c r="P239" s="307">
        <f>O239*H239</f>
        <v>0</v>
      </c>
      <c r="Q239" s="307">
        <v>0.47499999999999998</v>
      </c>
      <c r="R239" s="307">
        <f>Q239*H239</f>
        <v>8.968</v>
      </c>
      <c r="S239" s="307">
        <v>0</v>
      </c>
      <c r="T239" s="133">
        <f>S239*H239</f>
        <v>0</v>
      </c>
      <c r="AR239" s="134" t="s">
        <v>103</v>
      </c>
      <c r="AT239" s="134" t="s">
        <v>1008</v>
      </c>
      <c r="AU239" s="134" t="s">
        <v>78</v>
      </c>
      <c r="AY239" s="277" t="s">
        <v>130</v>
      </c>
      <c r="BE239" s="308">
        <f>IF(N239="základní",J239,0)</f>
        <v>0</v>
      </c>
      <c r="BF239" s="308">
        <f>IF(N239="snížená",J239,0)</f>
        <v>0</v>
      </c>
      <c r="BG239" s="308">
        <f>IF(N239="zákl. přenesená",J239,0)</f>
        <v>0</v>
      </c>
      <c r="BH239" s="308">
        <f>IF(N239="sníž. přenesená",J239,0)</f>
        <v>0</v>
      </c>
      <c r="BI239" s="308">
        <f>IF(N239="nulová",J239,0)</f>
        <v>0</v>
      </c>
      <c r="BJ239" s="277" t="s">
        <v>8</v>
      </c>
      <c r="BK239" s="308">
        <f>ROUND(I239*H239,0)</f>
        <v>0</v>
      </c>
      <c r="BL239" s="277" t="s">
        <v>103</v>
      </c>
      <c r="BM239" s="134" t="s">
        <v>4208</v>
      </c>
    </row>
    <row r="240" spans="2:65" s="10" customFormat="1">
      <c r="B240" s="136"/>
      <c r="D240" s="137" t="s">
        <v>131</v>
      </c>
      <c r="E240" s="138" t="s">
        <v>1</v>
      </c>
      <c r="F240" s="139" t="s">
        <v>4207</v>
      </c>
      <c r="H240" s="140">
        <v>18.88</v>
      </c>
      <c r="I240" s="141"/>
      <c r="L240" s="136"/>
      <c r="M240" s="142"/>
      <c r="T240" s="144"/>
      <c r="AT240" s="138" t="s">
        <v>131</v>
      </c>
      <c r="AU240" s="138" t="s">
        <v>78</v>
      </c>
      <c r="AV240" s="10" t="s">
        <v>78</v>
      </c>
      <c r="AW240" s="10" t="s">
        <v>28</v>
      </c>
      <c r="AX240" s="10" t="s">
        <v>8</v>
      </c>
      <c r="AY240" s="138" t="s">
        <v>130</v>
      </c>
    </row>
    <row r="241" spans="2:65" s="686" customFormat="1" ht="24.25" customHeight="1">
      <c r="B241" s="301"/>
      <c r="C241" s="551" t="s">
        <v>99</v>
      </c>
      <c r="D241" s="551" t="s">
        <v>1008</v>
      </c>
      <c r="E241" s="801" t="s">
        <v>4206</v>
      </c>
      <c r="F241" s="552" t="s">
        <v>4205</v>
      </c>
      <c r="G241" s="800" t="s">
        <v>270</v>
      </c>
      <c r="H241" s="799">
        <v>122.1</v>
      </c>
      <c r="I241" s="553"/>
      <c r="J241" s="798">
        <f>ROUND(I241*H241,0)</f>
        <v>0</v>
      </c>
      <c r="K241" s="552" t="s">
        <v>4082</v>
      </c>
      <c r="L241" s="34"/>
      <c r="M241" s="554" t="s">
        <v>1</v>
      </c>
      <c r="N241" s="555" t="s">
        <v>37</v>
      </c>
      <c r="P241" s="307">
        <f>O241*H241</f>
        <v>0</v>
      </c>
      <c r="Q241" s="307">
        <v>0.57499999999999996</v>
      </c>
      <c r="R241" s="307">
        <f>Q241*H241</f>
        <v>70.207499999999996</v>
      </c>
      <c r="S241" s="307">
        <v>0</v>
      </c>
      <c r="T241" s="133">
        <f>S241*H241</f>
        <v>0</v>
      </c>
      <c r="AR241" s="134" t="s">
        <v>103</v>
      </c>
      <c r="AT241" s="134" t="s">
        <v>1008</v>
      </c>
      <c r="AU241" s="134" t="s">
        <v>78</v>
      </c>
      <c r="AY241" s="277" t="s">
        <v>130</v>
      </c>
      <c r="BE241" s="308">
        <f>IF(N241="základní",J241,0)</f>
        <v>0</v>
      </c>
      <c r="BF241" s="308">
        <f>IF(N241="snížená",J241,0)</f>
        <v>0</v>
      </c>
      <c r="BG241" s="308">
        <f>IF(N241="zákl. přenesená",J241,0)</f>
        <v>0</v>
      </c>
      <c r="BH241" s="308">
        <f>IF(N241="sníž. přenesená",J241,0)</f>
        <v>0</v>
      </c>
      <c r="BI241" s="308">
        <f>IF(N241="nulová",J241,0)</f>
        <v>0</v>
      </c>
      <c r="BJ241" s="277" t="s">
        <v>8</v>
      </c>
      <c r="BK241" s="308">
        <f>ROUND(I241*H241,0)</f>
        <v>0</v>
      </c>
      <c r="BL241" s="277" t="s">
        <v>103</v>
      </c>
      <c r="BM241" s="134" t="s">
        <v>4204</v>
      </c>
    </row>
    <row r="242" spans="2:65" s="10" customFormat="1">
      <c r="B242" s="136"/>
      <c r="D242" s="137" t="s">
        <v>131</v>
      </c>
      <c r="E242" s="138" t="s">
        <v>1</v>
      </c>
      <c r="F242" s="139" t="s">
        <v>4194</v>
      </c>
      <c r="H242" s="140">
        <v>106.5</v>
      </c>
      <c r="I242" s="141"/>
      <c r="L242" s="136"/>
      <c r="M242" s="142"/>
      <c r="T242" s="144"/>
      <c r="AT242" s="138" t="s">
        <v>131</v>
      </c>
      <c r="AU242" s="138" t="s">
        <v>78</v>
      </c>
      <c r="AV242" s="10" t="s">
        <v>78</v>
      </c>
      <c r="AW242" s="10" t="s">
        <v>28</v>
      </c>
      <c r="AX242" s="10" t="s">
        <v>72</v>
      </c>
      <c r="AY242" s="138" t="s">
        <v>130</v>
      </c>
    </row>
    <row r="243" spans="2:65" s="10" customFormat="1">
      <c r="B243" s="136"/>
      <c r="D243" s="137" t="s">
        <v>131</v>
      </c>
      <c r="E243" s="138" t="s">
        <v>1</v>
      </c>
      <c r="F243" s="139" t="s">
        <v>4193</v>
      </c>
      <c r="H243" s="140">
        <v>3.6</v>
      </c>
      <c r="I243" s="141"/>
      <c r="L243" s="136"/>
      <c r="M243" s="142"/>
      <c r="T243" s="144"/>
      <c r="AT243" s="138" t="s">
        <v>131</v>
      </c>
      <c r="AU243" s="138" t="s">
        <v>78</v>
      </c>
      <c r="AV243" s="10" t="s">
        <v>78</v>
      </c>
      <c r="AW243" s="10" t="s">
        <v>28</v>
      </c>
      <c r="AX243" s="10" t="s">
        <v>72</v>
      </c>
      <c r="AY243" s="138" t="s">
        <v>130</v>
      </c>
    </row>
    <row r="244" spans="2:65" s="10" customFormat="1">
      <c r="B244" s="136"/>
      <c r="D244" s="137" t="s">
        <v>131</v>
      </c>
      <c r="E244" s="138" t="s">
        <v>1</v>
      </c>
      <c r="F244" s="139" t="s">
        <v>4192</v>
      </c>
      <c r="H244" s="140">
        <v>12</v>
      </c>
      <c r="I244" s="141"/>
      <c r="L244" s="136"/>
      <c r="M244" s="142"/>
      <c r="T244" s="144"/>
      <c r="AT244" s="138" t="s">
        <v>131</v>
      </c>
      <c r="AU244" s="138" t="s">
        <v>78</v>
      </c>
      <c r="AV244" s="10" t="s">
        <v>78</v>
      </c>
      <c r="AW244" s="10" t="s">
        <v>28</v>
      </c>
      <c r="AX244" s="10" t="s">
        <v>72</v>
      </c>
      <c r="AY244" s="138" t="s">
        <v>130</v>
      </c>
    </row>
    <row r="245" spans="2:65" s="813" customFormat="1">
      <c r="B245" s="817"/>
      <c r="D245" s="137" t="s">
        <v>131</v>
      </c>
      <c r="E245" s="814" t="s">
        <v>1</v>
      </c>
      <c r="F245" s="820" t="s">
        <v>2951</v>
      </c>
      <c r="H245" s="819">
        <v>122.1</v>
      </c>
      <c r="I245" s="818"/>
      <c r="L245" s="817"/>
      <c r="M245" s="816"/>
      <c r="T245" s="815"/>
      <c r="AT245" s="814" t="s">
        <v>131</v>
      </c>
      <c r="AU245" s="814" t="s">
        <v>78</v>
      </c>
      <c r="AV245" s="813" t="s">
        <v>132</v>
      </c>
      <c r="AW245" s="813" t="s">
        <v>28</v>
      </c>
      <c r="AX245" s="813" t="s">
        <v>8</v>
      </c>
      <c r="AY245" s="814" t="s">
        <v>130</v>
      </c>
    </row>
    <row r="246" spans="2:65" s="686" customFormat="1" ht="37.950000000000003" customHeight="1">
      <c r="B246" s="301"/>
      <c r="C246" s="551" t="s">
        <v>101</v>
      </c>
      <c r="D246" s="551" t="s">
        <v>1008</v>
      </c>
      <c r="E246" s="801" t="s">
        <v>4203</v>
      </c>
      <c r="F246" s="552" t="s">
        <v>4202</v>
      </c>
      <c r="G246" s="800" t="s">
        <v>270</v>
      </c>
      <c r="H246" s="799">
        <v>122.1</v>
      </c>
      <c r="I246" s="553"/>
      <c r="J246" s="798">
        <f>ROUND(I246*H246,0)</f>
        <v>0</v>
      </c>
      <c r="K246" s="552" t="s">
        <v>4082</v>
      </c>
      <c r="L246" s="34"/>
      <c r="M246" s="554" t="s">
        <v>1</v>
      </c>
      <c r="N246" s="555" t="s">
        <v>37</v>
      </c>
      <c r="P246" s="307">
        <f>O246*H246</f>
        <v>0</v>
      </c>
      <c r="Q246" s="307">
        <v>0.25007499999999999</v>
      </c>
      <c r="R246" s="307">
        <f>Q246*H246</f>
        <v>30.534157499999999</v>
      </c>
      <c r="S246" s="307">
        <v>0</v>
      </c>
      <c r="T246" s="133">
        <f>S246*H246</f>
        <v>0</v>
      </c>
      <c r="AR246" s="134" t="s">
        <v>103</v>
      </c>
      <c r="AT246" s="134" t="s">
        <v>1008</v>
      </c>
      <c r="AU246" s="134" t="s">
        <v>78</v>
      </c>
      <c r="AY246" s="277" t="s">
        <v>130</v>
      </c>
      <c r="BE246" s="308">
        <f>IF(N246="základní",J246,0)</f>
        <v>0</v>
      </c>
      <c r="BF246" s="308">
        <f>IF(N246="snížená",J246,0)</f>
        <v>0</v>
      </c>
      <c r="BG246" s="308">
        <f>IF(N246="zákl. přenesená",J246,0)</f>
        <v>0</v>
      </c>
      <c r="BH246" s="308">
        <f>IF(N246="sníž. přenesená",J246,0)</f>
        <v>0</v>
      </c>
      <c r="BI246" s="308">
        <f>IF(N246="nulová",J246,0)</f>
        <v>0</v>
      </c>
      <c r="BJ246" s="277" t="s">
        <v>8</v>
      </c>
      <c r="BK246" s="308">
        <f>ROUND(I246*H246,0)</f>
        <v>0</v>
      </c>
      <c r="BL246" s="277" t="s">
        <v>103</v>
      </c>
      <c r="BM246" s="134" t="s">
        <v>4201</v>
      </c>
    </row>
    <row r="247" spans="2:65" s="10" customFormat="1">
      <c r="B247" s="136"/>
      <c r="D247" s="137" t="s">
        <v>131</v>
      </c>
      <c r="E247" s="138" t="s">
        <v>1</v>
      </c>
      <c r="F247" s="139" t="s">
        <v>4194</v>
      </c>
      <c r="H247" s="140">
        <v>106.5</v>
      </c>
      <c r="I247" s="141"/>
      <c r="L247" s="136"/>
      <c r="M247" s="142"/>
      <c r="T247" s="144"/>
      <c r="AT247" s="138" t="s">
        <v>131</v>
      </c>
      <c r="AU247" s="138" t="s">
        <v>78</v>
      </c>
      <c r="AV247" s="10" t="s">
        <v>78</v>
      </c>
      <c r="AW247" s="10" t="s">
        <v>28</v>
      </c>
      <c r="AX247" s="10" t="s">
        <v>72</v>
      </c>
      <c r="AY247" s="138" t="s">
        <v>130</v>
      </c>
    </row>
    <row r="248" spans="2:65" s="10" customFormat="1">
      <c r="B248" s="136"/>
      <c r="D248" s="137" t="s">
        <v>131</v>
      </c>
      <c r="E248" s="138" t="s">
        <v>1</v>
      </c>
      <c r="F248" s="139" t="s">
        <v>4193</v>
      </c>
      <c r="H248" s="140">
        <v>3.6</v>
      </c>
      <c r="I248" s="141"/>
      <c r="L248" s="136"/>
      <c r="M248" s="142"/>
      <c r="T248" s="144"/>
      <c r="AT248" s="138" t="s">
        <v>131</v>
      </c>
      <c r="AU248" s="138" t="s">
        <v>78</v>
      </c>
      <c r="AV248" s="10" t="s">
        <v>78</v>
      </c>
      <c r="AW248" s="10" t="s">
        <v>28</v>
      </c>
      <c r="AX248" s="10" t="s">
        <v>72</v>
      </c>
      <c r="AY248" s="138" t="s">
        <v>130</v>
      </c>
    </row>
    <row r="249" spans="2:65" s="10" customFormat="1">
      <c r="B249" s="136"/>
      <c r="D249" s="137" t="s">
        <v>131</v>
      </c>
      <c r="E249" s="138" t="s">
        <v>1</v>
      </c>
      <c r="F249" s="139" t="s">
        <v>4192</v>
      </c>
      <c r="H249" s="140">
        <v>12</v>
      </c>
      <c r="I249" s="141"/>
      <c r="L249" s="136"/>
      <c r="M249" s="142"/>
      <c r="T249" s="144"/>
      <c r="AT249" s="138" t="s">
        <v>131</v>
      </c>
      <c r="AU249" s="138" t="s">
        <v>78</v>
      </c>
      <c r="AV249" s="10" t="s">
        <v>78</v>
      </c>
      <c r="AW249" s="10" t="s">
        <v>28</v>
      </c>
      <c r="AX249" s="10" t="s">
        <v>72</v>
      </c>
      <c r="AY249" s="138" t="s">
        <v>130</v>
      </c>
    </row>
    <row r="250" spans="2:65" s="813" customFormat="1">
      <c r="B250" s="817"/>
      <c r="D250" s="137" t="s">
        <v>131</v>
      </c>
      <c r="E250" s="814" t="s">
        <v>1</v>
      </c>
      <c r="F250" s="820" t="s">
        <v>2951</v>
      </c>
      <c r="H250" s="819">
        <v>122.1</v>
      </c>
      <c r="I250" s="818"/>
      <c r="L250" s="817"/>
      <c r="M250" s="816"/>
      <c r="T250" s="815"/>
      <c r="AT250" s="814" t="s">
        <v>131</v>
      </c>
      <c r="AU250" s="814" t="s">
        <v>78</v>
      </c>
      <c r="AV250" s="813" t="s">
        <v>132</v>
      </c>
      <c r="AW250" s="813" t="s">
        <v>28</v>
      </c>
      <c r="AX250" s="813" t="s">
        <v>8</v>
      </c>
      <c r="AY250" s="814" t="s">
        <v>130</v>
      </c>
    </row>
    <row r="251" spans="2:65" s="686" customFormat="1" ht="33" customHeight="1">
      <c r="B251" s="301"/>
      <c r="C251" s="551" t="s">
        <v>157</v>
      </c>
      <c r="D251" s="551" t="s">
        <v>1008</v>
      </c>
      <c r="E251" s="801" t="s">
        <v>4200</v>
      </c>
      <c r="F251" s="552" t="s">
        <v>4199</v>
      </c>
      <c r="G251" s="800" t="s">
        <v>270</v>
      </c>
      <c r="H251" s="799">
        <v>122.1</v>
      </c>
      <c r="I251" s="553"/>
      <c r="J251" s="798">
        <f>ROUND(I251*H251,0)</f>
        <v>0</v>
      </c>
      <c r="K251" s="552" t="s">
        <v>4082</v>
      </c>
      <c r="L251" s="34"/>
      <c r="M251" s="554" t="s">
        <v>1</v>
      </c>
      <c r="N251" s="555" t="s">
        <v>37</v>
      </c>
      <c r="P251" s="307">
        <f>O251*H251</f>
        <v>0</v>
      </c>
      <c r="Q251" s="307">
        <v>0.12966</v>
      </c>
      <c r="R251" s="307">
        <f>Q251*H251</f>
        <v>15.831485999999998</v>
      </c>
      <c r="S251" s="307">
        <v>0</v>
      </c>
      <c r="T251" s="133">
        <f>S251*H251</f>
        <v>0</v>
      </c>
      <c r="AR251" s="134" t="s">
        <v>103</v>
      </c>
      <c r="AT251" s="134" t="s">
        <v>1008</v>
      </c>
      <c r="AU251" s="134" t="s">
        <v>78</v>
      </c>
      <c r="AY251" s="277" t="s">
        <v>130</v>
      </c>
      <c r="BE251" s="308">
        <f>IF(N251="základní",J251,0)</f>
        <v>0</v>
      </c>
      <c r="BF251" s="308">
        <f>IF(N251="snížená",J251,0)</f>
        <v>0</v>
      </c>
      <c r="BG251" s="308">
        <f>IF(N251="zákl. přenesená",J251,0)</f>
        <v>0</v>
      </c>
      <c r="BH251" s="308">
        <f>IF(N251="sníž. přenesená",J251,0)</f>
        <v>0</v>
      </c>
      <c r="BI251" s="308">
        <f>IF(N251="nulová",J251,0)</f>
        <v>0</v>
      </c>
      <c r="BJ251" s="277" t="s">
        <v>8</v>
      </c>
      <c r="BK251" s="308">
        <f>ROUND(I251*H251,0)</f>
        <v>0</v>
      </c>
      <c r="BL251" s="277" t="s">
        <v>103</v>
      </c>
      <c r="BM251" s="134" t="s">
        <v>4198</v>
      </c>
    </row>
    <row r="252" spans="2:65" s="10" customFormat="1">
      <c r="B252" s="136"/>
      <c r="D252" s="137" t="s">
        <v>131</v>
      </c>
      <c r="E252" s="138" t="s">
        <v>1</v>
      </c>
      <c r="F252" s="139" t="s">
        <v>4194</v>
      </c>
      <c r="H252" s="140">
        <v>106.5</v>
      </c>
      <c r="I252" s="141"/>
      <c r="L252" s="136"/>
      <c r="M252" s="142"/>
      <c r="T252" s="144"/>
      <c r="AT252" s="138" t="s">
        <v>131</v>
      </c>
      <c r="AU252" s="138" t="s">
        <v>78</v>
      </c>
      <c r="AV252" s="10" t="s">
        <v>78</v>
      </c>
      <c r="AW252" s="10" t="s">
        <v>28</v>
      </c>
      <c r="AX252" s="10" t="s">
        <v>72</v>
      </c>
      <c r="AY252" s="138" t="s">
        <v>130</v>
      </c>
    </row>
    <row r="253" spans="2:65" s="10" customFormat="1">
      <c r="B253" s="136"/>
      <c r="D253" s="137" t="s">
        <v>131</v>
      </c>
      <c r="E253" s="138" t="s">
        <v>1</v>
      </c>
      <c r="F253" s="139" t="s">
        <v>4193</v>
      </c>
      <c r="H253" s="140">
        <v>3.6</v>
      </c>
      <c r="I253" s="141"/>
      <c r="L253" s="136"/>
      <c r="M253" s="142"/>
      <c r="T253" s="144"/>
      <c r="AT253" s="138" t="s">
        <v>131</v>
      </c>
      <c r="AU253" s="138" t="s">
        <v>78</v>
      </c>
      <c r="AV253" s="10" t="s">
        <v>78</v>
      </c>
      <c r="AW253" s="10" t="s">
        <v>28</v>
      </c>
      <c r="AX253" s="10" t="s">
        <v>72</v>
      </c>
      <c r="AY253" s="138" t="s">
        <v>130</v>
      </c>
    </row>
    <row r="254" spans="2:65" s="10" customFormat="1">
      <c r="B254" s="136"/>
      <c r="D254" s="137" t="s">
        <v>131</v>
      </c>
      <c r="E254" s="138" t="s">
        <v>1</v>
      </c>
      <c r="F254" s="139" t="s">
        <v>4192</v>
      </c>
      <c r="H254" s="140">
        <v>12</v>
      </c>
      <c r="I254" s="141"/>
      <c r="L254" s="136"/>
      <c r="M254" s="142"/>
      <c r="T254" s="144"/>
      <c r="AT254" s="138" t="s">
        <v>131</v>
      </c>
      <c r="AU254" s="138" t="s">
        <v>78</v>
      </c>
      <c r="AV254" s="10" t="s">
        <v>78</v>
      </c>
      <c r="AW254" s="10" t="s">
        <v>28</v>
      </c>
      <c r="AX254" s="10" t="s">
        <v>72</v>
      </c>
      <c r="AY254" s="138" t="s">
        <v>130</v>
      </c>
    </row>
    <row r="255" spans="2:65" s="813" customFormat="1">
      <c r="B255" s="817"/>
      <c r="D255" s="137" t="s">
        <v>131</v>
      </c>
      <c r="E255" s="814" t="s">
        <v>1</v>
      </c>
      <c r="F255" s="820" t="s">
        <v>2951</v>
      </c>
      <c r="H255" s="819">
        <v>122.1</v>
      </c>
      <c r="I255" s="818"/>
      <c r="L255" s="817"/>
      <c r="M255" s="816"/>
      <c r="T255" s="815"/>
      <c r="AT255" s="814" t="s">
        <v>131</v>
      </c>
      <c r="AU255" s="814" t="s">
        <v>78</v>
      </c>
      <c r="AV255" s="813" t="s">
        <v>132</v>
      </c>
      <c r="AW255" s="813" t="s">
        <v>28</v>
      </c>
      <c r="AX255" s="813" t="s">
        <v>8</v>
      </c>
      <c r="AY255" s="814" t="s">
        <v>130</v>
      </c>
    </row>
    <row r="256" spans="2:65" s="686" customFormat="1" ht="33" customHeight="1">
      <c r="B256" s="301"/>
      <c r="C256" s="551" t="s">
        <v>1050</v>
      </c>
      <c r="D256" s="551" t="s">
        <v>1008</v>
      </c>
      <c r="E256" s="801" t="s">
        <v>4197</v>
      </c>
      <c r="F256" s="552" t="s">
        <v>4196</v>
      </c>
      <c r="G256" s="800" t="s">
        <v>270</v>
      </c>
      <c r="H256" s="799">
        <v>122.1</v>
      </c>
      <c r="I256" s="553"/>
      <c r="J256" s="798">
        <f>ROUND(I256*H256,0)</f>
        <v>0</v>
      </c>
      <c r="K256" s="552" t="s">
        <v>4082</v>
      </c>
      <c r="L256" s="34"/>
      <c r="M256" s="554" t="s">
        <v>1</v>
      </c>
      <c r="N256" s="555" t="s">
        <v>37</v>
      </c>
      <c r="P256" s="307">
        <f>O256*H256</f>
        <v>0</v>
      </c>
      <c r="Q256" s="307">
        <v>0.20745</v>
      </c>
      <c r="R256" s="307">
        <f>Q256*H256</f>
        <v>25.329644999999999</v>
      </c>
      <c r="S256" s="307">
        <v>0</v>
      </c>
      <c r="T256" s="133">
        <f>S256*H256</f>
        <v>0</v>
      </c>
      <c r="AR256" s="134" t="s">
        <v>103</v>
      </c>
      <c r="AT256" s="134" t="s">
        <v>1008</v>
      </c>
      <c r="AU256" s="134" t="s">
        <v>78</v>
      </c>
      <c r="AY256" s="277" t="s">
        <v>130</v>
      </c>
      <c r="BE256" s="308">
        <f>IF(N256="základní",J256,0)</f>
        <v>0</v>
      </c>
      <c r="BF256" s="308">
        <f>IF(N256="snížená",J256,0)</f>
        <v>0</v>
      </c>
      <c r="BG256" s="308">
        <f>IF(N256="zákl. přenesená",J256,0)</f>
        <v>0</v>
      </c>
      <c r="BH256" s="308">
        <f>IF(N256="sníž. přenesená",J256,0)</f>
        <v>0</v>
      </c>
      <c r="BI256" s="308">
        <f>IF(N256="nulová",J256,0)</f>
        <v>0</v>
      </c>
      <c r="BJ256" s="277" t="s">
        <v>8</v>
      </c>
      <c r="BK256" s="308">
        <f>ROUND(I256*H256,0)</f>
        <v>0</v>
      </c>
      <c r="BL256" s="277" t="s">
        <v>103</v>
      </c>
      <c r="BM256" s="134" t="s">
        <v>4195</v>
      </c>
    </row>
    <row r="257" spans="2:65" s="10" customFormat="1">
      <c r="B257" s="136"/>
      <c r="D257" s="137" t="s">
        <v>131</v>
      </c>
      <c r="E257" s="138" t="s">
        <v>1</v>
      </c>
      <c r="F257" s="139" t="s">
        <v>4194</v>
      </c>
      <c r="H257" s="140">
        <v>106.5</v>
      </c>
      <c r="I257" s="141"/>
      <c r="L257" s="136"/>
      <c r="M257" s="142"/>
      <c r="T257" s="144"/>
      <c r="AT257" s="138" t="s">
        <v>131</v>
      </c>
      <c r="AU257" s="138" t="s">
        <v>78</v>
      </c>
      <c r="AV257" s="10" t="s">
        <v>78</v>
      </c>
      <c r="AW257" s="10" t="s">
        <v>28</v>
      </c>
      <c r="AX257" s="10" t="s">
        <v>72</v>
      </c>
      <c r="AY257" s="138" t="s">
        <v>130</v>
      </c>
    </row>
    <row r="258" spans="2:65" s="10" customFormat="1">
      <c r="B258" s="136"/>
      <c r="D258" s="137" t="s">
        <v>131</v>
      </c>
      <c r="E258" s="138" t="s">
        <v>1</v>
      </c>
      <c r="F258" s="139" t="s">
        <v>4193</v>
      </c>
      <c r="H258" s="140">
        <v>3.6</v>
      </c>
      <c r="I258" s="141"/>
      <c r="L258" s="136"/>
      <c r="M258" s="142"/>
      <c r="T258" s="144"/>
      <c r="AT258" s="138" t="s">
        <v>131</v>
      </c>
      <c r="AU258" s="138" t="s">
        <v>78</v>
      </c>
      <c r="AV258" s="10" t="s">
        <v>78</v>
      </c>
      <c r="AW258" s="10" t="s">
        <v>28</v>
      </c>
      <c r="AX258" s="10" t="s">
        <v>72</v>
      </c>
      <c r="AY258" s="138" t="s">
        <v>130</v>
      </c>
    </row>
    <row r="259" spans="2:65" s="10" customFormat="1">
      <c r="B259" s="136"/>
      <c r="D259" s="137" t="s">
        <v>131</v>
      </c>
      <c r="E259" s="138" t="s">
        <v>1</v>
      </c>
      <c r="F259" s="139" t="s">
        <v>4192</v>
      </c>
      <c r="H259" s="140">
        <v>12</v>
      </c>
      <c r="I259" s="141"/>
      <c r="L259" s="136"/>
      <c r="M259" s="142"/>
      <c r="T259" s="144"/>
      <c r="AT259" s="138" t="s">
        <v>131</v>
      </c>
      <c r="AU259" s="138" t="s">
        <v>78</v>
      </c>
      <c r="AV259" s="10" t="s">
        <v>78</v>
      </c>
      <c r="AW259" s="10" t="s">
        <v>28</v>
      </c>
      <c r="AX259" s="10" t="s">
        <v>72</v>
      </c>
      <c r="AY259" s="138" t="s">
        <v>130</v>
      </c>
    </row>
    <row r="260" spans="2:65" s="813" customFormat="1">
      <c r="B260" s="817"/>
      <c r="D260" s="137" t="s">
        <v>131</v>
      </c>
      <c r="E260" s="814" t="s">
        <v>1</v>
      </c>
      <c r="F260" s="820" t="s">
        <v>2951</v>
      </c>
      <c r="H260" s="819">
        <v>122.1</v>
      </c>
      <c r="I260" s="818"/>
      <c r="L260" s="817"/>
      <c r="M260" s="816"/>
      <c r="T260" s="815"/>
      <c r="AT260" s="814" t="s">
        <v>131</v>
      </c>
      <c r="AU260" s="814" t="s">
        <v>78</v>
      </c>
      <c r="AV260" s="813" t="s">
        <v>132</v>
      </c>
      <c r="AW260" s="813" t="s">
        <v>28</v>
      </c>
      <c r="AX260" s="813" t="s">
        <v>8</v>
      </c>
      <c r="AY260" s="814" t="s">
        <v>130</v>
      </c>
    </row>
    <row r="261" spans="2:65" s="686" customFormat="1" ht="24.25" customHeight="1">
      <c r="B261" s="301"/>
      <c r="C261" s="551" t="s">
        <v>159</v>
      </c>
      <c r="D261" s="551" t="s">
        <v>1008</v>
      </c>
      <c r="E261" s="801" t="s">
        <v>2966</v>
      </c>
      <c r="F261" s="552" t="s">
        <v>2965</v>
      </c>
      <c r="G261" s="800" t="s">
        <v>270</v>
      </c>
      <c r="H261" s="799">
        <v>331</v>
      </c>
      <c r="I261" s="553"/>
      <c r="J261" s="798">
        <f>ROUND(I261*H261,0)</f>
        <v>0</v>
      </c>
      <c r="K261" s="552" t="s">
        <v>4082</v>
      </c>
      <c r="L261" s="34"/>
      <c r="M261" s="554" t="s">
        <v>1</v>
      </c>
      <c r="N261" s="555" t="s">
        <v>37</v>
      </c>
      <c r="P261" s="307">
        <f>O261*H261</f>
        <v>0</v>
      </c>
      <c r="Q261" s="307">
        <v>8.5650000000000004E-2</v>
      </c>
      <c r="R261" s="307">
        <f>Q261*H261</f>
        <v>28.350150000000003</v>
      </c>
      <c r="S261" s="307">
        <v>0</v>
      </c>
      <c r="T261" s="133">
        <f>S261*H261</f>
        <v>0</v>
      </c>
      <c r="AR261" s="134" t="s">
        <v>103</v>
      </c>
      <c r="AT261" s="134" t="s">
        <v>1008</v>
      </c>
      <c r="AU261" s="134" t="s">
        <v>78</v>
      </c>
      <c r="AY261" s="277" t="s">
        <v>130</v>
      </c>
      <c r="BE261" s="308">
        <f>IF(N261="základní",J261,0)</f>
        <v>0</v>
      </c>
      <c r="BF261" s="308">
        <f>IF(N261="snížená",J261,0)</f>
        <v>0</v>
      </c>
      <c r="BG261" s="308">
        <f>IF(N261="zákl. přenesená",J261,0)</f>
        <v>0</v>
      </c>
      <c r="BH261" s="308">
        <f>IF(N261="sníž. přenesená",J261,0)</f>
        <v>0</v>
      </c>
      <c r="BI261" s="308">
        <f>IF(N261="nulová",J261,0)</f>
        <v>0</v>
      </c>
      <c r="BJ261" s="277" t="s">
        <v>8</v>
      </c>
      <c r="BK261" s="308">
        <f>ROUND(I261*H261,0)</f>
        <v>0</v>
      </c>
      <c r="BL261" s="277" t="s">
        <v>103</v>
      </c>
      <c r="BM261" s="134" t="s">
        <v>4191</v>
      </c>
    </row>
    <row r="262" spans="2:65" s="10" customFormat="1">
      <c r="B262" s="136"/>
      <c r="D262" s="137" t="s">
        <v>131</v>
      </c>
      <c r="E262" s="138" t="s">
        <v>1</v>
      </c>
      <c r="F262" s="139" t="s">
        <v>2968</v>
      </c>
      <c r="H262" s="140">
        <v>331</v>
      </c>
      <c r="I262" s="141"/>
      <c r="L262" s="136"/>
      <c r="M262" s="142"/>
      <c r="T262" s="144"/>
      <c r="AT262" s="138" t="s">
        <v>131</v>
      </c>
      <c r="AU262" s="138" t="s">
        <v>78</v>
      </c>
      <c r="AV262" s="10" t="s">
        <v>78</v>
      </c>
      <c r="AW262" s="10" t="s">
        <v>28</v>
      </c>
      <c r="AX262" s="10" t="s">
        <v>72</v>
      </c>
      <c r="AY262" s="138" t="s">
        <v>130</v>
      </c>
    </row>
    <row r="263" spans="2:65" s="813" customFormat="1">
      <c r="B263" s="817"/>
      <c r="D263" s="137" t="s">
        <v>131</v>
      </c>
      <c r="E263" s="814" t="s">
        <v>2967</v>
      </c>
      <c r="F263" s="820" t="s">
        <v>2951</v>
      </c>
      <c r="H263" s="819">
        <v>331</v>
      </c>
      <c r="I263" s="818"/>
      <c r="L263" s="817"/>
      <c r="M263" s="816"/>
      <c r="T263" s="815"/>
      <c r="AT263" s="814" t="s">
        <v>131</v>
      </c>
      <c r="AU263" s="814" t="s">
        <v>78</v>
      </c>
      <c r="AV263" s="813" t="s">
        <v>132</v>
      </c>
      <c r="AW263" s="813" t="s">
        <v>28</v>
      </c>
      <c r="AX263" s="813" t="s">
        <v>8</v>
      </c>
      <c r="AY263" s="814" t="s">
        <v>130</v>
      </c>
    </row>
    <row r="264" spans="2:65" s="686" customFormat="1" ht="21.75" customHeight="1">
      <c r="B264" s="301"/>
      <c r="C264" s="145" t="s">
        <v>1055</v>
      </c>
      <c r="D264" s="145" t="s">
        <v>164</v>
      </c>
      <c r="E264" s="146" t="s">
        <v>2958</v>
      </c>
      <c r="F264" s="147" t="s">
        <v>2957</v>
      </c>
      <c r="G264" s="148" t="s">
        <v>270</v>
      </c>
      <c r="H264" s="149">
        <v>334.31</v>
      </c>
      <c r="I264" s="150"/>
      <c r="J264" s="151">
        <f>ROUND(I264*H264,0)</f>
        <v>0</v>
      </c>
      <c r="K264" s="147" t="s">
        <v>4082</v>
      </c>
      <c r="L264" s="152"/>
      <c r="M264" s="153" t="s">
        <v>1</v>
      </c>
      <c r="N264" s="306" t="s">
        <v>37</v>
      </c>
      <c r="P264" s="307">
        <f>O264*H264</f>
        <v>0</v>
      </c>
      <c r="Q264" s="307">
        <v>0.17599999999999999</v>
      </c>
      <c r="R264" s="307">
        <f>Q264*H264</f>
        <v>58.838559999999994</v>
      </c>
      <c r="S264" s="307">
        <v>0</v>
      </c>
      <c r="T264" s="133">
        <f>S264*H264</f>
        <v>0</v>
      </c>
      <c r="AR264" s="134" t="s">
        <v>135</v>
      </c>
      <c r="AT264" s="134" t="s">
        <v>164</v>
      </c>
      <c r="AU264" s="134" t="s">
        <v>78</v>
      </c>
      <c r="AY264" s="277" t="s">
        <v>130</v>
      </c>
      <c r="BE264" s="308">
        <f>IF(N264="základní",J264,0)</f>
        <v>0</v>
      </c>
      <c r="BF264" s="308">
        <f>IF(N264="snížená",J264,0)</f>
        <v>0</v>
      </c>
      <c r="BG264" s="308">
        <f>IF(N264="zákl. přenesená",J264,0)</f>
        <v>0</v>
      </c>
      <c r="BH264" s="308">
        <f>IF(N264="sníž. přenesená",J264,0)</f>
        <v>0</v>
      </c>
      <c r="BI264" s="308">
        <f>IF(N264="nulová",J264,0)</f>
        <v>0</v>
      </c>
      <c r="BJ264" s="277" t="s">
        <v>8</v>
      </c>
      <c r="BK264" s="308">
        <f>ROUND(I264*H264,0)</f>
        <v>0</v>
      </c>
      <c r="BL264" s="277" t="s">
        <v>103</v>
      </c>
      <c r="BM264" s="134" t="s">
        <v>4190</v>
      </c>
    </row>
    <row r="265" spans="2:65" s="10" customFormat="1">
      <c r="B265" s="136"/>
      <c r="D265" s="137" t="s">
        <v>131</v>
      </c>
      <c r="E265" s="138" t="s">
        <v>1</v>
      </c>
      <c r="F265" s="139" t="s">
        <v>4189</v>
      </c>
      <c r="H265" s="140">
        <v>334.31</v>
      </c>
      <c r="I265" s="141"/>
      <c r="L265" s="136"/>
      <c r="M265" s="142"/>
      <c r="T265" s="144"/>
      <c r="AT265" s="138" t="s">
        <v>131</v>
      </c>
      <c r="AU265" s="138" t="s">
        <v>78</v>
      </c>
      <c r="AV265" s="10" t="s">
        <v>78</v>
      </c>
      <c r="AW265" s="10" t="s">
        <v>28</v>
      </c>
      <c r="AX265" s="10" t="s">
        <v>8</v>
      </c>
      <c r="AY265" s="138" t="s">
        <v>130</v>
      </c>
    </row>
    <row r="266" spans="2:65" s="686" customFormat="1" ht="33" customHeight="1">
      <c r="B266" s="301"/>
      <c r="C266" s="551" t="s">
        <v>160</v>
      </c>
      <c r="D266" s="551" t="s">
        <v>1008</v>
      </c>
      <c r="E266" s="801" t="s">
        <v>2949</v>
      </c>
      <c r="F266" s="552" t="s">
        <v>2948</v>
      </c>
      <c r="G266" s="800" t="s">
        <v>270</v>
      </c>
      <c r="H266" s="799">
        <v>9.44</v>
      </c>
      <c r="I266" s="553"/>
      <c r="J266" s="798">
        <f>ROUND(I266*H266,0)</f>
        <v>0</v>
      </c>
      <c r="K266" s="552" t="s">
        <v>1</v>
      </c>
      <c r="L266" s="34"/>
      <c r="M266" s="554" t="s">
        <v>1</v>
      </c>
      <c r="N266" s="555" t="s">
        <v>37</v>
      </c>
      <c r="P266" s="307">
        <f>O266*H266</f>
        <v>0</v>
      </c>
      <c r="Q266" s="307">
        <v>0.10100000000000001</v>
      </c>
      <c r="R266" s="307">
        <f>Q266*H266</f>
        <v>0.95344000000000007</v>
      </c>
      <c r="S266" s="307">
        <v>0</v>
      </c>
      <c r="T266" s="133">
        <f>S266*H266</f>
        <v>0</v>
      </c>
      <c r="AR266" s="134" t="s">
        <v>103</v>
      </c>
      <c r="AT266" s="134" t="s">
        <v>1008</v>
      </c>
      <c r="AU266" s="134" t="s">
        <v>78</v>
      </c>
      <c r="AY266" s="277" t="s">
        <v>130</v>
      </c>
      <c r="BE266" s="308">
        <f>IF(N266="základní",J266,0)</f>
        <v>0</v>
      </c>
      <c r="BF266" s="308">
        <f>IF(N266="snížená",J266,0)</f>
        <v>0</v>
      </c>
      <c r="BG266" s="308">
        <f>IF(N266="zákl. přenesená",J266,0)</f>
        <v>0</v>
      </c>
      <c r="BH266" s="308">
        <f>IF(N266="sníž. přenesená",J266,0)</f>
        <v>0</v>
      </c>
      <c r="BI266" s="308">
        <f>IF(N266="nulová",J266,0)</f>
        <v>0</v>
      </c>
      <c r="BJ266" s="277" t="s">
        <v>8</v>
      </c>
      <c r="BK266" s="308">
        <f>ROUND(I266*H266,0)</f>
        <v>0</v>
      </c>
      <c r="BL266" s="277" t="s">
        <v>103</v>
      </c>
      <c r="BM266" s="134" t="s">
        <v>4188</v>
      </c>
    </row>
    <row r="267" spans="2:65" s="10" customFormat="1">
      <c r="B267" s="136"/>
      <c r="D267" s="137" t="s">
        <v>131</v>
      </c>
      <c r="E267" s="138" t="s">
        <v>1</v>
      </c>
      <c r="F267" s="139" t="s">
        <v>2953</v>
      </c>
      <c r="H267" s="140">
        <v>9.44</v>
      </c>
      <c r="I267" s="141"/>
      <c r="L267" s="136"/>
      <c r="M267" s="142"/>
      <c r="T267" s="144"/>
      <c r="AT267" s="138" t="s">
        <v>131</v>
      </c>
      <c r="AU267" s="138" t="s">
        <v>78</v>
      </c>
      <c r="AV267" s="10" t="s">
        <v>78</v>
      </c>
      <c r="AW267" s="10" t="s">
        <v>28</v>
      </c>
      <c r="AX267" s="10" t="s">
        <v>72</v>
      </c>
      <c r="AY267" s="138" t="s">
        <v>130</v>
      </c>
    </row>
    <row r="268" spans="2:65" s="813" customFormat="1">
      <c r="B268" s="817"/>
      <c r="D268" s="137" t="s">
        <v>131</v>
      </c>
      <c r="E268" s="814" t="s">
        <v>2952</v>
      </c>
      <c r="F268" s="820" t="s">
        <v>2951</v>
      </c>
      <c r="H268" s="819">
        <v>9.44</v>
      </c>
      <c r="I268" s="818"/>
      <c r="L268" s="817"/>
      <c r="M268" s="816"/>
      <c r="T268" s="815"/>
      <c r="AT268" s="814" t="s">
        <v>131</v>
      </c>
      <c r="AU268" s="814" t="s">
        <v>78</v>
      </c>
      <c r="AV268" s="813" t="s">
        <v>132</v>
      </c>
      <c r="AW268" s="813" t="s">
        <v>28</v>
      </c>
      <c r="AX268" s="813" t="s">
        <v>8</v>
      </c>
      <c r="AY268" s="814" t="s">
        <v>130</v>
      </c>
    </row>
    <row r="269" spans="2:65" s="686" customFormat="1" ht="24.25" customHeight="1">
      <c r="B269" s="301"/>
      <c r="C269" s="145" t="s">
        <v>1061</v>
      </c>
      <c r="D269" s="145" t="s">
        <v>164</v>
      </c>
      <c r="E269" s="146" t="s">
        <v>2939</v>
      </c>
      <c r="F269" s="147" t="s">
        <v>2938</v>
      </c>
      <c r="G269" s="148" t="s">
        <v>270</v>
      </c>
      <c r="H269" s="149">
        <v>9.7230000000000008</v>
      </c>
      <c r="I269" s="150"/>
      <c r="J269" s="151">
        <f>ROUND(I269*H269,0)</f>
        <v>0</v>
      </c>
      <c r="K269" s="147" t="s">
        <v>1</v>
      </c>
      <c r="L269" s="152"/>
      <c r="M269" s="153" t="s">
        <v>1</v>
      </c>
      <c r="N269" s="306" t="s">
        <v>37</v>
      </c>
      <c r="P269" s="307">
        <f>O269*H269</f>
        <v>0</v>
      </c>
      <c r="Q269" s="307">
        <v>0.14029</v>
      </c>
      <c r="R269" s="307">
        <f>Q269*H269</f>
        <v>1.3640396700000001</v>
      </c>
      <c r="S269" s="307">
        <v>0</v>
      </c>
      <c r="T269" s="133">
        <f>S269*H269</f>
        <v>0</v>
      </c>
      <c r="AR269" s="134" t="s">
        <v>135</v>
      </c>
      <c r="AT269" s="134" t="s">
        <v>164</v>
      </c>
      <c r="AU269" s="134" t="s">
        <v>78</v>
      </c>
      <c r="AY269" s="277" t="s">
        <v>130</v>
      </c>
      <c r="BE269" s="308">
        <f>IF(N269="základní",J269,0)</f>
        <v>0</v>
      </c>
      <c r="BF269" s="308">
        <f>IF(N269="snížená",J269,0)</f>
        <v>0</v>
      </c>
      <c r="BG269" s="308">
        <f>IF(N269="zákl. přenesená",J269,0)</f>
        <v>0</v>
      </c>
      <c r="BH269" s="308">
        <f>IF(N269="sníž. přenesená",J269,0)</f>
        <v>0</v>
      </c>
      <c r="BI269" s="308">
        <f>IF(N269="nulová",J269,0)</f>
        <v>0</v>
      </c>
      <c r="BJ269" s="277" t="s">
        <v>8</v>
      </c>
      <c r="BK269" s="308">
        <f>ROUND(I269*H269,0)</f>
        <v>0</v>
      </c>
      <c r="BL269" s="277" t="s">
        <v>103</v>
      </c>
      <c r="BM269" s="134" t="s">
        <v>4187</v>
      </c>
    </row>
    <row r="270" spans="2:65" s="10" customFormat="1">
      <c r="B270" s="136"/>
      <c r="D270" s="137" t="s">
        <v>131</v>
      </c>
      <c r="E270" s="138" t="s">
        <v>1</v>
      </c>
      <c r="F270" s="139" t="s">
        <v>4186</v>
      </c>
      <c r="H270" s="140">
        <v>9.7230000000000008</v>
      </c>
      <c r="I270" s="141"/>
      <c r="L270" s="136"/>
      <c r="M270" s="142"/>
      <c r="T270" s="144"/>
      <c r="AT270" s="138" t="s">
        <v>131</v>
      </c>
      <c r="AU270" s="138" t="s">
        <v>78</v>
      </c>
      <c r="AV270" s="10" t="s">
        <v>78</v>
      </c>
      <c r="AW270" s="10" t="s">
        <v>28</v>
      </c>
      <c r="AX270" s="10" t="s">
        <v>8</v>
      </c>
      <c r="AY270" s="138" t="s">
        <v>130</v>
      </c>
    </row>
    <row r="271" spans="2:65" s="292" customFormat="1" ht="22.95" customHeight="1">
      <c r="B271" s="293"/>
      <c r="D271" s="120" t="s">
        <v>71</v>
      </c>
      <c r="E271" s="129" t="s">
        <v>136</v>
      </c>
      <c r="F271" s="129" t="s">
        <v>4185</v>
      </c>
      <c r="I271" s="294"/>
      <c r="J271" s="300">
        <f>BK271</f>
        <v>0</v>
      </c>
      <c r="L271" s="293"/>
      <c r="M271" s="296"/>
      <c r="P271" s="297">
        <f>SUM(P272:P289)</f>
        <v>0</v>
      </c>
      <c r="R271" s="297">
        <f>SUM(R272:R289)</f>
        <v>2.6315999999999997E-4</v>
      </c>
      <c r="T271" s="298">
        <f>SUM(T272:T289)</f>
        <v>66.062359999999998</v>
      </c>
      <c r="AR271" s="120" t="s">
        <v>8</v>
      </c>
      <c r="AT271" s="127" t="s">
        <v>71</v>
      </c>
      <c r="AU271" s="127" t="s">
        <v>8</v>
      </c>
      <c r="AY271" s="120" t="s">
        <v>130</v>
      </c>
      <c r="BK271" s="128">
        <f>SUM(BK272:BK289)</f>
        <v>0</v>
      </c>
    </row>
    <row r="272" spans="2:65" s="686" customFormat="1" ht="16.5" customHeight="1">
      <c r="B272" s="301"/>
      <c r="C272" s="551" t="s">
        <v>161</v>
      </c>
      <c r="D272" s="551" t="s">
        <v>1008</v>
      </c>
      <c r="E272" s="801" t="s">
        <v>4184</v>
      </c>
      <c r="F272" s="552" t="s">
        <v>4183</v>
      </c>
      <c r="G272" s="800" t="s">
        <v>212</v>
      </c>
      <c r="H272" s="799">
        <v>4.5990000000000002</v>
      </c>
      <c r="I272" s="553"/>
      <c r="J272" s="798">
        <f>ROUND(I272*H272,0)</f>
        <v>0</v>
      </c>
      <c r="K272" s="552" t="s">
        <v>4082</v>
      </c>
      <c r="L272" s="34"/>
      <c r="M272" s="554" t="s">
        <v>1</v>
      </c>
      <c r="N272" s="555" t="s">
        <v>37</v>
      </c>
      <c r="P272" s="307">
        <f>O272*H272</f>
        <v>0</v>
      </c>
      <c r="Q272" s="307">
        <v>0</v>
      </c>
      <c r="R272" s="307">
        <f>Q272*H272</f>
        <v>0</v>
      </c>
      <c r="S272" s="307">
        <v>2</v>
      </c>
      <c r="T272" s="133">
        <f>S272*H272</f>
        <v>9.1980000000000004</v>
      </c>
      <c r="AR272" s="134" t="s">
        <v>103</v>
      </c>
      <c r="AT272" s="134" t="s">
        <v>1008</v>
      </c>
      <c r="AU272" s="134" t="s">
        <v>78</v>
      </c>
      <c r="AY272" s="277" t="s">
        <v>130</v>
      </c>
      <c r="BE272" s="308">
        <f>IF(N272="základní",J272,0)</f>
        <v>0</v>
      </c>
      <c r="BF272" s="308">
        <f>IF(N272="snížená",J272,0)</f>
        <v>0</v>
      </c>
      <c r="BG272" s="308">
        <f>IF(N272="zákl. přenesená",J272,0)</f>
        <v>0</v>
      </c>
      <c r="BH272" s="308">
        <f>IF(N272="sníž. přenesená",J272,0)</f>
        <v>0</v>
      </c>
      <c r="BI272" s="308">
        <f>IF(N272="nulová",J272,0)</f>
        <v>0</v>
      </c>
      <c r="BJ272" s="277" t="s">
        <v>8</v>
      </c>
      <c r="BK272" s="308">
        <f>ROUND(I272*H272,0)</f>
        <v>0</v>
      </c>
      <c r="BL272" s="277" t="s">
        <v>103</v>
      </c>
      <c r="BM272" s="134" t="s">
        <v>4182</v>
      </c>
    </row>
    <row r="273" spans="2:65" s="10" customFormat="1" ht="20.6">
      <c r="B273" s="136"/>
      <c r="D273" s="137" t="s">
        <v>131</v>
      </c>
      <c r="E273" s="138" t="s">
        <v>1</v>
      </c>
      <c r="F273" s="139" t="s">
        <v>4181</v>
      </c>
      <c r="H273" s="140">
        <v>4.5990000000000002</v>
      </c>
      <c r="I273" s="141"/>
      <c r="L273" s="136"/>
      <c r="M273" s="142"/>
      <c r="T273" s="144"/>
      <c r="AT273" s="138" t="s">
        <v>131</v>
      </c>
      <c r="AU273" s="138" t="s">
        <v>78</v>
      </c>
      <c r="AV273" s="10" t="s">
        <v>78</v>
      </c>
      <c r="AW273" s="10" t="s">
        <v>28</v>
      </c>
      <c r="AX273" s="10" t="s">
        <v>72</v>
      </c>
      <c r="AY273" s="138" t="s">
        <v>130</v>
      </c>
    </row>
    <row r="274" spans="2:65" s="813" customFormat="1">
      <c r="B274" s="817"/>
      <c r="D274" s="137" t="s">
        <v>131</v>
      </c>
      <c r="E274" s="814" t="s">
        <v>1</v>
      </c>
      <c r="F274" s="820" t="s">
        <v>4175</v>
      </c>
      <c r="H274" s="819">
        <v>4.5990000000000002</v>
      </c>
      <c r="I274" s="818"/>
      <c r="L274" s="817"/>
      <c r="M274" s="816"/>
      <c r="T274" s="815"/>
      <c r="AT274" s="814" t="s">
        <v>131</v>
      </c>
      <c r="AU274" s="814" t="s">
        <v>78</v>
      </c>
      <c r="AV274" s="813" t="s">
        <v>132</v>
      </c>
      <c r="AW274" s="813" t="s">
        <v>28</v>
      </c>
      <c r="AX274" s="813" t="s">
        <v>8</v>
      </c>
      <c r="AY274" s="814" t="s">
        <v>130</v>
      </c>
    </row>
    <row r="275" spans="2:65" s="686" customFormat="1" ht="24.25" customHeight="1">
      <c r="B275" s="301"/>
      <c r="C275" s="551" t="s">
        <v>1066</v>
      </c>
      <c r="D275" s="551" t="s">
        <v>1008</v>
      </c>
      <c r="E275" s="801" t="s">
        <v>4180</v>
      </c>
      <c r="F275" s="552" t="s">
        <v>4179</v>
      </c>
      <c r="G275" s="800" t="s">
        <v>212</v>
      </c>
      <c r="H275" s="799">
        <v>12.263999999999999</v>
      </c>
      <c r="I275" s="553"/>
      <c r="J275" s="798">
        <f>ROUND(I275*H275,0)</f>
        <v>0</v>
      </c>
      <c r="K275" s="552" t="s">
        <v>4082</v>
      </c>
      <c r="L275" s="34"/>
      <c r="M275" s="554" t="s">
        <v>1</v>
      </c>
      <c r="N275" s="555" t="s">
        <v>37</v>
      </c>
      <c r="P275" s="307">
        <f>O275*H275</f>
        <v>0</v>
      </c>
      <c r="Q275" s="307">
        <v>0</v>
      </c>
      <c r="R275" s="307">
        <f>Q275*H275</f>
        <v>0</v>
      </c>
      <c r="S275" s="307">
        <v>1.8</v>
      </c>
      <c r="T275" s="133">
        <f>S275*H275</f>
        <v>22.075199999999999</v>
      </c>
      <c r="AR275" s="134" t="s">
        <v>103</v>
      </c>
      <c r="AT275" s="134" t="s">
        <v>1008</v>
      </c>
      <c r="AU275" s="134" t="s">
        <v>78</v>
      </c>
      <c r="AY275" s="277" t="s">
        <v>130</v>
      </c>
      <c r="BE275" s="308">
        <f>IF(N275="základní",J275,0)</f>
        <v>0</v>
      </c>
      <c r="BF275" s="308">
        <f>IF(N275="snížená",J275,0)</f>
        <v>0</v>
      </c>
      <c r="BG275" s="308">
        <f>IF(N275="zákl. přenesená",J275,0)</f>
        <v>0</v>
      </c>
      <c r="BH275" s="308">
        <f>IF(N275="sníž. přenesená",J275,0)</f>
        <v>0</v>
      </c>
      <c r="BI275" s="308">
        <f>IF(N275="nulová",J275,0)</f>
        <v>0</v>
      </c>
      <c r="BJ275" s="277" t="s">
        <v>8</v>
      </c>
      <c r="BK275" s="308">
        <f>ROUND(I275*H275,0)</f>
        <v>0</v>
      </c>
      <c r="BL275" s="277" t="s">
        <v>103</v>
      </c>
      <c r="BM275" s="134" t="s">
        <v>4178</v>
      </c>
    </row>
    <row r="276" spans="2:65" s="10" customFormat="1">
      <c r="B276" s="136"/>
      <c r="D276" s="137" t="s">
        <v>131</v>
      </c>
      <c r="E276" s="138" t="s">
        <v>1</v>
      </c>
      <c r="F276" s="139" t="s">
        <v>4177</v>
      </c>
      <c r="H276" s="140">
        <v>7.7910000000000004</v>
      </c>
      <c r="I276" s="141"/>
      <c r="L276" s="136"/>
      <c r="M276" s="142"/>
      <c r="T276" s="144"/>
      <c r="AT276" s="138" t="s">
        <v>131</v>
      </c>
      <c r="AU276" s="138" t="s">
        <v>78</v>
      </c>
      <c r="AV276" s="10" t="s">
        <v>78</v>
      </c>
      <c r="AW276" s="10" t="s">
        <v>28</v>
      </c>
      <c r="AX276" s="10" t="s">
        <v>72</v>
      </c>
      <c r="AY276" s="138" t="s">
        <v>130</v>
      </c>
    </row>
    <row r="277" spans="2:65" s="10" customFormat="1" ht="20.6">
      <c r="B277" s="136"/>
      <c r="D277" s="137" t="s">
        <v>131</v>
      </c>
      <c r="E277" s="138" t="s">
        <v>1</v>
      </c>
      <c r="F277" s="139" t="s">
        <v>4176</v>
      </c>
      <c r="H277" s="140">
        <v>4.4729999999999999</v>
      </c>
      <c r="I277" s="141"/>
      <c r="L277" s="136"/>
      <c r="M277" s="142"/>
      <c r="T277" s="144"/>
      <c r="AT277" s="138" t="s">
        <v>131</v>
      </c>
      <c r="AU277" s="138" t="s">
        <v>78</v>
      </c>
      <c r="AV277" s="10" t="s">
        <v>78</v>
      </c>
      <c r="AW277" s="10" t="s">
        <v>28</v>
      </c>
      <c r="AX277" s="10" t="s">
        <v>72</v>
      </c>
      <c r="AY277" s="138" t="s">
        <v>130</v>
      </c>
    </row>
    <row r="278" spans="2:65" s="813" customFormat="1">
      <c r="B278" s="817"/>
      <c r="D278" s="137" t="s">
        <v>131</v>
      </c>
      <c r="E278" s="814" t="s">
        <v>1</v>
      </c>
      <c r="F278" s="820" t="s">
        <v>4175</v>
      </c>
      <c r="H278" s="819">
        <v>12.263999999999999</v>
      </c>
      <c r="I278" s="818"/>
      <c r="L278" s="817"/>
      <c r="M278" s="816"/>
      <c r="T278" s="815"/>
      <c r="AT278" s="814" t="s">
        <v>131</v>
      </c>
      <c r="AU278" s="814" t="s">
        <v>78</v>
      </c>
      <c r="AV278" s="813" t="s">
        <v>132</v>
      </c>
      <c r="AW278" s="813" t="s">
        <v>28</v>
      </c>
      <c r="AX278" s="813" t="s">
        <v>8</v>
      </c>
      <c r="AY278" s="814" t="s">
        <v>130</v>
      </c>
    </row>
    <row r="279" spans="2:65" s="686" customFormat="1" ht="16.5" customHeight="1">
      <c r="B279" s="301"/>
      <c r="C279" s="551" t="s">
        <v>162</v>
      </c>
      <c r="D279" s="551" t="s">
        <v>1008</v>
      </c>
      <c r="E279" s="801" t="s">
        <v>4174</v>
      </c>
      <c r="F279" s="552" t="s">
        <v>4173</v>
      </c>
      <c r="G279" s="800" t="s">
        <v>212</v>
      </c>
      <c r="H279" s="799">
        <v>8.4459999999999997</v>
      </c>
      <c r="I279" s="553"/>
      <c r="J279" s="798">
        <f>ROUND(I279*H279,0)</f>
        <v>0</v>
      </c>
      <c r="K279" s="552" t="s">
        <v>4082</v>
      </c>
      <c r="L279" s="34"/>
      <c r="M279" s="554" t="s">
        <v>1</v>
      </c>
      <c r="N279" s="555" t="s">
        <v>37</v>
      </c>
      <c r="P279" s="307">
        <f>O279*H279</f>
        <v>0</v>
      </c>
      <c r="Q279" s="307">
        <v>0</v>
      </c>
      <c r="R279" s="307">
        <f>Q279*H279</f>
        <v>0</v>
      </c>
      <c r="S279" s="307">
        <v>2.4</v>
      </c>
      <c r="T279" s="133">
        <f>S279*H279</f>
        <v>20.270399999999999</v>
      </c>
      <c r="AR279" s="134" t="s">
        <v>103</v>
      </c>
      <c r="AT279" s="134" t="s">
        <v>1008</v>
      </c>
      <c r="AU279" s="134" t="s">
        <v>78</v>
      </c>
      <c r="AY279" s="277" t="s">
        <v>130</v>
      </c>
      <c r="BE279" s="308">
        <f>IF(N279="základní",J279,0)</f>
        <v>0</v>
      </c>
      <c r="BF279" s="308">
        <f>IF(N279="snížená",J279,0)</f>
        <v>0</v>
      </c>
      <c r="BG279" s="308">
        <f>IF(N279="zákl. přenesená",J279,0)</f>
        <v>0</v>
      </c>
      <c r="BH279" s="308">
        <f>IF(N279="sníž. přenesená",J279,0)</f>
        <v>0</v>
      </c>
      <c r="BI279" s="308">
        <f>IF(N279="nulová",J279,0)</f>
        <v>0</v>
      </c>
      <c r="BJ279" s="277" t="s">
        <v>8</v>
      </c>
      <c r="BK279" s="308">
        <f>ROUND(I279*H279,0)</f>
        <v>0</v>
      </c>
      <c r="BL279" s="277" t="s">
        <v>103</v>
      </c>
      <c r="BM279" s="134" t="s">
        <v>4172</v>
      </c>
    </row>
    <row r="280" spans="2:65" s="10" customFormat="1" ht="20.6">
      <c r="B280" s="136"/>
      <c r="D280" s="137" t="s">
        <v>131</v>
      </c>
      <c r="E280" s="138" t="s">
        <v>1</v>
      </c>
      <c r="F280" s="139" t="s">
        <v>4171</v>
      </c>
      <c r="H280" s="140">
        <v>8.4459999999999997</v>
      </c>
      <c r="I280" s="141"/>
      <c r="L280" s="136"/>
      <c r="M280" s="142"/>
      <c r="T280" s="144"/>
      <c r="AT280" s="138" t="s">
        <v>131</v>
      </c>
      <c r="AU280" s="138" t="s">
        <v>78</v>
      </c>
      <c r="AV280" s="10" t="s">
        <v>78</v>
      </c>
      <c r="AW280" s="10" t="s">
        <v>28</v>
      </c>
      <c r="AX280" s="10" t="s">
        <v>72</v>
      </c>
      <c r="AY280" s="138" t="s">
        <v>130</v>
      </c>
    </row>
    <row r="281" spans="2:65" s="813" customFormat="1">
      <c r="B281" s="817"/>
      <c r="D281" s="137" t="s">
        <v>131</v>
      </c>
      <c r="E281" s="814" t="s">
        <v>1</v>
      </c>
      <c r="F281" s="820" t="s">
        <v>4170</v>
      </c>
      <c r="H281" s="819">
        <v>8.4459999999999997</v>
      </c>
      <c r="I281" s="818"/>
      <c r="L281" s="817"/>
      <c r="M281" s="816"/>
      <c r="T281" s="815"/>
      <c r="AT281" s="814" t="s">
        <v>131</v>
      </c>
      <c r="AU281" s="814" t="s">
        <v>78</v>
      </c>
      <c r="AV281" s="813" t="s">
        <v>132</v>
      </c>
      <c r="AW281" s="813" t="s">
        <v>28</v>
      </c>
      <c r="AX281" s="813" t="s">
        <v>8</v>
      </c>
      <c r="AY281" s="814" t="s">
        <v>130</v>
      </c>
    </row>
    <row r="282" spans="2:65" s="686" customFormat="1" ht="37.950000000000003" customHeight="1">
      <c r="B282" s="301"/>
      <c r="C282" s="551" t="s">
        <v>1072</v>
      </c>
      <c r="D282" s="551" t="s">
        <v>1008</v>
      </c>
      <c r="E282" s="801" t="s">
        <v>4169</v>
      </c>
      <c r="F282" s="552" t="s">
        <v>4168</v>
      </c>
      <c r="G282" s="800" t="s">
        <v>212</v>
      </c>
      <c r="H282" s="799">
        <v>6.335</v>
      </c>
      <c r="I282" s="553"/>
      <c r="J282" s="798">
        <f>ROUND(I282*H282,0)</f>
        <v>0</v>
      </c>
      <c r="K282" s="552" t="s">
        <v>4082</v>
      </c>
      <c r="L282" s="34"/>
      <c r="M282" s="554" t="s">
        <v>1</v>
      </c>
      <c r="N282" s="555" t="s">
        <v>37</v>
      </c>
      <c r="P282" s="307">
        <f>O282*H282</f>
        <v>0</v>
      </c>
      <c r="Q282" s="307">
        <v>0</v>
      </c>
      <c r="R282" s="307">
        <f>Q282*H282</f>
        <v>0</v>
      </c>
      <c r="S282" s="307">
        <v>2.2000000000000002</v>
      </c>
      <c r="T282" s="133">
        <f>S282*H282</f>
        <v>13.937000000000001</v>
      </c>
      <c r="AR282" s="134" t="s">
        <v>103</v>
      </c>
      <c r="AT282" s="134" t="s">
        <v>1008</v>
      </c>
      <c r="AU282" s="134" t="s">
        <v>78</v>
      </c>
      <c r="AY282" s="277" t="s">
        <v>130</v>
      </c>
      <c r="BE282" s="308">
        <f>IF(N282="základní",J282,0)</f>
        <v>0</v>
      </c>
      <c r="BF282" s="308">
        <f>IF(N282="snížená",J282,0)</f>
        <v>0</v>
      </c>
      <c r="BG282" s="308">
        <f>IF(N282="zákl. přenesená",J282,0)</f>
        <v>0</v>
      </c>
      <c r="BH282" s="308">
        <f>IF(N282="sníž. přenesená",J282,0)</f>
        <v>0</v>
      </c>
      <c r="BI282" s="308">
        <f>IF(N282="nulová",J282,0)</f>
        <v>0</v>
      </c>
      <c r="BJ282" s="277" t="s">
        <v>8</v>
      </c>
      <c r="BK282" s="308">
        <f>ROUND(I282*H282,0)</f>
        <v>0</v>
      </c>
      <c r="BL282" s="277" t="s">
        <v>103</v>
      </c>
      <c r="BM282" s="134" t="s">
        <v>4167</v>
      </c>
    </row>
    <row r="283" spans="2:65" s="10" customFormat="1" ht="20.6">
      <c r="B283" s="136"/>
      <c r="D283" s="137" t="s">
        <v>131</v>
      </c>
      <c r="E283" s="138" t="s">
        <v>1</v>
      </c>
      <c r="F283" s="139" t="s">
        <v>4166</v>
      </c>
      <c r="H283" s="140">
        <v>6.335</v>
      </c>
      <c r="I283" s="141"/>
      <c r="L283" s="136"/>
      <c r="M283" s="142"/>
      <c r="T283" s="144"/>
      <c r="AT283" s="138" t="s">
        <v>131</v>
      </c>
      <c r="AU283" s="138" t="s">
        <v>78</v>
      </c>
      <c r="AV283" s="10" t="s">
        <v>78</v>
      </c>
      <c r="AW283" s="10" t="s">
        <v>28</v>
      </c>
      <c r="AX283" s="10" t="s">
        <v>72</v>
      </c>
      <c r="AY283" s="138" t="s">
        <v>130</v>
      </c>
    </row>
    <row r="284" spans="2:65" s="813" customFormat="1">
      <c r="B284" s="817"/>
      <c r="D284" s="137" t="s">
        <v>131</v>
      </c>
      <c r="E284" s="814" t="s">
        <v>1</v>
      </c>
      <c r="F284" s="820" t="s">
        <v>2951</v>
      </c>
      <c r="H284" s="819">
        <v>6.335</v>
      </c>
      <c r="I284" s="818"/>
      <c r="L284" s="817"/>
      <c r="M284" s="816"/>
      <c r="T284" s="815"/>
      <c r="AT284" s="814" t="s">
        <v>131</v>
      </c>
      <c r="AU284" s="814" t="s">
        <v>78</v>
      </c>
      <c r="AV284" s="813" t="s">
        <v>132</v>
      </c>
      <c r="AW284" s="813" t="s">
        <v>28</v>
      </c>
      <c r="AX284" s="813" t="s">
        <v>8</v>
      </c>
      <c r="AY284" s="814" t="s">
        <v>130</v>
      </c>
    </row>
    <row r="285" spans="2:65" s="686" customFormat="1" ht="16.5" customHeight="1">
      <c r="B285" s="301"/>
      <c r="C285" s="551" t="s">
        <v>163</v>
      </c>
      <c r="D285" s="551" t="s">
        <v>1008</v>
      </c>
      <c r="E285" s="801" t="s">
        <v>4165</v>
      </c>
      <c r="F285" s="552" t="s">
        <v>4164</v>
      </c>
      <c r="G285" s="800" t="s">
        <v>270</v>
      </c>
      <c r="H285" s="799">
        <v>9.6959999999999997</v>
      </c>
      <c r="I285" s="553"/>
      <c r="J285" s="798">
        <f>ROUND(I285*H285,0)</f>
        <v>0</v>
      </c>
      <c r="K285" s="552" t="s">
        <v>4082</v>
      </c>
      <c r="L285" s="34"/>
      <c r="M285" s="554" t="s">
        <v>1</v>
      </c>
      <c r="N285" s="555" t="s">
        <v>37</v>
      </c>
      <c r="P285" s="307">
        <f>O285*H285</f>
        <v>0</v>
      </c>
      <c r="Q285" s="307">
        <v>0</v>
      </c>
      <c r="R285" s="307">
        <f>Q285*H285</f>
        <v>0</v>
      </c>
      <c r="S285" s="307">
        <v>0.06</v>
      </c>
      <c r="T285" s="133">
        <f>S285*H285</f>
        <v>0.58175999999999994</v>
      </c>
      <c r="AR285" s="134" t="s">
        <v>103</v>
      </c>
      <c r="AT285" s="134" t="s">
        <v>1008</v>
      </c>
      <c r="AU285" s="134" t="s">
        <v>78</v>
      </c>
      <c r="AY285" s="277" t="s">
        <v>130</v>
      </c>
      <c r="BE285" s="308">
        <f>IF(N285="základní",J285,0)</f>
        <v>0</v>
      </c>
      <c r="BF285" s="308">
        <f>IF(N285="snížená",J285,0)</f>
        <v>0</v>
      </c>
      <c r="BG285" s="308">
        <f>IF(N285="zákl. přenesená",J285,0)</f>
        <v>0</v>
      </c>
      <c r="BH285" s="308">
        <f>IF(N285="sníž. přenesená",J285,0)</f>
        <v>0</v>
      </c>
      <c r="BI285" s="308">
        <f>IF(N285="nulová",J285,0)</f>
        <v>0</v>
      </c>
      <c r="BJ285" s="277" t="s">
        <v>8</v>
      </c>
      <c r="BK285" s="308">
        <f>ROUND(I285*H285,0)</f>
        <v>0</v>
      </c>
      <c r="BL285" s="277" t="s">
        <v>103</v>
      </c>
      <c r="BM285" s="134" t="s">
        <v>4163</v>
      </c>
    </row>
    <row r="286" spans="2:65" s="10" customFormat="1">
      <c r="B286" s="136"/>
      <c r="D286" s="137" t="s">
        <v>131</v>
      </c>
      <c r="E286" s="138" t="s">
        <v>1</v>
      </c>
      <c r="F286" s="139" t="s">
        <v>4162</v>
      </c>
      <c r="H286" s="140">
        <v>9.6959999999999997</v>
      </c>
      <c r="I286" s="141"/>
      <c r="L286" s="136"/>
      <c r="M286" s="142"/>
      <c r="T286" s="144"/>
      <c r="AT286" s="138" t="s">
        <v>131</v>
      </c>
      <c r="AU286" s="138" t="s">
        <v>78</v>
      </c>
      <c r="AV286" s="10" t="s">
        <v>78</v>
      </c>
      <c r="AW286" s="10" t="s">
        <v>28</v>
      </c>
      <c r="AX286" s="10" t="s">
        <v>72</v>
      </c>
      <c r="AY286" s="138" t="s">
        <v>130</v>
      </c>
    </row>
    <row r="287" spans="2:65" s="813" customFormat="1">
      <c r="B287" s="817"/>
      <c r="D287" s="137" t="s">
        <v>131</v>
      </c>
      <c r="E287" s="814" t="s">
        <v>1</v>
      </c>
      <c r="F287" s="820" t="s">
        <v>2951</v>
      </c>
      <c r="H287" s="819">
        <v>9.6959999999999997</v>
      </c>
      <c r="I287" s="818"/>
      <c r="L287" s="817"/>
      <c r="M287" s="816"/>
      <c r="T287" s="815"/>
      <c r="AT287" s="814" t="s">
        <v>131</v>
      </c>
      <c r="AU287" s="814" t="s">
        <v>78</v>
      </c>
      <c r="AV287" s="813" t="s">
        <v>132</v>
      </c>
      <c r="AW287" s="813" t="s">
        <v>28</v>
      </c>
      <c r="AX287" s="813" t="s">
        <v>8</v>
      </c>
      <c r="AY287" s="814" t="s">
        <v>130</v>
      </c>
    </row>
    <row r="288" spans="2:65" s="686" customFormat="1" ht="24.25" customHeight="1">
      <c r="B288" s="301"/>
      <c r="C288" s="551" t="s">
        <v>105</v>
      </c>
      <c r="D288" s="551" t="s">
        <v>1008</v>
      </c>
      <c r="E288" s="801" t="s">
        <v>4161</v>
      </c>
      <c r="F288" s="552" t="s">
        <v>4160</v>
      </c>
      <c r="G288" s="800" t="s">
        <v>158</v>
      </c>
      <c r="H288" s="799">
        <v>3.4</v>
      </c>
      <c r="I288" s="553"/>
      <c r="J288" s="798">
        <f>ROUND(I288*H288,0)</f>
        <v>0</v>
      </c>
      <c r="K288" s="552" t="s">
        <v>4082</v>
      </c>
      <c r="L288" s="34"/>
      <c r="M288" s="554" t="s">
        <v>1</v>
      </c>
      <c r="N288" s="555" t="s">
        <v>37</v>
      </c>
      <c r="P288" s="307">
        <f>O288*H288</f>
        <v>0</v>
      </c>
      <c r="Q288" s="307">
        <v>7.7399999999999998E-5</v>
      </c>
      <c r="R288" s="307">
        <f>Q288*H288</f>
        <v>2.6315999999999997E-4</v>
      </c>
      <c r="S288" s="307">
        <v>0</v>
      </c>
      <c r="T288" s="133">
        <f>S288*H288</f>
        <v>0</v>
      </c>
      <c r="AR288" s="134" t="s">
        <v>103</v>
      </c>
      <c r="AT288" s="134" t="s">
        <v>1008</v>
      </c>
      <c r="AU288" s="134" t="s">
        <v>78</v>
      </c>
      <c r="AY288" s="277" t="s">
        <v>130</v>
      </c>
      <c r="BE288" s="308">
        <f>IF(N288="základní",J288,0)</f>
        <v>0</v>
      </c>
      <c r="BF288" s="308">
        <f>IF(N288="snížená",J288,0)</f>
        <v>0</v>
      </c>
      <c r="BG288" s="308">
        <f>IF(N288="zákl. přenesená",J288,0)</f>
        <v>0</v>
      </c>
      <c r="BH288" s="308">
        <f>IF(N288="sníž. přenesená",J288,0)</f>
        <v>0</v>
      </c>
      <c r="BI288" s="308">
        <f>IF(N288="nulová",J288,0)</f>
        <v>0</v>
      </c>
      <c r="BJ288" s="277" t="s">
        <v>8</v>
      </c>
      <c r="BK288" s="308">
        <f>ROUND(I288*H288,0)</f>
        <v>0</v>
      </c>
      <c r="BL288" s="277" t="s">
        <v>103</v>
      </c>
      <c r="BM288" s="134" t="s">
        <v>4159</v>
      </c>
    </row>
    <row r="289" spans="2:65" s="10" customFormat="1">
      <c r="B289" s="136"/>
      <c r="D289" s="137" t="s">
        <v>131</v>
      </c>
      <c r="E289" s="138" t="s">
        <v>1</v>
      </c>
      <c r="F289" s="139" t="s">
        <v>4158</v>
      </c>
      <c r="H289" s="140">
        <v>3.4</v>
      </c>
      <c r="I289" s="141"/>
      <c r="L289" s="136"/>
      <c r="M289" s="142"/>
      <c r="T289" s="144"/>
      <c r="AT289" s="138" t="s">
        <v>131</v>
      </c>
      <c r="AU289" s="138" t="s">
        <v>78</v>
      </c>
      <c r="AV289" s="10" t="s">
        <v>78</v>
      </c>
      <c r="AW289" s="10" t="s">
        <v>28</v>
      </c>
      <c r="AX289" s="10" t="s">
        <v>8</v>
      </c>
      <c r="AY289" s="138" t="s">
        <v>130</v>
      </c>
    </row>
    <row r="290" spans="2:65" s="292" customFormat="1" ht="22.95" customHeight="1">
      <c r="B290" s="293"/>
      <c r="D290" s="120" t="s">
        <v>71</v>
      </c>
      <c r="E290" s="129" t="s">
        <v>4157</v>
      </c>
      <c r="F290" s="129" t="s">
        <v>4156</v>
      </c>
      <c r="I290" s="294"/>
      <c r="J290" s="300">
        <f>BK290</f>
        <v>0</v>
      </c>
      <c r="L290" s="293"/>
      <c r="M290" s="296"/>
      <c r="P290" s="297">
        <f>SUM(P291:P297)</f>
        <v>0</v>
      </c>
      <c r="R290" s="297">
        <f>SUM(R291:R297)</f>
        <v>0</v>
      </c>
      <c r="T290" s="298">
        <f>SUM(T291:T297)</f>
        <v>0</v>
      </c>
      <c r="AR290" s="120" t="s">
        <v>8</v>
      </c>
      <c r="AT290" s="127" t="s">
        <v>71</v>
      </c>
      <c r="AU290" s="127" t="s">
        <v>8</v>
      </c>
      <c r="AY290" s="120" t="s">
        <v>130</v>
      </c>
      <c r="BK290" s="128">
        <f>SUM(BK291:BK297)</f>
        <v>0</v>
      </c>
    </row>
    <row r="291" spans="2:65" s="686" customFormat="1" ht="21.75" customHeight="1">
      <c r="B291" s="301"/>
      <c r="C291" s="551" t="s">
        <v>891</v>
      </c>
      <c r="D291" s="551" t="s">
        <v>1008</v>
      </c>
      <c r="E291" s="801" t="s">
        <v>4155</v>
      </c>
      <c r="F291" s="552" t="s">
        <v>4154</v>
      </c>
      <c r="G291" s="800" t="s">
        <v>138</v>
      </c>
      <c r="H291" s="799">
        <v>172.89</v>
      </c>
      <c r="I291" s="553"/>
      <c r="J291" s="798">
        <f>ROUND(I291*H291,0)</f>
        <v>0</v>
      </c>
      <c r="K291" s="552" t="s">
        <v>4082</v>
      </c>
      <c r="L291" s="34"/>
      <c r="M291" s="554" t="s">
        <v>1</v>
      </c>
      <c r="N291" s="555" t="s">
        <v>37</v>
      </c>
      <c r="P291" s="307">
        <f>O291*H291</f>
        <v>0</v>
      </c>
      <c r="Q291" s="307">
        <v>0</v>
      </c>
      <c r="R291" s="307">
        <f>Q291*H291</f>
        <v>0</v>
      </c>
      <c r="S291" s="307">
        <v>0</v>
      </c>
      <c r="T291" s="133">
        <f>S291*H291</f>
        <v>0</v>
      </c>
      <c r="AR291" s="134" t="s">
        <v>103</v>
      </c>
      <c r="AT291" s="134" t="s">
        <v>1008</v>
      </c>
      <c r="AU291" s="134" t="s">
        <v>78</v>
      </c>
      <c r="AY291" s="277" t="s">
        <v>130</v>
      </c>
      <c r="BE291" s="308">
        <f>IF(N291="základní",J291,0)</f>
        <v>0</v>
      </c>
      <c r="BF291" s="308">
        <f>IF(N291="snížená",J291,0)</f>
        <v>0</v>
      </c>
      <c r="BG291" s="308">
        <f>IF(N291="zákl. přenesená",J291,0)</f>
        <v>0</v>
      </c>
      <c r="BH291" s="308">
        <f>IF(N291="sníž. přenesená",J291,0)</f>
        <v>0</v>
      </c>
      <c r="BI291" s="308">
        <f>IF(N291="nulová",J291,0)</f>
        <v>0</v>
      </c>
      <c r="BJ291" s="277" t="s">
        <v>8</v>
      </c>
      <c r="BK291" s="308">
        <f>ROUND(I291*H291,0)</f>
        <v>0</v>
      </c>
      <c r="BL291" s="277" t="s">
        <v>103</v>
      </c>
      <c r="BM291" s="134" t="s">
        <v>4153</v>
      </c>
    </row>
    <row r="292" spans="2:65" s="686" customFormat="1" ht="24.25" customHeight="1">
      <c r="B292" s="301"/>
      <c r="C292" s="551" t="s">
        <v>1082</v>
      </c>
      <c r="D292" s="551" t="s">
        <v>1008</v>
      </c>
      <c r="E292" s="801" t="s">
        <v>4152</v>
      </c>
      <c r="F292" s="552" t="s">
        <v>4151</v>
      </c>
      <c r="G292" s="800" t="s">
        <v>138</v>
      </c>
      <c r="H292" s="799">
        <v>5013.8100000000004</v>
      </c>
      <c r="I292" s="553"/>
      <c r="J292" s="798">
        <f>ROUND(I292*H292,0)</f>
        <v>0</v>
      </c>
      <c r="K292" s="552" t="s">
        <v>4082</v>
      </c>
      <c r="L292" s="34"/>
      <c r="M292" s="554" t="s">
        <v>1</v>
      </c>
      <c r="N292" s="555" t="s">
        <v>37</v>
      </c>
      <c r="P292" s="307">
        <f>O292*H292</f>
        <v>0</v>
      </c>
      <c r="Q292" s="307">
        <v>0</v>
      </c>
      <c r="R292" s="307">
        <f>Q292*H292</f>
        <v>0</v>
      </c>
      <c r="S292" s="307">
        <v>0</v>
      </c>
      <c r="T292" s="133">
        <f>S292*H292</f>
        <v>0</v>
      </c>
      <c r="AR292" s="134" t="s">
        <v>103</v>
      </c>
      <c r="AT292" s="134" t="s">
        <v>1008</v>
      </c>
      <c r="AU292" s="134" t="s">
        <v>78</v>
      </c>
      <c r="AY292" s="277" t="s">
        <v>130</v>
      </c>
      <c r="BE292" s="308">
        <f>IF(N292="základní",J292,0)</f>
        <v>0</v>
      </c>
      <c r="BF292" s="308">
        <f>IF(N292="snížená",J292,0)</f>
        <v>0</v>
      </c>
      <c r="BG292" s="308">
        <f>IF(N292="zákl. přenesená",J292,0)</f>
        <v>0</v>
      </c>
      <c r="BH292" s="308">
        <f>IF(N292="sníž. přenesená",J292,0)</f>
        <v>0</v>
      </c>
      <c r="BI292" s="308">
        <f>IF(N292="nulová",J292,0)</f>
        <v>0</v>
      </c>
      <c r="BJ292" s="277" t="s">
        <v>8</v>
      </c>
      <c r="BK292" s="308">
        <f>ROUND(I292*H292,0)</f>
        <v>0</v>
      </c>
      <c r="BL292" s="277" t="s">
        <v>103</v>
      </c>
      <c r="BM292" s="134" t="s">
        <v>4150</v>
      </c>
    </row>
    <row r="293" spans="2:65" s="10" customFormat="1">
      <c r="B293" s="136"/>
      <c r="D293" s="137" t="s">
        <v>131</v>
      </c>
      <c r="F293" s="139" t="s">
        <v>4149</v>
      </c>
      <c r="H293" s="140">
        <v>5013.8100000000004</v>
      </c>
      <c r="I293" s="141"/>
      <c r="L293" s="136"/>
      <c r="M293" s="142"/>
      <c r="T293" s="144"/>
      <c r="AT293" s="138" t="s">
        <v>131</v>
      </c>
      <c r="AU293" s="138" t="s">
        <v>78</v>
      </c>
      <c r="AV293" s="10" t="s">
        <v>78</v>
      </c>
      <c r="AW293" s="10" t="s">
        <v>3</v>
      </c>
      <c r="AX293" s="10" t="s">
        <v>8</v>
      </c>
      <c r="AY293" s="138" t="s">
        <v>130</v>
      </c>
    </row>
    <row r="294" spans="2:65" s="686" customFormat="1" ht="33" customHeight="1">
      <c r="B294" s="301"/>
      <c r="C294" s="551" t="s">
        <v>893</v>
      </c>
      <c r="D294" s="551" t="s">
        <v>1008</v>
      </c>
      <c r="E294" s="801" t="s">
        <v>4148</v>
      </c>
      <c r="F294" s="552" t="s">
        <v>4147</v>
      </c>
      <c r="G294" s="800" t="s">
        <v>138</v>
      </c>
      <c r="H294" s="799">
        <v>0.63300000000000001</v>
      </c>
      <c r="I294" s="553"/>
      <c r="J294" s="798">
        <f>ROUND(I294*H294,0)</f>
        <v>0</v>
      </c>
      <c r="K294" s="552" t="s">
        <v>4082</v>
      </c>
      <c r="L294" s="34"/>
      <c r="M294" s="554" t="s">
        <v>1</v>
      </c>
      <c r="N294" s="555" t="s">
        <v>37</v>
      </c>
      <c r="P294" s="307">
        <f>O294*H294</f>
        <v>0</v>
      </c>
      <c r="Q294" s="307">
        <v>0</v>
      </c>
      <c r="R294" s="307">
        <f>Q294*H294</f>
        <v>0</v>
      </c>
      <c r="S294" s="307">
        <v>0</v>
      </c>
      <c r="T294" s="133">
        <f>S294*H294</f>
        <v>0</v>
      </c>
      <c r="AR294" s="134" t="s">
        <v>103</v>
      </c>
      <c r="AT294" s="134" t="s">
        <v>1008</v>
      </c>
      <c r="AU294" s="134" t="s">
        <v>78</v>
      </c>
      <c r="AY294" s="277" t="s">
        <v>130</v>
      </c>
      <c r="BE294" s="308">
        <f>IF(N294="základní",J294,0)</f>
        <v>0</v>
      </c>
      <c r="BF294" s="308">
        <f>IF(N294="snížená",J294,0)</f>
        <v>0</v>
      </c>
      <c r="BG294" s="308">
        <f>IF(N294="zákl. přenesená",J294,0)</f>
        <v>0</v>
      </c>
      <c r="BH294" s="308">
        <f>IF(N294="sníž. přenesená",J294,0)</f>
        <v>0</v>
      </c>
      <c r="BI294" s="308">
        <f>IF(N294="nulová",J294,0)</f>
        <v>0</v>
      </c>
      <c r="BJ294" s="277" t="s">
        <v>8</v>
      </c>
      <c r="BK294" s="308">
        <f>ROUND(I294*H294,0)</f>
        <v>0</v>
      </c>
      <c r="BL294" s="277" t="s">
        <v>103</v>
      </c>
      <c r="BM294" s="134" t="s">
        <v>4146</v>
      </c>
    </row>
    <row r="295" spans="2:65" s="686" customFormat="1" ht="37.950000000000003" customHeight="1">
      <c r="B295" s="301"/>
      <c r="C295" s="551" t="s">
        <v>1088</v>
      </c>
      <c r="D295" s="551" t="s">
        <v>1008</v>
      </c>
      <c r="E295" s="801" t="s">
        <v>4145</v>
      </c>
      <c r="F295" s="552" t="s">
        <v>4144</v>
      </c>
      <c r="G295" s="800" t="s">
        <v>138</v>
      </c>
      <c r="H295" s="799">
        <v>45.21</v>
      </c>
      <c r="I295" s="553"/>
      <c r="J295" s="798">
        <f>ROUND(I295*H295,0)</f>
        <v>0</v>
      </c>
      <c r="K295" s="552" t="s">
        <v>4082</v>
      </c>
      <c r="L295" s="34"/>
      <c r="M295" s="554" t="s">
        <v>1</v>
      </c>
      <c r="N295" s="555" t="s">
        <v>37</v>
      </c>
      <c r="P295" s="307">
        <f>O295*H295</f>
        <v>0</v>
      </c>
      <c r="Q295" s="307">
        <v>0</v>
      </c>
      <c r="R295" s="307">
        <f>Q295*H295</f>
        <v>0</v>
      </c>
      <c r="S295" s="307">
        <v>0</v>
      </c>
      <c r="T295" s="133">
        <f>S295*H295</f>
        <v>0</v>
      </c>
      <c r="AR295" s="134" t="s">
        <v>103</v>
      </c>
      <c r="AT295" s="134" t="s">
        <v>1008</v>
      </c>
      <c r="AU295" s="134" t="s">
        <v>78</v>
      </c>
      <c r="AY295" s="277" t="s">
        <v>130</v>
      </c>
      <c r="BE295" s="308">
        <f>IF(N295="základní",J295,0)</f>
        <v>0</v>
      </c>
      <c r="BF295" s="308">
        <f>IF(N295="snížená",J295,0)</f>
        <v>0</v>
      </c>
      <c r="BG295" s="308">
        <f>IF(N295="zákl. přenesená",J295,0)</f>
        <v>0</v>
      </c>
      <c r="BH295" s="308">
        <f>IF(N295="sníž. přenesená",J295,0)</f>
        <v>0</v>
      </c>
      <c r="BI295" s="308">
        <f>IF(N295="nulová",J295,0)</f>
        <v>0</v>
      </c>
      <c r="BJ295" s="277" t="s">
        <v>8</v>
      </c>
      <c r="BK295" s="308">
        <f>ROUND(I295*H295,0)</f>
        <v>0</v>
      </c>
      <c r="BL295" s="277" t="s">
        <v>103</v>
      </c>
      <c r="BM295" s="134" t="s">
        <v>4143</v>
      </c>
    </row>
    <row r="296" spans="2:65" s="686" customFormat="1" ht="37.950000000000003" customHeight="1">
      <c r="B296" s="301"/>
      <c r="C296" s="551" t="s">
        <v>895</v>
      </c>
      <c r="D296" s="551" t="s">
        <v>1008</v>
      </c>
      <c r="E296" s="801" t="s">
        <v>4142</v>
      </c>
      <c r="F296" s="552" t="s">
        <v>4141</v>
      </c>
      <c r="G296" s="800" t="s">
        <v>138</v>
      </c>
      <c r="H296" s="799">
        <v>20.27</v>
      </c>
      <c r="I296" s="553"/>
      <c r="J296" s="798">
        <f>ROUND(I296*H296,0)</f>
        <v>0</v>
      </c>
      <c r="K296" s="552" t="s">
        <v>4082</v>
      </c>
      <c r="L296" s="34"/>
      <c r="M296" s="554" t="s">
        <v>1</v>
      </c>
      <c r="N296" s="555" t="s">
        <v>37</v>
      </c>
      <c r="P296" s="307">
        <f>O296*H296</f>
        <v>0</v>
      </c>
      <c r="Q296" s="307">
        <v>0</v>
      </c>
      <c r="R296" s="307">
        <f>Q296*H296</f>
        <v>0</v>
      </c>
      <c r="S296" s="307">
        <v>0</v>
      </c>
      <c r="T296" s="133">
        <f>S296*H296</f>
        <v>0</v>
      </c>
      <c r="AR296" s="134" t="s">
        <v>103</v>
      </c>
      <c r="AT296" s="134" t="s">
        <v>1008</v>
      </c>
      <c r="AU296" s="134" t="s">
        <v>78</v>
      </c>
      <c r="AY296" s="277" t="s">
        <v>130</v>
      </c>
      <c r="BE296" s="308">
        <f>IF(N296="základní",J296,0)</f>
        <v>0</v>
      </c>
      <c r="BF296" s="308">
        <f>IF(N296="snížená",J296,0)</f>
        <v>0</v>
      </c>
      <c r="BG296" s="308">
        <f>IF(N296="zákl. přenesená",J296,0)</f>
        <v>0</v>
      </c>
      <c r="BH296" s="308">
        <f>IF(N296="sníž. přenesená",J296,0)</f>
        <v>0</v>
      </c>
      <c r="BI296" s="308">
        <f>IF(N296="nulová",J296,0)</f>
        <v>0</v>
      </c>
      <c r="BJ296" s="277" t="s">
        <v>8</v>
      </c>
      <c r="BK296" s="308">
        <f>ROUND(I296*H296,0)</f>
        <v>0</v>
      </c>
      <c r="BL296" s="277" t="s">
        <v>103</v>
      </c>
      <c r="BM296" s="134" t="s">
        <v>4140</v>
      </c>
    </row>
    <row r="297" spans="2:65" s="686" customFormat="1" ht="44.25" customHeight="1">
      <c r="B297" s="301"/>
      <c r="C297" s="551" t="s">
        <v>1093</v>
      </c>
      <c r="D297" s="551" t="s">
        <v>1008</v>
      </c>
      <c r="E297" s="801" t="s">
        <v>4139</v>
      </c>
      <c r="F297" s="552" t="s">
        <v>4138</v>
      </c>
      <c r="G297" s="800" t="s">
        <v>138</v>
      </c>
      <c r="H297" s="799">
        <v>106.194</v>
      </c>
      <c r="I297" s="553"/>
      <c r="J297" s="798">
        <f>ROUND(I297*H297,0)</f>
        <v>0</v>
      </c>
      <c r="K297" s="552" t="s">
        <v>4082</v>
      </c>
      <c r="L297" s="34"/>
      <c r="M297" s="554" t="s">
        <v>1</v>
      </c>
      <c r="N297" s="555" t="s">
        <v>37</v>
      </c>
      <c r="P297" s="307">
        <f>O297*H297</f>
        <v>0</v>
      </c>
      <c r="Q297" s="307">
        <v>0</v>
      </c>
      <c r="R297" s="307">
        <f>Q297*H297</f>
        <v>0</v>
      </c>
      <c r="S297" s="307">
        <v>0</v>
      </c>
      <c r="T297" s="133">
        <f>S297*H297</f>
        <v>0</v>
      </c>
      <c r="AR297" s="134" t="s">
        <v>103</v>
      </c>
      <c r="AT297" s="134" t="s">
        <v>1008</v>
      </c>
      <c r="AU297" s="134" t="s">
        <v>78</v>
      </c>
      <c r="AY297" s="277" t="s">
        <v>130</v>
      </c>
      <c r="BE297" s="308">
        <f>IF(N297="základní",J297,0)</f>
        <v>0</v>
      </c>
      <c r="BF297" s="308">
        <f>IF(N297="snížená",J297,0)</f>
        <v>0</v>
      </c>
      <c r="BG297" s="308">
        <f>IF(N297="zákl. přenesená",J297,0)</f>
        <v>0</v>
      </c>
      <c r="BH297" s="308">
        <f>IF(N297="sníž. přenesená",J297,0)</f>
        <v>0</v>
      </c>
      <c r="BI297" s="308">
        <f>IF(N297="nulová",J297,0)</f>
        <v>0</v>
      </c>
      <c r="BJ297" s="277" t="s">
        <v>8</v>
      </c>
      <c r="BK297" s="308">
        <f>ROUND(I297*H297,0)</f>
        <v>0</v>
      </c>
      <c r="BL297" s="277" t="s">
        <v>103</v>
      </c>
      <c r="BM297" s="134" t="s">
        <v>4137</v>
      </c>
    </row>
    <row r="298" spans="2:65" s="292" customFormat="1" ht="22.95" customHeight="1">
      <c r="B298" s="293"/>
      <c r="D298" s="120" t="s">
        <v>71</v>
      </c>
      <c r="E298" s="129" t="s">
        <v>4136</v>
      </c>
      <c r="F298" s="129" t="s">
        <v>4135</v>
      </c>
      <c r="I298" s="294"/>
      <c r="J298" s="300">
        <f>BK298</f>
        <v>0</v>
      </c>
      <c r="L298" s="293"/>
      <c r="M298" s="296"/>
      <c r="P298" s="297">
        <f>P299</f>
        <v>0</v>
      </c>
      <c r="R298" s="297">
        <f>R299</f>
        <v>0</v>
      </c>
      <c r="T298" s="298">
        <f>T299</f>
        <v>0</v>
      </c>
      <c r="AR298" s="120" t="s">
        <v>8</v>
      </c>
      <c r="AT298" s="127" t="s">
        <v>71</v>
      </c>
      <c r="AU298" s="127" t="s">
        <v>8</v>
      </c>
      <c r="AY298" s="120" t="s">
        <v>130</v>
      </c>
      <c r="BK298" s="128">
        <f>BK299</f>
        <v>0</v>
      </c>
    </row>
    <row r="299" spans="2:65" s="686" customFormat="1" ht="24.25" customHeight="1">
      <c r="B299" s="301"/>
      <c r="C299" s="551" t="s">
        <v>897</v>
      </c>
      <c r="D299" s="551" t="s">
        <v>1008</v>
      </c>
      <c r="E299" s="801" t="s">
        <v>4134</v>
      </c>
      <c r="F299" s="552" t="s">
        <v>4133</v>
      </c>
      <c r="G299" s="800" t="s">
        <v>138</v>
      </c>
      <c r="H299" s="799">
        <v>663.36300000000006</v>
      </c>
      <c r="I299" s="553"/>
      <c r="J299" s="798">
        <f>ROUND(I299*H299,0)</f>
        <v>0</v>
      </c>
      <c r="K299" s="552" t="s">
        <v>4082</v>
      </c>
      <c r="L299" s="34"/>
      <c r="M299" s="554" t="s">
        <v>1</v>
      </c>
      <c r="N299" s="555" t="s">
        <v>37</v>
      </c>
      <c r="P299" s="307">
        <f>O299*H299</f>
        <v>0</v>
      </c>
      <c r="Q299" s="307">
        <v>0</v>
      </c>
      <c r="R299" s="307">
        <f>Q299*H299</f>
        <v>0</v>
      </c>
      <c r="S299" s="307">
        <v>0</v>
      </c>
      <c r="T299" s="133">
        <f>S299*H299</f>
        <v>0</v>
      </c>
      <c r="AR299" s="134" t="s">
        <v>103</v>
      </c>
      <c r="AT299" s="134" t="s">
        <v>1008</v>
      </c>
      <c r="AU299" s="134" t="s">
        <v>78</v>
      </c>
      <c r="AY299" s="277" t="s">
        <v>130</v>
      </c>
      <c r="BE299" s="308">
        <f>IF(N299="základní",J299,0)</f>
        <v>0</v>
      </c>
      <c r="BF299" s="308">
        <f>IF(N299="snížená",J299,0)</f>
        <v>0</v>
      </c>
      <c r="BG299" s="308">
        <f>IF(N299="zákl. přenesená",J299,0)</f>
        <v>0</v>
      </c>
      <c r="BH299" s="308">
        <f>IF(N299="sníž. přenesená",J299,0)</f>
        <v>0</v>
      </c>
      <c r="BI299" s="308">
        <f>IF(N299="nulová",J299,0)</f>
        <v>0</v>
      </c>
      <c r="BJ299" s="277" t="s">
        <v>8</v>
      </c>
      <c r="BK299" s="308">
        <f>ROUND(I299*H299,0)</f>
        <v>0</v>
      </c>
      <c r="BL299" s="277" t="s">
        <v>103</v>
      </c>
      <c r="BM299" s="134" t="s">
        <v>4132</v>
      </c>
    </row>
    <row r="300" spans="2:65" s="292" customFormat="1" ht="25.95" customHeight="1">
      <c r="B300" s="293"/>
      <c r="D300" s="120" t="s">
        <v>71</v>
      </c>
      <c r="E300" s="121" t="s">
        <v>4131</v>
      </c>
      <c r="F300" s="121" t="s">
        <v>4130</v>
      </c>
      <c r="I300" s="294"/>
      <c r="J300" s="295">
        <f>BK300</f>
        <v>0</v>
      </c>
      <c r="L300" s="293"/>
      <c r="M300" s="296"/>
      <c r="P300" s="297">
        <f>P301+P323+P327</f>
        <v>0</v>
      </c>
      <c r="R300" s="297">
        <f>R301+R323+R327</f>
        <v>1.0281195030000001</v>
      </c>
      <c r="T300" s="298">
        <f>T301+T323+T327</f>
        <v>0.63344999999999996</v>
      </c>
      <c r="AR300" s="120" t="s">
        <v>78</v>
      </c>
      <c r="AT300" s="127" t="s">
        <v>71</v>
      </c>
      <c r="AU300" s="127" t="s">
        <v>72</v>
      </c>
      <c r="AY300" s="120" t="s">
        <v>130</v>
      </c>
      <c r="BK300" s="128">
        <f>BK301+BK323+BK327</f>
        <v>0</v>
      </c>
    </row>
    <row r="301" spans="2:65" s="292" customFormat="1" ht="22.95" customHeight="1">
      <c r="B301" s="293"/>
      <c r="D301" s="120" t="s">
        <v>71</v>
      </c>
      <c r="E301" s="129" t="s">
        <v>4129</v>
      </c>
      <c r="F301" s="129" t="s">
        <v>4128</v>
      </c>
      <c r="I301" s="294"/>
      <c r="J301" s="300">
        <f>BK301</f>
        <v>0</v>
      </c>
      <c r="L301" s="293"/>
      <c r="M301" s="296"/>
      <c r="P301" s="297">
        <f>SUM(P302:P322)</f>
        <v>0</v>
      </c>
      <c r="R301" s="297">
        <f>SUM(R302:R322)</f>
        <v>0.82250550300000003</v>
      </c>
      <c r="T301" s="298">
        <f>SUM(T302:T322)</f>
        <v>0.16891999999999999</v>
      </c>
      <c r="AR301" s="120" t="s">
        <v>78</v>
      </c>
      <c r="AT301" s="127" t="s">
        <v>71</v>
      </c>
      <c r="AU301" s="127" t="s">
        <v>8</v>
      </c>
      <c r="AY301" s="120" t="s">
        <v>130</v>
      </c>
      <c r="BK301" s="128">
        <f>SUM(BK302:BK322)</f>
        <v>0</v>
      </c>
    </row>
    <row r="302" spans="2:65" s="686" customFormat="1" ht="16.5" customHeight="1">
      <c r="B302" s="301"/>
      <c r="C302" s="551" t="s">
        <v>1099</v>
      </c>
      <c r="D302" s="551" t="s">
        <v>1008</v>
      </c>
      <c r="E302" s="801" t="s">
        <v>4127</v>
      </c>
      <c r="F302" s="552" t="s">
        <v>4126</v>
      </c>
      <c r="G302" s="800" t="s">
        <v>270</v>
      </c>
      <c r="H302" s="799">
        <v>42.23</v>
      </c>
      <c r="I302" s="553"/>
      <c r="J302" s="798">
        <f>ROUND(I302*H302,0)</f>
        <v>0</v>
      </c>
      <c r="K302" s="552" t="s">
        <v>4082</v>
      </c>
      <c r="L302" s="34"/>
      <c r="M302" s="554" t="s">
        <v>1</v>
      </c>
      <c r="N302" s="555" t="s">
        <v>37</v>
      </c>
      <c r="P302" s="307">
        <f>O302*H302</f>
        <v>0</v>
      </c>
      <c r="Q302" s="307">
        <v>0</v>
      </c>
      <c r="R302" s="307">
        <f>Q302*H302</f>
        <v>0</v>
      </c>
      <c r="S302" s="307">
        <v>4.0000000000000001E-3</v>
      </c>
      <c r="T302" s="133">
        <f>S302*H302</f>
        <v>0.16891999999999999</v>
      </c>
      <c r="AR302" s="134" t="s">
        <v>143</v>
      </c>
      <c r="AT302" s="134" t="s">
        <v>1008</v>
      </c>
      <c r="AU302" s="134" t="s">
        <v>78</v>
      </c>
      <c r="AY302" s="277" t="s">
        <v>130</v>
      </c>
      <c r="BE302" s="308">
        <f>IF(N302="základní",J302,0)</f>
        <v>0</v>
      </c>
      <c r="BF302" s="308">
        <f>IF(N302="snížená",J302,0)</f>
        <v>0</v>
      </c>
      <c r="BG302" s="308">
        <f>IF(N302="zákl. přenesená",J302,0)</f>
        <v>0</v>
      </c>
      <c r="BH302" s="308">
        <f>IF(N302="sníž. přenesená",J302,0)</f>
        <v>0</v>
      </c>
      <c r="BI302" s="308">
        <f>IF(N302="nulová",J302,0)</f>
        <v>0</v>
      </c>
      <c r="BJ302" s="277" t="s">
        <v>8</v>
      </c>
      <c r="BK302" s="308">
        <f>ROUND(I302*H302,0)</f>
        <v>0</v>
      </c>
      <c r="BL302" s="277" t="s">
        <v>143</v>
      </c>
      <c r="BM302" s="134" t="s">
        <v>4125</v>
      </c>
    </row>
    <row r="303" spans="2:65" s="10" customFormat="1" ht="20.6">
      <c r="B303" s="136"/>
      <c r="D303" s="137" t="s">
        <v>131</v>
      </c>
      <c r="E303" s="138" t="s">
        <v>1</v>
      </c>
      <c r="F303" s="139" t="s">
        <v>4124</v>
      </c>
      <c r="H303" s="140">
        <v>42.23</v>
      </c>
      <c r="I303" s="141"/>
      <c r="L303" s="136"/>
      <c r="M303" s="142"/>
      <c r="T303" s="144"/>
      <c r="AT303" s="138" t="s">
        <v>131</v>
      </c>
      <c r="AU303" s="138" t="s">
        <v>78</v>
      </c>
      <c r="AV303" s="10" t="s">
        <v>78</v>
      </c>
      <c r="AW303" s="10" t="s">
        <v>28</v>
      </c>
      <c r="AX303" s="10" t="s">
        <v>72</v>
      </c>
      <c r="AY303" s="138" t="s">
        <v>130</v>
      </c>
    </row>
    <row r="304" spans="2:65" s="813" customFormat="1">
      <c r="B304" s="817"/>
      <c r="D304" s="137" t="s">
        <v>131</v>
      </c>
      <c r="E304" s="814" t="s">
        <v>1</v>
      </c>
      <c r="F304" s="820" t="s">
        <v>4123</v>
      </c>
      <c r="H304" s="819">
        <v>42.23</v>
      </c>
      <c r="I304" s="818"/>
      <c r="L304" s="817"/>
      <c r="M304" s="816"/>
      <c r="T304" s="815"/>
      <c r="AT304" s="814" t="s">
        <v>131</v>
      </c>
      <c r="AU304" s="814" t="s">
        <v>78</v>
      </c>
      <c r="AV304" s="813" t="s">
        <v>132</v>
      </c>
      <c r="AW304" s="813" t="s">
        <v>28</v>
      </c>
      <c r="AX304" s="813" t="s">
        <v>8</v>
      </c>
      <c r="AY304" s="814" t="s">
        <v>130</v>
      </c>
    </row>
    <row r="305" spans="2:65" s="686" customFormat="1" ht="24.25" customHeight="1">
      <c r="B305" s="301"/>
      <c r="C305" s="551" t="s">
        <v>1087</v>
      </c>
      <c r="D305" s="551" t="s">
        <v>1008</v>
      </c>
      <c r="E305" s="801" t="s">
        <v>3788</v>
      </c>
      <c r="F305" s="552" t="s">
        <v>3787</v>
      </c>
      <c r="G305" s="800" t="s">
        <v>270</v>
      </c>
      <c r="H305" s="799">
        <v>60</v>
      </c>
      <c r="I305" s="553"/>
      <c r="J305" s="798">
        <f>ROUND(I305*H305,0)</f>
        <v>0</v>
      </c>
      <c r="K305" s="552" t="s">
        <v>4082</v>
      </c>
      <c r="L305" s="34"/>
      <c r="M305" s="554" t="s">
        <v>1</v>
      </c>
      <c r="N305" s="555" t="s">
        <v>37</v>
      </c>
      <c r="P305" s="307">
        <f>O305*H305</f>
        <v>0</v>
      </c>
      <c r="Q305" s="307">
        <v>3.9500000000000001E-4</v>
      </c>
      <c r="R305" s="307">
        <f>Q305*H305</f>
        <v>2.3699999999999999E-2</v>
      </c>
      <c r="S305" s="307">
        <v>0</v>
      </c>
      <c r="T305" s="133">
        <f>S305*H305</f>
        <v>0</v>
      </c>
      <c r="AR305" s="134" t="s">
        <v>143</v>
      </c>
      <c r="AT305" s="134" t="s">
        <v>1008</v>
      </c>
      <c r="AU305" s="134" t="s">
        <v>78</v>
      </c>
      <c r="AY305" s="277" t="s">
        <v>130</v>
      </c>
      <c r="BE305" s="308">
        <f>IF(N305="základní",J305,0)</f>
        <v>0</v>
      </c>
      <c r="BF305" s="308">
        <f>IF(N305="snížená",J305,0)</f>
        <v>0</v>
      </c>
      <c r="BG305" s="308">
        <f>IF(N305="zákl. přenesená",J305,0)</f>
        <v>0</v>
      </c>
      <c r="BH305" s="308">
        <f>IF(N305="sníž. přenesená",J305,0)</f>
        <v>0</v>
      </c>
      <c r="BI305" s="308">
        <f>IF(N305="nulová",J305,0)</f>
        <v>0</v>
      </c>
      <c r="BJ305" s="277" t="s">
        <v>8</v>
      </c>
      <c r="BK305" s="308">
        <f>ROUND(I305*H305,0)</f>
        <v>0</v>
      </c>
      <c r="BL305" s="277" t="s">
        <v>143</v>
      </c>
      <c r="BM305" s="134" t="s">
        <v>4122</v>
      </c>
    </row>
    <row r="306" spans="2:65" s="10" customFormat="1">
      <c r="B306" s="136"/>
      <c r="D306" s="137" t="s">
        <v>131</v>
      </c>
      <c r="E306" s="138" t="s">
        <v>1</v>
      </c>
      <c r="F306" s="139" t="s">
        <v>4121</v>
      </c>
      <c r="H306" s="140">
        <v>60</v>
      </c>
      <c r="I306" s="141"/>
      <c r="L306" s="136"/>
      <c r="M306" s="142"/>
      <c r="T306" s="144"/>
      <c r="AT306" s="138" t="s">
        <v>131</v>
      </c>
      <c r="AU306" s="138" t="s">
        <v>78</v>
      </c>
      <c r="AV306" s="10" t="s">
        <v>78</v>
      </c>
      <c r="AW306" s="10" t="s">
        <v>28</v>
      </c>
      <c r="AX306" s="10" t="s">
        <v>72</v>
      </c>
      <c r="AY306" s="138" t="s">
        <v>130</v>
      </c>
    </row>
    <row r="307" spans="2:65" s="813" customFormat="1">
      <c r="B307" s="817"/>
      <c r="D307" s="137" t="s">
        <v>131</v>
      </c>
      <c r="E307" s="814" t="s">
        <v>1</v>
      </c>
      <c r="F307" s="820" t="s">
        <v>2951</v>
      </c>
      <c r="H307" s="819">
        <v>60</v>
      </c>
      <c r="I307" s="818"/>
      <c r="L307" s="817"/>
      <c r="M307" s="816"/>
      <c r="T307" s="815"/>
      <c r="AT307" s="814" t="s">
        <v>131</v>
      </c>
      <c r="AU307" s="814" t="s">
        <v>78</v>
      </c>
      <c r="AV307" s="813" t="s">
        <v>132</v>
      </c>
      <c r="AW307" s="813" t="s">
        <v>28</v>
      </c>
      <c r="AX307" s="813" t="s">
        <v>8</v>
      </c>
      <c r="AY307" s="814" t="s">
        <v>130</v>
      </c>
    </row>
    <row r="308" spans="2:65" s="686" customFormat="1" ht="24.25" customHeight="1">
      <c r="B308" s="301"/>
      <c r="C308" s="551" t="s">
        <v>1104</v>
      </c>
      <c r="D308" s="551" t="s">
        <v>1008</v>
      </c>
      <c r="E308" s="801" t="s">
        <v>4120</v>
      </c>
      <c r="F308" s="552" t="s">
        <v>4119</v>
      </c>
      <c r="G308" s="800" t="s">
        <v>158</v>
      </c>
      <c r="H308" s="799">
        <v>100</v>
      </c>
      <c r="I308" s="553"/>
      <c r="J308" s="798">
        <f>ROUND(I308*H308,0)</f>
        <v>0</v>
      </c>
      <c r="K308" s="552" t="s">
        <v>4082</v>
      </c>
      <c r="L308" s="34"/>
      <c r="M308" s="554" t="s">
        <v>1</v>
      </c>
      <c r="N308" s="555" t="s">
        <v>37</v>
      </c>
      <c r="P308" s="307">
        <f>O308*H308</f>
        <v>0</v>
      </c>
      <c r="Q308" s="307">
        <v>1.6000000000000001E-4</v>
      </c>
      <c r="R308" s="307">
        <f>Q308*H308</f>
        <v>1.6E-2</v>
      </c>
      <c r="S308" s="307">
        <v>0</v>
      </c>
      <c r="T308" s="133">
        <f>S308*H308</f>
        <v>0</v>
      </c>
      <c r="AR308" s="134" t="s">
        <v>143</v>
      </c>
      <c r="AT308" s="134" t="s">
        <v>1008</v>
      </c>
      <c r="AU308" s="134" t="s">
        <v>78</v>
      </c>
      <c r="AY308" s="277" t="s">
        <v>130</v>
      </c>
      <c r="BE308" s="308">
        <f>IF(N308="základní",J308,0)</f>
        <v>0</v>
      </c>
      <c r="BF308" s="308">
        <f>IF(N308="snížená",J308,0)</f>
        <v>0</v>
      </c>
      <c r="BG308" s="308">
        <f>IF(N308="zákl. přenesená",J308,0)</f>
        <v>0</v>
      </c>
      <c r="BH308" s="308">
        <f>IF(N308="sníž. přenesená",J308,0)</f>
        <v>0</v>
      </c>
      <c r="BI308" s="308">
        <f>IF(N308="nulová",J308,0)</f>
        <v>0</v>
      </c>
      <c r="BJ308" s="277" t="s">
        <v>8</v>
      </c>
      <c r="BK308" s="308">
        <f>ROUND(I308*H308,0)</f>
        <v>0</v>
      </c>
      <c r="BL308" s="277" t="s">
        <v>143</v>
      </c>
      <c r="BM308" s="134" t="s">
        <v>4118</v>
      </c>
    </row>
    <row r="309" spans="2:65" s="10" customFormat="1">
      <c r="B309" s="136"/>
      <c r="D309" s="137" t="s">
        <v>131</v>
      </c>
      <c r="E309" s="138" t="s">
        <v>1</v>
      </c>
      <c r="F309" s="139" t="s">
        <v>4117</v>
      </c>
      <c r="H309" s="140">
        <v>100</v>
      </c>
      <c r="I309" s="141"/>
      <c r="L309" s="136"/>
      <c r="M309" s="142"/>
      <c r="T309" s="144"/>
      <c r="AT309" s="138" t="s">
        <v>131</v>
      </c>
      <c r="AU309" s="138" t="s">
        <v>78</v>
      </c>
      <c r="AV309" s="10" t="s">
        <v>78</v>
      </c>
      <c r="AW309" s="10" t="s">
        <v>28</v>
      </c>
      <c r="AX309" s="10" t="s">
        <v>72</v>
      </c>
      <c r="AY309" s="138" t="s">
        <v>130</v>
      </c>
    </row>
    <row r="310" spans="2:65" s="813" customFormat="1">
      <c r="B310" s="817"/>
      <c r="D310" s="137" t="s">
        <v>131</v>
      </c>
      <c r="E310" s="814" t="s">
        <v>1</v>
      </c>
      <c r="F310" s="820" t="s">
        <v>2951</v>
      </c>
      <c r="H310" s="819">
        <v>100</v>
      </c>
      <c r="I310" s="818"/>
      <c r="L310" s="817"/>
      <c r="M310" s="816"/>
      <c r="T310" s="815"/>
      <c r="AT310" s="814" t="s">
        <v>131</v>
      </c>
      <c r="AU310" s="814" t="s">
        <v>78</v>
      </c>
      <c r="AV310" s="813" t="s">
        <v>132</v>
      </c>
      <c r="AW310" s="813" t="s">
        <v>28</v>
      </c>
      <c r="AX310" s="813" t="s">
        <v>8</v>
      </c>
      <c r="AY310" s="814" t="s">
        <v>130</v>
      </c>
    </row>
    <row r="311" spans="2:65" s="686" customFormat="1" ht="24.25" customHeight="1">
      <c r="B311" s="301"/>
      <c r="C311" s="551" t="s">
        <v>1090</v>
      </c>
      <c r="D311" s="551" t="s">
        <v>1008</v>
      </c>
      <c r="E311" s="801" t="s">
        <v>2989</v>
      </c>
      <c r="F311" s="552" t="s">
        <v>2988</v>
      </c>
      <c r="G311" s="800" t="s">
        <v>270</v>
      </c>
      <c r="H311" s="799">
        <v>108.28400000000001</v>
      </c>
      <c r="I311" s="553"/>
      <c r="J311" s="798">
        <f>ROUND(I311*H311,0)</f>
        <v>0</v>
      </c>
      <c r="K311" s="552" t="s">
        <v>4082</v>
      </c>
      <c r="L311" s="34"/>
      <c r="M311" s="554" t="s">
        <v>1</v>
      </c>
      <c r="N311" s="555" t="s">
        <v>37</v>
      </c>
      <c r="P311" s="307">
        <f>O311*H311</f>
        <v>0</v>
      </c>
      <c r="Q311" s="307">
        <v>0</v>
      </c>
      <c r="R311" s="307">
        <f>Q311*H311</f>
        <v>0</v>
      </c>
      <c r="S311" s="307">
        <v>0</v>
      </c>
      <c r="T311" s="133">
        <f>S311*H311</f>
        <v>0</v>
      </c>
      <c r="AR311" s="134" t="s">
        <v>143</v>
      </c>
      <c r="AT311" s="134" t="s">
        <v>1008</v>
      </c>
      <c r="AU311" s="134" t="s">
        <v>78</v>
      </c>
      <c r="AY311" s="277" t="s">
        <v>130</v>
      </c>
      <c r="BE311" s="308">
        <f>IF(N311="základní",J311,0)</f>
        <v>0</v>
      </c>
      <c r="BF311" s="308">
        <f>IF(N311="snížená",J311,0)</f>
        <v>0</v>
      </c>
      <c r="BG311" s="308">
        <f>IF(N311="zákl. přenesená",J311,0)</f>
        <v>0</v>
      </c>
      <c r="BH311" s="308">
        <f>IF(N311="sníž. přenesená",J311,0)</f>
        <v>0</v>
      </c>
      <c r="BI311" s="308">
        <f>IF(N311="nulová",J311,0)</f>
        <v>0</v>
      </c>
      <c r="BJ311" s="277" t="s">
        <v>8</v>
      </c>
      <c r="BK311" s="308">
        <f>ROUND(I311*H311,0)</f>
        <v>0</v>
      </c>
      <c r="BL311" s="277" t="s">
        <v>143</v>
      </c>
      <c r="BM311" s="134" t="s">
        <v>4116</v>
      </c>
    </row>
    <row r="312" spans="2:65" s="10" customFormat="1">
      <c r="B312" s="136"/>
      <c r="D312" s="137" t="s">
        <v>131</v>
      </c>
      <c r="E312" s="138" t="s">
        <v>1</v>
      </c>
      <c r="F312" s="139" t="s">
        <v>2993</v>
      </c>
      <c r="H312" s="140">
        <v>101.559</v>
      </c>
      <c r="I312" s="141"/>
      <c r="L312" s="136"/>
      <c r="M312" s="142"/>
      <c r="T312" s="144"/>
      <c r="AT312" s="138" t="s">
        <v>131</v>
      </c>
      <c r="AU312" s="138" t="s">
        <v>78</v>
      </c>
      <c r="AV312" s="10" t="s">
        <v>78</v>
      </c>
      <c r="AW312" s="10" t="s">
        <v>28</v>
      </c>
      <c r="AX312" s="10" t="s">
        <v>72</v>
      </c>
      <c r="AY312" s="138" t="s">
        <v>130</v>
      </c>
    </row>
    <row r="313" spans="2:65" s="10" customFormat="1">
      <c r="B313" s="136"/>
      <c r="D313" s="137" t="s">
        <v>131</v>
      </c>
      <c r="E313" s="138" t="s">
        <v>1</v>
      </c>
      <c r="F313" s="139" t="s">
        <v>2992</v>
      </c>
      <c r="H313" s="140">
        <v>2.2999999999999998</v>
      </c>
      <c r="I313" s="141"/>
      <c r="L313" s="136"/>
      <c r="M313" s="142"/>
      <c r="T313" s="144"/>
      <c r="AT313" s="138" t="s">
        <v>131</v>
      </c>
      <c r="AU313" s="138" t="s">
        <v>78</v>
      </c>
      <c r="AV313" s="10" t="s">
        <v>78</v>
      </c>
      <c r="AW313" s="10" t="s">
        <v>28</v>
      </c>
      <c r="AX313" s="10" t="s">
        <v>72</v>
      </c>
      <c r="AY313" s="138" t="s">
        <v>130</v>
      </c>
    </row>
    <row r="314" spans="2:65" s="10" customFormat="1">
      <c r="B314" s="136"/>
      <c r="D314" s="137" t="s">
        <v>131</v>
      </c>
      <c r="E314" s="138" t="s">
        <v>1</v>
      </c>
      <c r="F314" s="139" t="s">
        <v>2991</v>
      </c>
      <c r="H314" s="140">
        <v>4.4249999999999998</v>
      </c>
      <c r="I314" s="141"/>
      <c r="L314" s="136"/>
      <c r="M314" s="142"/>
      <c r="T314" s="144"/>
      <c r="AT314" s="138" t="s">
        <v>131</v>
      </c>
      <c r="AU314" s="138" t="s">
        <v>78</v>
      </c>
      <c r="AV314" s="10" t="s">
        <v>78</v>
      </c>
      <c r="AW314" s="10" t="s">
        <v>28</v>
      </c>
      <c r="AX314" s="10" t="s">
        <v>72</v>
      </c>
      <c r="AY314" s="138" t="s">
        <v>130</v>
      </c>
    </row>
    <row r="315" spans="2:65" s="813" customFormat="1">
      <c r="B315" s="817"/>
      <c r="D315" s="137" t="s">
        <v>131</v>
      </c>
      <c r="E315" s="814" t="s">
        <v>2990</v>
      </c>
      <c r="F315" s="820" t="s">
        <v>2951</v>
      </c>
      <c r="H315" s="819">
        <v>108.28400000000001</v>
      </c>
      <c r="I315" s="818"/>
      <c r="L315" s="817"/>
      <c r="M315" s="816"/>
      <c r="T315" s="815"/>
      <c r="AT315" s="814" t="s">
        <v>131</v>
      </c>
      <c r="AU315" s="814" t="s">
        <v>78</v>
      </c>
      <c r="AV315" s="813" t="s">
        <v>132</v>
      </c>
      <c r="AW315" s="813" t="s">
        <v>28</v>
      </c>
      <c r="AX315" s="813" t="s">
        <v>8</v>
      </c>
      <c r="AY315" s="814" t="s">
        <v>130</v>
      </c>
    </row>
    <row r="316" spans="2:65" s="686" customFormat="1" ht="16.5" customHeight="1">
      <c r="B316" s="301"/>
      <c r="C316" s="145" t="s">
        <v>1108</v>
      </c>
      <c r="D316" s="145" t="s">
        <v>164</v>
      </c>
      <c r="E316" s="146" t="s">
        <v>2985</v>
      </c>
      <c r="F316" s="147" t="s">
        <v>2984</v>
      </c>
      <c r="G316" s="148" t="s">
        <v>138</v>
      </c>
      <c r="H316" s="149">
        <v>3.7999999999999999E-2</v>
      </c>
      <c r="I316" s="150"/>
      <c r="J316" s="151">
        <f>ROUND(I316*H316,0)</f>
        <v>0</v>
      </c>
      <c r="K316" s="147" t="s">
        <v>4082</v>
      </c>
      <c r="L316" s="152"/>
      <c r="M316" s="153" t="s">
        <v>1</v>
      </c>
      <c r="N316" s="306" t="s">
        <v>37</v>
      </c>
      <c r="P316" s="307">
        <f>O316*H316</f>
        <v>0</v>
      </c>
      <c r="Q316" s="307">
        <v>1</v>
      </c>
      <c r="R316" s="307">
        <f>Q316*H316</f>
        <v>3.7999999999999999E-2</v>
      </c>
      <c r="S316" s="307">
        <v>0</v>
      </c>
      <c r="T316" s="133">
        <f>S316*H316</f>
        <v>0</v>
      </c>
      <c r="AR316" s="134" t="s">
        <v>154</v>
      </c>
      <c r="AT316" s="134" t="s">
        <v>164</v>
      </c>
      <c r="AU316" s="134" t="s">
        <v>78</v>
      </c>
      <c r="AY316" s="277" t="s">
        <v>130</v>
      </c>
      <c r="BE316" s="308">
        <f>IF(N316="základní",J316,0)</f>
        <v>0</v>
      </c>
      <c r="BF316" s="308">
        <f>IF(N316="snížená",J316,0)</f>
        <v>0</v>
      </c>
      <c r="BG316" s="308">
        <f>IF(N316="zákl. přenesená",J316,0)</f>
        <v>0</v>
      </c>
      <c r="BH316" s="308">
        <f>IF(N316="sníž. přenesená",J316,0)</f>
        <v>0</v>
      </c>
      <c r="BI316" s="308">
        <f>IF(N316="nulová",J316,0)</f>
        <v>0</v>
      </c>
      <c r="BJ316" s="277" t="s">
        <v>8</v>
      </c>
      <c r="BK316" s="308">
        <f>ROUND(I316*H316,0)</f>
        <v>0</v>
      </c>
      <c r="BL316" s="277" t="s">
        <v>143</v>
      </c>
      <c r="BM316" s="134" t="s">
        <v>4115</v>
      </c>
    </row>
    <row r="317" spans="2:65" s="10" customFormat="1">
      <c r="B317" s="136"/>
      <c r="D317" s="137" t="s">
        <v>131</v>
      </c>
      <c r="E317" s="138" t="s">
        <v>1</v>
      </c>
      <c r="F317" s="139" t="s">
        <v>4114</v>
      </c>
      <c r="H317" s="140">
        <v>3.7999999999999999E-2</v>
      </c>
      <c r="I317" s="141"/>
      <c r="L317" s="136"/>
      <c r="M317" s="142"/>
      <c r="T317" s="144"/>
      <c r="AT317" s="138" t="s">
        <v>131</v>
      </c>
      <c r="AU317" s="138" t="s">
        <v>78</v>
      </c>
      <c r="AV317" s="10" t="s">
        <v>78</v>
      </c>
      <c r="AW317" s="10" t="s">
        <v>28</v>
      </c>
      <c r="AX317" s="10" t="s">
        <v>8</v>
      </c>
      <c r="AY317" s="138" t="s">
        <v>130</v>
      </c>
    </row>
    <row r="318" spans="2:65" s="686" customFormat="1" ht="21.75" customHeight="1">
      <c r="B318" s="301"/>
      <c r="C318" s="551" t="s">
        <v>1092</v>
      </c>
      <c r="D318" s="551" t="s">
        <v>1008</v>
      </c>
      <c r="E318" s="801" t="s">
        <v>2987</v>
      </c>
      <c r="F318" s="552" t="s">
        <v>2986</v>
      </c>
      <c r="G318" s="800" t="s">
        <v>270</v>
      </c>
      <c r="H318" s="799">
        <v>108.28400000000001</v>
      </c>
      <c r="I318" s="553"/>
      <c r="J318" s="798">
        <f>ROUND(I318*H318,0)</f>
        <v>0</v>
      </c>
      <c r="K318" s="552" t="s">
        <v>4082</v>
      </c>
      <c r="L318" s="34"/>
      <c r="M318" s="554" t="s">
        <v>1</v>
      </c>
      <c r="N318" s="555" t="s">
        <v>37</v>
      </c>
      <c r="P318" s="307">
        <f>O318*H318</f>
        <v>0</v>
      </c>
      <c r="Q318" s="307">
        <v>3.9825E-4</v>
      </c>
      <c r="R318" s="307">
        <f>Q318*H318</f>
        <v>4.3124103000000004E-2</v>
      </c>
      <c r="S318" s="307">
        <v>0</v>
      </c>
      <c r="T318" s="133">
        <f>S318*H318</f>
        <v>0</v>
      </c>
      <c r="AR318" s="134" t="s">
        <v>143</v>
      </c>
      <c r="AT318" s="134" t="s">
        <v>1008</v>
      </c>
      <c r="AU318" s="134" t="s">
        <v>78</v>
      </c>
      <c r="AY318" s="277" t="s">
        <v>130</v>
      </c>
      <c r="BE318" s="308">
        <f>IF(N318="základní",J318,0)</f>
        <v>0</v>
      </c>
      <c r="BF318" s="308">
        <f>IF(N318="snížená",J318,0)</f>
        <v>0</v>
      </c>
      <c r="BG318" s="308">
        <f>IF(N318="zákl. přenesená",J318,0)</f>
        <v>0</v>
      </c>
      <c r="BH318" s="308">
        <f>IF(N318="sníž. přenesená",J318,0)</f>
        <v>0</v>
      </c>
      <c r="BI318" s="308">
        <f>IF(N318="nulová",J318,0)</f>
        <v>0</v>
      </c>
      <c r="BJ318" s="277" t="s">
        <v>8</v>
      </c>
      <c r="BK318" s="308">
        <f>ROUND(I318*H318,0)</f>
        <v>0</v>
      </c>
      <c r="BL318" s="277" t="s">
        <v>143</v>
      </c>
      <c r="BM318" s="134" t="s">
        <v>4113</v>
      </c>
    </row>
    <row r="319" spans="2:65" s="10" customFormat="1">
      <c r="B319" s="136"/>
      <c r="D319" s="137" t="s">
        <v>131</v>
      </c>
      <c r="E319" s="138" t="s">
        <v>1</v>
      </c>
      <c r="F319" s="139" t="s">
        <v>2990</v>
      </c>
      <c r="H319" s="140">
        <v>108.28400000000001</v>
      </c>
      <c r="I319" s="141"/>
      <c r="L319" s="136"/>
      <c r="M319" s="142"/>
      <c r="T319" s="144"/>
      <c r="AT319" s="138" t="s">
        <v>131</v>
      </c>
      <c r="AU319" s="138" t="s">
        <v>78</v>
      </c>
      <c r="AV319" s="10" t="s">
        <v>78</v>
      </c>
      <c r="AW319" s="10" t="s">
        <v>28</v>
      </c>
      <c r="AX319" s="10" t="s">
        <v>8</v>
      </c>
      <c r="AY319" s="138" t="s">
        <v>130</v>
      </c>
    </row>
    <row r="320" spans="2:65" s="686" customFormat="1" ht="44.25" customHeight="1">
      <c r="B320" s="301"/>
      <c r="C320" s="145" t="s">
        <v>1109</v>
      </c>
      <c r="D320" s="145" t="s">
        <v>164</v>
      </c>
      <c r="E320" s="146" t="s">
        <v>2983</v>
      </c>
      <c r="F320" s="147" t="s">
        <v>2982</v>
      </c>
      <c r="G320" s="148" t="s">
        <v>270</v>
      </c>
      <c r="H320" s="149">
        <v>129.941</v>
      </c>
      <c r="I320" s="150"/>
      <c r="J320" s="151">
        <f>ROUND(I320*H320,0)</f>
        <v>0</v>
      </c>
      <c r="K320" s="147" t="s">
        <v>4082</v>
      </c>
      <c r="L320" s="152"/>
      <c r="M320" s="153" t="s">
        <v>1</v>
      </c>
      <c r="N320" s="306" t="s">
        <v>37</v>
      </c>
      <c r="P320" s="307">
        <f>O320*H320</f>
        <v>0</v>
      </c>
      <c r="Q320" s="307">
        <v>5.4000000000000003E-3</v>
      </c>
      <c r="R320" s="307">
        <f>Q320*H320</f>
        <v>0.70168140000000001</v>
      </c>
      <c r="S320" s="307">
        <v>0</v>
      </c>
      <c r="T320" s="133">
        <f>S320*H320</f>
        <v>0</v>
      </c>
      <c r="AR320" s="134" t="s">
        <v>154</v>
      </c>
      <c r="AT320" s="134" t="s">
        <v>164</v>
      </c>
      <c r="AU320" s="134" t="s">
        <v>78</v>
      </c>
      <c r="AY320" s="277" t="s">
        <v>130</v>
      </c>
      <c r="BE320" s="308">
        <f>IF(N320="základní",J320,0)</f>
        <v>0</v>
      </c>
      <c r="BF320" s="308">
        <f>IF(N320="snížená",J320,0)</f>
        <v>0</v>
      </c>
      <c r="BG320" s="308">
        <f>IF(N320="zákl. přenesená",J320,0)</f>
        <v>0</v>
      </c>
      <c r="BH320" s="308">
        <f>IF(N320="sníž. přenesená",J320,0)</f>
        <v>0</v>
      </c>
      <c r="BI320" s="308">
        <f>IF(N320="nulová",J320,0)</f>
        <v>0</v>
      </c>
      <c r="BJ320" s="277" t="s">
        <v>8</v>
      </c>
      <c r="BK320" s="308">
        <f>ROUND(I320*H320,0)</f>
        <v>0</v>
      </c>
      <c r="BL320" s="277" t="s">
        <v>143</v>
      </c>
      <c r="BM320" s="134" t="s">
        <v>4112</v>
      </c>
    </row>
    <row r="321" spans="2:65" s="10" customFormat="1">
      <c r="B321" s="136"/>
      <c r="D321" s="137" t="s">
        <v>131</v>
      </c>
      <c r="E321" s="138" t="s">
        <v>1</v>
      </c>
      <c r="F321" s="139" t="s">
        <v>4111</v>
      </c>
      <c r="H321" s="140">
        <v>129.941</v>
      </c>
      <c r="I321" s="141"/>
      <c r="L321" s="136"/>
      <c r="M321" s="142"/>
      <c r="T321" s="144"/>
      <c r="AT321" s="138" t="s">
        <v>131</v>
      </c>
      <c r="AU321" s="138" t="s">
        <v>78</v>
      </c>
      <c r="AV321" s="10" t="s">
        <v>78</v>
      </c>
      <c r="AW321" s="10" t="s">
        <v>28</v>
      </c>
      <c r="AX321" s="10" t="s">
        <v>8</v>
      </c>
      <c r="AY321" s="138" t="s">
        <v>130</v>
      </c>
    </row>
    <row r="322" spans="2:65" s="686" customFormat="1" ht="24.25" customHeight="1">
      <c r="B322" s="301"/>
      <c r="C322" s="551" t="s">
        <v>1095</v>
      </c>
      <c r="D322" s="551" t="s">
        <v>1008</v>
      </c>
      <c r="E322" s="801" t="s">
        <v>4110</v>
      </c>
      <c r="F322" s="552" t="s">
        <v>4109</v>
      </c>
      <c r="G322" s="800" t="s">
        <v>138</v>
      </c>
      <c r="H322" s="799">
        <v>0.82299999999999995</v>
      </c>
      <c r="I322" s="553"/>
      <c r="J322" s="798">
        <f>ROUND(I322*H322,0)</f>
        <v>0</v>
      </c>
      <c r="K322" s="552" t="s">
        <v>4082</v>
      </c>
      <c r="L322" s="34"/>
      <c r="M322" s="554" t="s">
        <v>1</v>
      </c>
      <c r="N322" s="555" t="s">
        <v>37</v>
      </c>
      <c r="P322" s="307">
        <f>O322*H322</f>
        <v>0</v>
      </c>
      <c r="Q322" s="307">
        <v>0</v>
      </c>
      <c r="R322" s="307">
        <f>Q322*H322</f>
        <v>0</v>
      </c>
      <c r="S322" s="307">
        <v>0</v>
      </c>
      <c r="T322" s="133">
        <f>S322*H322</f>
        <v>0</v>
      </c>
      <c r="AR322" s="134" t="s">
        <v>143</v>
      </c>
      <c r="AT322" s="134" t="s">
        <v>1008</v>
      </c>
      <c r="AU322" s="134" t="s">
        <v>78</v>
      </c>
      <c r="AY322" s="277" t="s">
        <v>130</v>
      </c>
      <c r="BE322" s="308">
        <f>IF(N322="základní",J322,0)</f>
        <v>0</v>
      </c>
      <c r="BF322" s="308">
        <f>IF(N322="snížená",J322,0)</f>
        <v>0</v>
      </c>
      <c r="BG322" s="308">
        <f>IF(N322="zákl. přenesená",J322,0)</f>
        <v>0</v>
      </c>
      <c r="BH322" s="308">
        <f>IF(N322="sníž. přenesená",J322,0)</f>
        <v>0</v>
      </c>
      <c r="BI322" s="308">
        <f>IF(N322="nulová",J322,0)</f>
        <v>0</v>
      </c>
      <c r="BJ322" s="277" t="s">
        <v>8</v>
      </c>
      <c r="BK322" s="308">
        <f>ROUND(I322*H322,0)</f>
        <v>0</v>
      </c>
      <c r="BL322" s="277" t="s">
        <v>143</v>
      </c>
      <c r="BM322" s="134" t="s">
        <v>4108</v>
      </c>
    </row>
    <row r="323" spans="2:65" s="292" customFormat="1" ht="22.95" customHeight="1">
      <c r="B323" s="293"/>
      <c r="D323" s="120" t="s">
        <v>71</v>
      </c>
      <c r="E323" s="129" t="s">
        <v>4107</v>
      </c>
      <c r="F323" s="129" t="s">
        <v>4106</v>
      </c>
      <c r="I323" s="294"/>
      <c r="J323" s="300">
        <f>BK323</f>
        <v>0</v>
      </c>
      <c r="L323" s="293"/>
      <c r="M323" s="296"/>
      <c r="P323" s="297">
        <f>SUM(P324:P326)</f>
        <v>0</v>
      </c>
      <c r="R323" s="297">
        <f>SUM(R324:R326)</f>
        <v>0</v>
      </c>
      <c r="T323" s="298">
        <f>SUM(T324:T326)</f>
        <v>0.46452999999999994</v>
      </c>
      <c r="AR323" s="120" t="s">
        <v>78</v>
      </c>
      <c r="AT323" s="127" t="s">
        <v>71</v>
      </c>
      <c r="AU323" s="127" t="s">
        <v>8</v>
      </c>
      <c r="AY323" s="120" t="s">
        <v>130</v>
      </c>
      <c r="BK323" s="128">
        <f>SUM(BK324:BK326)</f>
        <v>0</v>
      </c>
    </row>
    <row r="324" spans="2:65" s="686" customFormat="1" ht="24.25" customHeight="1">
      <c r="B324" s="301"/>
      <c r="C324" s="551" t="s">
        <v>1111</v>
      </c>
      <c r="D324" s="551" t="s">
        <v>1008</v>
      </c>
      <c r="E324" s="801" t="s">
        <v>4105</v>
      </c>
      <c r="F324" s="552" t="s">
        <v>4104</v>
      </c>
      <c r="G324" s="800" t="s">
        <v>270</v>
      </c>
      <c r="H324" s="799">
        <v>42.23</v>
      </c>
      <c r="I324" s="553"/>
      <c r="J324" s="798">
        <f>ROUND(I324*H324,0)</f>
        <v>0</v>
      </c>
      <c r="K324" s="552" t="s">
        <v>4082</v>
      </c>
      <c r="L324" s="34"/>
      <c r="M324" s="554" t="s">
        <v>1</v>
      </c>
      <c r="N324" s="555" t="s">
        <v>37</v>
      </c>
      <c r="P324" s="307">
        <f>O324*H324</f>
        <v>0</v>
      </c>
      <c r="Q324" s="307">
        <v>0</v>
      </c>
      <c r="R324" s="307">
        <f>Q324*H324</f>
        <v>0</v>
      </c>
      <c r="S324" s="307">
        <v>1.0999999999999999E-2</v>
      </c>
      <c r="T324" s="133">
        <f>S324*H324</f>
        <v>0.46452999999999994</v>
      </c>
      <c r="AR324" s="134" t="s">
        <v>143</v>
      </c>
      <c r="AT324" s="134" t="s">
        <v>1008</v>
      </c>
      <c r="AU324" s="134" t="s">
        <v>78</v>
      </c>
      <c r="AY324" s="277" t="s">
        <v>130</v>
      </c>
      <c r="BE324" s="308">
        <f>IF(N324="základní",J324,0)</f>
        <v>0</v>
      </c>
      <c r="BF324" s="308">
        <f>IF(N324="snížená",J324,0)</f>
        <v>0</v>
      </c>
      <c r="BG324" s="308">
        <f>IF(N324="zákl. přenesená",J324,0)</f>
        <v>0</v>
      </c>
      <c r="BH324" s="308">
        <f>IF(N324="sníž. přenesená",J324,0)</f>
        <v>0</v>
      </c>
      <c r="BI324" s="308">
        <f>IF(N324="nulová",J324,0)</f>
        <v>0</v>
      </c>
      <c r="BJ324" s="277" t="s">
        <v>8</v>
      </c>
      <c r="BK324" s="308">
        <f>ROUND(I324*H324,0)</f>
        <v>0</v>
      </c>
      <c r="BL324" s="277" t="s">
        <v>143</v>
      </c>
      <c r="BM324" s="134" t="s">
        <v>4103</v>
      </c>
    </row>
    <row r="325" spans="2:65" s="10" customFormat="1" ht="20.6">
      <c r="B325" s="136"/>
      <c r="D325" s="137" t="s">
        <v>131</v>
      </c>
      <c r="E325" s="138" t="s">
        <v>1</v>
      </c>
      <c r="F325" s="139" t="s">
        <v>4102</v>
      </c>
      <c r="H325" s="140">
        <v>42.23</v>
      </c>
      <c r="I325" s="141"/>
      <c r="L325" s="136"/>
      <c r="M325" s="142"/>
      <c r="T325" s="144"/>
      <c r="AT325" s="138" t="s">
        <v>131</v>
      </c>
      <c r="AU325" s="138" t="s">
        <v>78</v>
      </c>
      <c r="AV325" s="10" t="s">
        <v>78</v>
      </c>
      <c r="AW325" s="10" t="s">
        <v>28</v>
      </c>
      <c r="AX325" s="10" t="s">
        <v>72</v>
      </c>
      <c r="AY325" s="138" t="s">
        <v>130</v>
      </c>
    </row>
    <row r="326" spans="2:65" s="813" customFormat="1">
      <c r="B326" s="817"/>
      <c r="D326" s="137" t="s">
        <v>131</v>
      </c>
      <c r="E326" s="814" t="s">
        <v>1</v>
      </c>
      <c r="F326" s="820" t="s">
        <v>4101</v>
      </c>
      <c r="H326" s="819">
        <v>42.23</v>
      </c>
      <c r="I326" s="818"/>
      <c r="L326" s="817"/>
      <c r="M326" s="816"/>
      <c r="T326" s="815"/>
      <c r="AT326" s="814" t="s">
        <v>131</v>
      </c>
      <c r="AU326" s="814" t="s">
        <v>78</v>
      </c>
      <c r="AV326" s="813" t="s">
        <v>132</v>
      </c>
      <c r="AW326" s="813" t="s">
        <v>28</v>
      </c>
      <c r="AX326" s="813" t="s">
        <v>8</v>
      </c>
      <c r="AY326" s="814" t="s">
        <v>130</v>
      </c>
    </row>
    <row r="327" spans="2:65" s="292" customFormat="1" ht="22.95" customHeight="1">
      <c r="B327" s="293"/>
      <c r="D327" s="120" t="s">
        <v>71</v>
      </c>
      <c r="E327" s="129" t="s">
        <v>4100</v>
      </c>
      <c r="F327" s="129" t="s">
        <v>4099</v>
      </c>
      <c r="I327" s="294"/>
      <c r="J327" s="300">
        <f>BK327</f>
        <v>0</v>
      </c>
      <c r="L327" s="293"/>
      <c r="M327" s="296"/>
      <c r="P327" s="297">
        <f>SUM(P328:P340)</f>
        <v>0</v>
      </c>
      <c r="R327" s="297">
        <f>SUM(R328:R340)</f>
        <v>0.20561400000000002</v>
      </c>
      <c r="T327" s="298">
        <f>SUM(T328:T340)</f>
        <v>0</v>
      </c>
      <c r="AR327" s="120" t="s">
        <v>78</v>
      </c>
      <c r="AT327" s="127" t="s">
        <v>71</v>
      </c>
      <c r="AU327" s="127" t="s">
        <v>8</v>
      </c>
      <c r="AY327" s="120" t="s">
        <v>130</v>
      </c>
      <c r="BK327" s="128">
        <f>SUM(BK328:BK340)</f>
        <v>0</v>
      </c>
    </row>
    <row r="328" spans="2:65" s="686" customFormat="1" ht="24.25" customHeight="1">
      <c r="B328" s="301"/>
      <c r="C328" s="551" t="s">
        <v>1098</v>
      </c>
      <c r="D328" s="551" t="s">
        <v>1008</v>
      </c>
      <c r="E328" s="801" t="s">
        <v>4098</v>
      </c>
      <c r="F328" s="552" t="s">
        <v>4097</v>
      </c>
      <c r="G328" s="800" t="s">
        <v>270</v>
      </c>
      <c r="H328" s="799">
        <v>30.734999999999999</v>
      </c>
      <c r="I328" s="553"/>
      <c r="J328" s="798">
        <f>ROUND(I328*H328,0)</f>
        <v>0</v>
      </c>
      <c r="K328" s="552" t="s">
        <v>4082</v>
      </c>
      <c r="L328" s="34"/>
      <c r="M328" s="554" t="s">
        <v>1</v>
      </c>
      <c r="N328" s="555" t="s">
        <v>37</v>
      </c>
      <c r="P328" s="307">
        <f>O328*H328</f>
        <v>0</v>
      </c>
      <c r="Q328" s="307">
        <v>0</v>
      </c>
      <c r="R328" s="307">
        <f>Q328*H328</f>
        <v>0</v>
      </c>
      <c r="S328" s="307">
        <v>0</v>
      </c>
      <c r="T328" s="133">
        <f>S328*H328</f>
        <v>0</v>
      </c>
      <c r="AR328" s="134" t="s">
        <v>143</v>
      </c>
      <c r="AT328" s="134" t="s">
        <v>1008</v>
      </c>
      <c r="AU328" s="134" t="s">
        <v>78</v>
      </c>
      <c r="AY328" s="277" t="s">
        <v>130</v>
      </c>
      <c r="BE328" s="308">
        <f>IF(N328="základní",J328,0)</f>
        <v>0</v>
      </c>
      <c r="BF328" s="308">
        <f>IF(N328="snížená",J328,0)</f>
        <v>0</v>
      </c>
      <c r="BG328" s="308">
        <f>IF(N328="zákl. přenesená",J328,0)</f>
        <v>0</v>
      </c>
      <c r="BH328" s="308">
        <f>IF(N328="sníž. přenesená",J328,0)</f>
        <v>0</v>
      </c>
      <c r="BI328" s="308">
        <f>IF(N328="nulová",J328,0)</f>
        <v>0</v>
      </c>
      <c r="BJ328" s="277" t="s">
        <v>8</v>
      </c>
      <c r="BK328" s="308">
        <f>ROUND(I328*H328,0)</f>
        <v>0</v>
      </c>
      <c r="BL328" s="277" t="s">
        <v>143</v>
      </c>
      <c r="BM328" s="134" t="s">
        <v>4096</v>
      </c>
    </row>
    <row r="329" spans="2:65" s="10" customFormat="1">
      <c r="B329" s="136"/>
      <c r="D329" s="137" t="s">
        <v>131</v>
      </c>
      <c r="E329" s="138" t="s">
        <v>1</v>
      </c>
      <c r="F329" s="139" t="s">
        <v>4095</v>
      </c>
      <c r="H329" s="140">
        <v>30.734999999999999</v>
      </c>
      <c r="I329" s="141"/>
      <c r="L329" s="136"/>
      <c r="M329" s="142"/>
      <c r="T329" s="144"/>
      <c r="AT329" s="138" t="s">
        <v>131</v>
      </c>
      <c r="AU329" s="138" t="s">
        <v>78</v>
      </c>
      <c r="AV329" s="10" t="s">
        <v>78</v>
      </c>
      <c r="AW329" s="10" t="s">
        <v>28</v>
      </c>
      <c r="AX329" s="10" t="s">
        <v>72</v>
      </c>
      <c r="AY329" s="138" t="s">
        <v>130</v>
      </c>
    </row>
    <row r="330" spans="2:65" s="813" customFormat="1">
      <c r="B330" s="817"/>
      <c r="D330" s="137" t="s">
        <v>131</v>
      </c>
      <c r="E330" s="814" t="s">
        <v>1</v>
      </c>
      <c r="F330" s="820" t="s">
        <v>2951</v>
      </c>
      <c r="H330" s="819">
        <v>30.734999999999999</v>
      </c>
      <c r="I330" s="818"/>
      <c r="L330" s="817"/>
      <c r="M330" s="816"/>
      <c r="T330" s="815"/>
      <c r="AT330" s="814" t="s">
        <v>131</v>
      </c>
      <c r="AU330" s="814" t="s">
        <v>78</v>
      </c>
      <c r="AV330" s="813" t="s">
        <v>132</v>
      </c>
      <c r="AW330" s="813" t="s">
        <v>28</v>
      </c>
      <c r="AX330" s="813" t="s">
        <v>8</v>
      </c>
      <c r="AY330" s="814" t="s">
        <v>130</v>
      </c>
    </row>
    <row r="331" spans="2:65" s="686" customFormat="1" ht="24.25" customHeight="1">
      <c r="B331" s="301"/>
      <c r="C331" s="145" t="s">
        <v>1115</v>
      </c>
      <c r="D331" s="145" t="s">
        <v>164</v>
      </c>
      <c r="E331" s="146" t="s">
        <v>4088</v>
      </c>
      <c r="F331" s="147" t="s">
        <v>4087</v>
      </c>
      <c r="G331" s="148" t="s">
        <v>270</v>
      </c>
      <c r="H331" s="149">
        <v>32.271999999999998</v>
      </c>
      <c r="I331" s="150"/>
      <c r="J331" s="151">
        <f>ROUND(I331*H331,0)</f>
        <v>0</v>
      </c>
      <c r="K331" s="147" t="s">
        <v>4082</v>
      </c>
      <c r="L331" s="152"/>
      <c r="M331" s="153" t="s">
        <v>1</v>
      </c>
      <c r="N331" s="306" t="s">
        <v>37</v>
      </c>
      <c r="P331" s="307">
        <f>O331*H331</f>
        <v>0</v>
      </c>
      <c r="Q331" s="307">
        <v>1.5E-3</v>
      </c>
      <c r="R331" s="307">
        <f>Q331*H331</f>
        <v>4.8408E-2</v>
      </c>
      <c r="S331" s="307">
        <v>0</v>
      </c>
      <c r="T331" s="133">
        <f>S331*H331</f>
        <v>0</v>
      </c>
      <c r="AR331" s="134" t="s">
        <v>154</v>
      </c>
      <c r="AT331" s="134" t="s">
        <v>164</v>
      </c>
      <c r="AU331" s="134" t="s">
        <v>78</v>
      </c>
      <c r="AY331" s="277" t="s">
        <v>130</v>
      </c>
      <c r="BE331" s="308">
        <f>IF(N331="základní",J331,0)</f>
        <v>0</v>
      </c>
      <c r="BF331" s="308">
        <f>IF(N331="snížená",J331,0)</f>
        <v>0</v>
      </c>
      <c r="BG331" s="308">
        <f>IF(N331="zákl. přenesená",J331,0)</f>
        <v>0</v>
      </c>
      <c r="BH331" s="308">
        <f>IF(N331="sníž. přenesená",J331,0)</f>
        <v>0</v>
      </c>
      <c r="BI331" s="308">
        <f>IF(N331="nulová",J331,0)</f>
        <v>0</v>
      </c>
      <c r="BJ331" s="277" t="s">
        <v>8</v>
      </c>
      <c r="BK331" s="308">
        <f>ROUND(I331*H331,0)</f>
        <v>0</v>
      </c>
      <c r="BL331" s="277" t="s">
        <v>143</v>
      </c>
      <c r="BM331" s="134" t="s">
        <v>4094</v>
      </c>
    </row>
    <row r="332" spans="2:65" s="10" customFormat="1">
      <c r="B332" s="136"/>
      <c r="D332" s="137" t="s">
        <v>131</v>
      </c>
      <c r="E332" s="138" t="s">
        <v>1</v>
      </c>
      <c r="F332" s="139" t="s">
        <v>4093</v>
      </c>
      <c r="H332" s="140">
        <v>32.271999999999998</v>
      </c>
      <c r="I332" s="141"/>
      <c r="L332" s="136"/>
      <c r="M332" s="142"/>
      <c r="T332" s="144"/>
      <c r="AT332" s="138" t="s">
        <v>131</v>
      </c>
      <c r="AU332" s="138" t="s">
        <v>78</v>
      </c>
      <c r="AV332" s="10" t="s">
        <v>78</v>
      </c>
      <c r="AW332" s="10" t="s">
        <v>28</v>
      </c>
      <c r="AX332" s="10" t="s">
        <v>72</v>
      </c>
      <c r="AY332" s="138" t="s">
        <v>130</v>
      </c>
    </row>
    <row r="333" spans="2:65" s="813" customFormat="1">
      <c r="B333" s="817"/>
      <c r="D333" s="137" t="s">
        <v>131</v>
      </c>
      <c r="E333" s="814" t="s">
        <v>1</v>
      </c>
      <c r="F333" s="820" t="s">
        <v>2951</v>
      </c>
      <c r="H333" s="819">
        <v>32.271999999999998</v>
      </c>
      <c r="I333" s="818"/>
      <c r="L333" s="817"/>
      <c r="M333" s="816"/>
      <c r="T333" s="815"/>
      <c r="AT333" s="814" t="s">
        <v>131</v>
      </c>
      <c r="AU333" s="814" t="s">
        <v>78</v>
      </c>
      <c r="AV333" s="813" t="s">
        <v>132</v>
      </c>
      <c r="AW333" s="813" t="s">
        <v>28</v>
      </c>
      <c r="AX333" s="813" t="s">
        <v>8</v>
      </c>
      <c r="AY333" s="814" t="s">
        <v>130</v>
      </c>
    </row>
    <row r="334" spans="2:65" s="686" customFormat="1" ht="24.25" customHeight="1">
      <c r="B334" s="301"/>
      <c r="C334" s="551" t="s">
        <v>1101</v>
      </c>
      <c r="D334" s="551" t="s">
        <v>1008</v>
      </c>
      <c r="E334" s="801" t="s">
        <v>4092</v>
      </c>
      <c r="F334" s="552" t="s">
        <v>4091</v>
      </c>
      <c r="G334" s="800" t="s">
        <v>270</v>
      </c>
      <c r="H334" s="799">
        <v>34.362000000000002</v>
      </c>
      <c r="I334" s="553"/>
      <c r="J334" s="798">
        <f>ROUND(I334*H334,0)</f>
        <v>0</v>
      </c>
      <c r="K334" s="552" t="s">
        <v>4082</v>
      </c>
      <c r="L334" s="34"/>
      <c r="M334" s="554" t="s">
        <v>1</v>
      </c>
      <c r="N334" s="555" t="s">
        <v>37</v>
      </c>
      <c r="P334" s="307">
        <f>O334*H334</f>
        <v>0</v>
      </c>
      <c r="Q334" s="307">
        <v>3.0000000000000001E-3</v>
      </c>
      <c r="R334" s="307">
        <f>Q334*H334</f>
        <v>0.10308600000000001</v>
      </c>
      <c r="S334" s="307">
        <v>0</v>
      </c>
      <c r="T334" s="133">
        <f>S334*H334</f>
        <v>0</v>
      </c>
      <c r="AR334" s="134" t="s">
        <v>143</v>
      </c>
      <c r="AT334" s="134" t="s">
        <v>1008</v>
      </c>
      <c r="AU334" s="134" t="s">
        <v>78</v>
      </c>
      <c r="AY334" s="277" t="s">
        <v>130</v>
      </c>
      <c r="BE334" s="308">
        <f>IF(N334="základní",J334,0)</f>
        <v>0</v>
      </c>
      <c r="BF334" s="308">
        <f>IF(N334="snížená",J334,0)</f>
        <v>0</v>
      </c>
      <c r="BG334" s="308">
        <f>IF(N334="zákl. přenesená",J334,0)</f>
        <v>0</v>
      </c>
      <c r="BH334" s="308">
        <f>IF(N334="sníž. přenesená",J334,0)</f>
        <v>0</v>
      </c>
      <c r="BI334" s="308">
        <f>IF(N334="nulová",J334,0)</f>
        <v>0</v>
      </c>
      <c r="BJ334" s="277" t="s">
        <v>8</v>
      </c>
      <c r="BK334" s="308">
        <f>ROUND(I334*H334,0)</f>
        <v>0</v>
      </c>
      <c r="BL334" s="277" t="s">
        <v>143</v>
      </c>
      <c r="BM334" s="134" t="s">
        <v>4090</v>
      </c>
    </row>
    <row r="335" spans="2:65" s="10" customFormat="1">
      <c r="B335" s="136"/>
      <c r="D335" s="137" t="s">
        <v>131</v>
      </c>
      <c r="E335" s="138" t="s">
        <v>1</v>
      </c>
      <c r="F335" s="139" t="s">
        <v>4089</v>
      </c>
      <c r="H335" s="140">
        <v>34.362000000000002</v>
      </c>
      <c r="I335" s="141"/>
      <c r="L335" s="136"/>
      <c r="M335" s="142"/>
      <c r="T335" s="144"/>
      <c r="AT335" s="138" t="s">
        <v>131</v>
      </c>
      <c r="AU335" s="138" t="s">
        <v>78</v>
      </c>
      <c r="AV335" s="10" t="s">
        <v>78</v>
      </c>
      <c r="AW335" s="10" t="s">
        <v>28</v>
      </c>
      <c r="AX335" s="10" t="s">
        <v>72</v>
      </c>
      <c r="AY335" s="138" t="s">
        <v>130</v>
      </c>
    </row>
    <row r="336" spans="2:65" s="813" customFormat="1">
      <c r="B336" s="817"/>
      <c r="D336" s="137" t="s">
        <v>131</v>
      </c>
      <c r="E336" s="814" t="s">
        <v>1</v>
      </c>
      <c r="F336" s="820" t="s">
        <v>2951</v>
      </c>
      <c r="H336" s="819">
        <v>34.362000000000002</v>
      </c>
      <c r="I336" s="818"/>
      <c r="L336" s="817"/>
      <c r="M336" s="816"/>
      <c r="T336" s="815"/>
      <c r="AT336" s="814" t="s">
        <v>131</v>
      </c>
      <c r="AU336" s="814" t="s">
        <v>78</v>
      </c>
      <c r="AV336" s="813" t="s">
        <v>132</v>
      </c>
      <c r="AW336" s="813" t="s">
        <v>28</v>
      </c>
      <c r="AX336" s="813" t="s">
        <v>8</v>
      </c>
      <c r="AY336" s="814" t="s">
        <v>130</v>
      </c>
    </row>
    <row r="337" spans="2:65" s="686" customFormat="1" ht="24.25" customHeight="1">
      <c r="B337" s="301"/>
      <c r="C337" s="145" t="s">
        <v>1120</v>
      </c>
      <c r="D337" s="145" t="s">
        <v>164</v>
      </c>
      <c r="E337" s="146" t="s">
        <v>4088</v>
      </c>
      <c r="F337" s="147" t="s">
        <v>4087</v>
      </c>
      <c r="G337" s="148" t="s">
        <v>270</v>
      </c>
      <c r="H337" s="149">
        <v>36.08</v>
      </c>
      <c r="I337" s="150"/>
      <c r="J337" s="151">
        <f>ROUND(I337*H337,0)</f>
        <v>0</v>
      </c>
      <c r="K337" s="147" t="s">
        <v>4082</v>
      </c>
      <c r="L337" s="152"/>
      <c r="M337" s="153" t="s">
        <v>1</v>
      </c>
      <c r="N337" s="306" t="s">
        <v>37</v>
      </c>
      <c r="P337" s="307">
        <f>O337*H337</f>
        <v>0</v>
      </c>
      <c r="Q337" s="307">
        <v>1.5E-3</v>
      </c>
      <c r="R337" s="307">
        <f>Q337*H337</f>
        <v>5.4120000000000001E-2</v>
      </c>
      <c r="S337" s="307">
        <v>0</v>
      </c>
      <c r="T337" s="133">
        <f>S337*H337</f>
        <v>0</v>
      </c>
      <c r="AR337" s="134" t="s">
        <v>154</v>
      </c>
      <c r="AT337" s="134" t="s">
        <v>164</v>
      </c>
      <c r="AU337" s="134" t="s">
        <v>78</v>
      </c>
      <c r="AY337" s="277" t="s">
        <v>130</v>
      </c>
      <c r="BE337" s="308">
        <f>IF(N337="základní",J337,0)</f>
        <v>0</v>
      </c>
      <c r="BF337" s="308">
        <f>IF(N337="snížená",J337,0)</f>
        <v>0</v>
      </c>
      <c r="BG337" s="308">
        <f>IF(N337="zákl. přenesená",J337,0)</f>
        <v>0</v>
      </c>
      <c r="BH337" s="308">
        <f>IF(N337="sníž. přenesená",J337,0)</f>
        <v>0</v>
      </c>
      <c r="BI337" s="308">
        <f>IF(N337="nulová",J337,0)</f>
        <v>0</v>
      </c>
      <c r="BJ337" s="277" t="s">
        <v>8</v>
      </c>
      <c r="BK337" s="308">
        <f>ROUND(I337*H337,0)</f>
        <v>0</v>
      </c>
      <c r="BL337" s="277" t="s">
        <v>143</v>
      </c>
      <c r="BM337" s="134" t="s">
        <v>4086</v>
      </c>
    </row>
    <row r="338" spans="2:65" s="10" customFormat="1">
      <c r="B338" s="136"/>
      <c r="D338" s="137" t="s">
        <v>131</v>
      </c>
      <c r="E338" s="138" t="s">
        <v>1</v>
      </c>
      <c r="F338" s="139" t="s">
        <v>4085</v>
      </c>
      <c r="H338" s="140">
        <v>36.08</v>
      </c>
      <c r="I338" s="141"/>
      <c r="L338" s="136"/>
      <c r="M338" s="142"/>
      <c r="T338" s="144"/>
      <c r="AT338" s="138" t="s">
        <v>131</v>
      </c>
      <c r="AU338" s="138" t="s">
        <v>78</v>
      </c>
      <c r="AV338" s="10" t="s">
        <v>78</v>
      </c>
      <c r="AW338" s="10" t="s">
        <v>28</v>
      </c>
      <c r="AX338" s="10" t="s">
        <v>72</v>
      </c>
      <c r="AY338" s="138" t="s">
        <v>130</v>
      </c>
    </row>
    <row r="339" spans="2:65" s="813" customFormat="1">
      <c r="B339" s="817"/>
      <c r="D339" s="137" t="s">
        <v>131</v>
      </c>
      <c r="E339" s="814" t="s">
        <v>1</v>
      </c>
      <c r="F339" s="820" t="s">
        <v>2951</v>
      </c>
      <c r="H339" s="819">
        <v>36.08</v>
      </c>
      <c r="I339" s="818"/>
      <c r="L339" s="817"/>
      <c r="M339" s="816"/>
      <c r="T339" s="815"/>
      <c r="AT339" s="814" t="s">
        <v>131</v>
      </c>
      <c r="AU339" s="814" t="s">
        <v>78</v>
      </c>
      <c r="AV339" s="813" t="s">
        <v>132</v>
      </c>
      <c r="AW339" s="813" t="s">
        <v>28</v>
      </c>
      <c r="AX339" s="813" t="s">
        <v>8</v>
      </c>
      <c r="AY339" s="814" t="s">
        <v>130</v>
      </c>
    </row>
    <row r="340" spans="2:65" s="686" customFormat="1" ht="24.25" customHeight="1">
      <c r="B340" s="301"/>
      <c r="C340" s="551" t="s">
        <v>1103</v>
      </c>
      <c r="D340" s="551" t="s">
        <v>1008</v>
      </c>
      <c r="E340" s="801" t="s">
        <v>4084</v>
      </c>
      <c r="F340" s="552" t="s">
        <v>4083</v>
      </c>
      <c r="G340" s="800" t="s">
        <v>138</v>
      </c>
      <c r="H340" s="799">
        <v>0.20599999999999999</v>
      </c>
      <c r="I340" s="553"/>
      <c r="J340" s="798">
        <f>ROUND(I340*H340,0)</f>
        <v>0</v>
      </c>
      <c r="K340" s="552" t="s">
        <v>4082</v>
      </c>
      <c r="L340" s="34"/>
      <c r="M340" s="812" t="s">
        <v>1</v>
      </c>
      <c r="N340" s="796" t="s">
        <v>37</v>
      </c>
      <c r="O340" s="811"/>
      <c r="P340" s="795">
        <f>O340*H340</f>
        <v>0</v>
      </c>
      <c r="Q340" s="795">
        <v>0</v>
      </c>
      <c r="R340" s="795">
        <f>Q340*H340</f>
        <v>0</v>
      </c>
      <c r="S340" s="795">
        <v>0</v>
      </c>
      <c r="T340" s="794">
        <f>S340*H340</f>
        <v>0</v>
      </c>
      <c r="AR340" s="134" t="s">
        <v>143</v>
      </c>
      <c r="AT340" s="134" t="s">
        <v>1008</v>
      </c>
      <c r="AU340" s="134" t="s">
        <v>78</v>
      </c>
      <c r="AY340" s="277" t="s">
        <v>130</v>
      </c>
      <c r="BE340" s="308">
        <f>IF(N340="základní",J340,0)</f>
        <v>0</v>
      </c>
      <c r="BF340" s="308">
        <f>IF(N340="snížená",J340,0)</f>
        <v>0</v>
      </c>
      <c r="BG340" s="308">
        <f>IF(N340="zákl. přenesená",J340,0)</f>
        <v>0</v>
      </c>
      <c r="BH340" s="308">
        <f>IF(N340="sníž. přenesená",J340,0)</f>
        <v>0</v>
      </c>
      <c r="BI340" s="308">
        <f>IF(N340="nulová",J340,0)</f>
        <v>0</v>
      </c>
      <c r="BJ340" s="277" t="s">
        <v>8</v>
      </c>
      <c r="BK340" s="308">
        <f>ROUND(I340*H340,0)</f>
        <v>0</v>
      </c>
      <c r="BL340" s="277" t="s">
        <v>143</v>
      </c>
      <c r="BM340" s="134" t="s">
        <v>4081</v>
      </c>
    </row>
    <row r="341" spans="2:65" s="686" customFormat="1" ht="7" customHeight="1">
      <c r="B341" s="283"/>
      <c r="C341" s="284"/>
      <c r="D341" s="284"/>
      <c r="E341" s="284"/>
      <c r="F341" s="284"/>
      <c r="G341" s="284"/>
      <c r="H341" s="284"/>
      <c r="I341" s="284"/>
      <c r="J341" s="284"/>
      <c r="K341" s="284"/>
      <c r="L341" s="34"/>
    </row>
  </sheetData>
  <sheetProtection algorithmName="SHA-512" hashValue="D8yTeBCa5lSBosrI58v0+Qj4QG3HHGlI01OyXAjsR7i/z+6vTahaVYvkkSRV9urjUWYWHPcEsL97H2lRMGztIw==" saltValue="krwdOHqJtctK99mP4u+y2w==" spinCount="100000" sheet="1" objects="1" scenarios="1" selectLockedCells="1"/>
  <autoFilter ref="C128:K340" xr:uid="{00000000-0009-0000-0000-000003000000}"/>
  <mergeCells count="9">
    <mergeCell ref="E87:H87"/>
    <mergeCell ref="E119:H119"/>
    <mergeCell ref="E121:H121"/>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7F3CC-B2FE-491D-B865-04EBC75797A0}">
  <sheetPr>
    <pageSetUpPr fitToPage="1"/>
  </sheetPr>
  <dimension ref="B1:H1338"/>
  <sheetViews>
    <sheetView showGridLines="0" workbookViewId="0">
      <selection activeCell="I140" sqref="I1:I1048576"/>
    </sheetView>
  </sheetViews>
  <sheetFormatPr defaultColWidth="9.36328125" defaultRowHeight="10.3"/>
  <cols>
    <col min="1" max="1" width="8.36328125" style="681" customWidth="1"/>
    <col min="2" max="2" width="1.6328125" style="681" customWidth="1"/>
    <col min="3" max="3" width="25" style="681" customWidth="1"/>
    <col min="4" max="4" width="75.81640625" style="681" customWidth="1"/>
    <col min="5" max="5" width="13.36328125" style="681" customWidth="1"/>
    <col min="6" max="6" width="20" style="681" customWidth="1"/>
    <col min="7" max="7" width="1.6328125" style="681" customWidth="1"/>
    <col min="8" max="8" width="8.36328125" style="681" customWidth="1"/>
    <col min="9" max="16384" width="9.36328125" style="681"/>
  </cols>
  <sheetData>
    <row r="1" spans="2:8" ht="11.25" customHeight="1"/>
    <row r="2" spans="2:8" ht="37" customHeight="1"/>
    <row r="3" spans="2:8" ht="7" customHeight="1">
      <c r="B3" s="13"/>
      <c r="C3" s="14"/>
      <c r="D3" s="14"/>
      <c r="E3" s="14"/>
      <c r="F3" s="14"/>
      <c r="G3" s="14"/>
      <c r="H3" s="15"/>
    </row>
    <row r="4" spans="2:8" ht="25" customHeight="1">
      <c r="B4" s="15"/>
      <c r="C4" s="16" t="s">
        <v>4080</v>
      </c>
      <c r="H4" s="15"/>
    </row>
    <row r="5" spans="2:8" ht="12" customHeight="1">
      <c r="B5" s="15"/>
      <c r="C5" s="19" t="s">
        <v>14</v>
      </c>
      <c r="D5" s="903" t="s">
        <v>4079</v>
      </c>
      <c r="E5" s="895"/>
      <c r="F5" s="895"/>
      <c r="H5" s="15"/>
    </row>
    <row r="6" spans="2:8" ht="37" customHeight="1">
      <c r="B6" s="15"/>
      <c r="C6" s="21" t="s">
        <v>16</v>
      </c>
      <c r="D6" s="900" t="s">
        <v>4078</v>
      </c>
      <c r="E6" s="895"/>
      <c r="F6" s="895"/>
      <c r="H6" s="15"/>
    </row>
    <row r="7" spans="2:8" ht="16.5" customHeight="1">
      <c r="B7" s="15"/>
      <c r="C7" s="687" t="s">
        <v>20</v>
      </c>
      <c r="D7" s="684" t="s">
        <v>6985</v>
      </c>
      <c r="H7" s="15"/>
    </row>
    <row r="8" spans="2:8" s="686" customFormat="1" ht="10.95" customHeight="1">
      <c r="B8" s="34"/>
      <c r="H8" s="34"/>
    </row>
    <row r="9" spans="2:8" s="8" customFormat="1" ht="29.25" customHeight="1">
      <c r="B9" s="116"/>
      <c r="C9" s="113" t="s">
        <v>53</v>
      </c>
      <c r="D9" s="114" t="s">
        <v>54</v>
      </c>
      <c r="E9" s="114" t="s">
        <v>119</v>
      </c>
      <c r="F9" s="115" t="s">
        <v>4077</v>
      </c>
      <c r="H9" s="116"/>
    </row>
    <row r="10" spans="2:8" s="686" customFormat="1" ht="26.5" customHeight="1">
      <c r="B10" s="34"/>
      <c r="C10" s="810" t="s">
        <v>4076</v>
      </c>
      <c r="D10" s="810" t="s">
        <v>4075</v>
      </c>
      <c r="H10" s="34"/>
    </row>
    <row r="11" spans="2:8" s="686" customFormat="1" ht="16.95" customHeight="1">
      <c r="B11" s="34"/>
      <c r="C11" s="808" t="s">
        <v>3007</v>
      </c>
      <c r="D11" s="807" t="s">
        <v>4074</v>
      </c>
      <c r="E11" s="806" t="s">
        <v>1</v>
      </c>
      <c r="F11" s="805">
        <v>47.048999999999999</v>
      </c>
      <c r="H11" s="34"/>
    </row>
    <row r="12" spans="2:8" s="686" customFormat="1" ht="16.95" customHeight="1">
      <c r="B12" s="34"/>
      <c r="C12" s="804" t="s">
        <v>1</v>
      </c>
      <c r="D12" s="804" t="s">
        <v>4073</v>
      </c>
      <c r="E12" s="277" t="s">
        <v>1</v>
      </c>
      <c r="F12" s="803">
        <v>29.986000000000001</v>
      </c>
      <c r="H12" s="34"/>
    </row>
    <row r="13" spans="2:8" s="686" customFormat="1" ht="16.95" customHeight="1">
      <c r="B13" s="34"/>
      <c r="C13" s="804" t="s">
        <v>1</v>
      </c>
      <c r="D13" s="804" t="s">
        <v>4072</v>
      </c>
      <c r="E13" s="277" t="s">
        <v>1</v>
      </c>
      <c r="F13" s="803">
        <v>17.062999999999999</v>
      </c>
      <c r="H13" s="34"/>
    </row>
    <row r="14" spans="2:8" s="686" customFormat="1" ht="16.95" customHeight="1">
      <c r="B14" s="34"/>
      <c r="C14" s="804" t="s">
        <v>3007</v>
      </c>
      <c r="D14" s="804" t="s">
        <v>2951</v>
      </c>
      <c r="E14" s="277" t="s">
        <v>1</v>
      </c>
      <c r="F14" s="803">
        <v>47.048999999999999</v>
      </c>
      <c r="H14" s="34"/>
    </row>
    <row r="15" spans="2:8" s="686" customFormat="1" ht="16.95" customHeight="1">
      <c r="B15" s="34"/>
      <c r="C15" s="809" t="s">
        <v>2950</v>
      </c>
      <c r="H15" s="34"/>
    </row>
    <row r="16" spans="2:8" s="686" customFormat="1" ht="16.95" customHeight="1">
      <c r="B16" s="34"/>
      <c r="C16" s="804" t="s">
        <v>4071</v>
      </c>
      <c r="D16" s="804" t="s">
        <v>4070</v>
      </c>
      <c r="E16" s="277" t="s">
        <v>212</v>
      </c>
      <c r="F16" s="803">
        <v>47.048999999999999</v>
      </c>
      <c r="H16" s="34"/>
    </row>
    <row r="17" spans="2:8" s="686" customFormat="1" ht="20.6">
      <c r="B17" s="34"/>
      <c r="C17" s="804" t="s">
        <v>4055</v>
      </c>
      <c r="D17" s="804" t="s">
        <v>4054</v>
      </c>
      <c r="E17" s="277" t="s">
        <v>212</v>
      </c>
      <c r="F17" s="803">
        <v>54.960999999999999</v>
      </c>
      <c r="H17" s="34"/>
    </row>
    <row r="18" spans="2:8" s="686" customFormat="1" ht="20.6">
      <c r="B18" s="34"/>
      <c r="C18" s="804" t="s">
        <v>4053</v>
      </c>
      <c r="D18" s="804" t="s">
        <v>4052</v>
      </c>
      <c r="E18" s="277" t="s">
        <v>212</v>
      </c>
      <c r="F18" s="803">
        <v>54.960999999999999</v>
      </c>
      <c r="H18" s="34"/>
    </row>
    <row r="19" spans="2:8" s="686" customFormat="1" ht="20.6">
      <c r="B19" s="34"/>
      <c r="C19" s="804" t="s">
        <v>2977</v>
      </c>
      <c r="D19" s="804" t="s">
        <v>2976</v>
      </c>
      <c r="E19" s="277" t="s">
        <v>212</v>
      </c>
      <c r="F19" s="803">
        <v>255.93100000000001</v>
      </c>
      <c r="H19" s="34"/>
    </row>
    <row r="20" spans="2:8" s="686" customFormat="1" ht="20.6">
      <c r="B20" s="34"/>
      <c r="C20" s="804" t="s">
        <v>2977</v>
      </c>
      <c r="D20" s="804" t="s">
        <v>2976</v>
      </c>
      <c r="E20" s="277" t="s">
        <v>212</v>
      </c>
      <c r="F20" s="803">
        <v>255.93100000000001</v>
      </c>
      <c r="H20" s="34"/>
    </row>
    <row r="21" spans="2:8" s="686" customFormat="1" ht="16.95" customHeight="1">
      <c r="B21" s="34"/>
      <c r="C21" s="804" t="s">
        <v>2975</v>
      </c>
      <c r="D21" s="804" t="s">
        <v>2974</v>
      </c>
      <c r="E21" s="277" t="s">
        <v>212</v>
      </c>
      <c r="F21" s="803">
        <v>255.93100000000001</v>
      </c>
      <c r="H21" s="34"/>
    </row>
    <row r="22" spans="2:8" s="686" customFormat="1" ht="16.95" customHeight="1">
      <c r="B22" s="34"/>
      <c r="C22" s="804" t="s">
        <v>2971</v>
      </c>
      <c r="D22" s="804" t="s">
        <v>2970</v>
      </c>
      <c r="E22" s="277" t="s">
        <v>212</v>
      </c>
      <c r="F22" s="803">
        <v>255.93100000000001</v>
      </c>
      <c r="H22" s="34"/>
    </row>
    <row r="23" spans="2:8" s="686" customFormat="1" ht="16.95" customHeight="1">
      <c r="B23" s="34"/>
      <c r="C23" s="804" t="s">
        <v>2969</v>
      </c>
      <c r="D23" s="804" t="s">
        <v>214</v>
      </c>
      <c r="E23" s="277" t="s">
        <v>212</v>
      </c>
      <c r="F23" s="803">
        <v>255.93100000000001</v>
      </c>
      <c r="H23" s="34"/>
    </row>
    <row r="24" spans="2:8" s="686" customFormat="1" ht="16.95" customHeight="1">
      <c r="B24" s="34"/>
      <c r="C24" s="808" t="s">
        <v>2978</v>
      </c>
      <c r="D24" s="807" t="s">
        <v>4069</v>
      </c>
      <c r="E24" s="806" t="s">
        <v>1</v>
      </c>
      <c r="F24" s="805">
        <v>5.891</v>
      </c>
      <c r="H24" s="34"/>
    </row>
    <row r="25" spans="2:8" s="686" customFormat="1" ht="16.95" customHeight="1">
      <c r="B25" s="34"/>
      <c r="C25" s="804" t="s">
        <v>1</v>
      </c>
      <c r="D25" s="804" t="s">
        <v>4068</v>
      </c>
      <c r="E25" s="277" t="s">
        <v>1</v>
      </c>
      <c r="F25" s="803">
        <v>1.65</v>
      </c>
      <c r="H25" s="34"/>
    </row>
    <row r="26" spans="2:8" s="686" customFormat="1" ht="16.95" customHeight="1">
      <c r="B26" s="34"/>
      <c r="C26" s="804" t="s">
        <v>1</v>
      </c>
      <c r="D26" s="804" t="s">
        <v>4067</v>
      </c>
      <c r="E26" s="277" t="s">
        <v>1</v>
      </c>
      <c r="F26" s="803">
        <v>2.0699999999999998</v>
      </c>
      <c r="H26" s="34"/>
    </row>
    <row r="27" spans="2:8" s="686" customFormat="1" ht="16.95" customHeight="1">
      <c r="B27" s="34"/>
      <c r="C27" s="804" t="s">
        <v>1</v>
      </c>
      <c r="D27" s="804" t="s">
        <v>4066</v>
      </c>
      <c r="E27" s="277" t="s">
        <v>1</v>
      </c>
      <c r="F27" s="803">
        <v>1.62</v>
      </c>
      <c r="H27" s="34"/>
    </row>
    <row r="28" spans="2:8" s="686" customFormat="1" ht="16.95" customHeight="1">
      <c r="B28" s="34"/>
      <c r="C28" s="804" t="s">
        <v>1</v>
      </c>
      <c r="D28" s="804" t="s">
        <v>4065</v>
      </c>
      <c r="E28" s="277" t="s">
        <v>1</v>
      </c>
      <c r="F28" s="803">
        <v>0.28100000000000003</v>
      </c>
      <c r="H28" s="34"/>
    </row>
    <row r="29" spans="2:8" s="686" customFormat="1" ht="16.95" customHeight="1">
      <c r="B29" s="34"/>
      <c r="C29" s="804" t="s">
        <v>1</v>
      </c>
      <c r="D29" s="804" t="s">
        <v>4064</v>
      </c>
      <c r="E29" s="277" t="s">
        <v>1</v>
      </c>
      <c r="F29" s="803">
        <v>0.27</v>
      </c>
      <c r="H29" s="34"/>
    </row>
    <row r="30" spans="2:8" s="686" customFormat="1" ht="16.95" customHeight="1">
      <c r="B30" s="34"/>
      <c r="C30" s="804" t="s">
        <v>2978</v>
      </c>
      <c r="D30" s="804" t="s">
        <v>4063</v>
      </c>
      <c r="E30" s="277" t="s">
        <v>1</v>
      </c>
      <c r="F30" s="803">
        <v>5.891</v>
      </c>
      <c r="H30" s="34"/>
    </row>
    <row r="31" spans="2:8" s="686" customFormat="1" ht="16.95" customHeight="1">
      <c r="B31" s="34"/>
      <c r="C31" s="809" t="s">
        <v>2950</v>
      </c>
      <c r="H31" s="34"/>
    </row>
    <row r="32" spans="2:8" s="686" customFormat="1" ht="16.95" customHeight="1">
      <c r="B32" s="34"/>
      <c r="C32" s="804" t="s">
        <v>4062</v>
      </c>
      <c r="D32" s="804" t="s">
        <v>4061</v>
      </c>
      <c r="E32" s="277" t="s">
        <v>212</v>
      </c>
      <c r="F32" s="803">
        <v>5.891</v>
      </c>
      <c r="H32" s="34"/>
    </row>
    <row r="33" spans="2:8" s="686" customFormat="1" ht="20.6">
      <c r="B33" s="34"/>
      <c r="C33" s="804" t="s">
        <v>4055</v>
      </c>
      <c r="D33" s="804" t="s">
        <v>4054</v>
      </c>
      <c r="E33" s="277" t="s">
        <v>212</v>
      </c>
      <c r="F33" s="803">
        <v>54.960999999999999</v>
      </c>
      <c r="H33" s="34"/>
    </row>
    <row r="34" spans="2:8" s="686" customFormat="1" ht="20.6">
      <c r="B34" s="34"/>
      <c r="C34" s="804" t="s">
        <v>4053</v>
      </c>
      <c r="D34" s="804" t="s">
        <v>4052</v>
      </c>
      <c r="E34" s="277" t="s">
        <v>212</v>
      </c>
      <c r="F34" s="803">
        <v>54.960999999999999</v>
      </c>
      <c r="H34" s="34"/>
    </row>
    <row r="35" spans="2:8" s="686" customFormat="1" ht="20.6">
      <c r="B35" s="34"/>
      <c r="C35" s="804" t="s">
        <v>2977</v>
      </c>
      <c r="D35" s="804" t="s">
        <v>2976</v>
      </c>
      <c r="E35" s="277" t="s">
        <v>212</v>
      </c>
      <c r="F35" s="803">
        <v>255.93100000000001</v>
      </c>
      <c r="H35" s="34"/>
    </row>
    <row r="36" spans="2:8" s="686" customFormat="1" ht="20.6">
      <c r="B36" s="34"/>
      <c r="C36" s="804" t="s">
        <v>2977</v>
      </c>
      <c r="D36" s="804" t="s">
        <v>2976</v>
      </c>
      <c r="E36" s="277" t="s">
        <v>212</v>
      </c>
      <c r="F36" s="803">
        <v>255.93100000000001</v>
      </c>
      <c r="H36" s="34"/>
    </row>
    <row r="37" spans="2:8" s="686" customFormat="1" ht="16.95" customHeight="1">
      <c r="B37" s="34"/>
      <c r="C37" s="804" t="s">
        <v>2975</v>
      </c>
      <c r="D37" s="804" t="s">
        <v>2974</v>
      </c>
      <c r="E37" s="277" t="s">
        <v>212</v>
      </c>
      <c r="F37" s="803">
        <v>255.93100000000001</v>
      </c>
      <c r="H37" s="34"/>
    </row>
    <row r="38" spans="2:8" s="686" customFormat="1" ht="16.95" customHeight="1">
      <c r="B38" s="34"/>
      <c r="C38" s="804" t="s">
        <v>2971</v>
      </c>
      <c r="D38" s="804" t="s">
        <v>2970</v>
      </c>
      <c r="E38" s="277" t="s">
        <v>212</v>
      </c>
      <c r="F38" s="803">
        <v>255.93100000000001</v>
      </c>
      <c r="H38" s="34"/>
    </row>
    <row r="39" spans="2:8" s="686" customFormat="1" ht="16.95" customHeight="1">
      <c r="B39" s="34"/>
      <c r="C39" s="804" t="s">
        <v>2969</v>
      </c>
      <c r="D39" s="804" t="s">
        <v>214</v>
      </c>
      <c r="E39" s="277" t="s">
        <v>212</v>
      </c>
      <c r="F39" s="803">
        <v>255.93100000000001</v>
      </c>
      <c r="H39" s="34"/>
    </row>
    <row r="40" spans="2:8" s="686" customFormat="1" ht="16.95" customHeight="1">
      <c r="B40" s="34"/>
      <c r="C40" s="808" t="s">
        <v>4058</v>
      </c>
      <c r="D40" s="807" t="s">
        <v>4060</v>
      </c>
      <c r="E40" s="806" t="s">
        <v>1</v>
      </c>
      <c r="F40" s="805">
        <v>2.0209999999999999</v>
      </c>
      <c r="H40" s="34"/>
    </row>
    <row r="41" spans="2:8" s="686" customFormat="1" ht="16.95" customHeight="1">
      <c r="B41" s="34"/>
      <c r="C41" s="804" t="s">
        <v>1</v>
      </c>
      <c r="D41" s="804" t="s">
        <v>4059</v>
      </c>
      <c r="E41" s="277" t="s">
        <v>1</v>
      </c>
      <c r="F41" s="803">
        <v>2.0209999999999999</v>
      </c>
      <c r="H41" s="34"/>
    </row>
    <row r="42" spans="2:8" s="686" customFormat="1" ht="16.95" customHeight="1">
      <c r="B42" s="34"/>
      <c r="C42" s="804" t="s">
        <v>4058</v>
      </c>
      <c r="D42" s="804" t="s">
        <v>2951</v>
      </c>
      <c r="E42" s="277" t="s">
        <v>1</v>
      </c>
      <c r="F42" s="803">
        <v>2.0209999999999999</v>
      </c>
      <c r="H42" s="34"/>
    </row>
    <row r="43" spans="2:8" s="686" customFormat="1" ht="16.95" customHeight="1">
      <c r="B43" s="34"/>
      <c r="C43" s="809" t="s">
        <v>2950</v>
      </c>
      <c r="H43" s="34"/>
    </row>
    <row r="44" spans="2:8" s="686" customFormat="1" ht="16.95" customHeight="1">
      <c r="B44" s="34"/>
      <c r="C44" s="804" t="s">
        <v>4057</v>
      </c>
      <c r="D44" s="804" t="s">
        <v>4056</v>
      </c>
      <c r="E44" s="277" t="s">
        <v>212</v>
      </c>
      <c r="F44" s="803">
        <v>2.0209999999999999</v>
      </c>
      <c r="H44" s="34"/>
    </row>
    <row r="45" spans="2:8" s="686" customFormat="1" ht="20.6">
      <c r="B45" s="34"/>
      <c r="C45" s="804" t="s">
        <v>4055</v>
      </c>
      <c r="D45" s="804" t="s">
        <v>4054</v>
      </c>
      <c r="E45" s="277" t="s">
        <v>212</v>
      </c>
      <c r="F45" s="803">
        <v>54.960999999999999</v>
      </c>
      <c r="H45" s="34"/>
    </row>
    <row r="46" spans="2:8" s="686" customFormat="1" ht="20.6">
      <c r="B46" s="34"/>
      <c r="C46" s="804" t="s">
        <v>4053</v>
      </c>
      <c r="D46" s="804" t="s">
        <v>4052</v>
      </c>
      <c r="E46" s="277" t="s">
        <v>212</v>
      </c>
      <c r="F46" s="803">
        <v>54.960999999999999</v>
      </c>
      <c r="H46" s="34"/>
    </row>
    <row r="47" spans="2:8" s="686" customFormat="1" ht="20.6">
      <c r="B47" s="34"/>
      <c r="C47" s="804" t="s">
        <v>2977</v>
      </c>
      <c r="D47" s="804" t="s">
        <v>2976</v>
      </c>
      <c r="E47" s="277" t="s">
        <v>212</v>
      </c>
      <c r="F47" s="803">
        <v>255.93100000000001</v>
      </c>
      <c r="H47" s="34"/>
    </row>
    <row r="48" spans="2:8" s="686" customFormat="1" ht="20.6">
      <c r="B48" s="34"/>
      <c r="C48" s="804" t="s">
        <v>2977</v>
      </c>
      <c r="D48" s="804" t="s">
        <v>2976</v>
      </c>
      <c r="E48" s="277" t="s">
        <v>212</v>
      </c>
      <c r="F48" s="803">
        <v>255.93100000000001</v>
      </c>
      <c r="H48" s="34"/>
    </row>
    <row r="49" spans="2:8" s="686" customFormat="1" ht="16.95" customHeight="1">
      <c r="B49" s="34"/>
      <c r="C49" s="804" t="s">
        <v>2975</v>
      </c>
      <c r="D49" s="804" t="s">
        <v>2974</v>
      </c>
      <c r="E49" s="277" t="s">
        <v>212</v>
      </c>
      <c r="F49" s="803">
        <v>255.93100000000001</v>
      </c>
      <c r="H49" s="34"/>
    </row>
    <row r="50" spans="2:8" s="686" customFormat="1" ht="16.95" customHeight="1">
      <c r="B50" s="34"/>
      <c r="C50" s="804" t="s">
        <v>2971</v>
      </c>
      <c r="D50" s="804" t="s">
        <v>2970</v>
      </c>
      <c r="E50" s="277" t="s">
        <v>212</v>
      </c>
      <c r="F50" s="803">
        <v>255.93100000000001</v>
      </c>
      <c r="H50" s="34"/>
    </row>
    <row r="51" spans="2:8" s="686" customFormat="1" ht="16.95" customHeight="1">
      <c r="B51" s="34"/>
      <c r="C51" s="804" t="s">
        <v>2969</v>
      </c>
      <c r="D51" s="804" t="s">
        <v>214</v>
      </c>
      <c r="E51" s="277" t="s">
        <v>212</v>
      </c>
      <c r="F51" s="803">
        <v>255.93100000000001</v>
      </c>
      <c r="H51" s="34"/>
    </row>
    <row r="52" spans="2:8" s="686" customFormat="1" ht="16.95" customHeight="1">
      <c r="B52" s="34"/>
      <c r="C52" s="808" t="s">
        <v>4048</v>
      </c>
      <c r="D52" s="807" t="s">
        <v>4051</v>
      </c>
      <c r="E52" s="806" t="s">
        <v>1</v>
      </c>
      <c r="F52" s="805">
        <v>36.250999999999998</v>
      </c>
      <c r="H52" s="34"/>
    </row>
    <row r="53" spans="2:8" s="686" customFormat="1" ht="16.95" customHeight="1">
      <c r="B53" s="34"/>
      <c r="C53" s="804" t="s">
        <v>1</v>
      </c>
      <c r="D53" s="804" t="s">
        <v>4050</v>
      </c>
      <c r="E53" s="277" t="s">
        <v>1</v>
      </c>
      <c r="F53" s="803">
        <v>13.728</v>
      </c>
      <c r="H53" s="34"/>
    </row>
    <row r="54" spans="2:8" s="686" customFormat="1" ht="16.95" customHeight="1">
      <c r="B54" s="34"/>
      <c r="C54" s="804" t="s">
        <v>1</v>
      </c>
      <c r="D54" s="804" t="s">
        <v>4049</v>
      </c>
      <c r="E54" s="277" t="s">
        <v>1</v>
      </c>
      <c r="F54" s="803">
        <v>22.523</v>
      </c>
      <c r="H54" s="34"/>
    </row>
    <row r="55" spans="2:8" s="686" customFormat="1" ht="16.95" customHeight="1">
      <c r="B55" s="34"/>
      <c r="C55" s="804" t="s">
        <v>4048</v>
      </c>
      <c r="D55" s="804" t="s">
        <v>2951</v>
      </c>
      <c r="E55" s="277" t="s">
        <v>1</v>
      </c>
      <c r="F55" s="803">
        <v>36.250999999999998</v>
      </c>
      <c r="H55" s="34"/>
    </row>
    <row r="56" spans="2:8" s="686" customFormat="1" ht="16.95" customHeight="1">
      <c r="B56" s="34"/>
      <c r="C56" s="809" t="s">
        <v>2950</v>
      </c>
      <c r="H56" s="34"/>
    </row>
    <row r="57" spans="2:8" s="686" customFormat="1" ht="20.6">
      <c r="B57" s="34"/>
      <c r="C57" s="804" t="s">
        <v>4047</v>
      </c>
      <c r="D57" s="804" t="s">
        <v>4046</v>
      </c>
      <c r="E57" s="277" t="s">
        <v>212</v>
      </c>
      <c r="F57" s="803">
        <v>36.250999999999998</v>
      </c>
      <c r="H57" s="34"/>
    </row>
    <row r="58" spans="2:8" s="686" customFormat="1" ht="20.6">
      <c r="B58" s="34"/>
      <c r="C58" s="804" t="s">
        <v>2977</v>
      </c>
      <c r="D58" s="804" t="s">
        <v>2976</v>
      </c>
      <c r="E58" s="277" t="s">
        <v>212</v>
      </c>
      <c r="F58" s="803">
        <v>255.93100000000001</v>
      </c>
      <c r="H58" s="34"/>
    </row>
    <row r="59" spans="2:8" s="686" customFormat="1" ht="20.6">
      <c r="B59" s="34"/>
      <c r="C59" s="804" t="s">
        <v>2977</v>
      </c>
      <c r="D59" s="804" t="s">
        <v>2976</v>
      </c>
      <c r="E59" s="277" t="s">
        <v>212</v>
      </c>
      <c r="F59" s="803">
        <v>255.93100000000001</v>
      </c>
      <c r="H59" s="34"/>
    </row>
    <row r="60" spans="2:8" s="686" customFormat="1" ht="16.95" customHeight="1">
      <c r="B60" s="34"/>
      <c r="C60" s="804" t="s">
        <v>2975</v>
      </c>
      <c r="D60" s="804" t="s">
        <v>2974</v>
      </c>
      <c r="E60" s="277" t="s">
        <v>212</v>
      </c>
      <c r="F60" s="803">
        <v>255.93100000000001</v>
      </c>
      <c r="H60" s="34"/>
    </row>
    <row r="61" spans="2:8" s="686" customFormat="1" ht="16.95" customHeight="1">
      <c r="B61" s="34"/>
      <c r="C61" s="804" t="s">
        <v>2971</v>
      </c>
      <c r="D61" s="804" t="s">
        <v>2970</v>
      </c>
      <c r="E61" s="277" t="s">
        <v>212</v>
      </c>
      <c r="F61" s="803">
        <v>255.93100000000001</v>
      </c>
      <c r="H61" s="34"/>
    </row>
    <row r="62" spans="2:8" s="686" customFormat="1" ht="16.95" customHeight="1">
      <c r="B62" s="34"/>
      <c r="C62" s="804" t="s">
        <v>2969</v>
      </c>
      <c r="D62" s="804" t="s">
        <v>214</v>
      </c>
      <c r="E62" s="277" t="s">
        <v>212</v>
      </c>
      <c r="F62" s="803">
        <v>255.93100000000001</v>
      </c>
      <c r="H62" s="34"/>
    </row>
    <row r="63" spans="2:8" s="686" customFormat="1" ht="16.95" customHeight="1">
      <c r="B63" s="34"/>
      <c r="C63" s="808" t="s">
        <v>4040</v>
      </c>
      <c r="D63" s="807" t="s">
        <v>4045</v>
      </c>
      <c r="E63" s="806" t="s">
        <v>1</v>
      </c>
      <c r="F63" s="805">
        <v>164.71899999999999</v>
      </c>
      <c r="H63" s="34"/>
    </row>
    <row r="64" spans="2:8" s="686" customFormat="1" ht="16.95" customHeight="1">
      <c r="B64" s="34"/>
      <c r="C64" s="804" t="s">
        <v>1</v>
      </c>
      <c r="D64" s="804" t="s">
        <v>4044</v>
      </c>
      <c r="E64" s="277" t="s">
        <v>1</v>
      </c>
      <c r="F64" s="803">
        <v>51.384</v>
      </c>
      <c r="H64" s="34"/>
    </row>
    <row r="65" spans="2:8" s="686" customFormat="1" ht="16.95" customHeight="1">
      <c r="B65" s="34"/>
      <c r="C65" s="804" t="s">
        <v>1</v>
      </c>
      <c r="D65" s="804" t="s">
        <v>4043</v>
      </c>
      <c r="E65" s="277" t="s">
        <v>1</v>
      </c>
      <c r="F65" s="803">
        <v>63.098999999999997</v>
      </c>
      <c r="H65" s="34"/>
    </row>
    <row r="66" spans="2:8" s="686" customFormat="1" ht="16.95" customHeight="1">
      <c r="B66" s="34"/>
      <c r="C66" s="804" t="s">
        <v>1</v>
      </c>
      <c r="D66" s="804" t="s">
        <v>4042</v>
      </c>
      <c r="E66" s="277" t="s">
        <v>1</v>
      </c>
      <c r="F66" s="803">
        <v>38.616</v>
      </c>
      <c r="H66" s="34"/>
    </row>
    <row r="67" spans="2:8" s="686" customFormat="1" ht="16.95" customHeight="1">
      <c r="B67" s="34"/>
      <c r="C67" s="804" t="s">
        <v>1</v>
      </c>
      <c r="D67" s="804" t="s">
        <v>4041</v>
      </c>
      <c r="E67" s="277" t="s">
        <v>1</v>
      </c>
      <c r="F67" s="803">
        <v>11.62</v>
      </c>
      <c r="H67" s="34"/>
    </row>
    <row r="68" spans="2:8" s="686" customFormat="1" ht="16.95" customHeight="1">
      <c r="B68" s="34"/>
      <c r="C68" s="804" t="s">
        <v>4040</v>
      </c>
      <c r="D68" s="804" t="s">
        <v>2951</v>
      </c>
      <c r="E68" s="277" t="s">
        <v>1</v>
      </c>
      <c r="F68" s="803">
        <v>164.71899999999999</v>
      </c>
      <c r="H68" s="34"/>
    </row>
    <row r="69" spans="2:8" s="686" customFormat="1" ht="16.95" customHeight="1">
      <c r="B69" s="34"/>
      <c r="C69" s="809" t="s">
        <v>2950</v>
      </c>
      <c r="H69" s="34"/>
    </row>
    <row r="70" spans="2:8" s="686" customFormat="1" ht="20.6">
      <c r="B70" s="34"/>
      <c r="C70" s="804" t="s">
        <v>4039</v>
      </c>
      <c r="D70" s="804" t="s">
        <v>4038</v>
      </c>
      <c r="E70" s="277" t="s">
        <v>212</v>
      </c>
      <c r="F70" s="803">
        <v>164.71899999999999</v>
      </c>
      <c r="H70" s="34"/>
    </row>
    <row r="71" spans="2:8" s="686" customFormat="1" ht="20.6">
      <c r="B71" s="34"/>
      <c r="C71" s="804" t="s">
        <v>2977</v>
      </c>
      <c r="D71" s="804" t="s">
        <v>2976</v>
      </c>
      <c r="E71" s="277" t="s">
        <v>212</v>
      </c>
      <c r="F71" s="803">
        <v>255.93100000000001</v>
      </c>
      <c r="H71" s="34"/>
    </row>
    <row r="72" spans="2:8" s="686" customFormat="1" ht="20.6">
      <c r="B72" s="34"/>
      <c r="C72" s="804" t="s">
        <v>2977</v>
      </c>
      <c r="D72" s="804" t="s">
        <v>2976</v>
      </c>
      <c r="E72" s="277" t="s">
        <v>212</v>
      </c>
      <c r="F72" s="803">
        <v>255.93100000000001</v>
      </c>
      <c r="H72" s="34"/>
    </row>
    <row r="73" spans="2:8" s="686" customFormat="1" ht="16.95" customHeight="1">
      <c r="B73" s="34"/>
      <c r="C73" s="804" t="s">
        <v>2975</v>
      </c>
      <c r="D73" s="804" t="s">
        <v>2974</v>
      </c>
      <c r="E73" s="277" t="s">
        <v>212</v>
      </c>
      <c r="F73" s="803">
        <v>255.93100000000001</v>
      </c>
      <c r="H73" s="34"/>
    </row>
    <row r="74" spans="2:8" s="686" customFormat="1" ht="16.95" customHeight="1">
      <c r="B74" s="34"/>
      <c r="C74" s="804" t="s">
        <v>2971</v>
      </c>
      <c r="D74" s="804" t="s">
        <v>2970</v>
      </c>
      <c r="E74" s="277" t="s">
        <v>212</v>
      </c>
      <c r="F74" s="803">
        <v>255.93100000000001</v>
      </c>
      <c r="H74" s="34"/>
    </row>
    <row r="75" spans="2:8" s="686" customFormat="1" ht="16.95" customHeight="1">
      <c r="B75" s="34"/>
      <c r="C75" s="804" t="s">
        <v>2969</v>
      </c>
      <c r="D75" s="804" t="s">
        <v>214</v>
      </c>
      <c r="E75" s="277" t="s">
        <v>212</v>
      </c>
      <c r="F75" s="803">
        <v>255.93100000000001</v>
      </c>
      <c r="H75" s="34"/>
    </row>
    <row r="76" spans="2:8" s="686" customFormat="1" ht="16.95" customHeight="1">
      <c r="B76" s="34"/>
      <c r="C76" s="808" t="s">
        <v>3211</v>
      </c>
      <c r="D76" s="807" t="s">
        <v>3215</v>
      </c>
      <c r="E76" s="806" t="s">
        <v>1</v>
      </c>
      <c r="F76" s="805">
        <v>1416.43</v>
      </c>
      <c r="H76" s="34"/>
    </row>
    <row r="77" spans="2:8" s="686" customFormat="1" ht="16.95" customHeight="1">
      <c r="B77" s="34"/>
      <c r="C77" s="804" t="s">
        <v>1</v>
      </c>
      <c r="D77" s="804" t="s">
        <v>3214</v>
      </c>
      <c r="E77" s="277" t="s">
        <v>1</v>
      </c>
      <c r="F77" s="803">
        <v>1351.31</v>
      </c>
      <c r="H77" s="34"/>
    </row>
    <row r="78" spans="2:8" s="686" customFormat="1" ht="16.95" customHeight="1">
      <c r="B78" s="34"/>
      <c r="C78" s="804" t="s">
        <v>1</v>
      </c>
      <c r="D78" s="804" t="s">
        <v>3213</v>
      </c>
      <c r="E78" s="277" t="s">
        <v>1</v>
      </c>
      <c r="F78" s="803">
        <v>49.28</v>
      </c>
      <c r="H78" s="34"/>
    </row>
    <row r="79" spans="2:8" s="686" customFormat="1" ht="16.95" customHeight="1">
      <c r="B79" s="34"/>
      <c r="C79" s="804" t="s">
        <v>1</v>
      </c>
      <c r="D79" s="804" t="s">
        <v>3212</v>
      </c>
      <c r="E79" s="277" t="s">
        <v>1</v>
      </c>
      <c r="F79" s="803">
        <v>15.84</v>
      </c>
      <c r="H79" s="34"/>
    </row>
    <row r="80" spans="2:8" s="686" customFormat="1" ht="16.95" customHeight="1">
      <c r="B80" s="34"/>
      <c r="C80" s="804" t="s">
        <v>3211</v>
      </c>
      <c r="D80" s="804" t="s">
        <v>3195</v>
      </c>
      <c r="E80" s="277" t="s">
        <v>1</v>
      </c>
      <c r="F80" s="803">
        <v>1416.43</v>
      </c>
      <c r="H80" s="34"/>
    </row>
    <row r="81" spans="2:8" s="686" customFormat="1" ht="16.95" customHeight="1">
      <c r="B81" s="34"/>
      <c r="C81" s="809" t="s">
        <v>2950</v>
      </c>
      <c r="H81" s="34"/>
    </row>
    <row r="82" spans="2:8" s="686" customFormat="1" ht="16.95" customHeight="1">
      <c r="B82" s="34"/>
      <c r="C82" s="804" t="s">
        <v>4037</v>
      </c>
      <c r="D82" s="804" t="s">
        <v>4036</v>
      </c>
      <c r="E82" s="277" t="s">
        <v>270</v>
      </c>
      <c r="F82" s="803">
        <v>1416.43</v>
      </c>
      <c r="H82" s="34"/>
    </row>
    <row r="83" spans="2:8" s="686" customFormat="1" ht="16.95" customHeight="1">
      <c r="B83" s="34"/>
      <c r="C83" s="804" t="s">
        <v>4033</v>
      </c>
      <c r="D83" s="804" t="s">
        <v>4032</v>
      </c>
      <c r="E83" s="277" t="s">
        <v>270</v>
      </c>
      <c r="F83" s="803">
        <v>1756.175</v>
      </c>
      <c r="H83" s="34"/>
    </row>
    <row r="84" spans="2:8" s="686" customFormat="1" ht="16.95" customHeight="1">
      <c r="B84" s="34"/>
      <c r="C84" s="808" t="s">
        <v>3196</v>
      </c>
      <c r="D84" s="807" t="s">
        <v>3204</v>
      </c>
      <c r="E84" s="806" t="s">
        <v>1</v>
      </c>
      <c r="F84" s="805">
        <v>339.745</v>
      </c>
      <c r="H84" s="34"/>
    </row>
    <row r="85" spans="2:8" s="686" customFormat="1" ht="16.95" customHeight="1">
      <c r="B85" s="34"/>
      <c r="C85" s="804" t="s">
        <v>1</v>
      </c>
      <c r="D85" s="804" t="s">
        <v>3203</v>
      </c>
      <c r="E85" s="277" t="s">
        <v>1</v>
      </c>
      <c r="F85" s="803">
        <v>73.5</v>
      </c>
      <c r="H85" s="34"/>
    </row>
    <row r="86" spans="2:8" s="686" customFormat="1" ht="16.95" customHeight="1">
      <c r="B86" s="34"/>
      <c r="C86" s="804" t="s">
        <v>1</v>
      </c>
      <c r="D86" s="804" t="s">
        <v>3202</v>
      </c>
      <c r="E86" s="277" t="s">
        <v>1</v>
      </c>
      <c r="F86" s="803">
        <v>102.9</v>
      </c>
      <c r="H86" s="34"/>
    </row>
    <row r="87" spans="2:8" s="686" customFormat="1" ht="16.95" customHeight="1">
      <c r="B87" s="34"/>
      <c r="C87" s="804" t="s">
        <v>1</v>
      </c>
      <c r="D87" s="804" t="s">
        <v>3201</v>
      </c>
      <c r="E87" s="277" t="s">
        <v>1</v>
      </c>
      <c r="F87" s="803">
        <v>54</v>
      </c>
      <c r="H87" s="34"/>
    </row>
    <row r="88" spans="2:8" s="686" customFormat="1" ht="16.95" customHeight="1">
      <c r="B88" s="34"/>
      <c r="C88" s="804" t="s">
        <v>1</v>
      </c>
      <c r="D88" s="804" t="s">
        <v>3200</v>
      </c>
      <c r="E88" s="277" t="s">
        <v>1</v>
      </c>
      <c r="F88" s="803">
        <v>37.950000000000003</v>
      </c>
      <c r="H88" s="34"/>
    </row>
    <row r="89" spans="2:8" s="686" customFormat="1" ht="16.95" customHeight="1">
      <c r="B89" s="34"/>
      <c r="C89" s="804" t="s">
        <v>1</v>
      </c>
      <c r="D89" s="804" t="s">
        <v>3199</v>
      </c>
      <c r="E89" s="277" t="s">
        <v>1</v>
      </c>
      <c r="F89" s="803">
        <v>40.68</v>
      </c>
      <c r="H89" s="34"/>
    </row>
    <row r="90" spans="2:8" s="686" customFormat="1" ht="16.95" customHeight="1">
      <c r="B90" s="34"/>
      <c r="C90" s="804" t="s">
        <v>1</v>
      </c>
      <c r="D90" s="804" t="s">
        <v>3198</v>
      </c>
      <c r="E90" s="277" t="s">
        <v>1</v>
      </c>
      <c r="F90" s="803">
        <v>25.687999999999999</v>
      </c>
      <c r="H90" s="34"/>
    </row>
    <row r="91" spans="2:8" s="686" customFormat="1" ht="16.95" customHeight="1">
      <c r="B91" s="34"/>
      <c r="C91" s="804" t="s">
        <v>1</v>
      </c>
      <c r="D91" s="804" t="s">
        <v>3197</v>
      </c>
      <c r="E91" s="277" t="s">
        <v>1</v>
      </c>
      <c r="F91" s="803">
        <v>5.0270000000000001</v>
      </c>
      <c r="H91" s="34"/>
    </row>
    <row r="92" spans="2:8" s="686" customFormat="1" ht="16.95" customHeight="1">
      <c r="B92" s="34"/>
      <c r="C92" s="804" t="s">
        <v>3196</v>
      </c>
      <c r="D92" s="804" t="s">
        <v>3195</v>
      </c>
      <c r="E92" s="277" t="s">
        <v>1</v>
      </c>
      <c r="F92" s="803">
        <v>339.745</v>
      </c>
      <c r="H92" s="34"/>
    </row>
    <row r="93" spans="2:8" s="686" customFormat="1" ht="16.95" customHeight="1">
      <c r="B93" s="34"/>
      <c r="C93" s="809" t="s">
        <v>2950</v>
      </c>
      <c r="H93" s="34"/>
    </row>
    <row r="94" spans="2:8" s="686" customFormat="1" ht="16.95" customHeight="1">
      <c r="B94" s="34"/>
      <c r="C94" s="804" t="s">
        <v>4035</v>
      </c>
      <c r="D94" s="804" t="s">
        <v>4034</v>
      </c>
      <c r="E94" s="277" t="s">
        <v>270</v>
      </c>
      <c r="F94" s="803">
        <v>339.745</v>
      </c>
      <c r="H94" s="34"/>
    </row>
    <row r="95" spans="2:8" s="686" customFormat="1" ht="16.95" customHeight="1">
      <c r="B95" s="34"/>
      <c r="C95" s="804" t="s">
        <v>4033</v>
      </c>
      <c r="D95" s="804" t="s">
        <v>4032</v>
      </c>
      <c r="E95" s="277" t="s">
        <v>270</v>
      </c>
      <c r="F95" s="803">
        <v>1756.175</v>
      </c>
      <c r="H95" s="34"/>
    </row>
    <row r="96" spans="2:8" s="686" customFormat="1" ht="16.95" customHeight="1">
      <c r="B96" s="34"/>
      <c r="C96" s="808" t="s">
        <v>3186</v>
      </c>
      <c r="D96" s="807" t="s">
        <v>3188</v>
      </c>
      <c r="E96" s="806" t="s">
        <v>1</v>
      </c>
      <c r="F96" s="805">
        <v>1078.2819999999999</v>
      </c>
      <c r="H96" s="34"/>
    </row>
    <row r="97" spans="2:8" s="686" customFormat="1" ht="16.95" customHeight="1">
      <c r="B97" s="34"/>
      <c r="C97" s="804" t="s">
        <v>1</v>
      </c>
      <c r="D97" s="804" t="s">
        <v>4031</v>
      </c>
      <c r="E97" s="277" t="s">
        <v>1</v>
      </c>
      <c r="F97" s="803">
        <v>1078.2819999999999</v>
      </c>
      <c r="H97" s="34"/>
    </row>
    <row r="98" spans="2:8" s="686" customFormat="1" ht="16.95" customHeight="1">
      <c r="B98" s="34"/>
      <c r="C98" s="804" t="s">
        <v>3186</v>
      </c>
      <c r="D98" s="804" t="s">
        <v>2951</v>
      </c>
      <c r="E98" s="277" t="s">
        <v>1</v>
      </c>
      <c r="F98" s="803">
        <v>1078.2819999999999</v>
      </c>
      <c r="H98" s="34"/>
    </row>
    <row r="99" spans="2:8" s="686" customFormat="1" ht="16.95" customHeight="1">
      <c r="B99" s="34"/>
      <c r="C99" s="809" t="s">
        <v>2950</v>
      </c>
      <c r="H99" s="34"/>
    </row>
    <row r="100" spans="2:8" s="686" customFormat="1" ht="16.95" customHeight="1">
      <c r="B100" s="34"/>
      <c r="C100" s="804" t="s">
        <v>3185</v>
      </c>
      <c r="D100" s="804" t="s">
        <v>3184</v>
      </c>
      <c r="E100" s="277" t="s">
        <v>212</v>
      </c>
      <c r="F100" s="803">
        <v>1078.2819999999999</v>
      </c>
      <c r="H100" s="34"/>
    </row>
    <row r="101" spans="2:8" s="686" customFormat="1" ht="20.6">
      <c r="B101" s="34"/>
      <c r="C101" s="804" t="s">
        <v>3183</v>
      </c>
      <c r="D101" s="804" t="s">
        <v>3182</v>
      </c>
      <c r="E101" s="277" t="s">
        <v>212</v>
      </c>
      <c r="F101" s="803">
        <v>16174.23</v>
      </c>
      <c r="H101" s="34"/>
    </row>
    <row r="102" spans="2:8" s="686" customFormat="1">
      <c r="B102" s="34"/>
      <c r="C102" s="804" t="s">
        <v>3181</v>
      </c>
      <c r="D102" s="804" t="s">
        <v>3180</v>
      </c>
      <c r="E102" s="277" t="s">
        <v>212</v>
      </c>
      <c r="F102" s="803">
        <v>1078.2819999999999</v>
      </c>
      <c r="H102" s="34"/>
    </row>
    <row r="103" spans="2:8" s="686" customFormat="1" ht="16.95" customHeight="1">
      <c r="B103" s="34"/>
      <c r="C103" s="808" t="s">
        <v>3173</v>
      </c>
      <c r="D103" s="807" t="s">
        <v>4030</v>
      </c>
      <c r="E103" s="806" t="s">
        <v>1</v>
      </c>
      <c r="F103" s="805">
        <v>1126.838</v>
      </c>
      <c r="H103" s="34"/>
    </row>
    <row r="104" spans="2:8" s="686" customFormat="1" ht="16.95" customHeight="1">
      <c r="B104" s="34"/>
      <c r="C104" s="804" t="s">
        <v>1</v>
      </c>
      <c r="D104" s="804" t="s">
        <v>4029</v>
      </c>
      <c r="E104" s="277" t="s">
        <v>1</v>
      </c>
      <c r="F104" s="803">
        <v>456.4</v>
      </c>
      <c r="H104" s="34"/>
    </row>
    <row r="105" spans="2:8" s="686" customFormat="1" ht="16.95" customHeight="1">
      <c r="B105" s="34"/>
      <c r="C105" s="804" t="s">
        <v>1</v>
      </c>
      <c r="D105" s="804" t="s">
        <v>4028</v>
      </c>
      <c r="E105" s="277" t="s">
        <v>1</v>
      </c>
      <c r="F105" s="803">
        <v>208.88800000000001</v>
      </c>
      <c r="H105" s="34"/>
    </row>
    <row r="106" spans="2:8" s="686" customFormat="1" ht="16.95" customHeight="1">
      <c r="B106" s="34"/>
      <c r="C106" s="804" t="s">
        <v>1</v>
      </c>
      <c r="D106" s="804" t="s">
        <v>4027</v>
      </c>
      <c r="E106" s="277" t="s">
        <v>1</v>
      </c>
      <c r="F106" s="803">
        <v>215.39</v>
      </c>
      <c r="H106" s="34"/>
    </row>
    <row r="107" spans="2:8" s="686" customFormat="1" ht="16.95" customHeight="1">
      <c r="B107" s="34"/>
      <c r="C107" s="804" t="s">
        <v>1</v>
      </c>
      <c r="D107" s="804" t="s">
        <v>4026</v>
      </c>
      <c r="E107" s="277" t="s">
        <v>1</v>
      </c>
      <c r="F107" s="803">
        <v>246.16</v>
      </c>
      <c r="H107" s="34"/>
    </row>
    <row r="108" spans="2:8" s="686" customFormat="1" ht="16.95" customHeight="1">
      <c r="B108" s="34"/>
      <c r="C108" s="804" t="s">
        <v>3173</v>
      </c>
      <c r="D108" s="804" t="s">
        <v>2951</v>
      </c>
      <c r="E108" s="277" t="s">
        <v>1</v>
      </c>
      <c r="F108" s="803">
        <v>1126.838</v>
      </c>
      <c r="H108" s="34"/>
    </row>
    <row r="109" spans="2:8" s="686" customFormat="1" ht="16.95" customHeight="1">
      <c r="B109" s="34"/>
      <c r="C109" s="809" t="s">
        <v>2950</v>
      </c>
      <c r="H109" s="34"/>
    </row>
    <row r="110" spans="2:8" s="686" customFormat="1" ht="20.6">
      <c r="B110" s="34"/>
      <c r="C110" s="804" t="s">
        <v>3171</v>
      </c>
      <c r="D110" s="804" t="s">
        <v>3170</v>
      </c>
      <c r="E110" s="277" t="s">
        <v>270</v>
      </c>
      <c r="F110" s="803">
        <v>1126.838</v>
      </c>
      <c r="H110" s="34"/>
    </row>
    <row r="111" spans="2:8" s="686" customFormat="1" ht="20.6">
      <c r="B111" s="34"/>
      <c r="C111" s="804" t="s">
        <v>3169</v>
      </c>
      <c r="D111" s="804" t="s">
        <v>3168</v>
      </c>
      <c r="E111" s="277" t="s">
        <v>270</v>
      </c>
      <c r="F111" s="803">
        <v>33805.14</v>
      </c>
      <c r="H111" s="34"/>
    </row>
    <row r="112" spans="2:8" s="686" customFormat="1" ht="20.6">
      <c r="B112" s="34"/>
      <c r="C112" s="804" t="s">
        <v>3167</v>
      </c>
      <c r="D112" s="804" t="s">
        <v>3166</v>
      </c>
      <c r="E112" s="277" t="s">
        <v>270</v>
      </c>
      <c r="F112" s="803">
        <v>1126.838</v>
      </c>
      <c r="H112" s="34"/>
    </row>
    <row r="113" spans="2:8" s="686" customFormat="1" ht="16.95" customHeight="1">
      <c r="B113" s="34"/>
      <c r="C113" s="808" t="s">
        <v>4025</v>
      </c>
      <c r="D113" s="807" t="s">
        <v>4025</v>
      </c>
      <c r="E113" s="806" t="s">
        <v>1</v>
      </c>
      <c r="F113" s="805">
        <v>159.97399999999999</v>
      </c>
      <c r="H113" s="34"/>
    </row>
    <row r="114" spans="2:8" s="686" customFormat="1" ht="16.95" customHeight="1">
      <c r="B114" s="34"/>
      <c r="C114" s="804" t="s">
        <v>4025</v>
      </c>
      <c r="D114" s="804" t="s">
        <v>4024</v>
      </c>
      <c r="E114" s="277" t="s">
        <v>1</v>
      </c>
      <c r="F114" s="803">
        <v>159.97399999999999</v>
      </c>
      <c r="H114" s="34"/>
    </row>
    <row r="115" spans="2:8" s="686" customFormat="1" ht="16.95" customHeight="1">
      <c r="B115" s="34"/>
      <c r="C115" s="809" t="s">
        <v>2950</v>
      </c>
      <c r="H115" s="34"/>
    </row>
    <row r="116" spans="2:8" s="686" customFormat="1" ht="20.6">
      <c r="B116" s="34"/>
      <c r="C116" s="804" t="s">
        <v>4013</v>
      </c>
      <c r="D116" s="804" t="s">
        <v>4012</v>
      </c>
      <c r="E116" s="277" t="s">
        <v>212</v>
      </c>
      <c r="F116" s="803">
        <v>37.927</v>
      </c>
      <c r="H116" s="34"/>
    </row>
    <row r="117" spans="2:8" s="686" customFormat="1">
      <c r="B117" s="34"/>
      <c r="C117" s="804" t="s">
        <v>4023</v>
      </c>
      <c r="D117" s="804" t="s">
        <v>4022</v>
      </c>
      <c r="E117" s="277" t="s">
        <v>270</v>
      </c>
      <c r="F117" s="803">
        <v>159.97399999999999</v>
      </c>
      <c r="H117" s="34"/>
    </row>
    <row r="118" spans="2:8" s="686" customFormat="1" ht="16.95" customHeight="1">
      <c r="B118" s="34"/>
      <c r="C118" s="804" t="s">
        <v>4021</v>
      </c>
      <c r="D118" s="804" t="s">
        <v>4020</v>
      </c>
      <c r="E118" s="277" t="s">
        <v>212</v>
      </c>
      <c r="F118" s="803">
        <v>14.398</v>
      </c>
      <c r="H118" s="34"/>
    </row>
    <row r="119" spans="2:8" s="686" customFormat="1" ht="16.95" customHeight="1">
      <c r="B119" s="34"/>
      <c r="C119" s="808" t="s">
        <v>4019</v>
      </c>
      <c r="D119" s="807" t="s">
        <v>4019</v>
      </c>
      <c r="E119" s="806" t="s">
        <v>1</v>
      </c>
      <c r="F119" s="805">
        <v>416.99</v>
      </c>
      <c r="H119" s="34"/>
    </row>
    <row r="120" spans="2:8" s="686" customFormat="1" ht="16.95" customHeight="1">
      <c r="B120" s="34"/>
      <c r="C120" s="804" t="s">
        <v>4019</v>
      </c>
      <c r="D120" s="804" t="s">
        <v>4018</v>
      </c>
      <c r="E120" s="277" t="s">
        <v>1</v>
      </c>
      <c r="F120" s="803">
        <v>416.99</v>
      </c>
      <c r="H120" s="34"/>
    </row>
    <row r="121" spans="2:8" s="686" customFormat="1" ht="16.95" customHeight="1">
      <c r="B121" s="34"/>
      <c r="C121" s="809" t="s">
        <v>2950</v>
      </c>
      <c r="H121" s="34"/>
    </row>
    <row r="122" spans="2:8" s="686" customFormat="1" ht="20.6">
      <c r="B122" s="34"/>
      <c r="C122" s="804" t="s">
        <v>4013</v>
      </c>
      <c r="D122" s="804" t="s">
        <v>4012</v>
      </c>
      <c r="E122" s="277" t="s">
        <v>212</v>
      </c>
      <c r="F122" s="803">
        <v>37.927</v>
      </c>
      <c r="H122" s="34"/>
    </row>
    <row r="123" spans="2:8" s="686" customFormat="1" ht="16.95" customHeight="1">
      <c r="B123" s="34"/>
      <c r="C123" s="804" t="s">
        <v>4017</v>
      </c>
      <c r="D123" s="804" t="s">
        <v>4016</v>
      </c>
      <c r="E123" s="277" t="s">
        <v>212</v>
      </c>
      <c r="F123" s="803">
        <v>52.124000000000002</v>
      </c>
      <c r="H123" s="34"/>
    </row>
    <row r="124" spans="2:8" s="686" customFormat="1" ht="16.95" customHeight="1">
      <c r="B124" s="34"/>
      <c r="C124" s="808" t="s">
        <v>4015</v>
      </c>
      <c r="D124" s="807" t="s">
        <v>4015</v>
      </c>
      <c r="E124" s="806" t="s">
        <v>1</v>
      </c>
      <c r="F124" s="805">
        <v>211.226</v>
      </c>
      <c r="H124" s="34"/>
    </row>
    <row r="125" spans="2:8" s="686" customFormat="1" ht="16.95" customHeight="1">
      <c r="B125" s="34"/>
      <c r="C125" s="804" t="s">
        <v>4015</v>
      </c>
      <c r="D125" s="804" t="s">
        <v>4014</v>
      </c>
      <c r="E125" s="277" t="s">
        <v>1</v>
      </c>
      <c r="F125" s="803">
        <v>211.226</v>
      </c>
      <c r="H125" s="34"/>
    </row>
    <row r="126" spans="2:8" s="686" customFormat="1" ht="16.95" customHeight="1">
      <c r="B126" s="34"/>
      <c r="C126" s="809" t="s">
        <v>2950</v>
      </c>
      <c r="H126" s="34"/>
    </row>
    <row r="127" spans="2:8" s="686" customFormat="1" ht="20.6">
      <c r="B127" s="34"/>
      <c r="C127" s="804" t="s">
        <v>4013</v>
      </c>
      <c r="D127" s="804" t="s">
        <v>4012</v>
      </c>
      <c r="E127" s="277" t="s">
        <v>212</v>
      </c>
      <c r="F127" s="803">
        <v>37.927</v>
      </c>
      <c r="H127" s="34"/>
    </row>
    <row r="128" spans="2:8" s="686" customFormat="1" ht="16.95" customHeight="1">
      <c r="B128" s="34"/>
      <c r="C128" s="804" t="s">
        <v>4011</v>
      </c>
      <c r="D128" s="804" t="s">
        <v>4010</v>
      </c>
      <c r="E128" s="277" t="s">
        <v>212</v>
      </c>
      <c r="F128" s="803">
        <v>52.807000000000002</v>
      </c>
      <c r="H128" s="34"/>
    </row>
    <row r="129" spans="2:8" s="686" customFormat="1" ht="16.95" customHeight="1">
      <c r="B129" s="34"/>
      <c r="C129" s="808" t="s">
        <v>4009</v>
      </c>
      <c r="D129" s="807" t="s">
        <v>4008</v>
      </c>
      <c r="E129" s="806" t="s">
        <v>1</v>
      </c>
      <c r="F129" s="805">
        <v>88.843000000000004</v>
      </c>
      <c r="H129" s="34"/>
    </row>
    <row r="130" spans="2:8" s="686" customFormat="1" ht="16.95" customHeight="1">
      <c r="B130" s="34"/>
      <c r="C130" s="808" t="s">
        <v>4007</v>
      </c>
      <c r="D130" s="807" t="s">
        <v>4006</v>
      </c>
      <c r="E130" s="806" t="s">
        <v>1</v>
      </c>
      <c r="F130" s="805">
        <v>126.188</v>
      </c>
      <c r="H130" s="34"/>
    </row>
    <row r="131" spans="2:8" s="686" customFormat="1" ht="26.5" customHeight="1">
      <c r="B131" s="34"/>
      <c r="C131" s="810" t="s">
        <v>4005</v>
      </c>
      <c r="D131" s="810" t="s">
        <v>4004</v>
      </c>
      <c r="H131" s="34"/>
    </row>
    <row r="132" spans="2:8" s="686" customFormat="1" ht="16.95" customHeight="1">
      <c r="B132" s="34"/>
      <c r="C132" s="808" t="s">
        <v>3998</v>
      </c>
      <c r="D132" s="807" t="s">
        <v>4003</v>
      </c>
      <c r="E132" s="806" t="s">
        <v>1</v>
      </c>
      <c r="F132" s="805">
        <v>1632.732</v>
      </c>
      <c r="H132" s="34"/>
    </row>
    <row r="133" spans="2:8" s="686" customFormat="1" ht="16.95" customHeight="1">
      <c r="B133" s="34"/>
      <c r="C133" s="804" t="s">
        <v>1</v>
      </c>
      <c r="D133" s="804" t="s">
        <v>4002</v>
      </c>
      <c r="E133" s="277" t="s">
        <v>1</v>
      </c>
      <c r="F133" s="803">
        <v>1082.25</v>
      </c>
      <c r="H133" s="34"/>
    </row>
    <row r="134" spans="2:8" s="686" customFormat="1" ht="16.95" customHeight="1">
      <c r="B134" s="34"/>
      <c r="C134" s="804" t="s">
        <v>1</v>
      </c>
      <c r="D134" s="804" t="s">
        <v>4001</v>
      </c>
      <c r="E134" s="277" t="s">
        <v>1</v>
      </c>
      <c r="F134" s="803">
        <v>235.155</v>
      </c>
      <c r="H134" s="34"/>
    </row>
    <row r="135" spans="2:8" s="686" customFormat="1" ht="16.95" customHeight="1">
      <c r="B135" s="34"/>
      <c r="C135" s="804" t="s">
        <v>1</v>
      </c>
      <c r="D135" s="804" t="s">
        <v>4000</v>
      </c>
      <c r="E135" s="277" t="s">
        <v>1</v>
      </c>
      <c r="F135" s="803">
        <v>336.92700000000002</v>
      </c>
      <c r="H135" s="34"/>
    </row>
    <row r="136" spans="2:8" s="686" customFormat="1" ht="16.95" customHeight="1">
      <c r="B136" s="34"/>
      <c r="C136" s="804" t="s">
        <v>1</v>
      </c>
      <c r="D136" s="804" t="s">
        <v>3999</v>
      </c>
      <c r="E136" s="277" t="s">
        <v>1</v>
      </c>
      <c r="F136" s="803">
        <v>-21.6</v>
      </c>
      <c r="H136" s="34"/>
    </row>
    <row r="137" spans="2:8" s="686" customFormat="1" ht="16.95" customHeight="1">
      <c r="B137" s="34"/>
      <c r="C137" s="804" t="s">
        <v>3998</v>
      </c>
      <c r="D137" s="804" t="s">
        <v>3997</v>
      </c>
      <c r="E137" s="277" t="s">
        <v>1</v>
      </c>
      <c r="F137" s="803">
        <v>1632.732</v>
      </c>
      <c r="H137" s="34"/>
    </row>
    <row r="138" spans="2:8" s="686" customFormat="1" ht="16.95" customHeight="1">
      <c r="B138" s="34"/>
      <c r="C138" s="809" t="s">
        <v>2950</v>
      </c>
      <c r="H138" s="34"/>
    </row>
    <row r="139" spans="2:8" s="686" customFormat="1">
      <c r="B139" s="34"/>
      <c r="C139" s="804" t="s">
        <v>3996</v>
      </c>
      <c r="D139" s="804" t="s">
        <v>3995</v>
      </c>
      <c r="E139" s="277" t="s">
        <v>270</v>
      </c>
      <c r="F139" s="803">
        <v>1632.732</v>
      </c>
      <c r="H139" s="34"/>
    </row>
    <row r="140" spans="2:8" s="686" customFormat="1" ht="16.95" customHeight="1">
      <c r="B140" s="34"/>
      <c r="C140" s="804" t="s">
        <v>3994</v>
      </c>
      <c r="D140" s="804" t="s">
        <v>3993</v>
      </c>
      <c r="E140" s="277" t="s">
        <v>270</v>
      </c>
      <c r="F140" s="803">
        <v>1714.3689999999999</v>
      </c>
      <c r="H140" s="34"/>
    </row>
    <row r="141" spans="2:8" s="686" customFormat="1" ht="16.95" customHeight="1">
      <c r="B141" s="34"/>
      <c r="C141" s="808" t="s">
        <v>3990</v>
      </c>
      <c r="D141" s="807" t="s">
        <v>3992</v>
      </c>
      <c r="E141" s="806" t="s">
        <v>1</v>
      </c>
      <c r="F141" s="805">
        <v>53.155999999999999</v>
      </c>
      <c r="H141" s="34"/>
    </row>
    <row r="142" spans="2:8" s="686" customFormat="1" ht="16.95" customHeight="1">
      <c r="B142" s="34"/>
      <c r="C142" s="804" t="s">
        <v>1</v>
      </c>
      <c r="D142" s="804" t="s">
        <v>3991</v>
      </c>
      <c r="E142" s="277" t="s">
        <v>1</v>
      </c>
      <c r="F142" s="803">
        <v>53.155999999999999</v>
      </c>
      <c r="H142" s="34"/>
    </row>
    <row r="143" spans="2:8" s="686" customFormat="1" ht="16.95" customHeight="1">
      <c r="B143" s="34"/>
      <c r="C143" s="804" t="s">
        <v>3990</v>
      </c>
      <c r="D143" s="804" t="s">
        <v>3989</v>
      </c>
      <c r="E143" s="277" t="s">
        <v>1</v>
      </c>
      <c r="F143" s="803">
        <v>53.155999999999999</v>
      </c>
      <c r="H143" s="34"/>
    </row>
    <row r="144" spans="2:8" s="686" customFormat="1" ht="16.95" customHeight="1">
      <c r="B144" s="34"/>
      <c r="C144" s="809" t="s">
        <v>2950</v>
      </c>
      <c r="H144" s="34"/>
    </row>
    <row r="145" spans="2:8" s="686" customFormat="1">
      <c r="B145" s="34"/>
      <c r="C145" s="804" t="s">
        <v>3981</v>
      </c>
      <c r="D145" s="804" t="s">
        <v>3980</v>
      </c>
      <c r="E145" s="277" t="s">
        <v>270</v>
      </c>
      <c r="F145" s="803">
        <v>75.680999999999997</v>
      </c>
      <c r="H145" s="34"/>
    </row>
    <row r="146" spans="2:8" s="686" customFormat="1" ht="16.95" customHeight="1">
      <c r="B146" s="34"/>
      <c r="C146" s="804" t="s">
        <v>3988</v>
      </c>
      <c r="D146" s="804" t="s">
        <v>3987</v>
      </c>
      <c r="E146" s="277" t="s">
        <v>270</v>
      </c>
      <c r="F146" s="803">
        <v>55.814</v>
      </c>
      <c r="H146" s="34"/>
    </row>
    <row r="147" spans="2:8" s="686" customFormat="1" ht="16.95" customHeight="1">
      <c r="B147" s="34"/>
      <c r="C147" s="808" t="s">
        <v>3983</v>
      </c>
      <c r="D147" s="807" t="s">
        <v>3986</v>
      </c>
      <c r="E147" s="806" t="s">
        <v>1</v>
      </c>
      <c r="F147" s="805">
        <v>22.524999999999999</v>
      </c>
      <c r="H147" s="34"/>
    </row>
    <row r="148" spans="2:8" s="686" customFormat="1" ht="16.95" customHeight="1">
      <c r="B148" s="34"/>
      <c r="C148" s="804" t="s">
        <v>1</v>
      </c>
      <c r="D148" s="804" t="s">
        <v>3985</v>
      </c>
      <c r="E148" s="277" t="s">
        <v>1</v>
      </c>
      <c r="F148" s="803">
        <v>5.4249999999999998</v>
      </c>
      <c r="H148" s="34"/>
    </row>
    <row r="149" spans="2:8" s="686" customFormat="1" ht="16.95" customHeight="1">
      <c r="B149" s="34"/>
      <c r="C149" s="804" t="s">
        <v>1</v>
      </c>
      <c r="D149" s="804" t="s">
        <v>3984</v>
      </c>
      <c r="E149" s="277" t="s">
        <v>1</v>
      </c>
      <c r="F149" s="803">
        <v>17.100000000000001</v>
      </c>
      <c r="H149" s="34"/>
    </row>
    <row r="150" spans="2:8" s="686" customFormat="1" ht="16.95" customHeight="1">
      <c r="B150" s="34"/>
      <c r="C150" s="804" t="s">
        <v>3983</v>
      </c>
      <c r="D150" s="804" t="s">
        <v>3982</v>
      </c>
      <c r="E150" s="277" t="s">
        <v>1</v>
      </c>
      <c r="F150" s="803">
        <v>22.524999999999999</v>
      </c>
      <c r="H150" s="34"/>
    </row>
    <row r="151" spans="2:8" s="686" customFormat="1" ht="16.95" customHeight="1">
      <c r="B151" s="34"/>
      <c r="C151" s="809" t="s">
        <v>2950</v>
      </c>
      <c r="H151" s="34"/>
    </row>
    <row r="152" spans="2:8" s="686" customFormat="1">
      <c r="B152" s="34"/>
      <c r="C152" s="804" t="s">
        <v>3981</v>
      </c>
      <c r="D152" s="804" t="s">
        <v>3980</v>
      </c>
      <c r="E152" s="277" t="s">
        <v>270</v>
      </c>
      <c r="F152" s="803">
        <v>75.680999999999997</v>
      </c>
      <c r="H152" s="34"/>
    </row>
    <row r="153" spans="2:8" s="686" customFormat="1" ht="16.95" customHeight="1">
      <c r="B153" s="34"/>
      <c r="C153" s="804" t="s">
        <v>3979</v>
      </c>
      <c r="D153" s="804" t="s">
        <v>3978</v>
      </c>
      <c r="E153" s="277" t="s">
        <v>270</v>
      </c>
      <c r="F153" s="803">
        <v>23.651</v>
      </c>
      <c r="H153" s="34"/>
    </row>
    <row r="154" spans="2:8" s="686" customFormat="1" ht="16.95" customHeight="1">
      <c r="B154" s="34"/>
      <c r="C154" s="808" t="s">
        <v>3972</v>
      </c>
      <c r="D154" s="807" t="s">
        <v>3977</v>
      </c>
      <c r="E154" s="806" t="s">
        <v>1</v>
      </c>
      <c r="F154" s="805">
        <v>119.11</v>
      </c>
      <c r="H154" s="34"/>
    </row>
    <row r="155" spans="2:8" s="686" customFormat="1" ht="16.95" customHeight="1">
      <c r="B155" s="34"/>
      <c r="C155" s="804" t="s">
        <v>1</v>
      </c>
      <c r="D155" s="804" t="s">
        <v>3976</v>
      </c>
      <c r="E155" s="277" t="s">
        <v>1</v>
      </c>
      <c r="F155" s="803">
        <v>67.42</v>
      </c>
      <c r="H155" s="34"/>
    </row>
    <row r="156" spans="2:8" s="686" customFormat="1" ht="16.95" customHeight="1">
      <c r="B156" s="34"/>
      <c r="C156" s="804" t="s">
        <v>1</v>
      </c>
      <c r="D156" s="804" t="s">
        <v>3975</v>
      </c>
      <c r="E156" s="277" t="s">
        <v>1</v>
      </c>
      <c r="F156" s="803">
        <v>15.36</v>
      </c>
      <c r="H156" s="34"/>
    </row>
    <row r="157" spans="2:8" s="686" customFormat="1" ht="16.95" customHeight="1">
      <c r="B157" s="34"/>
      <c r="C157" s="804" t="s">
        <v>1</v>
      </c>
      <c r="D157" s="804" t="s">
        <v>3974</v>
      </c>
      <c r="E157" s="277" t="s">
        <v>1</v>
      </c>
      <c r="F157" s="803">
        <v>15.45</v>
      </c>
      <c r="H157" s="34"/>
    </row>
    <row r="158" spans="2:8" s="686" customFormat="1" ht="16.95" customHeight="1">
      <c r="B158" s="34"/>
      <c r="C158" s="804" t="s">
        <v>1</v>
      </c>
      <c r="D158" s="804" t="s">
        <v>3973</v>
      </c>
      <c r="E158" s="277" t="s">
        <v>1</v>
      </c>
      <c r="F158" s="803">
        <v>20.88</v>
      </c>
      <c r="H158" s="34"/>
    </row>
    <row r="159" spans="2:8" s="686" customFormat="1" ht="16.95" customHeight="1">
      <c r="B159" s="34"/>
      <c r="C159" s="804" t="s">
        <v>3972</v>
      </c>
      <c r="D159" s="804" t="s">
        <v>3971</v>
      </c>
      <c r="E159" s="277" t="s">
        <v>1</v>
      </c>
      <c r="F159" s="803">
        <v>119.11</v>
      </c>
      <c r="H159" s="34"/>
    </row>
    <row r="160" spans="2:8" s="686" customFormat="1" ht="16.95" customHeight="1">
      <c r="B160" s="34"/>
      <c r="C160" s="809" t="s">
        <v>2950</v>
      </c>
      <c r="H160" s="34"/>
    </row>
    <row r="161" spans="2:8" s="686" customFormat="1" ht="20.6">
      <c r="B161" s="34"/>
      <c r="C161" s="804" t="s">
        <v>3953</v>
      </c>
      <c r="D161" s="804" t="s">
        <v>3952</v>
      </c>
      <c r="E161" s="277" t="s">
        <v>270</v>
      </c>
      <c r="F161" s="803">
        <v>256.54199999999997</v>
      </c>
      <c r="H161" s="34"/>
    </row>
    <row r="162" spans="2:8" s="686" customFormat="1" ht="16.95" customHeight="1">
      <c r="B162" s="34"/>
      <c r="C162" s="804" t="s">
        <v>3951</v>
      </c>
      <c r="D162" s="804" t="s">
        <v>3950</v>
      </c>
      <c r="E162" s="277" t="s">
        <v>270</v>
      </c>
      <c r="F162" s="803">
        <v>269.37</v>
      </c>
      <c r="H162" s="34"/>
    </row>
    <row r="163" spans="2:8" s="686" customFormat="1" ht="16.95" customHeight="1">
      <c r="B163" s="34"/>
      <c r="C163" s="808" t="s">
        <v>3967</v>
      </c>
      <c r="D163" s="807" t="s">
        <v>3970</v>
      </c>
      <c r="E163" s="806" t="s">
        <v>1</v>
      </c>
      <c r="F163" s="805">
        <v>27.31</v>
      </c>
      <c r="H163" s="34"/>
    </row>
    <row r="164" spans="2:8" s="686" customFormat="1" ht="16.95" customHeight="1">
      <c r="B164" s="34"/>
      <c r="C164" s="804" t="s">
        <v>1</v>
      </c>
      <c r="D164" s="804" t="s">
        <v>3969</v>
      </c>
      <c r="E164" s="277" t="s">
        <v>1</v>
      </c>
      <c r="F164" s="803">
        <v>18.670000000000002</v>
      </c>
      <c r="H164" s="34"/>
    </row>
    <row r="165" spans="2:8" s="686" customFormat="1" ht="16.95" customHeight="1">
      <c r="B165" s="34"/>
      <c r="C165" s="804" t="s">
        <v>1</v>
      </c>
      <c r="D165" s="804" t="s">
        <v>3968</v>
      </c>
      <c r="E165" s="277" t="s">
        <v>1</v>
      </c>
      <c r="F165" s="803">
        <v>8.64</v>
      </c>
      <c r="H165" s="34"/>
    </row>
    <row r="166" spans="2:8" s="686" customFormat="1" ht="16.95" customHeight="1">
      <c r="B166" s="34"/>
      <c r="C166" s="804" t="s">
        <v>3967</v>
      </c>
      <c r="D166" s="804" t="s">
        <v>3966</v>
      </c>
      <c r="E166" s="277" t="s">
        <v>1</v>
      </c>
      <c r="F166" s="803">
        <v>27.31</v>
      </c>
      <c r="H166" s="34"/>
    </row>
    <row r="167" spans="2:8" s="686" customFormat="1" ht="16.95" customHeight="1">
      <c r="B167" s="34"/>
      <c r="C167" s="809" t="s">
        <v>2950</v>
      </c>
      <c r="H167" s="34"/>
    </row>
    <row r="168" spans="2:8" s="686" customFormat="1" ht="20.6">
      <c r="B168" s="34"/>
      <c r="C168" s="804" t="s">
        <v>3960</v>
      </c>
      <c r="D168" s="804" t="s">
        <v>3959</v>
      </c>
      <c r="E168" s="277" t="s">
        <v>270</v>
      </c>
      <c r="F168" s="803">
        <v>313.142</v>
      </c>
      <c r="H168" s="34"/>
    </row>
    <row r="169" spans="2:8" s="686" customFormat="1" ht="16.95" customHeight="1">
      <c r="B169" s="34"/>
      <c r="C169" s="804" t="s">
        <v>3951</v>
      </c>
      <c r="D169" s="804" t="s">
        <v>3950</v>
      </c>
      <c r="E169" s="277" t="s">
        <v>270</v>
      </c>
      <c r="F169" s="803">
        <v>328.8</v>
      </c>
      <c r="H169" s="34"/>
    </row>
    <row r="170" spans="2:8" s="686" customFormat="1" ht="16.95" customHeight="1">
      <c r="B170" s="34"/>
      <c r="C170" s="808" t="s">
        <v>3962</v>
      </c>
      <c r="D170" s="807" t="s">
        <v>3965</v>
      </c>
      <c r="E170" s="806" t="s">
        <v>1</v>
      </c>
      <c r="F170" s="805">
        <v>285.83199999999999</v>
      </c>
      <c r="H170" s="34"/>
    </row>
    <row r="171" spans="2:8" s="686" customFormat="1" ht="20.6">
      <c r="B171" s="34"/>
      <c r="C171" s="804" t="s">
        <v>1</v>
      </c>
      <c r="D171" s="804" t="s">
        <v>3964</v>
      </c>
      <c r="E171" s="277" t="s">
        <v>1</v>
      </c>
      <c r="F171" s="803">
        <v>142.65</v>
      </c>
      <c r="H171" s="34"/>
    </row>
    <row r="172" spans="2:8" s="686" customFormat="1" ht="20.6">
      <c r="B172" s="34"/>
      <c r="C172" s="804" t="s">
        <v>1</v>
      </c>
      <c r="D172" s="804" t="s">
        <v>3963</v>
      </c>
      <c r="E172" s="277" t="s">
        <v>1</v>
      </c>
      <c r="F172" s="803">
        <v>143.18199999999999</v>
      </c>
      <c r="H172" s="34"/>
    </row>
    <row r="173" spans="2:8" s="686" customFormat="1" ht="16.95" customHeight="1">
      <c r="B173" s="34"/>
      <c r="C173" s="804" t="s">
        <v>3962</v>
      </c>
      <c r="D173" s="804" t="s">
        <v>3961</v>
      </c>
      <c r="E173" s="277" t="s">
        <v>1</v>
      </c>
      <c r="F173" s="803">
        <v>285.83199999999999</v>
      </c>
      <c r="H173" s="34"/>
    </row>
    <row r="174" spans="2:8" s="686" customFormat="1" ht="16.95" customHeight="1">
      <c r="B174" s="34"/>
      <c r="C174" s="809" t="s">
        <v>2950</v>
      </c>
      <c r="H174" s="34"/>
    </row>
    <row r="175" spans="2:8" s="686" customFormat="1" ht="20.6">
      <c r="B175" s="34"/>
      <c r="C175" s="804" t="s">
        <v>3960</v>
      </c>
      <c r="D175" s="804" t="s">
        <v>3959</v>
      </c>
      <c r="E175" s="277" t="s">
        <v>270</v>
      </c>
      <c r="F175" s="803">
        <v>313.142</v>
      </c>
      <c r="H175" s="34"/>
    </row>
    <row r="176" spans="2:8" s="686" customFormat="1" ht="16.95" customHeight="1">
      <c r="B176" s="34"/>
      <c r="C176" s="804" t="s">
        <v>3951</v>
      </c>
      <c r="D176" s="804" t="s">
        <v>3950</v>
      </c>
      <c r="E176" s="277" t="s">
        <v>270</v>
      </c>
      <c r="F176" s="803">
        <v>328.8</v>
      </c>
      <c r="H176" s="34"/>
    </row>
    <row r="177" spans="2:8" s="686" customFormat="1" ht="16.95" customHeight="1">
      <c r="B177" s="34"/>
      <c r="C177" s="808" t="s">
        <v>3955</v>
      </c>
      <c r="D177" s="807" t="s">
        <v>3958</v>
      </c>
      <c r="E177" s="806" t="s">
        <v>1</v>
      </c>
      <c r="F177" s="805">
        <v>137.43199999999999</v>
      </c>
      <c r="H177" s="34"/>
    </row>
    <row r="178" spans="2:8" s="686" customFormat="1" ht="16.95" customHeight="1">
      <c r="B178" s="34"/>
      <c r="C178" s="804" t="s">
        <v>1</v>
      </c>
      <c r="D178" s="804" t="s">
        <v>3957</v>
      </c>
      <c r="E178" s="277" t="s">
        <v>1</v>
      </c>
      <c r="F178" s="803">
        <v>13.97</v>
      </c>
      <c r="H178" s="34"/>
    </row>
    <row r="179" spans="2:8" s="686" customFormat="1" ht="16.95" customHeight="1">
      <c r="B179" s="34"/>
      <c r="C179" s="804" t="s">
        <v>1</v>
      </c>
      <c r="D179" s="804" t="s">
        <v>3956</v>
      </c>
      <c r="E179" s="277" t="s">
        <v>1</v>
      </c>
      <c r="F179" s="803">
        <v>123.462</v>
      </c>
      <c r="H179" s="34"/>
    </row>
    <row r="180" spans="2:8" s="686" customFormat="1" ht="16.95" customHeight="1">
      <c r="B180" s="34"/>
      <c r="C180" s="804" t="s">
        <v>3955</v>
      </c>
      <c r="D180" s="804" t="s">
        <v>3954</v>
      </c>
      <c r="E180" s="277" t="s">
        <v>1</v>
      </c>
      <c r="F180" s="803">
        <v>137.43199999999999</v>
      </c>
      <c r="H180" s="34"/>
    </row>
    <row r="181" spans="2:8" s="686" customFormat="1" ht="16.95" customHeight="1">
      <c r="B181" s="34"/>
      <c r="C181" s="809" t="s">
        <v>2950</v>
      </c>
      <c r="H181" s="34"/>
    </row>
    <row r="182" spans="2:8" s="686" customFormat="1" ht="20.6">
      <c r="B182" s="34"/>
      <c r="C182" s="804" t="s">
        <v>3953</v>
      </c>
      <c r="D182" s="804" t="s">
        <v>3952</v>
      </c>
      <c r="E182" s="277" t="s">
        <v>270</v>
      </c>
      <c r="F182" s="803">
        <v>256.54199999999997</v>
      </c>
      <c r="H182" s="34"/>
    </row>
    <row r="183" spans="2:8" s="686" customFormat="1" ht="16.95" customHeight="1">
      <c r="B183" s="34"/>
      <c r="C183" s="804" t="s">
        <v>3951</v>
      </c>
      <c r="D183" s="804" t="s">
        <v>3950</v>
      </c>
      <c r="E183" s="277" t="s">
        <v>270</v>
      </c>
      <c r="F183" s="803">
        <v>269.37</v>
      </c>
      <c r="H183" s="34"/>
    </row>
    <row r="184" spans="2:8" s="686" customFormat="1" ht="16.95" customHeight="1">
      <c r="B184" s="34"/>
      <c r="C184" s="808" t="s">
        <v>3941</v>
      </c>
      <c r="D184" s="807" t="s">
        <v>3949</v>
      </c>
      <c r="E184" s="806" t="s">
        <v>1</v>
      </c>
      <c r="F184" s="805">
        <v>190.38499999999999</v>
      </c>
      <c r="H184" s="34"/>
    </row>
    <row r="185" spans="2:8" s="686" customFormat="1" ht="16.95" customHeight="1">
      <c r="B185" s="34"/>
      <c r="C185" s="804" t="s">
        <v>1</v>
      </c>
      <c r="D185" s="804" t="s">
        <v>3948</v>
      </c>
      <c r="E185" s="277" t="s">
        <v>1</v>
      </c>
      <c r="F185" s="803">
        <v>45.23</v>
      </c>
      <c r="H185" s="34"/>
    </row>
    <row r="186" spans="2:8" s="686" customFormat="1" ht="16.95" customHeight="1">
      <c r="B186" s="34"/>
      <c r="C186" s="804" t="s">
        <v>1</v>
      </c>
      <c r="D186" s="804" t="s">
        <v>3947</v>
      </c>
      <c r="E186" s="277" t="s">
        <v>1</v>
      </c>
      <c r="F186" s="803">
        <v>54.37</v>
      </c>
      <c r="H186" s="34"/>
    </row>
    <row r="187" spans="2:8" s="686" customFormat="1" ht="16.95" customHeight="1">
      <c r="B187" s="34"/>
      <c r="C187" s="804" t="s">
        <v>1</v>
      </c>
      <c r="D187" s="804" t="s">
        <v>3946</v>
      </c>
      <c r="E187" s="277" t="s">
        <v>1</v>
      </c>
      <c r="F187" s="803">
        <v>10</v>
      </c>
      <c r="H187" s="34"/>
    </row>
    <row r="188" spans="2:8" s="686" customFormat="1" ht="16.95" customHeight="1">
      <c r="B188" s="34"/>
      <c r="C188" s="804" t="s">
        <v>1</v>
      </c>
      <c r="D188" s="804" t="s">
        <v>3945</v>
      </c>
      <c r="E188" s="277" t="s">
        <v>1</v>
      </c>
      <c r="F188" s="803">
        <v>18.07</v>
      </c>
      <c r="H188" s="34"/>
    </row>
    <row r="189" spans="2:8" s="686" customFormat="1" ht="16.95" customHeight="1">
      <c r="B189" s="34"/>
      <c r="C189" s="804" t="s">
        <v>1</v>
      </c>
      <c r="D189" s="804" t="s">
        <v>3944</v>
      </c>
      <c r="E189" s="277" t="s">
        <v>1</v>
      </c>
      <c r="F189" s="803">
        <v>23.271999999999998</v>
      </c>
      <c r="H189" s="34"/>
    </row>
    <row r="190" spans="2:8" s="686" customFormat="1" ht="16.95" customHeight="1">
      <c r="B190" s="34"/>
      <c r="C190" s="804" t="s">
        <v>1</v>
      </c>
      <c r="D190" s="804" t="s">
        <v>3943</v>
      </c>
      <c r="E190" s="277" t="s">
        <v>1</v>
      </c>
      <c r="F190" s="803">
        <v>27.968</v>
      </c>
      <c r="H190" s="34"/>
    </row>
    <row r="191" spans="2:8" s="686" customFormat="1" ht="16.95" customHeight="1">
      <c r="B191" s="34"/>
      <c r="C191" s="804" t="s">
        <v>1</v>
      </c>
      <c r="D191" s="804" t="s">
        <v>3942</v>
      </c>
      <c r="E191" s="277" t="s">
        <v>1</v>
      </c>
      <c r="F191" s="803">
        <v>11.475</v>
      </c>
      <c r="H191" s="34"/>
    </row>
    <row r="192" spans="2:8" s="686" customFormat="1" ht="16.95" customHeight="1">
      <c r="B192" s="34"/>
      <c r="C192" s="804" t="s">
        <v>3941</v>
      </c>
      <c r="D192" s="804" t="s">
        <v>3940</v>
      </c>
      <c r="E192" s="277" t="s">
        <v>1</v>
      </c>
      <c r="F192" s="803">
        <v>190.38499999999999</v>
      </c>
      <c r="H192" s="34"/>
    </row>
    <row r="193" spans="2:8" s="686" customFormat="1" ht="16.95" customHeight="1">
      <c r="B193" s="34"/>
      <c r="C193" s="809" t="s">
        <v>2950</v>
      </c>
      <c r="H193" s="34"/>
    </row>
    <row r="194" spans="2:8" s="686" customFormat="1" ht="16.95" customHeight="1">
      <c r="B194" s="34"/>
      <c r="C194" s="804" t="s">
        <v>3939</v>
      </c>
      <c r="D194" s="804" t="s">
        <v>3938</v>
      </c>
      <c r="E194" s="277" t="s">
        <v>270</v>
      </c>
      <c r="F194" s="803">
        <v>190.38499999999999</v>
      </c>
      <c r="H194" s="34"/>
    </row>
    <row r="195" spans="2:8" s="686" customFormat="1" ht="16.95" customHeight="1">
      <c r="B195" s="34"/>
      <c r="C195" s="804" t="s">
        <v>3924</v>
      </c>
      <c r="D195" s="804" t="s">
        <v>3923</v>
      </c>
      <c r="E195" s="277" t="s">
        <v>270</v>
      </c>
      <c r="F195" s="803">
        <v>208.35499999999999</v>
      </c>
      <c r="H195" s="34"/>
    </row>
    <row r="196" spans="2:8" s="686" customFormat="1" ht="16.95" customHeight="1">
      <c r="B196" s="34"/>
      <c r="C196" s="808" t="s">
        <v>3935</v>
      </c>
      <c r="D196" s="807" t="s">
        <v>3937</v>
      </c>
      <c r="E196" s="806" t="s">
        <v>1</v>
      </c>
      <c r="F196" s="805">
        <v>2.19</v>
      </c>
      <c r="H196" s="34"/>
    </row>
    <row r="197" spans="2:8" s="686" customFormat="1" ht="16.95" customHeight="1">
      <c r="B197" s="34"/>
      <c r="C197" s="804" t="s">
        <v>1</v>
      </c>
      <c r="D197" s="804" t="s">
        <v>3936</v>
      </c>
      <c r="E197" s="277" t="s">
        <v>1</v>
      </c>
      <c r="F197" s="803">
        <v>2.19</v>
      </c>
      <c r="H197" s="34"/>
    </row>
    <row r="198" spans="2:8" s="686" customFormat="1" ht="16.95" customHeight="1">
      <c r="B198" s="34"/>
      <c r="C198" s="804" t="s">
        <v>3935</v>
      </c>
      <c r="D198" s="804" t="s">
        <v>3934</v>
      </c>
      <c r="E198" s="277" t="s">
        <v>1</v>
      </c>
      <c r="F198" s="803">
        <v>2.19</v>
      </c>
      <c r="H198" s="34"/>
    </row>
    <row r="199" spans="2:8" s="686" customFormat="1" ht="16.95" customHeight="1">
      <c r="B199" s="34"/>
      <c r="C199" s="809" t="s">
        <v>2950</v>
      </c>
      <c r="H199" s="34"/>
    </row>
    <row r="200" spans="2:8" s="686" customFormat="1" ht="16.95" customHeight="1">
      <c r="B200" s="34"/>
      <c r="C200" s="804" t="s">
        <v>3933</v>
      </c>
      <c r="D200" s="804" t="s">
        <v>3932</v>
      </c>
      <c r="E200" s="277" t="s">
        <v>270</v>
      </c>
      <c r="F200" s="803">
        <v>2.19</v>
      </c>
      <c r="H200" s="34"/>
    </row>
    <row r="201" spans="2:8" s="686" customFormat="1" ht="16.95" customHeight="1">
      <c r="B201" s="34"/>
      <c r="C201" s="804" t="s">
        <v>3924</v>
      </c>
      <c r="D201" s="804" t="s">
        <v>3923</v>
      </c>
      <c r="E201" s="277" t="s">
        <v>270</v>
      </c>
      <c r="F201" s="803">
        <v>208.35499999999999</v>
      </c>
      <c r="H201" s="34"/>
    </row>
    <row r="202" spans="2:8" s="686" customFormat="1" ht="16.95" customHeight="1">
      <c r="B202" s="34"/>
      <c r="C202" s="808" t="s">
        <v>3928</v>
      </c>
      <c r="D202" s="807" t="s">
        <v>3931</v>
      </c>
      <c r="E202" s="806" t="s">
        <v>1</v>
      </c>
      <c r="F202" s="805">
        <v>15.78</v>
      </c>
      <c r="H202" s="34"/>
    </row>
    <row r="203" spans="2:8" s="686" customFormat="1" ht="16.95" customHeight="1">
      <c r="B203" s="34"/>
      <c r="C203" s="804" t="s">
        <v>1</v>
      </c>
      <c r="D203" s="804" t="s">
        <v>3930</v>
      </c>
      <c r="E203" s="277" t="s">
        <v>1</v>
      </c>
      <c r="F203" s="803">
        <v>1.98</v>
      </c>
      <c r="H203" s="34"/>
    </row>
    <row r="204" spans="2:8" s="686" customFormat="1" ht="16.95" customHeight="1">
      <c r="B204" s="34"/>
      <c r="C204" s="804" t="s">
        <v>1</v>
      </c>
      <c r="D204" s="804" t="s">
        <v>3929</v>
      </c>
      <c r="E204" s="277" t="s">
        <v>1</v>
      </c>
      <c r="F204" s="803">
        <v>13.8</v>
      </c>
      <c r="H204" s="34"/>
    </row>
    <row r="205" spans="2:8" s="686" customFormat="1" ht="16.95" customHeight="1">
      <c r="B205" s="34"/>
      <c r="C205" s="804" t="s">
        <v>3928</v>
      </c>
      <c r="D205" s="804" t="s">
        <v>3927</v>
      </c>
      <c r="E205" s="277" t="s">
        <v>1</v>
      </c>
      <c r="F205" s="803">
        <v>15.78</v>
      </c>
      <c r="H205" s="34"/>
    </row>
    <row r="206" spans="2:8" s="686" customFormat="1" ht="16.95" customHeight="1">
      <c r="B206" s="34"/>
      <c r="C206" s="809" t="s">
        <v>2950</v>
      </c>
      <c r="H206" s="34"/>
    </row>
    <row r="207" spans="2:8" s="686" customFormat="1" ht="20.6">
      <c r="B207" s="34"/>
      <c r="C207" s="804" t="s">
        <v>3926</v>
      </c>
      <c r="D207" s="804" t="s">
        <v>3925</v>
      </c>
      <c r="E207" s="277" t="s">
        <v>270</v>
      </c>
      <c r="F207" s="803">
        <v>15.78</v>
      </c>
      <c r="H207" s="34"/>
    </row>
    <row r="208" spans="2:8" s="686" customFormat="1" ht="16.95" customHeight="1">
      <c r="B208" s="34"/>
      <c r="C208" s="804" t="s">
        <v>3924</v>
      </c>
      <c r="D208" s="804" t="s">
        <v>3923</v>
      </c>
      <c r="E208" s="277" t="s">
        <v>270</v>
      </c>
      <c r="F208" s="803">
        <v>208.35499999999999</v>
      </c>
      <c r="H208" s="34"/>
    </row>
    <row r="209" spans="2:8" s="686" customFormat="1" ht="16.95" customHeight="1">
      <c r="B209" s="34"/>
      <c r="C209" s="808" t="s">
        <v>3919</v>
      </c>
      <c r="D209" s="807" t="s">
        <v>3922</v>
      </c>
      <c r="E209" s="806" t="s">
        <v>1</v>
      </c>
      <c r="F209" s="805">
        <v>206.52</v>
      </c>
      <c r="H209" s="34"/>
    </row>
    <row r="210" spans="2:8" s="686" customFormat="1" ht="16.95" customHeight="1">
      <c r="B210" s="34"/>
      <c r="C210" s="804" t="s">
        <v>1</v>
      </c>
      <c r="D210" s="804" t="s">
        <v>3921</v>
      </c>
      <c r="E210" s="277" t="s">
        <v>1</v>
      </c>
      <c r="F210" s="803">
        <v>138.47999999999999</v>
      </c>
      <c r="H210" s="34"/>
    </row>
    <row r="211" spans="2:8" s="686" customFormat="1" ht="16.95" customHeight="1">
      <c r="B211" s="34"/>
      <c r="C211" s="804" t="s">
        <v>1</v>
      </c>
      <c r="D211" s="804" t="s">
        <v>3920</v>
      </c>
      <c r="E211" s="277" t="s">
        <v>1</v>
      </c>
      <c r="F211" s="803">
        <v>68.040000000000006</v>
      </c>
      <c r="H211" s="34"/>
    </row>
    <row r="212" spans="2:8" s="686" customFormat="1" ht="16.95" customHeight="1">
      <c r="B212" s="34"/>
      <c r="C212" s="804" t="s">
        <v>3919</v>
      </c>
      <c r="D212" s="804" t="s">
        <v>2951</v>
      </c>
      <c r="E212" s="277" t="s">
        <v>1</v>
      </c>
      <c r="F212" s="803">
        <v>206.52</v>
      </c>
      <c r="H212" s="34"/>
    </row>
    <row r="213" spans="2:8" s="686" customFormat="1" ht="16.95" customHeight="1">
      <c r="B213" s="34"/>
      <c r="C213" s="809" t="s">
        <v>2950</v>
      </c>
      <c r="H213" s="34"/>
    </row>
    <row r="214" spans="2:8" s="686" customFormat="1" ht="16.95" customHeight="1">
      <c r="B214" s="34"/>
      <c r="C214" s="804" t="s">
        <v>3918</v>
      </c>
      <c r="D214" s="804" t="s">
        <v>3917</v>
      </c>
      <c r="E214" s="277" t="s">
        <v>270</v>
      </c>
      <c r="F214" s="803">
        <v>206.52</v>
      </c>
      <c r="H214" s="34"/>
    </row>
    <row r="215" spans="2:8" s="686" customFormat="1" ht="16.95" customHeight="1">
      <c r="B215" s="34"/>
      <c r="C215" s="804" t="s">
        <v>3916</v>
      </c>
      <c r="D215" s="804" t="s">
        <v>3915</v>
      </c>
      <c r="E215" s="277" t="s">
        <v>270</v>
      </c>
      <c r="F215" s="803">
        <v>216.846</v>
      </c>
      <c r="H215" s="34"/>
    </row>
    <row r="216" spans="2:8" s="686" customFormat="1" ht="16.95" customHeight="1">
      <c r="B216" s="34"/>
      <c r="C216" s="808" t="s">
        <v>3911</v>
      </c>
      <c r="D216" s="807" t="s">
        <v>3914</v>
      </c>
      <c r="E216" s="806" t="s">
        <v>1</v>
      </c>
      <c r="F216" s="805">
        <v>599.37</v>
      </c>
      <c r="H216" s="34"/>
    </row>
    <row r="217" spans="2:8" s="686" customFormat="1" ht="20.6">
      <c r="B217" s="34"/>
      <c r="C217" s="804" t="s">
        <v>1</v>
      </c>
      <c r="D217" s="804" t="s">
        <v>3913</v>
      </c>
      <c r="E217" s="277" t="s">
        <v>1</v>
      </c>
      <c r="F217" s="803">
        <v>315.89999999999998</v>
      </c>
      <c r="H217" s="34"/>
    </row>
    <row r="218" spans="2:8" s="686" customFormat="1" ht="20.6">
      <c r="B218" s="34"/>
      <c r="C218" s="804" t="s">
        <v>1</v>
      </c>
      <c r="D218" s="804" t="s">
        <v>3912</v>
      </c>
      <c r="E218" s="277" t="s">
        <v>1</v>
      </c>
      <c r="F218" s="803">
        <v>283.47000000000003</v>
      </c>
      <c r="H218" s="34"/>
    </row>
    <row r="219" spans="2:8" s="686" customFormat="1" ht="16.95" customHeight="1">
      <c r="B219" s="34"/>
      <c r="C219" s="804" t="s">
        <v>3911</v>
      </c>
      <c r="D219" s="804" t="s">
        <v>3195</v>
      </c>
      <c r="E219" s="277" t="s">
        <v>1</v>
      </c>
      <c r="F219" s="803">
        <v>599.37</v>
      </c>
      <c r="H219" s="34"/>
    </row>
    <row r="220" spans="2:8" s="686" customFormat="1" ht="16.95" customHeight="1">
      <c r="B220" s="34"/>
      <c r="C220" s="808" t="s">
        <v>3908</v>
      </c>
      <c r="D220" s="807" t="s">
        <v>3910</v>
      </c>
      <c r="E220" s="806" t="s">
        <v>1</v>
      </c>
      <c r="F220" s="805">
        <v>83.44</v>
      </c>
      <c r="H220" s="34"/>
    </row>
    <row r="221" spans="2:8" s="686" customFormat="1" ht="16.95" customHeight="1">
      <c r="B221" s="34"/>
      <c r="C221" s="804" t="s">
        <v>1</v>
      </c>
      <c r="D221" s="804" t="s">
        <v>3909</v>
      </c>
      <c r="E221" s="277" t="s">
        <v>1</v>
      </c>
      <c r="F221" s="803">
        <v>83.44</v>
      </c>
      <c r="H221" s="34"/>
    </row>
    <row r="222" spans="2:8" s="686" customFormat="1" ht="16.95" customHeight="1">
      <c r="B222" s="34"/>
      <c r="C222" s="804" t="s">
        <v>3908</v>
      </c>
      <c r="D222" s="804" t="s">
        <v>3195</v>
      </c>
      <c r="E222" s="277" t="s">
        <v>1</v>
      </c>
      <c r="F222" s="803">
        <v>83.44</v>
      </c>
      <c r="H222" s="34"/>
    </row>
    <row r="223" spans="2:8" s="686" customFormat="1" ht="16.95" customHeight="1">
      <c r="B223" s="34"/>
      <c r="C223" s="809" t="s">
        <v>2950</v>
      </c>
      <c r="H223" s="34"/>
    </row>
    <row r="224" spans="2:8" s="686" customFormat="1" ht="16.95" customHeight="1">
      <c r="B224" s="34"/>
      <c r="C224" s="804" t="s">
        <v>3907</v>
      </c>
      <c r="D224" s="804" t="s">
        <v>3906</v>
      </c>
      <c r="E224" s="277" t="s">
        <v>270</v>
      </c>
      <c r="F224" s="803">
        <v>83.44</v>
      </c>
      <c r="H224" s="34"/>
    </row>
    <row r="225" spans="2:8" s="686" customFormat="1" ht="16.95" customHeight="1">
      <c r="B225" s="34"/>
      <c r="C225" s="804" t="s">
        <v>3905</v>
      </c>
      <c r="D225" s="804" t="s">
        <v>3904</v>
      </c>
      <c r="E225" s="277" t="s">
        <v>270</v>
      </c>
      <c r="F225" s="803">
        <v>83.44</v>
      </c>
      <c r="H225" s="34"/>
    </row>
    <row r="226" spans="2:8" s="686" customFormat="1" ht="16.95" customHeight="1">
      <c r="B226" s="34"/>
      <c r="C226" s="804" t="s">
        <v>3903</v>
      </c>
      <c r="D226" s="804" t="s">
        <v>3902</v>
      </c>
      <c r="E226" s="277" t="s">
        <v>270</v>
      </c>
      <c r="F226" s="803">
        <v>83.44</v>
      </c>
      <c r="H226" s="34"/>
    </row>
    <row r="227" spans="2:8" s="686" customFormat="1" ht="16.95" customHeight="1">
      <c r="B227" s="34"/>
      <c r="C227" s="804" t="s">
        <v>3327</v>
      </c>
      <c r="D227" s="804" t="s">
        <v>3326</v>
      </c>
      <c r="E227" s="277" t="s">
        <v>270</v>
      </c>
      <c r="F227" s="803">
        <v>297.846</v>
      </c>
      <c r="H227" s="34"/>
    </row>
    <row r="228" spans="2:8" s="686" customFormat="1" ht="16.95" customHeight="1">
      <c r="B228" s="34"/>
      <c r="C228" s="808" t="s">
        <v>3851</v>
      </c>
      <c r="D228" s="807" t="s">
        <v>3901</v>
      </c>
      <c r="E228" s="806" t="s">
        <v>1</v>
      </c>
      <c r="F228" s="805">
        <v>2886.538</v>
      </c>
      <c r="H228" s="34"/>
    </row>
    <row r="229" spans="2:8" s="686" customFormat="1" ht="16.95" customHeight="1">
      <c r="B229" s="34"/>
      <c r="C229" s="804" t="s">
        <v>1</v>
      </c>
      <c r="D229" s="804" t="s">
        <v>3900</v>
      </c>
      <c r="E229" s="277" t="s">
        <v>1</v>
      </c>
      <c r="F229" s="803">
        <v>63.558999999999997</v>
      </c>
      <c r="H229" s="34"/>
    </row>
    <row r="230" spans="2:8" s="686" customFormat="1" ht="16.95" customHeight="1">
      <c r="B230" s="34"/>
      <c r="C230" s="804" t="s">
        <v>1</v>
      </c>
      <c r="D230" s="804" t="s">
        <v>3899</v>
      </c>
      <c r="E230" s="277" t="s">
        <v>1</v>
      </c>
      <c r="F230" s="803">
        <v>25.901</v>
      </c>
      <c r="H230" s="34"/>
    </row>
    <row r="231" spans="2:8" s="686" customFormat="1" ht="16.95" customHeight="1">
      <c r="B231" s="34"/>
      <c r="C231" s="804" t="s">
        <v>1</v>
      </c>
      <c r="D231" s="804" t="s">
        <v>3898</v>
      </c>
      <c r="E231" s="277" t="s">
        <v>1</v>
      </c>
      <c r="F231" s="803">
        <v>22.72</v>
      </c>
      <c r="H231" s="34"/>
    </row>
    <row r="232" spans="2:8" s="686" customFormat="1" ht="16.95" customHeight="1">
      <c r="B232" s="34"/>
      <c r="C232" s="804" t="s">
        <v>1</v>
      </c>
      <c r="D232" s="804" t="s">
        <v>3897</v>
      </c>
      <c r="E232" s="277" t="s">
        <v>1</v>
      </c>
      <c r="F232" s="803">
        <v>203.06</v>
      </c>
      <c r="H232" s="34"/>
    </row>
    <row r="233" spans="2:8" s="686" customFormat="1" ht="16.95" customHeight="1">
      <c r="B233" s="34"/>
      <c r="C233" s="804" t="s">
        <v>1</v>
      </c>
      <c r="D233" s="804" t="s">
        <v>3896</v>
      </c>
      <c r="E233" s="277" t="s">
        <v>1</v>
      </c>
      <c r="F233" s="803">
        <v>-11.016</v>
      </c>
      <c r="H233" s="34"/>
    </row>
    <row r="234" spans="2:8" s="686" customFormat="1" ht="16.95" customHeight="1">
      <c r="B234" s="34"/>
      <c r="C234" s="804" t="s">
        <v>1</v>
      </c>
      <c r="D234" s="804" t="s">
        <v>3895</v>
      </c>
      <c r="E234" s="277" t="s">
        <v>1</v>
      </c>
      <c r="F234" s="803">
        <v>30.614999999999998</v>
      </c>
      <c r="H234" s="34"/>
    </row>
    <row r="235" spans="2:8" s="686" customFormat="1" ht="16.95" customHeight="1">
      <c r="B235" s="34"/>
      <c r="C235" s="804" t="s">
        <v>1</v>
      </c>
      <c r="D235" s="804" t="s">
        <v>3894</v>
      </c>
      <c r="E235" s="277" t="s">
        <v>1</v>
      </c>
      <c r="F235" s="803">
        <v>21.867999999999999</v>
      </c>
      <c r="H235" s="34"/>
    </row>
    <row r="236" spans="2:8" s="686" customFormat="1" ht="16.95" customHeight="1">
      <c r="B236" s="34"/>
      <c r="C236" s="804" t="s">
        <v>1</v>
      </c>
      <c r="D236" s="804" t="s">
        <v>3893</v>
      </c>
      <c r="E236" s="277" t="s">
        <v>1</v>
      </c>
      <c r="F236" s="803">
        <v>26.071000000000002</v>
      </c>
      <c r="H236" s="34"/>
    </row>
    <row r="237" spans="2:8" s="686" customFormat="1" ht="16.95" customHeight="1">
      <c r="B237" s="34"/>
      <c r="C237" s="804" t="s">
        <v>1</v>
      </c>
      <c r="D237" s="804" t="s">
        <v>3892</v>
      </c>
      <c r="E237" s="277" t="s">
        <v>1</v>
      </c>
      <c r="F237" s="803">
        <v>41.152000000000001</v>
      </c>
      <c r="H237" s="34"/>
    </row>
    <row r="238" spans="2:8" s="686" customFormat="1" ht="16.95" customHeight="1">
      <c r="B238" s="34"/>
      <c r="C238" s="804" t="s">
        <v>1</v>
      </c>
      <c r="D238" s="804" t="s">
        <v>3891</v>
      </c>
      <c r="E238" s="277" t="s">
        <v>1</v>
      </c>
      <c r="F238" s="803">
        <v>55.787999999999997</v>
      </c>
      <c r="H238" s="34"/>
    </row>
    <row r="239" spans="2:8" s="686" customFormat="1" ht="16.95" customHeight="1">
      <c r="B239" s="34"/>
      <c r="C239" s="804" t="s">
        <v>1</v>
      </c>
      <c r="D239" s="804" t="s">
        <v>3890</v>
      </c>
      <c r="E239" s="277" t="s">
        <v>1</v>
      </c>
      <c r="F239" s="803">
        <v>45.667000000000002</v>
      </c>
      <c r="H239" s="34"/>
    </row>
    <row r="240" spans="2:8" s="686" customFormat="1" ht="16.95" customHeight="1">
      <c r="B240" s="34"/>
      <c r="C240" s="804" t="s">
        <v>1</v>
      </c>
      <c r="D240" s="804" t="s">
        <v>3889</v>
      </c>
      <c r="E240" s="277" t="s">
        <v>1</v>
      </c>
      <c r="F240" s="803">
        <v>49.53</v>
      </c>
      <c r="H240" s="34"/>
    </row>
    <row r="241" spans="2:8" s="686" customFormat="1" ht="16.95" customHeight="1">
      <c r="B241" s="34"/>
      <c r="C241" s="804" t="s">
        <v>1</v>
      </c>
      <c r="D241" s="804" t="s">
        <v>3888</v>
      </c>
      <c r="E241" s="277" t="s">
        <v>1</v>
      </c>
      <c r="F241" s="803">
        <v>49.296999999999997</v>
      </c>
      <c r="H241" s="34"/>
    </row>
    <row r="242" spans="2:8" s="686" customFormat="1" ht="16.95" customHeight="1">
      <c r="B242" s="34"/>
      <c r="C242" s="804" t="s">
        <v>1</v>
      </c>
      <c r="D242" s="804" t="s">
        <v>3887</v>
      </c>
      <c r="E242" s="277" t="s">
        <v>1</v>
      </c>
      <c r="F242" s="803">
        <v>49.415999999999997</v>
      </c>
      <c r="H242" s="34"/>
    </row>
    <row r="243" spans="2:8" s="686" customFormat="1" ht="16.95" customHeight="1">
      <c r="B243" s="34"/>
      <c r="C243" s="804" t="s">
        <v>1</v>
      </c>
      <c r="D243" s="804" t="s">
        <v>3886</v>
      </c>
      <c r="E243" s="277" t="s">
        <v>1</v>
      </c>
      <c r="F243" s="803">
        <v>49.296999999999997</v>
      </c>
      <c r="H243" s="34"/>
    </row>
    <row r="244" spans="2:8" s="686" customFormat="1" ht="16.95" customHeight="1">
      <c r="B244" s="34"/>
      <c r="C244" s="804" t="s">
        <v>1</v>
      </c>
      <c r="D244" s="804" t="s">
        <v>3885</v>
      </c>
      <c r="E244" s="277" t="s">
        <v>1</v>
      </c>
      <c r="F244" s="803">
        <v>60.094000000000001</v>
      </c>
      <c r="H244" s="34"/>
    </row>
    <row r="245" spans="2:8" s="686" customFormat="1" ht="16.95" customHeight="1">
      <c r="B245" s="34"/>
      <c r="C245" s="804" t="s">
        <v>1</v>
      </c>
      <c r="D245" s="804" t="s">
        <v>3884</v>
      </c>
      <c r="E245" s="277" t="s">
        <v>1</v>
      </c>
      <c r="F245" s="803">
        <v>22.577999999999999</v>
      </c>
      <c r="H245" s="34"/>
    </row>
    <row r="246" spans="2:8" s="686" customFormat="1" ht="16.95" customHeight="1">
      <c r="B246" s="34"/>
      <c r="C246" s="804" t="s">
        <v>1</v>
      </c>
      <c r="D246" s="804" t="s">
        <v>3883</v>
      </c>
      <c r="E246" s="277" t="s">
        <v>1</v>
      </c>
      <c r="F246" s="803">
        <v>382.69600000000003</v>
      </c>
      <c r="H246" s="34"/>
    </row>
    <row r="247" spans="2:8" s="686" customFormat="1" ht="16.95" customHeight="1">
      <c r="B247" s="34"/>
      <c r="C247" s="804" t="s">
        <v>1</v>
      </c>
      <c r="D247" s="804" t="s">
        <v>3882</v>
      </c>
      <c r="E247" s="277" t="s">
        <v>1</v>
      </c>
      <c r="F247" s="803">
        <v>-10.25</v>
      </c>
      <c r="H247" s="34"/>
    </row>
    <row r="248" spans="2:8" s="686" customFormat="1" ht="16.95" customHeight="1">
      <c r="B248" s="34"/>
      <c r="C248" s="804" t="s">
        <v>1</v>
      </c>
      <c r="D248" s="804" t="s">
        <v>3881</v>
      </c>
      <c r="E248" s="277" t="s">
        <v>1</v>
      </c>
      <c r="F248" s="803">
        <v>51.12</v>
      </c>
      <c r="H248" s="34"/>
    </row>
    <row r="249" spans="2:8" s="686" customFormat="1" ht="16.95" customHeight="1">
      <c r="B249" s="34"/>
      <c r="C249" s="804" t="s">
        <v>1</v>
      </c>
      <c r="D249" s="804" t="s">
        <v>3385</v>
      </c>
      <c r="E249" s="277" t="s">
        <v>1</v>
      </c>
      <c r="F249" s="803">
        <v>-14.625</v>
      </c>
      <c r="H249" s="34"/>
    </row>
    <row r="250" spans="2:8" s="686" customFormat="1" ht="16.95" customHeight="1">
      <c r="B250" s="34"/>
      <c r="C250" s="804" t="s">
        <v>1</v>
      </c>
      <c r="D250" s="804" t="s">
        <v>3880</v>
      </c>
      <c r="E250" s="277" t="s">
        <v>1</v>
      </c>
      <c r="F250" s="803">
        <v>44.304000000000002</v>
      </c>
      <c r="H250" s="34"/>
    </row>
    <row r="251" spans="2:8" s="686" customFormat="1" ht="16.95" customHeight="1">
      <c r="B251" s="34"/>
      <c r="C251" s="804" t="s">
        <v>1</v>
      </c>
      <c r="D251" s="804" t="s">
        <v>3879</v>
      </c>
      <c r="E251" s="277" t="s">
        <v>1</v>
      </c>
      <c r="F251" s="803">
        <v>41.72</v>
      </c>
      <c r="H251" s="34"/>
    </row>
    <row r="252" spans="2:8" s="686" customFormat="1" ht="16.95" customHeight="1">
      <c r="B252" s="34"/>
      <c r="C252" s="804" t="s">
        <v>1</v>
      </c>
      <c r="D252" s="804" t="s">
        <v>3878</v>
      </c>
      <c r="E252" s="277" t="s">
        <v>1</v>
      </c>
      <c r="F252" s="803">
        <v>27.263999999999999</v>
      </c>
      <c r="H252" s="34"/>
    </row>
    <row r="253" spans="2:8" s="686" customFormat="1" ht="16.95" customHeight="1">
      <c r="B253" s="34"/>
      <c r="C253" s="804" t="s">
        <v>1</v>
      </c>
      <c r="D253" s="804" t="s">
        <v>3877</v>
      </c>
      <c r="E253" s="277" t="s">
        <v>1</v>
      </c>
      <c r="F253" s="803">
        <v>31.466999999999999</v>
      </c>
      <c r="H253" s="34"/>
    </row>
    <row r="254" spans="2:8" s="686" customFormat="1" ht="16.95" customHeight="1">
      <c r="B254" s="34"/>
      <c r="C254" s="804" t="s">
        <v>1</v>
      </c>
      <c r="D254" s="804" t="s">
        <v>3876</v>
      </c>
      <c r="E254" s="277" t="s">
        <v>1</v>
      </c>
      <c r="F254" s="803">
        <v>41.436</v>
      </c>
      <c r="H254" s="34"/>
    </row>
    <row r="255" spans="2:8" s="686" customFormat="1" ht="16.95" customHeight="1">
      <c r="B255" s="34"/>
      <c r="C255" s="804" t="s">
        <v>1</v>
      </c>
      <c r="D255" s="804" t="s">
        <v>3875</v>
      </c>
      <c r="E255" s="277" t="s">
        <v>1</v>
      </c>
      <c r="F255" s="803">
        <v>27.263999999999999</v>
      </c>
      <c r="H255" s="34"/>
    </row>
    <row r="256" spans="2:8" s="686" customFormat="1" ht="16.95" customHeight="1">
      <c r="B256" s="34"/>
      <c r="C256" s="804" t="s">
        <v>1</v>
      </c>
      <c r="D256" s="804" t="s">
        <v>3874</v>
      </c>
      <c r="E256" s="277" t="s">
        <v>1</v>
      </c>
      <c r="F256" s="803">
        <v>31.466999999999999</v>
      </c>
      <c r="H256" s="34"/>
    </row>
    <row r="257" spans="2:8" s="686" customFormat="1" ht="16.95" customHeight="1">
      <c r="B257" s="34"/>
      <c r="C257" s="804" t="s">
        <v>1</v>
      </c>
      <c r="D257" s="804" t="s">
        <v>3873</v>
      </c>
      <c r="E257" s="277" t="s">
        <v>1</v>
      </c>
      <c r="F257" s="803">
        <v>56.143999999999998</v>
      </c>
      <c r="H257" s="34"/>
    </row>
    <row r="258" spans="2:8" s="686" customFormat="1" ht="16.95" customHeight="1">
      <c r="B258" s="34"/>
      <c r="C258" s="804" t="s">
        <v>1</v>
      </c>
      <c r="D258" s="804" t="s">
        <v>3872</v>
      </c>
      <c r="E258" s="277" t="s">
        <v>1</v>
      </c>
      <c r="F258" s="803">
        <v>40.823999999999998</v>
      </c>
      <c r="H258" s="34"/>
    </row>
    <row r="259" spans="2:8" s="686" customFormat="1" ht="16.95" customHeight="1">
      <c r="B259" s="34"/>
      <c r="C259" s="804" t="s">
        <v>1</v>
      </c>
      <c r="D259" s="804" t="s">
        <v>3871</v>
      </c>
      <c r="E259" s="277" t="s">
        <v>1</v>
      </c>
      <c r="F259" s="803">
        <v>76.671999999999997</v>
      </c>
      <c r="H259" s="34"/>
    </row>
    <row r="260" spans="2:8" s="686" customFormat="1" ht="16.95" customHeight="1">
      <c r="B260" s="34"/>
      <c r="C260" s="804" t="s">
        <v>1</v>
      </c>
      <c r="D260" s="804" t="s">
        <v>3870</v>
      </c>
      <c r="E260" s="277" t="s">
        <v>1</v>
      </c>
      <c r="F260" s="803">
        <v>135.19</v>
      </c>
      <c r="H260" s="34"/>
    </row>
    <row r="261" spans="2:8" s="686" customFormat="1" ht="16.95" customHeight="1">
      <c r="B261" s="34"/>
      <c r="C261" s="804" t="s">
        <v>1</v>
      </c>
      <c r="D261" s="804" t="s">
        <v>3869</v>
      </c>
      <c r="E261" s="277" t="s">
        <v>1</v>
      </c>
      <c r="F261" s="803">
        <v>30.085000000000001</v>
      </c>
      <c r="H261" s="34"/>
    </row>
    <row r="262" spans="2:8" s="686" customFormat="1" ht="16.95" customHeight="1">
      <c r="B262" s="34"/>
      <c r="C262" s="804" t="s">
        <v>1</v>
      </c>
      <c r="D262" s="804" t="s">
        <v>3868</v>
      </c>
      <c r="E262" s="277" t="s">
        <v>1</v>
      </c>
      <c r="F262" s="803">
        <v>19.47</v>
      </c>
      <c r="H262" s="34"/>
    </row>
    <row r="263" spans="2:8" s="686" customFormat="1" ht="16.95" customHeight="1">
      <c r="B263" s="34"/>
      <c r="C263" s="804" t="s">
        <v>1</v>
      </c>
      <c r="D263" s="804" t="s">
        <v>3867</v>
      </c>
      <c r="E263" s="277" t="s">
        <v>1</v>
      </c>
      <c r="F263" s="803">
        <v>38.225000000000001</v>
      </c>
      <c r="H263" s="34"/>
    </row>
    <row r="264" spans="2:8" s="686" customFormat="1" ht="16.95" customHeight="1">
      <c r="B264" s="34"/>
      <c r="C264" s="804" t="s">
        <v>1</v>
      </c>
      <c r="D264" s="804" t="s">
        <v>3866</v>
      </c>
      <c r="E264" s="277" t="s">
        <v>1</v>
      </c>
      <c r="F264" s="803">
        <v>57.75</v>
      </c>
      <c r="H264" s="34"/>
    </row>
    <row r="265" spans="2:8" s="686" customFormat="1" ht="16.95" customHeight="1">
      <c r="B265" s="34"/>
      <c r="C265" s="804" t="s">
        <v>1</v>
      </c>
      <c r="D265" s="804" t="s">
        <v>3865</v>
      </c>
      <c r="E265" s="277" t="s">
        <v>1</v>
      </c>
      <c r="F265" s="803">
        <v>39.325000000000003</v>
      </c>
      <c r="H265" s="34"/>
    </row>
    <row r="266" spans="2:8" s="686" customFormat="1" ht="16.95" customHeight="1">
      <c r="B266" s="34"/>
      <c r="C266" s="804" t="s">
        <v>1</v>
      </c>
      <c r="D266" s="804" t="s">
        <v>3864</v>
      </c>
      <c r="E266" s="277" t="s">
        <v>1</v>
      </c>
      <c r="F266" s="803">
        <v>59.95</v>
      </c>
      <c r="H266" s="34"/>
    </row>
    <row r="267" spans="2:8" s="686" customFormat="1" ht="16.95" customHeight="1">
      <c r="B267" s="34"/>
      <c r="C267" s="804" t="s">
        <v>1</v>
      </c>
      <c r="D267" s="804" t="s">
        <v>3863</v>
      </c>
      <c r="E267" s="277" t="s">
        <v>1</v>
      </c>
      <c r="F267" s="803">
        <v>39.049999999999997</v>
      </c>
      <c r="H267" s="34"/>
    </row>
    <row r="268" spans="2:8" s="686" customFormat="1" ht="16.95" customHeight="1">
      <c r="B268" s="34"/>
      <c r="C268" s="804" t="s">
        <v>1</v>
      </c>
      <c r="D268" s="804" t="s">
        <v>3862</v>
      </c>
      <c r="E268" s="277" t="s">
        <v>1</v>
      </c>
      <c r="F268" s="803">
        <v>59.4</v>
      </c>
      <c r="H268" s="34"/>
    </row>
    <row r="269" spans="2:8" s="686" customFormat="1" ht="16.95" customHeight="1">
      <c r="B269" s="34"/>
      <c r="C269" s="804" t="s">
        <v>1</v>
      </c>
      <c r="D269" s="804" t="s">
        <v>3861</v>
      </c>
      <c r="E269" s="277" t="s">
        <v>1</v>
      </c>
      <c r="F269" s="803">
        <v>39.325000000000003</v>
      </c>
      <c r="H269" s="34"/>
    </row>
    <row r="270" spans="2:8" s="686" customFormat="1" ht="16.95" customHeight="1">
      <c r="B270" s="34"/>
      <c r="C270" s="804" t="s">
        <v>1</v>
      </c>
      <c r="D270" s="804" t="s">
        <v>3860</v>
      </c>
      <c r="E270" s="277" t="s">
        <v>1</v>
      </c>
      <c r="F270" s="803">
        <v>59.95</v>
      </c>
      <c r="H270" s="34"/>
    </row>
    <row r="271" spans="2:8" s="686" customFormat="1" ht="16.95" customHeight="1">
      <c r="B271" s="34"/>
      <c r="C271" s="804" t="s">
        <v>1</v>
      </c>
      <c r="D271" s="804" t="s">
        <v>3859</v>
      </c>
      <c r="E271" s="277" t="s">
        <v>1</v>
      </c>
      <c r="F271" s="803">
        <v>116.693</v>
      </c>
      <c r="H271" s="34"/>
    </row>
    <row r="272" spans="2:8" s="686" customFormat="1" ht="16.95" customHeight="1">
      <c r="B272" s="34"/>
      <c r="C272" s="804" t="s">
        <v>1</v>
      </c>
      <c r="D272" s="804" t="s">
        <v>3858</v>
      </c>
      <c r="E272" s="277" t="s">
        <v>1</v>
      </c>
      <c r="F272" s="803">
        <v>44.33</v>
      </c>
      <c r="H272" s="34"/>
    </row>
    <row r="273" spans="2:8" s="686" customFormat="1" ht="16.95" customHeight="1">
      <c r="B273" s="34"/>
      <c r="C273" s="804" t="s">
        <v>1</v>
      </c>
      <c r="D273" s="804" t="s">
        <v>3857</v>
      </c>
      <c r="E273" s="277" t="s">
        <v>1</v>
      </c>
      <c r="F273" s="803">
        <v>29.315000000000001</v>
      </c>
      <c r="H273" s="34"/>
    </row>
    <row r="274" spans="2:8" s="686" customFormat="1" ht="16.95" customHeight="1">
      <c r="B274" s="34"/>
      <c r="C274" s="804" t="s">
        <v>1</v>
      </c>
      <c r="D274" s="804" t="s">
        <v>3856</v>
      </c>
      <c r="E274" s="277" t="s">
        <v>1</v>
      </c>
      <c r="F274" s="803">
        <v>32.01</v>
      </c>
      <c r="H274" s="34"/>
    </row>
    <row r="275" spans="2:8" s="686" customFormat="1" ht="16.95" customHeight="1">
      <c r="B275" s="34"/>
      <c r="C275" s="804" t="s">
        <v>1</v>
      </c>
      <c r="D275" s="804" t="s">
        <v>3855</v>
      </c>
      <c r="E275" s="277" t="s">
        <v>1</v>
      </c>
      <c r="F275" s="803">
        <v>45.814999999999998</v>
      </c>
      <c r="H275" s="34"/>
    </row>
    <row r="276" spans="2:8" s="686" customFormat="1" ht="16.95" customHeight="1">
      <c r="B276" s="34"/>
      <c r="C276" s="804" t="s">
        <v>1</v>
      </c>
      <c r="D276" s="804" t="s">
        <v>3854</v>
      </c>
      <c r="E276" s="277" t="s">
        <v>1</v>
      </c>
      <c r="F276" s="803">
        <v>53.954999999999998</v>
      </c>
      <c r="H276" s="34"/>
    </row>
    <row r="277" spans="2:8" s="686" customFormat="1" ht="16.95" customHeight="1">
      <c r="B277" s="34"/>
      <c r="C277" s="804" t="s">
        <v>1</v>
      </c>
      <c r="D277" s="804" t="s">
        <v>3853</v>
      </c>
      <c r="E277" s="277" t="s">
        <v>1</v>
      </c>
      <c r="F277" s="803">
        <v>22.297999999999998</v>
      </c>
      <c r="H277" s="34"/>
    </row>
    <row r="278" spans="2:8" s="686" customFormat="1" ht="16.95" customHeight="1">
      <c r="B278" s="34"/>
      <c r="C278" s="804" t="s">
        <v>1</v>
      </c>
      <c r="D278" s="804" t="s">
        <v>3284</v>
      </c>
      <c r="E278" s="277" t="s">
        <v>1</v>
      </c>
      <c r="F278" s="803">
        <v>208.00200000000001</v>
      </c>
      <c r="H278" s="34"/>
    </row>
    <row r="279" spans="2:8" s="686" customFormat="1" ht="16.95" customHeight="1">
      <c r="B279" s="34"/>
      <c r="C279" s="804" t="s">
        <v>1</v>
      </c>
      <c r="D279" s="804" t="s">
        <v>3852</v>
      </c>
      <c r="E279" s="277" t="s">
        <v>1</v>
      </c>
      <c r="F279" s="803">
        <v>123.3</v>
      </c>
      <c r="H279" s="34"/>
    </row>
    <row r="280" spans="2:8" s="686" customFormat="1" ht="16.95" customHeight="1">
      <c r="B280" s="34"/>
      <c r="C280" s="804" t="s">
        <v>3851</v>
      </c>
      <c r="D280" s="804" t="s">
        <v>3195</v>
      </c>
      <c r="E280" s="277" t="s">
        <v>1</v>
      </c>
      <c r="F280" s="803">
        <v>2886.538</v>
      </c>
      <c r="H280" s="34"/>
    </row>
    <row r="281" spans="2:8" s="686" customFormat="1" ht="16.95" customHeight="1">
      <c r="B281" s="34"/>
      <c r="C281" s="809" t="s">
        <v>2950</v>
      </c>
      <c r="H281" s="34"/>
    </row>
    <row r="282" spans="2:8" s="686" customFormat="1" ht="16.95" customHeight="1">
      <c r="B282" s="34"/>
      <c r="C282" s="804" t="s">
        <v>3217</v>
      </c>
      <c r="D282" s="804" t="s">
        <v>3216</v>
      </c>
      <c r="E282" s="277" t="s">
        <v>270</v>
      </c>
      <c r="F282" s="803">
        <v>2886.538</v>
      </c>
      <c r="H282" s="34"/>
    </row>
    <row r="283" spans="2:8" s="686" customFormat="1" ht="16.95" customHeight="1">
      <c r="B283" s="34"/>
      <c r="C283" s="804" t="s">
        <v>3850</v>
      </c>
      <c r="D283" s="804" t="s">
        <v>3849</v>
      </c>
      <c r="E283" s="277" t="s">
        <v>270</v>
      </c>
      <c r="F283" s="803">
        <v>2886.538</v>
      </c>
      <c r="H283" s="34"/>
    </row>
    <row r="284" spans="2:8" s="686" customFormat="1" ht="16.95" customHeight="1">
      <c r="B284" s="34"/>
      <c r="C284" s="804" t="s">
        <v>3848</v>
      </c>
      <c r="D284" s="804" t="s">
        <v>3847</v>
      </c>
      <c r="E284" s="277" t="s">
        <v>270</v>
      </c>
      <c r="F284" s="803">
        <v>2886.538</v>
      </c>
      <c r="H284" s="34"/>
    </row>
    <row r="285" spans="2:8" s="686" customFormat="1" ht="16.95" customHeight="1">
      <c r="B285" s="34"/>
      <c r="C285" s="808" t="s">
        <v>3839</v>
      </c>
      <c r="D285" s="807" t="s">
        <v>3846</v>
      </c>
      <c r="E285" s="806" t="s">
        <v>1</v>
      </c>
      <c r="F285" s="805">
        <v>214.40600000000001</v>
      </c>
      <c r="H285" s="34"/>
    </row>
    <row r="286" spans="2:8" s="686" customFormat="1" ht="16.95" customHeight="1">
      <c r="B286" s="34"/>
      <c r="C286" s="804" t="s">
        <v>1</v>
      </c>
      <c r="D286" s="804" t="s">
        <v>3845</v>
      </c>
      <c r="E286" s="277" t="s">
        <v>1</v>
      </c>
      <c r="F286" s="803">
        <v>56.973999999999997</v>
      </c>
      <c r="H286" s="34"/>
    </row>
    <row r="287" spans="2:8" s="686" customFormat="1" ht="16.95" customHeight="1">
      <c r="B287" s="34"/>
      <c r="C287" s="804" t="s">
        <v>1</v>
      </c>
      <c r="D287" s="804" t="s">
        <v>3844</v>
      </c>
      <c r="E287" s="277" t="s">
        <v>1</v>
      </c>
      <c r="F287" s="803">
        <v>37.253999999999998</v>
      </c>
      <c r="H287" s="34"/>
    </row>
    <row r="288" spans="2:8" s="686" customFormat="1" ht="16.95" customHeight="1">
      <c r="B288" s="34"/>
      <c r="C288" s="804" t="s">
        <v>1</v>
      </c>
      <c r="D288" s="804" t="s">
        <v>3843</v>
      </c>
      <c r="E288" s="277" t="s">
        <v>1</v>
      </c>
      <c r="F288" s="803">
        <v>46.591999999999999</v>
      </c>
      <c r="H288" s="34"/>
    </row>
    <row r="289" spans="2:8" s="686" customFormat="1" ht="16.95" customHeight="1">
      <c r="B289" s="34"/>
      <c r="C289" s="804" t="s">
        <v>1</v>
      </c>
      <c r="D289" s="804" t="s">
        <v>3842</v>
      </c>
      <c r="E289" s="277" t="s">
        <v>1</v>
      </c>
      <c r="F289" s="803">
        <v>18.597999999999999</v>
      </c>
      <c r="H289" s="34"/>
    </row>
    <row r="290" spans="2:8" s="686" customFormat="1" ht="16.95" customHeight="1">
      <c r="B290" s="34"/>
      <c r="C290" s="804" t="s">
        <v>1</v>
      </c>
      <c r="D290" s="804" t="s">
        <v>3841</v>
      </c>
      <c r="E290" s="277" t="s">
        <v>1</v>
      </c>
      <c r="F290" s="803">
        <v>41.417999999999999</v>
      </c>
      <c r="H290" s="34"/>
    </row>
    <row r="291" spans="2:8" s="686" customFormat="1" ht="16.95" customHeight="1">
      <c r="B291" s="34"/>
      <c r="C291" s="804" t="s">
        <v>1</v>
      </c>
      <c r="D291" s="804" t="s">
        <v>3840</v>
      </c>
      <c r="E291" s="277" t="s">
        <v>1</v>
      </c>
      <c r="F291" s="803">
        <v>13.57</v>
      </c>
      <c r="H291" s="34"/>
    </row>
    <row r="292" spans="2:8" s="686" customFormat="1" ht="16.95" customHeight="1">
      <c r="B292" s="34"/>
      <c r="C292" s="804" t="s">
        <v>3839</v>
      </c>
      <c r="D292" s="804" t="s">
        <v>3195</v>
      </c>
      <c r="E292" s="277" t="s">
        <v>1</v>
      </c>
      <c r="F292" s="803">
        <v>214.40600000000001</v>
      </c>
      <c r="H292" s="34"/>
    </row>
    <row r="293" spans="2:8" s="686" customFormat="1" ht="16.95" customHeight="1">
      <c r="B293" s="34"/>
      <c r="C293" s="809" t="s">
        <v>2950</v>
      </c>
      <c r="H293" s="34"/>
    </row>
    <row r="294" spans="2:8" s="686" customFormat="1" ht="16.95" customHeight="1">
      <c r="B294" s="34"/>
      <c r="C294" s="804" t="s">
        <v>3838</v>
      </c>
      <c r="D294" s="804" t="s">
        <v>3837</v>
      </c>
      <c r="E294" s="277" t="s">
        <v>270</v>
      </c>
      <c r="F294" s="803">
        <v>214.40600000000001</v>
      </c>
      <c r="H294" s="34"/>
    </row>
    <row r="295" spans="2:8" s="686" customFormat="1" ht="20.6">
      <c r="B295" s="34"/>
      <c r="C295" s="804" t="s">
        <v>3836</v>
      </c>
      <c r="D295" s="804" t="s">
        <v>3835</v>
      </c>
      <c r="E295" s="277" t="s">
        <v>270</v>
      </c>
      <c r="F295" s="803">
        <v>214.40600000000001</v>
      </c>
      <c r="H295" s="34"/>
    </row>
    <row r="296" spans="2:8" s="686" customFormat="1" ht="16.95" customHeight="1">
      <c r="B296" s="34"/>
      <c r="C296" s="804" t="s">
        <v>3327</v>
      </c>
      <c r="D296" s="804" t="s">
        <v>3326</v>
      </c>
      <c r="E296" s="277" t="s">
        <v>270</v>
      </c>
      <c r="F296" s="803">
        <v>297.846</v>
      </c>
      <c r="H296" s="34"/>
    </row>
    <row r="297" spans="2:8" s="686" customFormat="1" ht="16.95" customHeight="1">
      <c r="B297" s="34"/>
      <c r="C297" s="808" t="s">
        <v>3830</v>
      </c>
      <c r="D297" s="807" t="s">
        <v>3834</v>
      </c>
      <c r="E297" s="806" t="s">
        <v>1</v>
      </c>
      <c r="F297" s="805">
        <v>1045.6500000000001</v>
      </c>
      <c r="H297" s="34"/>
    </row>
    <row r="298" spans="2:8" s="686" customFormat="1" ht="16.95" customHeight="1">
      <c r="B298" s="34"/>
      <c r="C298" s="804" t="s">
        <v>1</v>
      </c>
      <c r="D298" s="804" t="s">
        <v>3833</v>
      </c>
      <c r="E298" s="277" t="s">
        <v>1</v>
      </c>
      <c r="F298" s="803">
        <v>787.2</v>
      </c>
      <c r="H298" s="34"/>
    </row>
    <row r="299" spans="2:8" s="686" customFormat="1" ht="16.95" customHeight="1">
      <c r="B299" s="34"/>
      <c r="C299" s="804" t="s">
        <v>1</v>
      </c>
      <c r="D299" s="804" t="s">
        <v>3832</v>
      </c>
      <c r="E299" s="277" t="s">
        <v>1</v>
      </c>
      <c r="F299" s="803">
        <v>82.5</v>
      </c>
      <c r="H299" s="34"/>
    </row>
    <row r="300" spans="2:8" s="686" customFormat="1" ht="16.95" customHeight="1">
      <c r="B300" s="34"/>
      <c r="C300" s="804" t="s">
        <v>1</v>
      </c>
      <c r="D300" s="804" t="s">
        <v>3831</v>
      </c>
      <c r="E300" s="277" t="s">
        <v>1</v>
      </c>
      <c r="F300" s="803">
        <v>175.95</v>
      </c>
      <c r="H300" s="34"/>
    </row>
    <row r="301" spans="2:8" s="686" customFormat="1" ht="16.95" customHeight="1">
      <c r="B301" s="34"/>
      <c r="C301" s="804" t="s">
        <v>3830</v>
      </c>
      <c r="D301" s="804" t="s">
        <v>3195</v>
      </c>
      <c r="E301" s="277" t="s">
        <v>1</v>
      </c>
      <c r="F301" s="803">
        <v>1045.6500000000001</v>
      </c>
      <c r="H301" s="34"/>
    </row>
    <row r="302" spans="2:8" s="686" customFormat="1" ht="16.95" customHeight="1">
      <c r="B302" s="34"/>
      <c r="C302" s="808" t="s">
        <v>3828</v>
      </c>
      <c r="D302" s="807" t="s">
        <v>3829</v>
      </c>
      <c r="E302" s="806" t="s">
        <v>1</v>
      </c>
      <c r="F302" s="805">
        <v>1537.288</v>
      </c>
      <c r="H302" s="34"/>
    </row>
    <row r="303" spans="2:8" s="686" customFormat="1" ht="16.95" customHeight="1">
      <c r="B303" s="34"/>
      <c r="C303" s="804" t="s">
        <v>1</v>
      </c>
      <c r="D303" s="804" t="s">
        <v>3813</v>
      </c>
      <c r="E303" s="277" t="s">
        <v>1</v>
      </c>
      <c r="F303" s="803">
        <v>62.853000000000002</v>
      </c>
      <c r="H303" s="34"/>
    </row>
    <row r="304" spans="2:8" s="686" customFormat="1" ht="16.95" customHeight="1">
      <c r="B304" s="34"/>
      <c r="C304" s="804" t="s">
        <v>1</v>
      </c>
      <c r="D304" s="804" t="s">
        <v>3802</v>
      </c>
      <c r="E304" s="277" t="s">
        <v>1</v>
      </c>
      <c r="F304" s="803">
        <v>13.967000000000001</v>
      </c>
      <c r="H304" s="34"/>
    </row>
    <row r="305" spans="2:8" s="686" customFormat="1" ht="16.95" customHeight="1">
      <c r="B305" s="34"/>
      <c r="C305" s="804" t="s">
        <v>1</v>
      </c>
      <c r="D305" s="804" t="s">
        <v>3781</v>
      </c>
      <c r="E305" s="277" t="s">
        <v>1</v>
      </c>
      <c r="F305" s="803">
        <v>17.329000000000001</v>
      </c>
      <c r="H305" s="34"/>
    </row>
    <row r="306" spans="2:8" s="686" customFormat="1" ht="16.95" customHeight="1">
      <c r="B306" s="34"/>
      <c r="C306" s="804" t="s">
        <v>1</v>
      </c>
      <c r="D306" s="804" t="s">
        <v>3780</v>
      </c>
      <c r="E306" s="277" t="s">
        <v>1</v>
      </c>
      <c r="F306" s="803">
        <v>-7.29</v>
      </c>
      <c r="H306" s="34"/>
    </row>
    <row r="307" spans="2:8" s="686" customFormat="1" ht="16.95" customHeight="1">
      <c r="B307" s="34"/>
      <c r="C307" s="804" t="s">
        <v>1</v>
      </c>
      <c r="D307" s="804" t="s">
        <v>3779</v>
      </c>
      <c r="E307" s="277" t="s">
        <v>1</v>
      </c>
      <c r="F307" s="803">
        <v>-1.96</v>
      </c>
      <c r="H307" s="34"/>
    </row>
    <row r="308" spans="2:8" s="686" customFormat="1" ht="16.95" customHeight="1">
      <c r="B308" s="34"/>
      <c r="C308" s="804" t="s">
        <v>1</v>
      </c>
      <c r="D308" s="804" t="s">
        <v>3778</v>
      </c>
      <c r="E308" s="277" t="s">
        <v>1</v>
      </c>
      <c r="F308" s="803">
        <v>4.9420000000000002</v>
      </c>
      <c r="H308" s="34"/>
    </row>
    <row r="309" spans="2:8" s="686" customFormat="1" ht="16.95" customHeight="1">
      <c r="B309" s="34"/>
      <c r="C309" s="804" t="s">
        <v>1</v>
      </c>
      <c r="D309" s="804" t="s">
        <v>3777</v>
      </c>
      <c r="E309" s="277" t="s">
        <v>1</v>
      </c>
      <c r="F309" s="803">
        <v>383.39100000000002</v>
      </c>
      <c r="H309" s="34"/>
    </row>
    <row r="310" spans="2:8" s="686" customFormat="1" ht="16.95" customHeight="1">
      <c r="B310" s="34"/>
      <c r="C310" s="804" t="s">
        <v>1</v>
      </c>
      <c r="D310" s="804" t="s">
        <v>3776</v>
      </c>
      <c r="E310" s="277" t="s">
        <v>1</v>
      </c>
      <c r="F310" s="803">
        <v>-49.438000000000002</v>
      </c>
      <c r="H310" s="34"/>
    </row>
    <row r="311" spans="2:8" s="686" customFormat="1" ht="16.95" customHeight="1">
      <c r="B311" s="34"/>
      <c r="C311" s="804" t="s">
        <v>1</v>
      </c>
      <c r="D311" s="804" t="s">
        <v>3775</v>
      </c>
      <c r="E311" s="277" t="s">
        <v>1</v>
      </c>
      <c r="F311" s="803">
        <v>-9.0039999999999996</v>
      </c>
      <c r="H311" s="34"/>
    </row>
    <row r="312" spans="2:8" s="686" customFormat="1" ht="16.95" customHeight="1">
      <c r="B312" s="34"/>
      <c r="C312" s="804" t="s">
        <v>1</v>
      </c>
      <c r="D312" s="804" t="s">
        <v>3774</v>
      </c>
      <c r="E312" s="277" t="s">
        <v>1</v>
      </c>
      <c r="F312" s="803">
        <v>20.602</v>
      </c>
      <c r="H312" s="34"/>
    </row>
    <row r="313" spans="2:8" s="686" customFormat="1" ht="16.95" customHeight="1">
      <c r="B313" s="34"/>
      <c r="C313" s="804" t="s">
        <v>1</v>
      </c>
      <c r="D313" s="804" t="s">
        <v>3812</v>
      </c>
      <c r="E313" s="277" t="s">
        <v>1</v>
      </c>
      <c r="F313" s="803">
        <v>18.134</v>
      </c>
      <c r="H313" s="34"/>
    </row>
    <row r="314" spans="2:8" s="686" customFormat="1" ht="16.95" customHeight="1">
      <c r="B314" s="34"/>
      <c r="C314" s="804" t="s">
        <v>1</v>
      </c>
      <c r="D314" s="804" t="s">
        <v>3801</v>
      </c>
      <c r="E314" s="277" t="s">
        <v>1</v>
      </c>
      <c r="F314" s="803">
        <v>7.4669999999999996</v>
      </c>
      <c r="H314" s="34"/>
    </row>
    <row r="315" spans="2:8" s="686" customFormat="1" ht="16.95" customHeight="1">
      <c r="B315" s="34"/>
      <c r="C315" s="804" t="s">
        <v>1</v>
      </c>
      <c r="D315" s="804" t="s">
        <v>3773</v>
      </c>
      <c r="E315" s="277" t="s">
        <v>1</v>
      </c>
      <c r="F315" s="803">
        <v>110.41500000000001</v>
      </c>
      <c r="H315" s="34"/>
    </row>
    <row r="316" spans="2:8" s="686" customFormat="1" ht="16.95" customHeight="1">
      <c r="B316" s="34"/>
      <c r="C316" s="804" t="s">
        <v>1</v>
      </c>
      <c r="D316" s="804" t="s">
        <v>3767</v>
      </c>
      <c r="E316" s="277" t="s">
        <v>1</v>
      </c>
      <c r="F316" s="803">
        <v>-19.89</v>
      </c>
      <c r="H316" s="34"/>
    </row>
    <row r="317" spans="2:8" s="686" customFormat="1" ht="16.95" customHeight="1">
      <c r="B317" s="34"/>
      <c r="C317" s="804" t="s">
        <v>1</v>
      </c>
      <c r="D317" s="804" t="s">
        <v>3772</v>
      </c>
      <c r="E317" s="277" t="s">
        <v>1</v>
      </c>
      <c r="F317" s="803">
        <v>21.545999999999999</v>
      </c>
      <c r="H317" s="34"/>
    </row>
    <row r="318" spans="2:8" s="686" customFormat="1" ht="16.95" customHeight="1">
      <c r="B318" s="34"/>
      <c r="C318" s="804" t="s">
        <v>1</v>
      </c>
      <c r="D318" s="804" t="s">
        <v>3771</v>
      </c>
      <c r="E318" s="277" t="s">
        <v>1</v>
      </c>
      <c r="F318" s="803">
        <v>-2.8679999999999999</v>
      </c>
      <c r="H318" s="34"/>
    </row>
    <row r="319" spans="2:8" s="686" customFormat="1" ht="16.95" customHeight="1">
      <c r="B319" s="34"/>
      <c r="C319" s="804" t="s">
        <v>1</v>
      </c>
      <c r="D319" s="804" t="s">
        <v>3826</v>
      </c>
      <c r="E319" s="277" t="s">
        <v>1</v>
      </c>
      <c r="F319" s="803">
        <v>10.914</v>
      </c>
      <c r="H319" s="34"/>
    </row>
    <row r="320" spans="2:8" s="686" customFormat="1" ht="16.95" customHeight="1">
      <c r="B320" s="34"/>
      <c r="C320" s="804" t="s">
        <v>1</v>
      </c>
      <c r="D320" s="804" t="s">
        <v>3811</v>
      </c>
      <c r="E320" s="277" t="s">
        <v>1</v>
      </c>
      <c r="F320" s="803">
        <v>2.5379999999999998</v>
      </c>
      <c r="H320" s="34"/>
    </row>
    <row r="321" spans="2:8" s="686" customFormat="1" ht="16.95" customHeight="1">
      <c r="B321" s="34"/>
      <c r="C321" s="804" t="s">
        <v>1</v>
      </c>
      <c r="D321" s="804" t="s">
        <v>3800</v>
      </c>
      <c r="E321" s="277" t="s">
        <v>1</v>
      </c>
      <c r="F321" s="803">
        <v>0.78100000000000003</v>
      </c>
      <c r="H321" s="34"/>
    </row>
    <row r="322" spans="2:8" s="686" customFormat="1" ht="16.95" customHeight="1">
      <c r="B322" s="34"/>
      <c r="C322" s="804" t="s">
        <v>1</v>
      </c>
      <c r="D322" s="804" t="s">
        <v>3810</v>
      </c>
      <c r="E322" s="277" t="s">
        <v>1</v>
      </c>
      <c r="F322" s="803">
        <v>13.621</v>
      </c>
      <c r="H322" s="34"/>
    </row>
    <row r="323" spans="2:8" s="686" customFormat="1" ht="16.95" customHeight="1">
      <c r="B323" s="34"/>
      <c r="C323" s="804" t="s">
        <v>1</v>
      </c>
      <c r="D323" s="804" t="s">
        <v>3799</v>
      </c>
      <c r="E323" s="277" t="s">
        <v>1</v>
      </c>
      <c r="F323" s="803">
        <v>10.775</v>
      </c>
      <c r="H323" s="34"/>
    </row>
    <row r="324" spans="2:8" s="686" customFormat="1" ht="16.95" customHeight="1">
      <c r="B324" s="34"/>
      <c r="C324" s="804" t="s">
        <v>1</v>
      </c>
      <c r="D324" s="804" t="s">
        <v>3770</v>
      </c>
      <c r="E324" s="277" t="s">
        <v>1</v>
      </c>
      <c r="F324" s="803">
        <v>20.923999999999999</v>
      </c>
      <c r="H324" s="34"/>
    </row>
    <row r="325" spans="2:8" s="686" customFormat="1" ht="16.95" customHeight="1">
      <c r="B325" s="34"/>
      <c r="C325" s="804" t="s">
        <v>1</v>
      </c>
      <c r="D325" s="804" t="s">
        <v>3769</v>
      </c>
      <c r="E325" s="277" t="s">
        <v>1</v>
      </c>
      <c r="F325" s="803">
        <v>-5</v>
      </c>
      <c r="H325" s="34"/>
    </row>
    <row r="326" spans="2:8" s="686" customFormat="1" ht="16.95" customHeight="1">
      <c r="B326" s="34"/>
      <c r="C326" s="804" t="s">
        <v>1</v>
      </c>
      <c r="D326" s="804" t="s">
        <v>3768</v>
      </c>
      <c r="E326" s="277" t="s">
        <v>1</v>
      </c>
      <c r="F326" s="803">
        <v>134.51499999999999</v>
      </c>
      <c r="H326" s="34"/>
    </row>
    <row r="327" spans="2:8" s="686" customFormat="1" ht="16.95" customHeight="1">
      <c r="B327" s="34"/>
      <c r="C327" s="804" t="s">
        <v>1</v>
      </c>
      <c r="D327" s="804" t="s">
        <v>3767</v>
      </c>
      <c r="E327" s="277" t="s">
        <v>1</v>
      </c>
      <c r="F327" s="803">
        <v>-19.89</v>
      </c>
      <c r="H327" s="34"/>
    </row>
    <row r="328" spans="2:8" s="686" customFormat="1" ht="16.95" customHeight="1">
      <c r="B328" s="34"/>
      <c r="C328" s="804" t="s">
        <v>1</v>
      </c>
      <c r="D328" s="804" t="s">
        <v>3766</v>
      </c>
      <c r="E328" s="277" t="s">
        <v>1</v>
      </c>
      <c r="F328" s="803">
        <v>-12.369</v>
      </c>
      <c r="H328" s="34"/>
    </row>
    <row r="329" spans="2:8" s="686" customFormat="1" ht="16.95" customHeight="1">
      <c r="B329" s="34"/>
      <c r="C329" s="804" t="s">
        <v>1</v>
      </c>
      <c r="D329" s="804" t="s">
        <v>3809</v>
      </c>
      <c r="E329" s="277" t="s">
        <v>1</v>
      </c>
      <c r="F329" s="803">
        <v>11.32</v>
      </c>
      <c r="H329" s="34"/>
    </row>
    <row r="330" spans="2:8" s="686" customFormat="1" ht="16.95" customHeight="1">
      <c r="B330" s="34"/>
      <c r="C330" s="804" t="s">
        <v>1</v>
      </c>
      <c r="D330" s="804" t="s">
        <v>3798</v>
      </c>
      <c r="E330" s="277" t="s">
        <v>1</v>
      </c>
      <c r="F330" s="803">
        <v>16.805</v>
      </c>
      <c r="H330" s="34"/>
    </row>
    <row r="331" spans="2:8" s="686" customFormat="1" ht="16.95" customHeight="1">
      <c r="B331" s="34"/>
      <c r="C331" s="804" t="s">
        <v>1</v>
      </c>
      <c r="D331" s="804" t="s">
        <v>3765</v>
      </c>
      <c r="E331" s="277" t="s">
        <v>1</v>
      </c>
      <c r="F331" s="803">
        <v>44.12</v>
      </c>
      <c r="H331" s="34"/>
    </row>
    <row r="332" spans="2:8" s="686" customFormat="1" ht="16.95" customHeight="1">
      <c r="B332" s="34"/>
      <c r="C332" s="804" t="s">
        <v>1</v>
      </c>
      <c r="D332" s="804" t="s">
        <v>3764</v>
      </c>
      <c r="E332" s="277" t="s">
        <v>1</v>
      </c>
      <c r="F332" s="803">
        <v>62.966000000000001</v>
      </c>
      <c r="H332" s="34"/>
    </row>
    <row r="333" spans="2:8" s="686" customFormat="1" ht="16.95" customHeight="1">
      <c r="B333" s="34"/>
      <c r="C333" s="804" t="s">
        <v>1</v>
      </c>
      <c r="D333" s="804" t="s">
        <v>3763</v>
      </c>
      <c r="E333" s="277" t="s">
        <v>1</v>
      </c>
      <c r="F333" s="803">
        <v>-2.31</v>
      </c>
      <c r="H333" s="34"/>
    </row>
    <row r="334" spans="2:8" s="686" customFormat="1" ht="16.95" customHeight="1">
      <c r="B334" s="34"/>
      <c r="C334" s="804" t="s">
        <v>1</v>
      </c>
      <c r="D334" s="804" t="s">
        <v>3762</v>
      </c>
      <c r="E334" s="277" t="s">
        <v>1</v>
      </c>
      <c r="F334" s="803">
        <v>22.143999999999998</v>
      </c>
      <c r="H334" s="34"/>
    </row>
    <row r="335" spans="2:8" s="686" customFormat="1" ht="16.95" customHeight="1">
      <c r="B335" s="34"/>
      <c r="C335" s="804" t="s">
        <v>1</v>
      </c>
      <c r="D335" s="804" t="s">
        <v>3761</v>
      </c>
      <c r="E335" s="277" t="s">
        <v>1</v>
      </c>
      <c r="F335" s="803">
        <v>206.89099999999999</v>
      </c>
      <c r="H335" s="34"/>
    </row>
    <row r="336" spans="2:8" s="686" customFormat="1" ht="16.95" customHeight="1">
      <c r="B336" s="34"/>
      <c r="C336" s="804" t="s">
        <v>1</v>
      </c>
      <c r="D336" s="804" t="s">
        <v>3760</v>
      </c>
      <c r="E336" s="277" t="s">
        <v>1</v>
      </c>
      <c r="F336" s="803">
        <v>9.5150000000000006</v>
      </c>
      <c r="H336" s="34"/>
    </row>
    <row r="337" spans="2:8" s="686" customFormat="1" ht="16.95" customHeight="1">
      <c r="B337" s="34"/>
      <c r="C337" s="804" t="s">
        <v>1</v>
      </c>
      <c r="D337" s="804" t="s">
        <v>3759</v>
      </c>
      <c r="E337" s="277" t="s">
        <v>1</v>
      </c>
      <c r="F337" s="803">
        <v>2.1619999999999999</v>
      </c>
      <c r="H337" s="34"/>
    </row>
    <row r="338" spans="2:8" s="686" customFormat="1" ht="16.95" customHeight="1">
      <c r="B338" s="34"/>
      <c r="C338" s="804" t="s">
        <v>1</v>
      </c>
      <c r="D338" s="804" t="s">
        <v>3808</v>
      </c>
      <c r="E338" s="277" t="s">
        <v>1</v>
      </c>
      <c r="F338" s="803">
        <v>9.4649999999999999</v>
      </c>
      <c r="H338" s="34"/>
    </row>
    <row r="339" spans="2:8" s="686" customFormat="1" ht="16.95" customHeight="1">
      <c r="B339" s="34"/>
      <c r="C339" s="804" t="s">
        <v>1</v>
      </c>
      <c r="D339" s="804" t="s">
        <v>3797</v>
      </c>
      <c r="E339" s="277" t="s">
        <v>1</v>
      </c>
      <c r="F339" s="803">
        <v>3.7949999999999999</v>
      </c>
      <c r="H339" s="34"/>
    </row>
    <row r="340" spans="2:8" s="686" customFormat="1" ht="16.95" customHeight="1">
      <c r="B340" s="34"/>
      <c r="C340" s="804" t="s">
        <v>1</v>
      </c>
      <c r="D340" s="804" t="s">
        <v>3758</v>
      </c>
      <c r="E340" s="277" t="s">
        <v>1</v>
      </c>
      <c r="F340" s="803">
        <v>30.928999999999998</v>
      </c>
      <c r="H340" s="34"/>
    </row>
    <row r="341" spans="2:8" s="686" customFormat="1" ht="16.95" customHeight="1">
      <c r="B341" s="34"/>
      <c r="C341" s="804" t="s">
        <v>1</v>
      </c>
      <c r="D341" s="804" t="s">
        <v>3757</v>
      </c>
      <c r="E341" s="277" t="s">
        <v>1</v>
      </c>
      <c r="F341" s="803">
        <v>-3.9780000000000002</v>
      </c>
      <c r="H341" s="34"/>
    </row>
    <row r="342" spans="2:8" s="686" customFormat="1" ht="16.95" customHeight="1">
      <c r="B342" s="34"/>
      <c r="C342" s="804" t="s">
        <v>1</v>
      </c>
      <c r="D342" s="804" t="s">
        <v>3756</v>
      </c>
      <c r="E342" s="277" t="s">
        <v>1</v>
      </c>
      <c r="F342" s="803">
        <v>7.2839999999999998</v>
      </c>
      <c r="H342" s="34"/>
    </row>
    <row r="343" spans="2:8" s="686" customFormat="1" ht="16.95" customHeight="1">
      <c r="B343" s="34"/>
      <c r="C343" s="804" t="s">
        <v>1</v>
      </c>
      <c r="D343" s="804" t="s">
        <v>3807</v>
      </c>
      <c r="E343" s="277" t="s">
        <v>1</v>
      </c>
      <c r="F343" s="803">
        <v>13.083</v>
      </c>
      <c r="H343" s="34"/>
    </row>
    <row r="344" spans="2:8" s="686" customFormat="1" ht="16.95" customHeight="1">
      <c r="B344" s="34"/>
      <c r="C344" s="804" t="s">
        <v>1</v>
      </c>
      <c r="D344" s="804" t="s">
        <v>3796</v>
      </c>
      <c r="E344" s="277" t="s">
        <v>1</v>
      </c>
      <c r="F344" s="803">
        <v>6.1050000000000004</v>
      </c>
      <c r="H344" s="34"/>
    </row>
    <row r="345" spans="2:8" s="686" customFormat="1" ht="16.95" customHeight="1">
      <c r="B345" s="34"/>
      <c r="C345" s="804" t="s">
        <v>1</v>
      </c>
      <c r="D345" s="804" t="s">
        <v>3755</v>
      </c>
      <c r="E345" s="277" t="s">
        <v>1</v>
      </c>
      <c r="F345" s="803">
        <v>92.206999999999994</v>
      </c>
      <c r="H345" s="34"/>
    </row>
    <row r="346" spans="2:8" s="686" customFormat="1" ht="16.95" customHeight="1">
      <c r="B346" s="34"/>
      <c r="C346" s="804" t="s">
        <v>1</v>
      </c>
      <c r="D346" s="804" t="s">
        <v>3754</v>
      </c>
      <c r="E346" s="277" t="s">
        <v>1</v>
      </c>
      <c r="F346" s="803">
        <v>-7.875</v>
      </c>
      <c r="H346" s="34"/>
    </row>
    <row r="347" spans="2:8" s="686" customFormat="1" ht="16.95" customHeight="1">
      <c r="B347" s="34"/>
      <c r="C347" s="804" t="s">
        <v>1</v>
      </c>
      <c r="D347" s="804" t="s">
        <v>3806</v>
      </c>
      <c r="E347" s="277" t="s">
        <v>1</v>
      </c>
      <c r="F347" s="803">
        <v>28.545000000000002</v>
      </c>
      <c r="H347" s="34"/>
    </row>
    <row r="348" spans="2:8" s="686" customFormat="1" ht="16.95" customHeight="1">
      <c r="B348" s="34"/>
      <c r="C348" s="804" t="s">
        <v>1</v>
      </c>
      <c r="D348" s="804" t="s">
        <v>3795</v>
      </c>
      <c r="E348" s="277" t="s">
        <v>1</v>
      </c>
      <c r="F348" s="803">
        <v>16.867999999999999</v>
      </c>
      <c r="H348" s="34"/>
    </row>
    <row r="349" spans="2:8" s="686" customFormat="1" ht="16.95" customHeight="1">
      <c r="B349" s="34"/>
      <c r="C349" s="804" t="s">
        <v>1</v>
      </c>
      <c r="D349" s="804" t="s">
        <v>3753</v>
      </c>
      <c r="E349" s="277" t="s">
        <v>1</v>
      </c>
      <c r="F349" s="803">
        <v>190.214</v>
      </c>
      <c r="H349" s="34"/>
    </row>
    <row r="350" spans="2:8" s="686" customFormat="1" ht="16.95" customHeight="1">
      <c r="B350" s="34"/>
      <c r="C350" s="804" t="s">
        <v>1</v>
      </c>
      <c r="D350" s="804" t="s">
        <v>3752</v>
      </c>
      <c r="E350" s="277" t="s">
        <v>1</v>
      </c>
      <c r="F350" s="803">
        <v>-45.9</v>
      </c>
      <c r="H350" s="34"/>
    </row>
    <row r="351" spans="2:8" s="686" customFormat="1" ht="16.95" customHeight="1">
      <c r="B351" s="34"/>
      <c r="C351" s="804" t="s">
        <v>1</v>
      </c>
      <c r="D351" s="804" t="s">
        <v>3750</v>
      </c>
      <c r="E351" s="277" t="s">
        <v>1</v>
      </c>
      <c r="F351" s="803">
        <v>95.927999999999997</v>
      </c>
      <c r="H351" s="34"/>
    </row>
    <row r="352" spans="2:8" s="686" customFormat="1" ht="16.95" customHeight="1">
      <c r="B352" s="34"/>
      <c r="C352" s="804" t="s">
        <v>3828</v>
      </c>
      <c r="D352" s="804" t="s">
        <v>3195</v>
      </c>
      <c r="E352" s="277" t="s">
        <v>1</v>
      </c>
      <c r="F352" s="803">
        <v>1537.288</v>
      </c>
      <c r="H352" s="34"/>
    </row>
    <row r="353" spans="2:8" s="686" customFormat="1" ht="16.95" customHeight="1">
      <c r="B353" s="34"/>
      <c r="C353" s="808" t="s">
        <v>2990</v>
      </c>
      <c r="D353" s="807" t="s">
        <v>3827</v>
      </c>
      <c r="E353" s="806" t="s">
        <v>1</v>
      </c>
      <c r="F353" s="805">
        <v>10.914</v>
      </c>
      <c r="H353" s="34"/>
    </row>
    <row r="354" spans="2:8" s="686" customFormat="1" ht="16.95" customHeight="1">
      <c r="B354" s="34"/>
      <c r="C354" s="804" t="s">
        <v>1</v>
      </c>
      <c r="D354" s="804" t="s">
        <v>3826</v>
      </c>
      <c r="E354" s="277" t="s">
        <v>1</v>
      </c>
      <c r="F354" s="803">
        <v>10.914</v>
      </c>
      <c r="H354" s="34"/>
    </row>
    <row r="355" spans="2:8" s="686" customFormat="1" ht="16.95" customHeight="1">
      <c r="B355" s="34"/>
      <c r="C355" s="804" t="s">
        <v>2990</v>
      </c>
      <c r="D355" s="804" t="s">
        <v>3825</v>
      </c>
      <c r="E355" s="277" t="s">
        <v>1</v>
      </c>
      <c r="F355" s="803">
        <v>10.914</v>
      </c>
      <c r="H355" s="34"/>
    </row>
    <row r="356" spans="2:8" s="686" customFormat="1" ht="16.95" customHeight="1">
      <c r="B356" s="34"/>
      <c r="C356" s="809" t="s">
        <v>2950</v>
      </c>
      <c r="H356" s="34"/>
    </row>
    <row r="357" spans="2:8" s="686" customFormat="1" ht="20.6">
      <c r="B357" s="34"/>
      <c r="C357" s="804" t="s">
        <v>3824</v>
      </c>
      <c r="D357" s="804" t="s">
        <v>3823</v>
      </c>
      <c r="E357" s="277" t="s">
        <v>270</v>
      </c>
      <c r="F357" s="803">
        <v>10.914</v>
      </c>
      <c r="H357" s="34"/>
    </row>
    <row r="358" spans="2:8" s="686" customFormat="1" ht="16.95" customHeight="1">
      <c r="B358" s="34"/>
      <c r="C358" s="804" t="s">
        <v>3822</v>
      </c>
      <c r="D358" s="804" t="s">
        <v>3821</v>
      </c>
      <c r="E358" s="277" t="s">
        <v>270</v>
      </c>
      <c r="F358" s="803">
        <v>10.914</v>
      </c>
      <c r="H358" s="34"/>
    </row>
    <row r="359" spans="2:8" s="686" customFormat="1" ht="20.6">
      <c r="B359" s="34"/>
      <c r="C359" s="804" t="s">
        <v>3820</v>
      </c>
      <c r="D359" s="804" t="s">
        <v>3819</v>
      </c>
      <c r="E359" s="277" t="s">
        <v>270</v>
      </c>
      <c r="F359" s="803">
        <v>10.914</v>
      </c>
      <c r="H359" s="34"/>
    </row>
    <row r="360" spans="2:8" s="686" customFormat="1" ht="16.95" customHeight="1">
      <c r="B360" s="34"/>
      <c r="C360" s="804" t="s">
        <v>3818</v>
      </c>
      <c r="D360" s="804" t="s">
        <v>3817</v>
      </c>
      <c r="E360" s="277" t="s">
        <v>270</v>
      </c>
      <c r="F360" s="803">
        <v>10.914</v>
      </c>
      <c r="H360" s="34"/>
    </row>
    <row r="361" spans="2:8" s="686" customFormat="1" ht="16.95" customHeight="1">
      <c r="B361" s="34"/>
      <c r="C361" s="804" t="s">
        <v>3816</v>
      </c>
      <c r="D361" s="804" t="s">
        <v>3815</v>
      </c>
      <c r="E361" s="277" t="s">
        <v>270</v>
      </c>
      <c r="F361" s="803">
        <v>11.46</v>
      </c>
      <c r="H361" s="34"/>
    </row>
    <row r="362" spans="2:8" s="686" customFormat="1" ht="16.95" customHeight="1">
      <c r="B362" s="34"/>
      <c r="C362" s="808" t="s">
        <v>3805</v>
      </c>
      <c r="D362" s="807" t="s">
        <v>3814</v>
      </c>
      <c r="E362" s="806" t="s">
        <v>1</v>
      </c>
      <c r="F362" s="805">
        <v>159.559</v>
      </c>
      <c r="H362" s="34"/>
    </row>
    <row r="363" spans="2:8" s="686" customFormat="1" ht="16.95" customHeight="1">
      <c r="B363" s="34"/>
      <c r="C363" s="804" t="s">
        <v>1</v>
      </c>
      <c r="D363" s="804" t="s">
        <v>3813</v>
      </c>
      <c r="E363" s="277" t="s">
        <v>1</v>
      </c>
      <c r="F363" s="803">
        <v>62.853000000000002</v>
      </c>
      <c r="H363" s="34"/>
    </row>
    <row r="364" spans="2:8" s="686" customFormat="1" ht="16.95" customHeight="1">
      <c r="B364" s="34"/>
      <c r="C364" s="804" t="s">
        <v>1</v>
      </c>
      <c r="D364" s="804" t="s">
        <v>3812</v>
      </c>
      <c r="E364" s="277" t="s">
        <v>1</v>
      </c>
      <c r="F364" s="803">
        <v>18.134</v>
      </c>
      <c r="H364" s="34"/>
    </row>
    <row r="365" spans="2:8" s="686" customFormat="1" ht="16.95" customHeight="1">
      <c r="B365" s="34"/>
      <c r="C365" s="804" t="s">
        <v>1</v>
      </c>
      <c r="D365" s="804" t="s">
        <v>3811</v>
      </c>
      <c r="E365" s="277" t="s">
        <v>1</v>
      </c>
      <c r="F365" s="803">
        <v>2.5379999999999998</v>
      </c>
      <c r="H365" s="34"/>
    </row>
    <row r="366" spans="2:8" s="686" customFormat="1" ht="16.95" customHeight="1">
      <c r="B366" s="34"/>
      <c r="C366" s="804" t="s">
        <v>1</v>
      </c>
      <c r="D366" s="804" t="s">
        <v>3810</v>
      </c>
      <c r="E366" s="277" t="s">
        <v>1</v>
      </c>
      <c r="F366" s="803">
        <v>13.621</v>
      </c>
      <c r="H366" s="34"/>
    </row>
    <row r="367" spans="2:8" s="686" customFormat="1" ht="16.95" customHeight="1">
      <c r="B367" s="34"/>
      <c r="C367" s="804" t="s">
        <v>1</v>
      </c>
      <c r="D367" s="804" t="s">
        <v>3809</v>
      </c>
      <c r="E367" s="277" t="s">
        <v>1</v>
      </c>
      <c r="F367" s="803">
        <v>11.32</v>
      </c>
      <c r="H367" s="34"/>
    </row>
    <row r="368" spans="2:8" s="686" customFormat="1" ht="16.95" customHeight="1">
      <c r="B368" s="34"/>
      <c r="C368" s="804" t="s">
        <v>1</v>
      </c>
      <c r="D368" s="804" t="s">
        <v>3808</v>
      </c>
      <c r="E368" s="277" t="s">
        <v>1</v>
      </c>
      <c r="F368" s="803">
        <v>9.4649999999999999</v>
      </c>
      <c r="H368" s="34"/>
    </row>
    <row r="369" spans="2:8" s="686" customFormat="1" ht="16.95" customHeight="1">
      <c r="B369" s="34"/>
      <c r="C369" s="804" t="s">
        <v>1</v>
      </c>
      <c r="D369" s="804" t="s">
        <v>3807</v>
      </c>
      <c r="E369" s="277" t="s">
        <v>1</v>
      </c>
      <c r="F369" s="803">
        <v>13.083</v>
      </c>
      <c r="H369" s="34"/>
    </row>
    <row r="370" spans="2:8" s="686" customFormat="1" ht="16.95" customHeight="1">
      <c r="B370" s="34"/>
      <c r="C370" s="804" t="s">
        <v>1</v>
      </c>
      <c r="D370" s="804" t="s">
        <v>3806</v>
      </c>
      <c r="E370" s="277" t="s">
        <v>1</v>
      </c>
      <c r="F370" s="803">
        <v>28.545000000000002</v>
      </c>
      <c r="H370" s="34"/>
    </row>
    <row r="371" spans="2:8" s="686" customFormat="1" ht="16.95" customHeight="1">
      <c r="B371" s="34"/>
      <c r="C371" s="804" t="s">
        <v>3805</v>
      </c>
      <c r="D371" s="804" t="s">
        <v>3804</v>
      </c>
      <c r="E371" s="277" t="s">
        <v>1</v>
      </c>
      <c r="F371" s="803">
        <v>159.559</v>
      </c>
      <c r="H371" s="34"/>
    </row>
    <row r="372" spans="2:8" s="686" customFormat="1" ht="16.95" customHeight="1">
      <c r="B372" s="34"/>
      <c r="C372" s="809" t="s">
        <v>2950</v>
      </c>
      <c r="H372" s="34"/>
    </row>
    <row r="373" spans="2:8" s="686" customFormat="1" ht="20.6">
      <c r="B373" s="34"/>
      <c r="C373" s="804" t="s">
        <v>3792</v>
      </c>
      <c r="D373" s="804" t="s">
        <v>3791</v>
      </c>
      <c r="E373" s="277" t="s">
        <v>270</v>
      </c>
      <c r="F373" s="803">
        <v>236.12200000000001</v>
      </c>
      <c r="H373" s="34"/>
    </row>
    <row r="374" spans="2:8" s="686" customFormat="1" ht="20.6">
      <c r="B374" s="34"/>
      <c r="C374" s="804" t="s">
        <v>3790</v>
      </c>
      <c r="D374" s="804" t="s">
        <v>3789</v>
      </c>
      <c r="E374" s="277" t="s">
        <v>270</v>
      </c>
      <c r="F374" s="803">
        <v>236.12200000000001</v>
      </c>
      <c r="H374" s="34"/>
    </row>
    <row r="375" spans="2:8" s="686" customFormat="1" ht="16.95" customHeight="1">
      <c r="B375" s="34"/>
      <c r="C375" s="804" t="s">
        <v>3788</v>
      </c>
      <c r="D375" s="804" t="s">
        <v>3787</v>
      </c>
      <c r="E375" s="277" t="s">
        <v>270</v>
      </c>
      <c r="F375" s="803">
        <v>236.12200000000001</v>
      </c>
      <c r="H375" s="34"/>
    </row>
    <row r="376" spans="2:8" s="686" customFormat="1" ht="20.6">
      <c r="B376" s="34"/>
      <c r="C376" s="804" t="s">
        <v>3786</v>
      </c>
      <c r="D376" s="804" t="s">
        <v>3785</v>
      </c>
      <c r="E376" s="277" t="s">
        <v>270</v>
      </c>
      <c r="F376" s="803">
        <v>236.12200000000001</v>
      </c>
      <c r="H376" s="34"/>
    </row>
    <row r="377" spans="2:8" s="686" customFormat="1" ht="16.95" customHeight="1">
      <c r="B377" s="34"/>
      <c r="C377" s="804" t="s">
        <v>3784</v>
      </c>
      <c r="D377" s="804" t="s">
        <v>3783</v>
      </c>
      <c r="E377" s="277" t="s">
        <v>270</v>
      </c>
      <c r="F377" s="803">
        <v>247.928</v>
      </c>
      <c r="H377" s="34"/>
    </row>
    <row r="378" spans="2:8" s="686" customFormat="1" ht="16.95" customHeight="1">
      <c r="B378" s="34"/>
      <c r="C378" s="808" t="s">
        <v>3794</v>
      </c>
      <c r="D378" s="807" t="s">
        <v>3803</v>
      </c>
      <c r="E378" s="806" t="s">
        <v>1</v>
      </c>
      <c r="F378" s="805">
        <v>76.563000000000002</v>
      </c>
      <c r="H378" s="34"/>
    </row>
    <row r="379" spans="2:8" s="686" customFormat="1" ht="16.95" customHeight="1">
      <c r="B379" s="34"/>
      <c r="C379" s="804" t="s">
        <v>1</v>
      </c>
      <c r="D379" s="804" t="s">
        <v>3802</v>
      </c>
      <c r="E379" s="277" t="s">
        <v>1</v>
      </c>
      <c r="F379" s="803">
        <v>13.967000000000001</v>
      </c>
      <c r="H379" s="34"/>
    </row>
    <row r="380" spans="2:8" s="686" customFormat="1" ht="16.95" customHeight="1">
      <c r="B380" s="34"/>
      <c r="C380" s="804" t="s">
        <v>1</v>
      </c>
      <c r="D380" s="804" t="s">
        <v>3801</v>
      </c>
      <c r="E380" s="277" t="s">
        <v>1</v>
      </c>
      <c r="F380" s="803">
        <v>7.4669999999999996</v>
      </c>
      <c r="H380" s="34"/>
    </row>
    <row r="381" spans="2:8" s="686" customFormat="1" ht="16.95" customHeight="1">
      <c r="B381" s="34"/>
      <c r="C381" s="804" t="s">
        <v>1</v>
      </c>
      <c r="D381" s="804" t="s">
        <v>3800</v>
      </c>
      <c r="E381" s="277" t="s">
        <v>1</v>
      </c>
      <c r="F381" s="803">
        <v>0.78100000000000003</v>
      </c>
      <c r="H381" s="34"/>
    </row>
    <row r="382" spans="2:8" s="686" customFormat="1" ht="16.95" customHeight="1">
      <c r="B382" s="34"/>
      <c r="C382" s="804" t="s">
        <v>1</v>
      </c>
      <c r="D382" s="804" t="s">
        <v>3799</v>
      </c>
      <c r="E382" s="277" t="s">
        <v>1</v>
      </c>
      <c r="F382" s="803">
        <v>10.775</v>
      </c>
      <c r="H382" s="34"/>
    </row>
    <row r="383" spans="2:8" s="686" customFormat="1" ht="16.95" customHeight="1">
      <c r="B383" s="34"/>
      <c r="C383" s="804" t="s">
        <v>1</v>
      </c>
      <c r="D383" s="804" t="s">
        <v>3798</v>
      </c>
      <c r="E383" s="277" t="s">
        <v>1</v>
      </c>
      <c r="F383" s="803">
        <v>16.805</v>
      </c>
      <c r="H383" s="34"/>
    </row>
    <row r="384" spans="2:8" s="686" customFormat="1" ht="16.95" customHeight="1">
      <c r="B384" s="34"/>
      <c r="C384" s="804" t="s">
        <v>1</v>
      </c>
      <c r="D384" s="804" t="s">
        <v>3797</v>
      </c>
      <c r="E384" s="277" t="s">
        <v>1</v>
      </c>
      <c r="F384" s="803">
        <v>3.7949999999999999</v>
      </c>
      <c r="H384" s="34"/>
    </row>
    <row r="385" spans="2:8" s="686" customFormat="1" ht="16.95" customHeight="1">
      <c r="B385" s="34"/>
      <c r="C385" s="804" t="s">
        <v>1</v>
      </c>
      <c r="D385" s="804" t="s">
        <v>3796</v>
      </c>
      <c r="E385" s="277" t="s">
        <v>1</v>
      </c>
      <c r="F385" s="803">
        <v>6.1050000000000004</v>
      </c>
      <c r="H385" s="34"/>
    </row>
    <row r="386" spans="2:8" s="686" customFormat="1" ht="16.95" customHeight="1">
      <c r="B386" s="34"/>
      <c r="C386" s="804" t="s">
        <v>1</v>
      </c>
      <c r="D386" s="804" t="s">
        <v>3795</v>
      </c>
      <c r="E386" s="277" t="s">
        <v>1</v>
      </c>
      <c r="F386" s="803">
        <v>16.867999999999999</v>
      </c>
      <c r="H386" s="34"/>
    </row>
    <row r="387" spans="2:8" s="686" customFormat="1" ht="16.95" customHeight="1">
      <c r="B387" s="34"/>
      <c r="C387" s="804" t="s">
        <v>3794</v>
      </c>
      <c r="D387" s="804" t="s">
        <v>3793</v>
      </c>
      <c r="E387" s="277" t="s">
        <v>1</v>
      </c>
      <c r="F387" s="803">
        <v>76.563000000000002</v>
      </c>
      <c r="H387" s="34"/>
    </row>
    <row r="388" spans="2:8" s="686" customFormat="1" ht="16.95" customHeight="1">
      <c r="B388" s="34"/>
      <c r="C388" s="809" t="s">
        <v>2950</v>
      </c>
      <c r="H388" s="34"/>
    </row>
    <row r="389" spans="2:8" s="686" customFormat="1" ht="20.6">
      <c r="B389" s="34"/>
      <c r="C389" s="804" t="s">
        <v>3792</v>
      </c>
      <c r="D389" s="804" t="s">
        <v>3791</v>
      </c>
      <c r="E389" s="277" t="s">
        <v>270</v>
      </c>
      <c r="F389" s="803">
        <v>236.12200000000001</v>
      </c>
      <c r="H389" s="34"/>
    </row>
    <row r="390" spans="2:8" s="686" customFormat="1" ht="16.95" customHeight="1">
      <c r="B390" s="34"/>
      <c r="C390" s="804" t="s">
        <v>3726</v>
      </c>
      <c r="D390" s="804" t="s">
        <v>3725</v>
      </c>
      <c r="E390" s="277" t="s">
        <v>270</v>
      </c>
      <c r="F390" s="803">
        <v>1458.585</v>
      </c>
      <c r="H390" s="34"/>
    </row>
    <row r="391" spans="2:8" s="686" customFormat="1" ht="20.6">
      <c r="B391" s="34"/>
      <c r="C391" s="804" t="s">
        <v>3790</v>
      </c>
      <c r="D391" s="804" t="s">
        <v>3789</v>
      </c>
      <c r="E391" s="277" t="s">
        <v>270</v>
      </c>
      <c r="F391" s="803">
        <v>236.12200000000001</v>
      </c>
      <c r="H391" s="34"/>
    </row>
    <row r="392" spans="2:8" s="686" customFormat="1" ht="16.95" customHeight="1">
      <c r="B392" s="34"/>
      <c r="C392" s="804" t="s">
        <v>3724</v>
      </c>
      <c r="D392" s="804" t="s">
        <v>3723</v>
      </c>
      <c r="E392" s="277" t="s">
        <v>270</v>
      </c>
      <c r="F392" s="803">
        <v>1458.585</v>
      </c>
      <c r="H392" s="34"/>
    </row>
    <row r="393" spans="2:8" s="686" customFormat="1" ht="16.95" customHeight="1">
      <c r="B393" s="34"/>
      <c r="C393" s="804" t="s">
        <v>3788</v>
      </c>
      <c r="D393" s="804" t="s">
        <v>3787</v>
      </c>
      <c r="E393" s="277" t="s">
        <v>270</v>
      </c>
      <c r="F393" s="803">
        <v>236.12200000000001</v>
      </c>
      <c r="H393" s="34"/>
    </row>
    <row r="394" spans="2:8" s="686" customFormat="1" ht="20.6">
      <c r="B394" s="34"/>
      <c r="C394" s="804" t="s">
        <v>3786</v>
      </c>
      <c r="D394" s="804" t="s">
        <v>3785</v>
      </c>
      <c r="E394" s="277" t="s">
        <v>270</v>
      </c>
      <c r="F394" s="803">
        <v>236.12200000000001</v>
      </c>
      <c r="H394" s="34"/>
    </row>
    <row r="395" spans="2:8" s="686" customFormat="1" ht="16.95" customHeight="1">
      <c r="B395" s="34"/>
      <c r="C395" s="804" t="s">
        <v>3784</v>
      </c>
      <c r="D395" s="804" t="s">
        <v>3783</v>
      </c>
      <c r="E395" s="277" t="s">
        <v>270</v>
      </c>
      <c r="F395" s="803">
        <v>247.928</v>
      </c>
      <c r="H395" s="34"/>
    </row>
    <row r="396" spans="2:8" s="686" customFormat="1" ht="16.95" customHeight="1">
      <c r="B396" s="34"/>
      <c r="C396" s="808" t="s">
        <v>3749</v>
      </c>
      <c r="D396" s="807" t="s">
        <v>3782</v>
      </c>
      <c r="E396" s="806" t="s">
        <v>1</v>
      </c>
      <c r="F396" s="805">
        <v>1301.366</v>
      </c>
      <c r="H396" s="34"/>
    </row>
    <row r="397" spans="2:8" s="686" customFormat="1" ht="16.95" customHeight="1">
      <c r="B397" s="34"/>
      <c r="C397" s="804" t="s">
        <v>1</v>
      </c>
      <c r="D397" s="804" t="s">
        <v>3781</v>
      </c>
      <c r="E397" s="277" t="s">
        <v>1</v>
      </c>
      <c r="F397" s="803">
        <v>17.329000000000001</v>
      </c>
      <c r="H397" s="34"/>
    </row>
    <row r="398" spans="2:8" s="686" customFormat="1" ht="16.95" customHeight="1">
      <c r="B398" s="34"/>
      <c r="C398" s="804" t="s">
        <v>1</v>
      </c>
      <c r="D398" s="804" t="s">
        <v>3780</v>
      </c>
      <c r="E398" s="277" t="s">
        <v>1</v>
      </c>
      <c r="F398" s="803">
        <v>-7.29</v>
      </c>
      <c r="H398" s="34"/>
    </row>
    <row r="399" spans="2:8" s="686" customFormat="1" ht="16.95" customHeight="1">
      <c r="B399" s="34"/>
      <c r="C399" s="804" t="s">
        <v>1</v>
      </c>
      <c r="D399" s="804" t="s">
        <v>3779</v>
      </c>
      <c r="E399" s="277" t="s">
        <v>1</v>
      </c>
      <c r="F399" s="803">
        <v>-1.96</v>
      </c>
      <c r="H399" s="34"/>
    </row>
    <row r="400" spans="2:8" s="686" customFormat="1" ht="16.95" customHeight="1">
      <c r="B400" s="34"/>
      <c r="C400" s="804" t="s">
        <v>1</v>
      </c>
      <c r="D400" s="804" t="s">
        <v>3778</v>
      </c>
      <c r="E400" s="277" t="s">
        <v>1</v>
      </c>
      <c r="F400" s="803">
        <v>4.9420000000000002</v>
      </c>
      <c r="H400" s="34"/>
    </row>
    <row r="401" spans="2:8" s="686" customFormat="1" ht="16.95" customHeight="1">
      <c r="B401" s="34"/>
      <c r="C401" s="804" t="s">
        <v>1</v>
      </c>
      <c r="D401" s="804" t="s">
        <v>3777</v>
      </c>
      <c r="E401" s="277" t="s">
        <v>1</v>
      </c>
      <c r="F401" s="803">
        <v>383.39100000000002</v>
      </c>
      <c r="H401" s="34"/>
    </row>
    <row r="402" spans="2:8" s="686" customFormat="1" ht="16.95" customHeight="1">
      <c r="B402" s="34"/>
      <c r="C402" s="804" t="s">
        <v>1</v>
      </c>
      <c r="D402" s="804" t="s">
        <v>3776</v>
      </c>
      <c r="E402" s="277" t="s">
        <v>1</v>
      </c>
      <c r="F402" s="803">
        <v>-49.438000000000002</v>
      </c>
      <c r="H402" s="34"/>
    </row>
    <row r="403" spans="2:8" s="686" customFormat="1" ht="16.95" customHeight="1">
      <c r="B403" s="34"/>
      <c r="C403" s="804" t="s">
        <v>1</v>
      </c>
      <c r="D403" s="804" t="s">
        <v>3775</v>
      </c>
      <c r="E403" s="277" t="s">
        <v>1</v>
      </c>
      <c r="F403" s="803">
        <v>-9.0039999999999996</v>
      </c>
      <c r="H403" s="34"/>
    </row>
    <row r="404" spans="2:8" s="686" customFormat="1" ht="16.95" customHeight="1">
      <c r="B404" s="34"/>
      <c r="C404" s="804" t="s">
        <v>1</v>
      </c>
      <c r="D404" s="804" t="s">
        <v>3774</v>
      </c>
      <c r="E404" s="277" t="s">
        <v>1</v>
      </c>
      <c r="F404" s="803">
        <v>20.602</v>
      </c>
      <c r="H404" s="34"/>
    </row>
    <row r="405" spans="2:8" s="686" customFormat="1" ht="16.95" customHeight="1">
      <c r="B405" s="34"/>
      <c r="C405" s="804" t="s">
        <v>1</v>
      </c>
      <c r="D405" s="804" t="s">
        <v>3773</v>
      </c>
      <c r="E405" s="277" t="s">
        <v>1</v>
      </c>
      <c r="F405" s="803">
        <v>110.41500000000001</v>
      </c>
      <c r="H405" s="34"/>
    </row>
    <row r="406" spans="2:8" s="686" customFormat="1" ht="16.95" customHeight="1">
      <c r="B406" s="34"/>
      <c r="C406" s="804" t="s">
        <v>1</v>
      </c>
      <c r="D406" s="804" t="s">
        <v>3767</v>
      </c>
      <c r="E406" s="277" t="s">
        <v>1</v>
      </c>
      <c r="F406" s="803">
        <v>-19.89</v>
      </c>
      <c r="H406" s="34"/>
    </row>
    <row r="407" spans="2:8" s="686" customFormat="1" ht="16.95" customHeight="1">
      <c r="B407" s="34"/>
      <c r="C407" s="804" t="s">
        <v>1</v>
      </c>
      <c r="D407" s="804" t="s">
        <v>3772</v>
      </c>
      <c r="E407" s="277" t="s">
        <v>1</v>
      </c>
      <c r="F407" s="803">
        <v>21.545999999999999</v>
      </c>
      <c r="H407" s="34"/>
    </row>
    <row r="408" spans="2:8" s="686" customFormat="1" ht="16.95" customHeight="1">
      <c r="B408" s="34"/>
      <c r="C408" s="804" t="s">
        <v>1</v>
      </c>
      <c r="D408" s="804" t="s">
        <v>3771</v>
      </c>
      <c r="E408" s="277" t="s">
        <v>1</v>
      </c>
      <c r="F408" s="803">
        <v>-2.8679999999999999</v>
      </c>
      <c r="H408" s="34"/>
    </row>
    <row r="409" spans="2:8" s="686" customFormat="1" ht="16.95" customHeight="1">
      <c r="B409" s="34"/>
      <c r="C409" s="804" t="s">
        <v>1</v>
      </c>
      <c r="D409" s="804" t="s">
        <v>3770</v>
      </c>
      <c r="E409" s="277" t="s">
        <v>1</v>
      </c>
      <c r="F409" s="803">
        <v>20.923999999999999</v>
      </c>
      <c r="H409" s="34"/>
    </row>
    <row r="410" spans="2:8" s="686" customFormat="1" ht="16.95" customHeight="1">
      <c r="B410" s="34"/>
      <c r="C410" s="804" t="s">
        <v>1</v>
      </c>
      <c r="D410" s="804" t="s">
        <v>3769</v>
      </c>
      <c r="E410" s="277" t="s">
        <v>1</v>
      </c>
      <c r="F410" s="803">
        <v>-5</v>
      </c>
      <c r="H410" s="34"/>
    </row>
    <row r="411" spans="2:8" s="686" customFormat="1" ht="16.95" customHeight="1">
      <c r="B411" s="34"/>
      <c r="C411" s="804" t="s">
        <v>1</v>
      </c>
      <c r="D411" s="804" t="s">
        <v>3768</v>
      </c>
      <c r="E411" s="277" t="s">
        <v>1</v>
      </c>
      <c r="F411" s="803">
        <v>134.51499999999999</v>
      </c>
      <c r="H411" s="34"/>
    </row>
    <row r="412" spans="2:8" s="686" customFormat="1" ht="16.95" customHeight="1">
      <c r="B412" s="34"/>
      <c r="C412" s="804" t="s">
        <v>1</v>
      </c>
      <c r="D412" s="804" t="s">
        <v>3767</v>
      </c>
      <c r="E412" s="277" t="s">
        <v>1</v>
      </c>
      <c r="F412" s="803">
        <v>-19.89</v>
      </c>
      <c r="H412" s="34"/>
    </row>
    <row r="413" spans="2:8" s="686" customFormat="1" ht="16.95" customHeight="1">
      <c r="B413" s="34"/>
      <c r="C413" s="804" t="s">
        <v>1</v>
      </c>
      <c r="D413" s="804" t="s">
        <v>3766</v>
      </c>
      <c r="E413" s="277" t="s">
        <v>1</v>
      </c>
      <c r="F413" s="803">
        <v>-12.369</v>
      </c>
      <c r="H413" s="34"/>
    </row>
    <row r="414" spans="2:8" s="686" customFormat="1" ht="16.95" customHeight="1">
      <c r="B414" s="34"/>
      <c r="C414" s="804" t="s">
        <v>1</v>
      </c>
      <c r="D414" s="804" t="s">
        <v>3765</v>
      </c>
      <c r="E414" s="277" t="s">
        <v>1</v>
      </c>
      <c r="F414" s="803">
        <v>44.12</v>
      </c>
      <c r="H414" s="34"/>
    </row>
    <row r="415" spans="2:8" s="686" customFormat="1" ht="16.95" customHeight="1">
      <c r="B415" s="34"/>
      <c r="C415" s="804" t="s">
        <v>1</v>
      </c>
      <c r="D415" s="804" t="s">
        <v>3764</v>
      </c>
      <c r="E415" s="277" t="s">
        <v>1</v>
      </c>
      <c r="F415" s="803">
        <v>62.966000000000001</v>
      </c>
      <c r="H415" s="34"/>
    </row>
    <row r="416" spans="2:8" s="686" customFormat="1" ht="16.95" customHeight="1">
      <c r="B416" s="34"/>
      <c r="C416" s="804" t="s">
        <v>1</v>
      </c>
      <c r="D416" s="804" t="s">
        <v>3763</v>
      </c>
      <c r="E416" s="277" t="s">
        <v>1</v>
      </c>
      <c r="F416" s="803">
        <v>-2.31</v>
      </c>
      <c r="H416" s="34"/>
    </row>
    <row r="417" spans="2:8" s="686" customFormat="1" ht="16.95" customHeight="1">
      <c r="B417" s="34"/>
      <c r="C417" s="804" t="s">
        <v>1</v>
      </c>
      <c r="D417" s="804" t="s">
        <v>3762</v>
      </c>
      <c r="E417" s="277" t="s">
        <v>1</v>
      </c>
      <c r="F417" s="803">
        <v>22.143999999999998</v>
      </c>
      <c r="H417" s="34"/>
    </row>
    <row r="418" spans="2:8" s="686" customFormat="1" ht="16.95" customHeight="1">
      <c r="B418" s="34"/>
      <c r="C418" s="804" t="s">
        <v>1</v>
      </c>
      <c r="D418" s="804" t="s">
        <v>3761</v>
      </c>
      <c r="E418" s="277" t="s">
        <v>1</v>
      </c>
      <c r="F418" s="803">
        <v>206.89099999999999</v>
      </c>
      <c r="H418" s="34"/>
    </row>
    <row r="419" spans="2:8" s="686" customFormat="1" ht="16.95" customHeight="1">
      <c r="B419" s="34"/>
      <c r="C419" s="804" t="s">
        <v>1</v>
      </c>
      <c r="D419" s="804" t="s">
        <v>3760</v>
      </c>
      <c r="E419" s="277" t="s">
        <v>1</v>
      </c>
      <c r="F419" s="803">
        <v>9.5150000000000006</v>
      </c>
      <c r="H419" s="34"/>
    </row>
    <row r="420" spans="2:8" s="686" customFormat="1" ht="16.95" customHeight="1">
      <c r="B420" s="34"/>
      <c r="C420" s="804" t="s">
        <v>1</v>
      </c>
      <c r="D420" s="804" t="s">
        <v>3759</v>
      </c>
      <c r="E420" s="277" t="s">
        <v>1</v>
      </c>
      <c r="F420" s="803">
        <v>2.1619999999999999</v>
      </c>
      <c r="H420" s="34"/>
    </row>
    <row r="421" spans="2:8" s="686" customFormat="1" ht="16.95" customHeight="1">
      <c r="B421" s="34"/>
      <c r="C421" s="804" t="s">
        <v>1</v>
      </c>
      <c r="D421" s="804" t="s">
        <v>3758</v>
      </c>
      <c r="E421" s="277" t="s">
        <v>1</v>
      </c>
      <c r="F421" s="803">
        <v>30.928999999999998</v>
      </c>
      <c r="H421" s="34"/>
    </row>
    <row r="422" spans="2:8" s="686" customFormat="1" ht="16.95" customHeight="1">
      <c r="B422" s="34"/>
      <c r="C422" s="804" t="s">
        <v>1</v>
      </c>
      <c r="D422" s="804" t="s">
        <v>3757</v>
      </c>
      <c r="E422" s="277" t="s">
        <v>1</v>
      </c>
      <c r="F422" s="803">
        <v>-3.9780000000000002</v>
      </c>
      <c r="H422" s="34"/>
    </row>
    <row r="423" spans="2:8" s="686" customFormat="1" ht="16.95" customHeight="1">
      <c r="B423" s="34"/>
      <c r="C423" s="804" t="s">
        <v>1</v>
      </c>
      <c r="D423" s="804" t="s">
        <v>3756</v>
      </c>
      <c r="E423" s="277" t="s">
        <v>1</v>
      </c>
      <c r="F423" s="803">
        <v>7.2839999999999998</v>
      </c>
      <c r="H423" s="34"/>
    </row>
    <row r="424" spans="2:8" s="686" customFormat="1" ht="16.95" customHeight="1">
      <c r="B424" s="34"/>
      <c r="C424" s="804" t="s">
        <v>1</v>
      </c>
      <c r="D424" s="804" t="s">
        <v>3755</v>
      </c>
      <c r="E424" s="277" t="s">
        <v>1</v>
      </c>
      <c r="F424" s="803">
        <v>92.206999999999994</v>
      </c>
      <c r="H424" s="34"/>
    </row>
    <row r="425" spans="2:8" s="686" customFormat="1" ht="16.95" customHeight="1">
      <c r="B425" s="34"/>
      <c r="C425" s="804" t="s">
        <v>1</v>
      </c>
      <c r="D425" s="804" t="s">
        <v>3754</v>
      </c>
      <c r="E425" s="277" t="s">
        <v>1</v>
      </c>
      <c r="F425" s="803">
        <v>-7.875</v>
      </c>
      <c r="H425" s="34"/>
    </row>
    <row r="426" spans="2:8" s="686" customFormat="1" ht="16.95" customHeight="1">
      <c r="B426" s="34"/>
      <c r="C426" s="804" t="s">
        <v>1</v>
      </c>
      <c r="D426" s="804" t="s">
        <v>3753</v>
      </c>
      <c r="E426" s="277" t="s">
        <v>1</v>
      </c>
      <c r="F426" s="803">
        <v>190.214</v>
      </c>
      <c r="H426" s="34"/>
    </row>
    <row r="427" spans="2:8" s="686" customFormat="1" ht="16.95" customHeight="1">
      <c r="B427" s="34"/>
      <c r="C427" s="804" t="s">
        <v>1</v>
      </c>
      <c r="D427" s="804" t="s">
        <v>3752</v>
      </c>
      <c r="E427" s="277" t="s">
        <v>1</v>
      </c>
      <c r="F427" s="803">
        <v>-45.9</v>
      </c>
      <c r="H427" s="34"/>
    </row>
    <row r="428" spans="2:8" s="686" customFormat="1" ht="16.95" customHeight="1">
      <c r="B428" s="34"/>
      <c r="C428" s="804" t="s">
        <v>1</v>
      </c>
      <c r="D428" s="804" t="s">
        <v>3751</v>
      </c>
      <c r="E428" s="277" t="s">
        <v>1</v>
      </c>
      <c r="F428" s="803">
        <v>11.114000000000001</v>
      </c>
      <c r="H428" s="34"/>
    </row>
    <row r="429" spans="2:8" s="686" customFormat="1" ht="16.95" customHeight="1">
      <c r="B429" s="34"/>
      <c r="C429" s="804" t="s">
        <v>1</v>
      </c>
      <c r="D429" s="804" t="s">
        <v>3750</v>
      </c>
      <c r="E429" s="277" t="s">
        <v>1</v>
      </c>
      <c r="F429" s="803">
        <v>95.927999999999997</v>
      </c>
      <c r="H429" s="34"/>
    </row>
    <row r="430" spans="2:8" s="686" customFormat="1" ht="16.95" customHeight="1">
      <c r="B430" s="34"/>
      <c r="C430" s="804" t="s">
        <v>3749</v>
      </c>
      <c r="D430" s="804" t="s">
        <v>3748</v>
      </c>
      <c r="E430" s="277" t="s">
        <v>1</v>
      </c>
      <c r="F430" s="803">
        <v>1301.366</v>
      </c>
      <c r="H430" s="34"/>
    </row>
    <row r="431" spans="2:8" s="686" customFormat="1" ht="16.95" customHeight="1">
      <c r="B431" s="34"/>
      <c r="C431" s="809" t="s">
        <v>2950</v>
      </c>
      <c r="H431" s="34"/>
    </row>
    <row r="432" spans="2:8" s="686" customFormat="1" ht="20.6">
      <c r="B432" s="34"/>
      <c r="C432" s="804" t="s">
        <v>3747</v>
      </c>
      <c r="D432" s="804" t="s">
        <v>3746</v>
      </c>
      <c r="E432" s="277" t="s">
        <v>270</v>
      </c>
      <c r="F432" s="803">
        <v>1301.366</v>
      </c>
      <c r="H432" s="34"/>
    </row>
    <row r="433" spans="2:8" s="686" customFormat="1" ht="16.95" customHeight="1">
      <c r="B433" s="34"/>
      <c r="C433" s="804" t="s">
        <v>3726</v>
      </c>
      <c r="D433" s="804" t="s">
        <v>3725</v>
      </c>
      <c r="E433" s="277" t="s">
        <v>270</v>
      </c>
      <c r="F433" s="803">
        <v>1458.585</v>
      </c>
      <c r="H433" s="34"/>
    </row>
    <row r="434" spans="2:8" s="686" customFormat="1" ht="20.6">
      <c r="B434" s="34"/>
      <c r="C434" s="804" t="s">
        <v>3745</v>
      </c>
      <c r="D434" s="804" t="s">
        <v>3744</v>
      </c>
      <c r="E434" s="277" t="s">
        <v>270</v>
      </c>
      <c r="F434" s="803">
        <v>1301.366</v>
      </c>
      <c r="H434" s="34"/>
    </row>
    <row r="435" spans="2:8" s="686" customFormat="1" ht="16.95" customHeight="1">
      <c r="B435" s="34"/>
      <c r="C435" s="804" t="s">
        <v>3724</v>
      </c>
      <c r="D435" s="804" t="s">
        <v>3723</v>
      </c>
      <c r="E435" s="277" t="s">
        <v>270</v>
      </c>
      <c r="F435" s="803">
        <v>1458.585</v>
      </c>
      <c r="H435" s="34"/>
    </row>
    <row r="436" spans="2:8" s="686" customFormat="1" ht="16.95" customHeight="1">
      <c r="B436" s="34"/>
      <c r="C436" s="804" t="s">
        <v>3743</v>
      </c>
      <c r="D436" s="804" t="s">
        <v>3742</v>
      </c>
      <c r="E436" s="277" t="s">
        <v>270</v>
      </c>
      <c r="F436" s="803">
        <v>1366.434</v>
      </c>
      <c r="H436" s="34"/>
    </row>
    <row r="437" spans="2:8" s="686" customFormat="1" ht="16.95" customHeight="1">
      <c r="B437" s="34"/>
      <c r="C437" s="808" t="s">
        <v>3730</v>
      </c>
      <c r="D437" s="807" t="s">
        <v>3741</v>
      </c>
      <c r="E437" s="806" t="s">
        <v>1</v>
      </c>
      <c r="F437" s="805">
        <v>403.28</v>
      </c>
      <c r="H437" s="34"/>
    </row>
    <row r="438" spans="2:8" s="686" customFormat="1" ht="16.95" customHeight="1">
      <c r="B438" s="34"/>
      <c r="C438" s="804" t="s">
        <v>1</v>
      </c>
      <c r="D438" s="804" t="s">
        <v>3740</v>
      </c>
      <c r="E438" s="277" t="s">
        <v>1</v>
      </c>
      <c r="F438" s="803">
        <v>8.1</v>
      </c>
      <c r="H438" s="34"/>
    </row>
    <row r="439" spans="2:8" s="686" customFormat="1" ht="16.95" customHeight="1">
      <c r="B439" s="34"/>
      <c r="C439" s="804" t="s">
        <v>1</v>
      </c>
      <c r="D439" s="804" t="s">
        <v>3739</v>
      </c>
      <c r="E439" s="277" t="s">
        <v>1</v>
      </c>
      <c r="F439" s="803">
        <v>5.6</v>
      </c>
      <c r="H439" s="34"/>
    </row>
    <row r="440" spans="2:8" s="686" customFormat="1" ht="16.95" customHeight="1">
      <c r="B440" s="34"/>
      <c r="C440" s="804" t="s">
        <v>1</v>
      </c>
      <c r="D440" s="804" t="s">
        <v>3738</v>
      </c>
      <c r="E440" s="277" t="s">
        <v>1</v>
      </c>
      <c r="F440" s="803">
        <v>74</v>
      </c>
      <c r="H440" s="34"/>
    </row>
    <row r="441" spans="2:8" s="686" customFormat="1" ht="16.95" customHeight="1">
      <c r="B441" s="34"/>
      <c r="C441" s="804" t="s">
        <v>1</v>
      </c>
      <c r="D441" s="804" t="s">
        <v>3737</v>
      </c>
      <c r="E441" s="277" t="s">
        <v>1</v>
      </c>
      <c r="F441" s="803">
        <v>13.79</v>
      </c>
      <c r="H441" s="34"/>
    </row>
    <row r="442" spans="2:8" s="686" customFormat="1" ht="16.95" customHeight="1">
      <c r="B442" s="34"/>
      <c r="C442" s="804" t="s">
        <v>1</v>
      </c>
      <c r="D442" s="804" t="s">
        <v>3735</v>
      </c>
      <c r="E442" s="277" t="s">
        <v>1</v>
      </c>
      <c r="F442" s="803">
        <v>53.2</v>
      </c>
      <c r="H442" s="34"/>
    </row>
    <row r="443" spans="2:8" s="686" customFormat="1" ht="16.95" customHeight="1">
      <c r="B443" s="34"/>
      <c r="C443" s="804" t="s">
        <v>1</v>
      </c>
      <c r="D443" s="804" t="s">
        <v>3736</v>
      </c>
      <c r="E443" s="277" t="s">
        <v>1</v>
      </c>
      <c r="F443" s="803">
        <v>7</v>
      </c>
      <c r="H443" s="34"/>
    </row>
    <row r="444" spans="2:8" s="686" customFormat="1" ht="16.95" customHeight="1">
      <c r="B444" s="34"/>
      <c r="C444" s="804" t="s">
        <v>1</v>
      </c>
      <c r="D444" s="804" t="s">
        <v>3735</v>
      </c>
      <c r="E444" s="277" t="s">
        <v>1</v>
      </c>
      <c r="F444" s="803">
        <v>53.2</v>
      </c>
      <c r="H444" s="34"/>
    </row>
    <row r="445" spans="2:8" s="686" customFormat="1" ht="16.95" customHeight="1">
      <c r="B445" s="34"/>
      <c r="C445" s="804" t="s">
        <v>1</v>
      </c>
      <c r="D445" s="804" t="s">
        <v>3734</v>
      </c>
      <c r="E445" s="277" t="s">
        <v>1</v>
      </c>
      <c r="F445" s="803">
        <v>6.4</v>
      </c>
      <c r="H445" s="34"/>
    </row>
    <row r="446" spans="2:8" s="686" customFormat="1" ht="16.95" customHeight="1">
      <c r="B446" s="34"/>
      <c r="C446" s="804" t="s">
        <v>1</v>
      </c>
      <c r="D446" s="804" t="s">
        <v>3733</v>
      </c>
      <c r="E446" s="277" t="s">
        <v>1</v>
      </c>
      <c r="F446" s="803">
        <v>10.64</v>
      </c>
      <c r="H446" s="34"/>
    </row>
    <row r="447" spans="2:8" s="686" customFormat="1" ht="16.95" customHeight="1">
      <c r="B447" s="34"/>
      <c r="C447" s="804" t="s">
        <v>1</v>
      </c>
      <c r="D447" s="804" t="s">
        <v>3732</v>
      </c>
      <c r="E447" s="277" t="s">
        <v>1</v>
      </c>
      <c r="F447" s="803">
        <v>8.15</v>
      </c>
      <c r="H447" s="34"/>
    </row>
    <row r="448" spans="2:8" s="686" customFormat="1" ht="16.95" customHeight="1">
      <c r="B448" s="34"/>
      <c r="C448" s="804" t="s">
        <v>1</v>
      </c>
      <c r="D448" s="804" t="s">
        <v>3731</v>
      </c>
      <c r="E448" s="277" t="s">
        <v>1</v>
      </c>
      <c r="F448" s="803">
        <v>163.19999999999999</v>
      </c>
      <c r="H448" s="34"/>
    </row>
    <row r="449" spans="2:8" s="686" customFormat="1" ht="16.95" customHeight="1">
      <c r="B449" s="34"/>
      <c r="C449" s="804" t="s">
        <v>3730</v>
      </c>
      <c r="D449" s="804" t="s">
        <v>3729</v>
      </c>
      <c r="E449" s="277" t="s">
        <v>1</v>
      </c>
      <c r="F449" s="803">
        <v>403.28</v>
      </c>
      <c r="H449" s="34"/>
    </row>
    <row r="450" spans="2:8" s="686" customFormat="1" ht="16.95" customHeight="1">
      <c r="B450" s="34"/>
      <c r="C450" s="809" t="s">
        <v>2950</v>
      </c>
      <c r="H450" s="34"/>
    </row>
    <row r="451" spans="2:8" s="686" customFormat="1" ht="20.6">
      <c r="B451" s="34"/>
      <c r="C451" s="804" t="s">
        <v>3728</v>
      </c>
      <c r="D451" s="804" t="s">
        <v>3727</v>
      </c>
      <c r="E451" s="277" t="s">
        <v>158</v>
      </c>
      <c r="F451" s="803">
        <v>403.28</v>
      </c>
      <c r="H451" s="34"/>
    </row>
    <row r="452" spans="2:8" s="686" customFormat="1" ht="16.95" customHeight="1">
      <c r="B452" s="34"/>
      <c r="C452" s="804" t="s">
        <v>3726</v>
      </c>
      <c r="D452" s="804" t="s">
        <v>3725</v>
      </c>
      <c r="E452" s="277" t="s">
        <v>270</v>
      </c>
      <c r="F452" s="803">
        <v>1458.585</v>
      </c>
      <c r="H452" s="34"/>
    </row>
    <row r="453" spans="2:8" s="686" customFormat="1" ht="16.95" customHeight="1">
      <c r="B453" s="34"/>
      <c r="C453" s="804" t="s">
        <v>3690</v>
      </c>
      <c r="D453" s="804" t="s">
        <v>3689</v>
      </c>
      <c r="E453" s="277" t="s">
        <v>158</v>
      </c>
      <c r="F453" s="803">
        <v>663.62</v>
      </c>
      <c r="H453" s="34"/>
    </row>
    <row r="454" spans="2:8" s="686" customFormat="1" ht="16.95" customHeight="1">
      <c r="B454" s="34"/>
      <c r="C454" s="804" t="s">
        <v>3724</v>
      </c>
      <c r="D454" s="804" t="s">
        <v>3723</v>
      </c>
      <c r="E454" s="277" t="s">
        <v>270</v>
      </c>
      <c r="F454" s="803">
        <v>1458.585</v>
      </c>
      <c r="H454" s="34"/>
    </row>
    <row r="455" spans="2:8" s="686" customFormat="1" ht="16.95" customHeight="1">
      <c r="B455" s="34"/>
      <c r="C455" s="804" t="s">
        <v>3722</v>
      </c>
      <c r="D455" s="804" t="s">
        <v>3721</v>
      </c>
      <c r="E455" s="277" t="s">
        <v>158</v>
      </c>
      <c r="F455" s="803">
        <v>423.44400000000002</v>
      </c>
      <c r="H455" s="34"/>
    </row>
    <row r="456" spans="2:8" s="686" customFormat="1" ht="16.95" customHeight="1">
      <c r="B456" s="34"/>
      <c r="C456" s="804" t="s">
        <v>3720</v>
      </c>
      <c r="D456" s="804" t="s">
        <v>3719</v>
      </c>
      <c r="E456" s="277" t="s">
        <v>270</v>
      </c>
      <c r="F456" s="803">
        <v>88.721999999999994</v>
      </c>
      <c r="H456" s="34"/>
    </row>
    <row r="457" spans="2:8" s="686" customFormat="1" ht="16.95" customHeight="1">
      <c r="B457" s="34"/>
      <c r="C457" s="808" t="s">
        <v>3703</v>
      </c>
      <c r="D457" s="807" t="s">
        <v>3718</v>
      </c>
      <c r="E457" s="806" t="s">
        <v>1</v>
      </c>
      <c r="F457" s="805">
        <v>279.05599999999998</v>
      </c>
      <c r="H457" s="34"/>
    </row>
    <row r="458" spans="2:8" s="686" customFormat="1" ht="16.95" customHeight="1">
      <c r="B458" s="34"/>
      <c r="C458" s="804" t="s">
        <v>1</v>
      </c>
      <c r="D458" s="804" t="s">
        <v>3717</v>
      </c>
      <c r="E458" s="277" t="s">
        <v>1</v>
      </c>
      <c r="F458" s="803">
        <v>46.558</v>
      </c>
      <c r="H458" s="34"/>
    </row>
    <row r="459" spans="2:8" s="686" customFormat="1" ht="16.95" customHeight="1">
      <c r="B459" s="34"/>
      <c r="C459" s="804" t="s">
        <v>1</v>
      </c>
      <c r="D459" s="804" t="s">
        <v>3716</v>
      </c>
      <c r="E459" s="277" t="s">
        <v>1</v>
      </c>
      <c r="F459" s="803">
        <v>21.334</v>
      </c>
      <c r="H459" s="34"/>
    </row>
    <row r="460" spans="2:8" s="686" customFormat="1" ht="16.95" customHeight="1">
      <c r="B460" s="34"/>
      <c r="C460" s="804" t="s">
        <v>1</v>
      </c>
      <c r="D460" s="804" t="s">
        <v>3715</v>
      </c>
      <c r="E460" s="277" t="s">
        <v>1</v>
      </c>
      <c r="F460" s="803">
        <v>2.44</v>
      </c>
      <c r="H460" s="34"/>
    </row>
    <row r="461" spans="2:8" s="686" customFormat="1" ht="16.95" customHeight="1">
      <c r="B461" s="34"/>
      <c r="C461" s="804" t="s">
        <v>1</v>
      </c>
      <c r="D461" s="804" t="s">
        <v>3714</v>
      </c>
      <c r="E461" s="277" t="s">
        <v>1</v>
      </c>
      <c r="F461" s="803">
        <v>20.329999999999998</v>
      </c>
      <c r="H461" s="34"/>
    </row>
    <row r="462" spans="2:8" s="686" customFormat="1" ht="16.95" customHeight="1">
      <c r="B462" s="34"/>
      <c r="C462" s="804" t="s">
        <v>1</v>
      </c>
      <c r="D462" s="804" t="s">
        <v>3713</v>
      </c>
      <c r="E462" s="277" t="s">
        <v>1</v>
      </c>
      <c r="F462" s="803">
        <v>10.54</v>
      </c>
      <c r="H462" s="34"/>
    </row>
    <row r="463" spans="2:8" s="686" customFormat="1" ht="16.95" customHeight="1">
      <c r="B463" s="34"/>
      <c r="C463" s="804" t="s">
        <v>1</v>
      </c>
      <c r="D463" s="804" t="s">
        <v>3712</v>
      </c>
      <c r="E463" s="277" t="s">
        <v>1</v>
      </c>
      <c r="F463" s="803">
        <v>22.4</v>
      </c>
      <c r="H463" s="34"/>
    </row>
    <row r="464" spans="2:8" s="686" customFormat="1" ht="16.95" customHeight="1">
      <c r="B464" s="34"/>
      <c r="C464" s="804" t="s">
        <v>1</v>
      </c>
      <c r="D464" s="804" t="s">
        <v>3711</v>
      </c>
      <c r="E464" s="277" t="s">
        <v>1</v>
      </c>
      <c r="F464" s="803">
        <v>28.757999999999999</v>
      </c>
      <c r="H464" s="34"/>
    </row>
    <row r="465" spans="2:8" s="686" customFormat="1" ht="16.95" customHeight="1">
      <c r="B465" s="34"/>
      <c r="C465" s="804" t="s">
        <v>1</v>
      </c>
      <c r="D465" s="804" t="s">
        <v>3710</v>
      </c>
      <c r="E465" s="277" t="s">
        <v>1</v>
      </c>
      <c r="F465" s="803">
        <v>31.06</v>
      </c>
      <c r="H465" s="34"/>
    </row>
    <row r="466" spans="2:8" s="686" customFormat="1" ht="16.95" customHeight="1">
      <c r="B466" s="34"/>
      <c r="C466" s="804" t="s">
        <v>1</v>
      </c>
      <c r="D466" s="804" t="s">
        <v>3709</v>
      </c>
      <c r="E466" s="277" t="s">
        <v>1</v>
      </c>
      <c r="F466" s="803">
        <v>3.93</v>
      </c>
      <c r="H466" s="34"/>
    </row>
    <row r="467" spans="2:8" s="686" customFormat="1" ht="16.95" customHeight="1">
      <c r="B467" s="34"/>
      <c r="C467" s="804" t="s">
        <v>1</v>
      </c>
      <c r="D467" s="804" t="s">
        <v>3708</v>
      </c>
      <c r="E467" s="277" t="s">
        <v>1</v>
      </c>
      <c r="F467" s="803">
        <v>3.18</v>
      </c>
      <c r="H467" s="34"/>
    </row>
    <row r="468" spans="2:8" s="686" customFormat="1" ht="16.95" customHeight="1">
      <c r="B468" s="34"/>
      <c r="C468" s="804" t="s">
        <v>1</v>
      </c>
      <c r="D468" s="804" t="s">
        <v>3707</v>
      </c>
      <c r="E468" s="277" t="s">
        <v>1</v>
      </c>
      <c r="F468" s="803">
        <v>9.0139999999999993</v>
      </c>
      <c r="H468" s="34"/>
    </row>
    <row r="469" spans="2:8" s="686" customFormat="1" ht="16.95" customHeight="1">
      <c r="B469" s="34"/>
      <c r="C469" s="804" t="s">
        <v>1</v>
      </c>
      <c r="D469" s="804" t="s">
        <v>3706</v>
      </c>
      <c r="E469" s="277" t="s">
        <v>1</v>
      </c>
      <c r="F469" s="803">
        <v>8.7219999999999995</v>
      </c>
      <c r="H469" s="34"/>
    </row>
    <row r="470" spans="2:8" s="686" customFormat="1" ht="16.95" customHeight="1">
      <c r="B470" s="34"/>
      <c r="C470" s="804" t="s">
        <v>1</v>
      </c>
      <c r="D470" s="804" t="s">
        <v>3705</v>
      </c>
      <c r="E470" s="277" t="s">
        <v>1</v>
      </c>
      <c r="F470" s="803">
        <v>25.95</v>
      </c>
      <c r="H470" s="34"/>
    </row>
    <row r="471" spans="2:8" s="686" customFormat="1" ht="16.95" customHeight="1">
      <c r="B471" s="34"/>
      <c r="C471" s="804" t="s">
        <v>1</v>
      </c>
      <c r="D471" s="804" t="s">
        <v>3704</v>
      </c>
      <c r="E471" s="277" t="s">
        <v>1</v>
      </c>
      <c r="F471" s="803">
        <v>44.84</v>
      </c>
      <c r="H471" s="34"/>
    </row>
    <row r="472" spans="2:8" s="686" customFormat="1" ht="16.95" customHeight="1">
      <c r="B472" s="34"/>
      <c r="C472" s="804" t="s">
        <v>3703</v>
      </c>
      <c r="D472" s="804" t="s">
        <v>3702</v>
      </c>
      <c r="E472" s="277" t="s">
        <v>1</v>
      </c>
      <c r="F472" s="803">
        <v>279.05599999999998</v>
      </c>
      <c r="H472" s="34"/>
    </row>
    <row r="473" spans="2:8" s="686" customFormat="1" ht="16.95" customHeight="1">
      <c r="B473" s="34"/>
      <c r="C473" s="809" t="s">
        <v>2950</v>
      </c>
      <c r="H473" s="34"/>
    </row>
    <row r="474" spans="2:8" s="686" customFormat="1" ht="16.95" customHeight="1">
      <c r="B474" s="34"/>
      <c r="C474" s="804" t="s">
        <v>3701</v>
      </c>
      <c r="D474" s="804" t="s">
        <v>3700</v>
      </c>
      <c r="E474" s="277" t="s">
        <v>158</v>
      </c>
      <c r="F474" s="803">
        <v>279.05599999999998</v>
      </c>
      <c r="H474" s="34"/>
    </row>
    <row r="475" spans="2:8" s="686" customFormat="1" ht="16.95" customHeight="1">
      <c r="B475" s="34"/>
      <c r="C475" s="804" t="s">
        <v>3699</v>
      </c>
      <c r="D475" s="804" t="s">
        <v>3698</v>
      </c>
      <c r="E475" s="277" t="s">
        <v>158</v>
      </c>
      <c r="F475" s="803">
        <v>293.00900000000001</v>
      </c>
      <c r="H475" s="34"/>
    </row>
    <row r="476" spans="2:8" s="686" customFormat="1" ht="16.95" customHeight="1">
      <c r="B476" s="34"/>
      <c r="C476" s="808" t="s">
        <v>3692</v>
      </c>
      <c r="D476" s="807" t="s">
        <v>3697</v>
      </c>
      <c r="E476" s="806" t="s">
        <v>1</v>
      </c>
      <c r="F476" s="805">
        <v>260.33999999999997</v>
      </c>
      <c r="H476" s="34"/>
    </row>
    <row r="477" spans="2:8" s="686" customFormat="1" ht="16.95" customHeight="1">
      <c r="B477" s="34"/>
      <c r="C477" s="804" t="s">
        <v>1</v>
      </c>
      <c r="D477" s="804" t="s">
        <v>3696</v>
      </c>
      <c r="E477" s="277" t="s">
        <v>1</v>
      </c>
      <c r="F477" s="803">
        <v>98</v>
      </c>
      <c r="H477" s="34"/>
    </row>
    <row r="478" spans="2:8" s="686" customFormat="1" ht="16.95" customHeight="1">
      <c r="B478" s="34"/>
      <c r="C478" s="804" t="s">
        <v>1</v>
      </c>
      <c r="D478" s="804" t="s">
        <v>3695</v>
      </c>
      <c r="E478" s="277" t="s">
        <v>1</v>
      </c>
      <c r="F478" s="803">
        <v>132</v>
      </c>
      <c r="H478" s="34"/>
    </row>
    <row r="479" spans="2:8" s="686" customFormat="1" ht="16.95" customHeight="1">
      <c r="B479" s="34"/>
      <c r="C479" s="804" t="s">
        <v>1</v>
      </c>
      <c r="D479" s="804" t="s">
        <v>3694</v>
      </c>
      <c r="E479" s="277" t="s">
        <v>1</v>
      </c>
      <c r="F479" s="803">
        <v>15.52</v>
      </c>
      <c r="H479" s="34"/>
    </row>
    <row r="480" spans="2:8" s="686" customFormat="1" ht="16.95" customHeight="1">
      <c r="B480" s="34"/>
      <c r="C480" s="804" t="s">
        <v>1</v>
      </c>
      <c r="D480" s="804" t="s">
        <v>3693</v>
      </c>
      <c r="E480" s="277" t="s">
        <v>1</v>
      </c>
      <c r="F480" s="803">
        <v>14.82</v>
      </c>
      <c r="H480" s="34"/>
    </row>
    <row r="481" spans="2:8" s="686" customFormat="1" ht="16.95" customHeight="1">
      <c r="B481" s="34"/>
      <c r="C481" s="804" t="s">
        <v>3692</v>
      </c>
      <c r="D481" s="804" t="s">
        <v>3691</v>
      </c>
      <c r="E481" s="277" t="s">
        <v>1</v>
      </c>
      <c r="F481" s="803">
        <v>260.33999999999997</v>
      </c>
      <c r="H481" s="34"/>
    </row>
    <row r="482" spans="2:8" s="686" customFormat="1" ht="16.95" customHeight="1">
      <c r="B482" s="34"/>
      <c r="C482" s="809" t="s">
        <v>2950</v>
      </c>
      <c r="H482" s="34"/>
    </row>
    <row r="483" spans="2:8" s="686" customFormat="1" ht="16.95" customHeight="1">
      <c r="B483" s="34"/>
      <c r="C483" s="804" t="s">
        <v>3690</v>
      </c>
      <c r="D483" s="804" t="s">
        <v>3689</v>
      </c>
      <c r="E483" s="277" t="s">
        <v>158</v>
      </c>
      <c r="F483" s="803">
        <v>663.62</v>
      </c>
      <c r="H483" s="34"/>
    </row>
    <row r="484" spans="2:8" s="686" customFormat="1" ht="16.95" customHeight="1">
      <c r="B484" s="34"/>
      <c r="C484" s="804" t="s">
        <v>3688</v>
      </c>
      <c r="D484" s="804" t="s">
        <v>3687</v>
      </c>
      <c r="E484" s="277" t="s">
        <v>158</v>
      </c>
      <c r="F484" s="803">
        <v>273.35700000000003</v>
      </c>
      <c r="H484" s="34"/>
    </row>
    <row r="485" spans="2:8" s="686" customFormat="1" ht="16.95" customHeight="1">
      <c r="B485" s="34"/>
      <c r="C485" s="808" t="s">
        <v>3684</v>
      </c>
      <c r="D485" s="807" t="s">
        <v>3686</v>
      </c>
      <c r="E485" s="806" t="s">
        <v>1</v>
      </c>
      <c r="F485" s="805">
        <v>91.875</v>
      </c>
      <c r="H485" s="34"/>
    </row>
    <row r="486" spans="2:8" s="686" customFormat="1" ht="16.95" customHeight="1">
      <c r="B486" s="34"/>
      <c r="C486" s="804" t="s">
        <v>1</v>
      </c>
      <c r="D486" s="804" t="s">
        <v>3685</v>
      </c>
      <c r="E486" s="277" t="s">
        <v>1</v>
      </c>
      <c r="F486" s="803">
        <v>91.875</v>
      </c>
      <c r="H486" s="34"/>
    </row>
    <row r="487" spans="2:8" s="686" customFormat="1" ht="16.95" customHeight="1">
      <c r="B487" s="34"/>
      <c r="C487" s="804" t="s">
        <v>3684</v>
      </c>
      <c r="D487" s="804" t="s">
        <v>3683</v>
      </c>
      <c r="E487" s="277" t="s">
        <v>1</v>
      </c>
      <c r="F487" s="803">
        <v>91.875</v>
      </c>
      <c r="H487" s="34"/>
    </row>
    <row r="488" spans="2:8" s="686" customFormat="1" ht="16.95" customHeight="1">
      <c r="B488" s="34"/>
      <c r="C488" s="809" t="s">
        <v>2950</v>
      </c>
      <c r="H488" s="34"/>
    </row>
    <row r="489" spans="2:8" s="686" customFormat="1" ht="16.95" customHeight="1">
      <c r="B489" s="34"/>
      <c r="C489" s="804" t="s">
        <v>3682</v>
      </c>
      <c r="D489" s="804" t="s">
        <v>3681</v>
      </c>
      <c r="E489" s="277" t="s">
        <v>270</v>
      </c>
      <c r="F489" s="803">
        <v>91.875</v>
      </c>
      <c r="H489" s="34"/>
    </row>
    <row r="490" spans="2:8" s="686" customFormat="1" ht="16.95" customHeight="1">
      <c r="B490" s="34"/>
      <c r="C490" s="804" t="s">
        <v>3680</v>
      </c>
      <c r="D490" s="804" t="s">
        <v>3679</v>
      </c>
      <c r="E490" s="277" t="s">
        <v>270</v>
      </c>
      <c r="F490" s="803">
        <v>91.875</v>
      </c>
      <c r="H490" s="34"/>
    </row>
    <row r="491" spans="2:8" s="686" customFormat="1" ht="16.95" customHeight="1">
      <c r="B491" s="34"/>
      <c r="C491" s="808" t="s">
        <v>3672</v>
      </c>
      <c r="D491" s="807" t="s">
        <v>3678</v>
      </c>
      <c r="E491" s="806" t="s">
        <v>1</v>
      </c>
      <c r="F491" s="805">
        <v>669.63400000000001</v>
      </c>
      <c r="H491" s="34"/>
    </row>
    <row r="492" spans="2:8" s="686" customFormat="1" ht="16.95" customHeight="1">
      <c r="B492" s="34"/>
      <c r="C492" s="804" t="s">
        <v>1</v>
      </c>
      <c r="D492" s="804" t="s">
        <v>3677</v>
      </c>
      <c r="E492" s="277" t="s">
        <v>1</v>
      </c>
      <c r="F492" s="803">
        <v>4.7149999999999999</v>
      </c>
      <c r="H492" s="34"/>
    </row>
    <row r="493" spans="2:8" s="686" customFormat="1" ht="16.95" customHeight="1">
      <c r="B493" s="34"/>
      <c r="C493" s="804" t="s">
        <v>1</v>
      </c>
      <c r="D493" s="804" t="s">
        <v>3676</v>
      </c>
      <c r="E493" s="277" t="s">
        <v>1</v>
      </c>
      <c r="F493" s="803">
        <v>20.52</v>
      </c>
      <c r="H493" s="34"/>
    </row>
    <row r="494" spans="2:8" s="686" customFormat="1" ht="16.95" customHeight="1">
      <c r="B494" s="34"/>
      <c r="C494" s="804" t="s">
        <v>1</v>
      </c>
      <c r="D494" s="804" t="s">
        <v>3675</v>
      </c>
      <c r="E494" s="277" t="s">
        <v>1</v>
      </c>
      <c r="F494" s="803">
        <v>528.59199999999998</v>
      </c>
      <c r="H494" s="34"/>
    </row>
    <row r="495" spans="2:8" s="686" customFormat="1" ht="16.95" customHeight="1">
      <c r="B495" s="34"/>
      <c r="C495" s="804" t="s">
        <v>1</v>
      </c>
      <c r="D495" s="804" t="s">
        <v>3674</v>
      </c>
      <c r="E495" s="277" t="s">
        <v>1</v>
      </c>
      <c r="F495" s="803">
        <v>20.382999999999999</v>
      </c>
      <c r="H495" s="34"/>
    </row>
    <row r="496" spans="2:8" s="686" customFormat="1" ht="16.95" customHeight="1">
      <c r="B496" s="34"/>
      <c r="C496" s="804" t="s">
        <v>1</v>
      </c>
      <c r="D496" s="804" t="s">
        <v>3673</v>
      </c>
      <c r="E496" s="277" t="s">
        <v>1</v>
      </c>
      <c r="F496" s="803">
        <v>95.424000000000007</v>
      </c>
      <c r="H496" s="34"/>
    </row>
    <row r="497" spans="2:8" s="686" customFormat="1" ht="16.95" customHeight="1">
      <c r="B497" s="34"/>
      <c r="C497" s="804" t="s">
        <v>3672</v>
      </c>
      <c r="D497" s="804" t="s">
        <v>3195</v>
      </c>
      <c r="E497" s="277" t="s">
        <v>1</v>
      </c>
      <c r="F497" s="803">
        <v>669.63400000000001</v>
      </c>
      <c r="H497" s="34"/>
    </row>
    <row r="498" spans="2:8" s="686" customFormat="1" ht="16.95" customHeight="1">
      <c r="B498" s="34"/>
      <c r="C498" s="809" t="s">
        <v>2950</v>
      </c>
      <c r="H498" s="34"/>
    </row>
    <row r="499" spans="2:8" s="686" customFormat="1" ht="16.95" customHeight="1">
      <c r="B499" s="34"/>
      <c r="C499" s="804" t="s">
        <v>3671</v>
      </c>
      <c r="D499" s="804" t="s">
        <v>3670</v>
      </c>
      <c r="E499" s="277" t="s">
        <v>270</v>
      </c>
      <c r="F499" s="803">
        <v>669.63400000000001</v>
      </c>
      <c r="H499" s="34"/>
    </row>
    <row r="500" spans="2:8" s="686" customFormat="1" ht="16.95" customHeight="1">
      <c r="B500" s="34"/>
      <c r="C500" s="804" t="s">
        <v>3669</v>
      </c>
      <c r="D500" s="804" t="s">
        <v>3668</v>
      </c>
      <c r="E500" s="277" t="s">
        <v>270</v>
      </c>
      <c r="F500" s="803">
        <v>669.63400000000001</v>
      </c>
      <c r="H500" s="34"/>
    </row>
    <row r="501" spans="2:8" s="686" customFormat="1" ht="16.95" customHeight="1">
      <c r="B501" s="34"/>
      <c r="C501" s="804" t="s">
        <v>2985</v>
      </c>
      <c r="D501" s="804" t="s">
        <v>2984</v>
      </c>
      <c r="E501" s="277" t="s">
        <v>138</v>
      </c>
      <c r="F501" s="803">
        <v>0.21199999999999999</v>
      </c>
      <c r="H501" s="34"/>
    </row>
    <row r="502" spans="2:8" s="686" customFormat="1" ht="20.6">
      <c r="B502" s="34"/>
      <c r="C502" s="804" t="s">
        <v>2983</v>
      </c>
      <c r="D502" s="804" t="s">
        <v>2982</v>
      </c>
      <c r="E502" s="277" t="s">
        <v>270</v>
      </c>
      <c r="F502" s="803">
        <v>809.31899999999996</v>
      </c>
      <c r="H502" s="34"/>
    </row>
    <row r="503" spans="2:8" s="686" customFormat="1" ht="16.95" customHeight="1">
      <c r="B503" s="34"/>
      <c r="C503" s="808" t="s">
        <v>3664</v>
      </c>
      <c r="D503" s="807" t="s">
        <v>3667</v>
      </c>
      <c r="E503" s="806" t="s">
        <v>1</v>
      </c>
      <c r="F503" s="805">
        <v>32.700000000000003</v>
      </c>
      <c r="H503" s="34"/>
    </row>
    <row r="504" spans="2:8" s="686" customFormat="1" ht="16.95" customHeight="1">
      <c r="B504" s="34"/>
      <c r="C504" s="804" t="s">
        <v>1</v>
      </c>
      <c r="D504" s="804" t="s">
        <v>3666</v>
      </c>
      <c r="E504" s="277" t="s">
        <v>1</v>
      </c>
      <c r="F504" s="803">
        <v>6.3</v>
      </c>
      <c r="H504" s="34"/>
    </row>
    <row r="505" spans="2:8" s="686" customFormat="1" ht="16.95" customHeight="1">
      <c r="B505" s="34"/>
      <c r="C505" s="804" t="s">
        <v>1</v>
      </c>
      <c r="D505" s="804" t="s">
        <v>3665</v>
      </c>
      <c r="E505" s="277" t="s">
        <v>1</v>
      </c>
      <c r="F505" s="803">
        <v>26.4</v>
      </c>
      <c r="H505" s="34"/>
    </row>
    <row r="506" spans="2:8" s="686" customFormat="1" ht="16.95" customHeight="1">
      <c r="B506" s="34"/>
      <c r="C506" s="804" t="s">
        <v>3664</v>
      </c>
      <c r="D506" s="804" t="s">
        <v>3195</v>
      </c>
      <c r="E506" s="277" t="s">
        <v>1</v>
      </c>
      <c r="F506" s="803">
        <v>32.700000000000003</v>
      </c>
      <c r="H506" s="34"/>
    </row>
    <row r="507" spans="2:8" s="686" customFormat="1" ht="16.95" customHeight="1">
      <c r="B507" s="34"/>
      <c r="C507" s="809" t="s">
        <v>2950</v>
      </c>
      <c r="H507" s="34"/>
    </row>
    <row r="508" spans="2:8" s="686" customFormat="1" ht="16.95" customHeight="1">
      <c r="B508" s="34"/>
      <c r="C508" s="804" t="s">
        <v>3663</v>
      </c>
      <c r="D508" s="804" t="s">
        <v>3662</v>
      </c>
      <c r="E508" s="277" t="s">
        <v>270</v>
      </c>
      <c r="F508" s="803">
        <v>32.700000000000003</v>
      </c>
      <c r="H508" s="34"/>
    </row>
    <row r="509" spans="2:8" s="686" customFormat="1" ht="16.95" customHeight="1">
      <c r="B509" s="34"/>
      <c r="C509" s="804" t="s">
        <v>3661</v>
      </c>
      <c r="D509" s="804" t="s">
        <v>3660</v>
      </c>
      <c r="E509" s="277" t="s">
        <v>270</v>
      </c>
      <c r="F509" s="803">
        <v>32.700000000000003</v>
      </c>
      <c r="H509" s="34"/>
    </row>
    <row r="510" spans="2:8" s="686" customFormat="1" ht="16.95" customHeight="1">
      <c r="B510" s="34"/>
      <c r="C510" s="804" t="s">
        <v>2985</v>
      </c>
      <c r="D510" s="804" t="s">
        <v>2984</v>
      </c>
      <c r="E510" s="277" t="s">
        <v>138</v>
      </c>
      <c r="F510" s="803">
        <v>0.21199999999999999</v>
      </c>
      <c r="H510" s="34"/>
    </row>
    <row r="511" spans="2:8" s="686" customFormat="1" ht="20.6">
      <c r="B511" s="34"/>
      <c r="C511" s="804" t="s">
        <v>2983</v>
      </c>
      <c r="D511" s="804" t="s">
        <v>2982</v>
      </c>
      <c r="E511" s="277" t="s">
        <v>270</v>
      </c>
      <c r="F511" s="803">
        <v>809.31899999999996</v>
      </c>
      <c r="H511" s="34"/>
    </row>
    <row r="512" spans="2:8" s="686" customFormat="1" ht="16.95" customHeight="1">
      <c r="B512" s="34"/>
      <c r="C512" s="808" t="s">
        <v>3657</v>
      </c>
      <c r="D512" s="807" t="s">
        <v>3659</v>
      </c>
      <c r="E512" s="806" t="s">
        <v>1</v>
      </c>
      <c r="F512" s="805">
        <v>386.70299999999997</v>
      </c>
      <c r="H512" s="34"/>
    </row>
    <row r="513" spans="2:8" s="686" customFormat="1" ht="16.95" customHeight="1">
      <c r="B513" s="34"/>
      <c r="C513" s="804" t="s">
        <v>1</v>
      </c>
      <c r="D513" s="804" t="s">
        <v>3585</v>
      </c>
      <c r="E513" s="277" t="s">
        <v>1</v>
      </c>
      <c r="F513" s="803">
        <v>338.17399999999998</v>
      </c>
      <c r="H513" s="34"/>
    </row>
    <row r="514" spans="2:8" s="686" customFormat="1" ht="16.95" customHeight="1">
      <c r="B514" s="34"/>
      <c r="C514" s="804" t="s">
        <v>1</v>
      </c>
      <c r="D514" s="804" t="s">
        <v>3658</v>
      </c>
      <c r="E514" s="277" t="s">
        <v>1</v>
      </c>
      <c r="F514" s="803">
        <v>48.529000000000003</v>
      </c>
      <c r="H514" s="34"/>
    </row>
    <row r="515" spans="2:8" s="686" customFormat="1" ht="16.95" customHeight="1">
      <c r="B515" s="34"/>
      <c r="C515" s="804" t="s">
        <v>3657</v>
      </c>
      <c r="D515" s="804" t="s">
        <v>3195</v>
      </c>
      <c r="E515" s="277" t="s">
        <v>1</v>
      </c>
      <c r="F515" s="803">
        <v>386.70299999999997</v>
      </c>
      <c r="H515" s="34"/>
    </row>
    <row r="516" spans="2:8" s="686" customFormat="1" ht="16.95" customHeight="1">
      <c r="B516" s="34"/>
      <c r="C516" s="809" t="s">
        <v>2950</v>
      </c>
      <c r="H516" s="34"/>
    </row>
    <row r="517" spans="2:8" s="686" customFormat="1" ht="16.95" customHeight="1">
      <c r="B517" s="34"/>
      <c r="C517" s="804" t="s">
        <v>3646</v>
      </c>
      <c r="D517" s="804" t="s">
        <v>3645</v>
      </c>
      <c r="E517" s="277" t="s">
        <v>270</v>
      </c>
      <c r="F517" s="803">
        <v>984.23900000000003</v>
      </c>
      <c r="H517" s="34"/>
    </row>
    <row r="518" spans="2:8" s="686" customFormat="1" ht="16.95" customHeight="1">
      <c r="B518" s="34"/>
      <c r="C518" s="804" t="s">
        <v>3656</v>
      </c>
      <c r="D518" s="804" t="s">
        <v>3655</v>
      </c>
      <c r="E518" s="277" t="s">
        <v>270</v>
      </c>
      <c r="F518" s="803">
        <v>386.70299999999997</v>
      </c>
      <c r="H518" s="34"/>
    </row>
    <row r="519" spans="2:8" s="686" customFormat="1" ht="16.95" customHeight="1">
      <c r="B519" s="34"/>
      <c r="C519" s="804" t="s">
        <v>2985</v>
      </c>
      <c r="D519" s="804" t="s">
        <v>2984</v>
      </c>
      <c r="E519" s="277" t="s">
        <v>138</v>
      </c>
      <c r="F519" s="803">
        <v>0.29499999999999998</v>
      </c>
      <c r="H519" s="34"/>
    </row>
    <row r="520" spans="2:8" s="686" customFormat="1" ht="20.6">
      <c r="B520" s="34"/>
      <c r="C520" s="804" t="s">
        <v>3654</v>
      </c>
      <c r="D520" s="804" t="s">
        <v>3653</v>
      </c>
      <c r="E520" s="277" t="s">
        <v>270</v>
      </c>
      <c r="F520" s="803">
        <v>444.70800000000003</v>
      </c>
      <c r="H520" s="34"/>
    </row>
    <row r="521" spans="2:8" s="686" customFormat="1" ht="16.95" customHeight="1">
      <c r="B521" s="34"/>
      <c r="C521" s="808" t="s">
        <v>3648</v>
      </c>
      <c r="D521" s="807" t="s">
        <v>3652</v>
      </c>
      <c r="E521" s="806" t="s">
        <v>1</v>
      </c>
      <c r="F521" s="805">
        <v>597.53599999999994</v>
      </c>
      <c r="H521" s="34"/>
    </row>
    <row r="522" spans="2:8" s="686" customFormat="1" ht="16.95" customHeight="1">
      <c r="B522" s="34"/>
      <c r="C522" s="804" t="s">
        <v>1</v>
      </c>
      <c r="D522" s="804" t="s">
        <v>3589</v>
      </c>
      <c r="E522" s="277" t="s">
        <v>1</v>
      </c>
      <c r="F522" s="803">
        <v>159.929</v>
      </c>
      <c r="H522" s="34"/>
    </row>
    <row r="523" spans="2:8" s="686" customFormat="1" ht="16.95" customHeight="1">
      <c r="B523" s="34"/>
      <c r="C523" s="804" t="s">
        <v>1</v>
      </c>
      <c r="D523" s="804" t="s">
        <v>3651</v>
      </c>
      <c r="E523" s="277" t="s">
        <v>1</v>
      </c>
      <c r="F523" s="803">
        <v>53.869</v>
      </c>
      <c r="H523" s="34"/>
    </row>
    <row r="524" spans="2:8" s="686" customFormat="1" ht="16.95" customHeight="1">
      <c r="B524" s="34"/>
      <c r="C524" s="804" t="s">
        <v>1</v>
      </c>
      <c r="D524" s="804" t="s">
        <v>3573</v>
      </c>
      <c r="E524" s="277" t="s">
        <v>1</v>
      </c>
      <c r="F524" s="803">
        <v>303.44600000000003</v>
      </c>
      <c r="H524" s="34"/>
    </row>
    <row r="525" spans="2:8" s="686" customFormat="1" ht="16.95" customHeight="1">
      <c r="B525" s="34"/>
      <c r="C525" s="804" t="s">
        <v>1</v>
      </c>
      <c r="D525" s="804" t="s">
        <v>3650</v>
      </c>
      <c r="E525" s="277" t="s">
        <v>1</v>
      </c>
      <c r="F525" s="803">
        <v>60.543999999999997</v>
      </c>
      <c r="H525" s="34"/>
    </row>
    <row r="526" spans="2:8" s="686" customFormat="1" ht="16.95" customHeight="1">
      <c r="B526" s="34"/>
      <c r="C526" s="804" t="s">
        <v>1</v>
      </c>
      <c r="D526" s="804" t="s">
        <v>3569</v>
      </c>
      <c r="E526" s="277" t="s">
        <v>1</v>
      </c>
      <c r="F526" s="803">
        <v>6.8890000000000002</v>
      </c>
      <c r="H526" s="34"/>
    </row>
    <row r="527" spans="2:8" s="686" customFormat="1" ht="16.95" customHeight="1">
      <c r="B527" s="34"/>
      <c r="C527" s="804" t="s">
        <v>1</v>
      </c>
      <c r="D527" s="804" t="s">
        <v>3649</v>
      </c>
      <c r="E527" s="277" t="s">
        <v>1</v>
      </c>
      <c r="F527" s="803">
        <v>12.859</v>
      </c>
      <c r="H527" s="34"/>
    </row>
    <row r="528" spans="2:8" s="686" customFormat="1" ht="16.95" customHeight="1">
      <c r="B528" s="34"/>
      <c r="C528" s="804" t="s">
        <v>3648</v>
      </c>
      <c r="D528" s="804" t="s">
        <v>3647</v>
      </c>
      <c r="E528" s="277" t="s">
        <v>1</v>
      </c>
      <c r="F528" s="803">
        <v>597.53599999999994</v>
      </c>
      <c r="H528" s="34"/>
    </row>
    <row r="529" spans="2:8" s="686" customFormat="1" ht="16.95" customHeight="1">
      <c r="B529" s="34"/>
      <c r="C529" s="809" t="s">
        <v>2950</v>
      </c>
      <c r="H529" s="34"/>
    </row>
    <row r="530" spans="2:8" s="686" customFormat="1" ht="16.95" customHeight="1">
      <c r="B530" s="34"/>
      <c r="C530" s="804" t="s">
        <v>3646</v>
      </c>
      <c r="D530" s="804" t="s">
        <v>3645</v>
      </c>
      <c r="E530" s="277" t="s">
        <v>270</v>
      </c>
      <c r="F530" s="803">
        <v>984.23900000000003</v>
      </c>
      <c r="H530" s="34"/>
    </row>
    <row r="531" spans="2:8" s="686" customFormat="1" ht="16.95" customHeight="1">
      <c r="B531" s="34"/>
      <c r="C531" s="804" t="s">
        <v>3644</v>
      </c>
      <c r="D531" s="804" t="s">
        <v>3643</v>
      </c>
      <c r="E531" s="277" t="s">
        <v>270</v>
      </c>
      <c r="F531" s="803">
        <v>597.53599999999994</v>
      </c>
      <c r="H531" s="34"/>
    </row>
    <row r="532" spans="2:8" s="686" customFormat="1" ht="16.95" customHeight="1">
      <c r="B532" s="34"/>
      <c r="C532" s="804" t="s">
        <v>2985</v>
      </c>
      <c r="D532" s="804" t="s">
        <v>2984</v>
      </c>
      <c r="E532" s="277" t="s">
        <v>138</v>
      </c>
      <c r="F532" s="803">
        <v>0.29499999999999998</v>
      </c>
      <c r="H532" s="34"/>
    </row>
    <row r="533" spans="2:8" s="686" customFormat="1" ht="20.6">
      <c r="B533" s="34"/>
      <c r="C533" s="804" t="s">
        <v>2983</v>
      </c>
      <c r="D533" s="804" t="s">
        <v>2982</v>
      </c>
      <c r="E533" s="277" t="s">
        <v>270</v>
      </c>
      <c r="F533" s="803">
        <v>687.16600000000005</v>
      </c>
      <c r="H533" s="34"/>
    </row>
    <row r="534" spans="2:8" s="686" customFormat="1" ht="16.95" customHeight="1">
      <c r="B534" s="34"/>
      <c r="C534" s="808" t="s">
        <v>3638</v>
      </c>
      <c r="D534" s="807" t="s">
        <v>3642</v>
      </c>
      <c r="E534" s="806" t="s">
        <v>1</v>
      </c>
      <c r="F534" s="805">
        <v>1669.001</v>
      </c>
      <c r="H534" s="34"/>
    </row>
    <row r="535" spans="2:8" s="686" customFormat="1" ht="16.95" customHeight="1">
      <c r="B535" s="34"/>
      <c r="C535" s="804" t="s">
        <v>1</v>
      </c>
      <c r="D535" s="804" t="s">
        <v>3609</v>
      </c>
      <c r="E535" s="277" t="s">
        <v>1</v>
      </c>
      <c r="F535" s="803">
        <v>1383.3</v>
      </c>
      <c r="H535" s="34"/>
    </row>
    <row r="536" spans="2:8" s="686" customFormat="1" ht="16.95" customHeight="1">
      <c r="B536" s="34"/>
      <c r="C536" s="804" t="s">
        <v>1</v>
      </c>
      <c r="D536" s="804" t="s">
        <v>3641</v>
      </c>
      <c r="E536" s="277" t="s">
        <v>1</v>
      </c>
      <c r="F536" s="803">
        <v>33.814</v>
      </c>
      <c r="H536" s="34"/>
    </row>
    <row r="537" spans="2:8" s="686" customFormat="1" ht="16.95" customHeight="1">
      <c r="B537" s="34"/>
      <c r="C537" s="804" t="s">
        <v>1</v>
      </c>
      <c r="D537" s="804" t="s">
        <v>3601</v>
      </c>
      <c r="E537" s="277" t="s">
        <v>1</v>
      </c>
      <c r="F537" s="803">
        <v>184.05</v>
      </c>
      <c r="H537" s="34"/>
    </row>
    <row r="538" spans="2:8" s="686" customFormat="1" ht="16.95" customHeight="1">
      <c r="B538" s="34"/>
      <c r="C538" s="804" t="s">
        <v>1</v>
      </c>
      <c r="D538" s="804" t="s">
        <v>3640</v>
      </c>
      <c r="E538" s="277" t="s">
        <v>1</v>
      </c>
      <c r="F538" s="803">
        <v>29.863</v>
      </c>
      <c r="H538" s="34"/>
    </row>
    <row r="539" spans="2:8" s="686" customFormat="1" ht="16.95" customHeight="1">
      <c r="B539" s="34"/>
      <c r="C539" s="804" t="s">
        <v>1</v>
      </c>
      <c r="D539" s="804" t="s">
        <v>3597</v>
      </c>
      <c r="E539" s="277" t="s">
        <v>1</v>
      </c>
      <c r="F539" s="803">
        <v>30.759</v>
      </c>
      <c r="H539" s="34"/>
    </row>
    <row r="540" spans="2:8" s="686" customFormat="1" ht="16.95" customHeight="1">
      <c r="B540" s="34"/>
      <c r="C540" s="804" t="s">
        <v>1</v>
      </c>
      <c r="D540" s="804" t="s">
        <v>3639</v>
      </c>
      <c r="E540" s="277" t="s">
        <v>1</v>
      </c>
      <c r="F540" s="803">
        <v>7.2149999999999999</v>
      </c>
      <c r="H540" s="34"/>
    </row>
    <row r="541" spans="2:8" s="686" customFormat="1" ht="16.95" customHeight="1">
      <c r="B541" s="34"/>
      <c r="C541" s="804" t="s">
        <v>3638</v>
      </c>
      <c r="D541" s="804" t="s">
        <v>3195</v>
      </c>
      <c r="E541" s="277" t="s">
        <v>1</v>
      </c>
      <c r="F541" s="803">
        <v>1669.001</v>
      </c>
      <c r="H541" s="34"/>
    </row>
    <row r="542" spans="2:8" s="686" customFormat="1" ht="16.95" customHeight="1">
      <c r="B542" s="34"/>
      <c r="C542" s="809" t="s">
        <v>2950</v>
      </c>
      <c r="H542" s="34"/>
    </row>
    <row r="543" spans="2:8" s="686" customFormat="1" ht="16.95" customHeight="1">
      <c r="B543" s="34"/>
      <c r="C543" s="804" t="s">
        <v>3637</v>
      </c>
      <c r="D543" s="804" t="s">
        <v>3636</v>
      </c>
      <c r="E543" s="277" t="s">
        <v>270</v>
      </c>
      <c r="F543" s="803">
        <v>1669.001</v>
      </c>
      <c r="H543" s="34"/>
    </row>
    <row r="544" spans="2:8" s="686" customFormat="1" ht="16.95" customHeight="1">
      <c r="B544" s="34"/>
      <c r="C544" s="804" t="s">
        <v>3635</v>
      </c>
      <c r="D544" s="804" t="s">
        <v>3634</v>
      </c>
      <c r="E544" s="277" t="s">
        <v>138</v>
      </c>
      <c r="F544" s="803">
        <v>1.669</v>
      </c>
      <c r="H544" s="34"/>
    </row>
    <row r="545" spans="2:8" s="686" customFormat="1" ht="16.95" customHeight="1">
      <c r="B545" s="34"/>
      <c r="C545" s="808" t="s">
        <v>3631</v>
      </c>
      <c r="D545" s="807" t="s">
        <v>3633</v>
      </c>
      <c r="E545" s="806" t="s">
        <v>1</v>
      </c>
      <c r="F545" s="805">
        <v>43.545999999999999</v>
      </c>
      <c r="H545" s="34"/>
    </row>
    <row r="546" spans="2:8" s="686" customFormat="1" ht="16.95" customHeight="1">
      <c r="B546" s="34"/>
      <c r="C546" s="804" t="s">
        <v>1</v>
      </c>
      <c r="D546" s="804" t="s">
        <v>3632</v>
      </c>
      <c r="E546" s="277" t="s">
        <v>1</v>
      </c>
      <c r="F546" s="803">
        <v>36.121000000000002</v>
      </c>
      <c r="H546" s="34"/>
    </row>
    <row r="547" spans="2:8" s="686" customFormat="1" ht="16.95" customHeight="1">
      <c r="B547" s="34"/>
      <c r="C547" s="804" t="s">
        <v>1</v>
      </c>
      <c r="D547" s="804" t="s">
        <v>3544</v>
      </c>
      <c r="E547" s="277" t="s">
        <v>1</v>
      </c>
      <c r="F547" s="803">
        <v>7.4249999999999998</v>
      </c>
      <c r="H547" s="34"/>
    </row>
    <row r="548" spans="2:8" s="686" customFormat="1" ht="16.95" customHeight="1">
      <c r="B548" s="34"/>
      <c r="C548" s="804" t="s">
        <v>3631</v>
      </c>
      <c r="D548" s="804" t="s">
        <v>3195</v>
      </c>
      <c r="E548" s="277" t="s">
        <v>1</v>
      </c>
      <c r="F548" s="803">
        <v>43.545999999999999</v>
      </c>
      <c r="H548" s="34"/>
    </row>
    <row r="549" spans="2:8" s="686" customFormat="1" ht="16.95" customHeight="1">
      <c r="B549" s="34"/>
      <c r="C549" s="809" t="s">
        <v>2950</v>
      </c>
      <c r="H549" s="34"/>
    </row>
    <row r="550" spans="2:8" s="686" customFormat="1" ht="16.95" customHeight="1">
      <c r="B550" s="34"/>
      <c r="C550" s="804" t="s">
        <v>3630</v>
      </c>
      <c r="D550" s="804" t="s">
        <v>3629</v>
      </c>
      <c r="E550" s="277" t="s">
        <v>270</v>
      </c>
      <c r="F550" s="803">
        <v>43.545999999999999</v>
      </c>
      <c r="H550" s="34"/>
    </row>
    <row r="551" spans="2:8" s="686" customFormat="1" ht="20.6">
      <c r="B551" s="34"/>
      <c r="C551" s="804" t="s">
        <v>3628</v>
      </c>
      <c r="D551" s="804" t="s">
        <v>3627</v>
      </c>
      <c r="E551" s="277" t="s">
        <v>270</v>
      </c>
      <c r="F551" s="803">
        <v>50.078000000000003</v>
      </c>
      <c r="H551" s="34"/>
    </row>
    <row r="552" spans="2:8" s="686" customFormat="1" ht="16.95" customHeight="1">
      <c r="B552" s="34"/>
      <c r="C552" s="808" t="s">
        <v>3619</v>
      </c>
      <c r="D552" s="807" t="s">
        <v>3626</v>
      </c>
      <c r="E552" s="806" t="s">
        <v>1</v>
      </c>
      <c r="F552" s="805">
        <v>2631.0369999999998</v>
      </c>
      <c r="H552" s="34"/>
    </row>
    <row r="553" spans="2:8" s="686" customFormat="1" ht="16.95" customHeight="1">
      <c r="B553" s="34"/>
      <c r="C553" s="804" t="s">
        <v>1</v>
      </c>
      <c r="D553" s="804" t="s">
        <v>3625</v>
      </c>
      <c r="E553" s="277" t="s">
        <v>1</v>
      </c>
      <c r="F553" s="803">
        <v>1427.518</v>
      </c>
      <c r="H553" s="34"/>
    </row>
    <row r="554" spans="2:8" s="686" customFormat="1" ht="16.95" customHeight="1">
      <c r="B554" s="34"/>
      <c r="C554" s="804" t="s">
        <v>1</v>
      </c>
      <c r="D554" s="804" t="s">
        <v>3546</v>
      </c>
      <c r="E554" s="277" t="s">
        <v>1</v>
      </c>
      <c r="F554" s="803">
        <v>21.742000000000001</v>
      </c>
      <c r="H554" s="34"/>
    </row>
    <row r="555" spans="2:8" s="686" customFormat="1" ht="16.95" customHeight="1">
      <c r="B555" s="34"/>
      <c r="C555" s="804" t="s">
        <v>1</v>
      </c>
      <c r="D555" s="804" t="s">
        <v>3624</v>
      </c>
      <c r="E555" s="277" t="s">
        <v>1</v>
      </c>
      <c r="F555" s="803">
        <v>180.62299999999999</v>
      </c>
      <c r="H555" s="34"/>
    </row>
    <row r="556" spans="2:8" s="686" customFormat="1" ht="16.95" customHeight="1">
      <c r="B556" s="34"/>
      <c r="C556" s="804" t="s">
        <v>1</v>
      </c>
      <c r="D556" s="804" t="s">
        <v>3545</v>
      </c>
      <c r="E556" s="277" t="s">
        <v>1</v>
      </c>
      <c r="F556" s="803">
        <v>42.542999999999999</v>
      </c>
      <c r="H556" s="34"/>
    </row>
    <row r="557" spans="2:8" s="686" customFormat="1" ht="16.95" customHeight="1">
      <c r="B557" s="34"/>
      <c r="C557" s="804" t="s">
        <v>1</v>
      </c>
      <c r="D557" s="804" t="s">
        <v>3623</v>
      </c>
      <c r="E557" s="277" t="s">
        <v>1</v>
      </c>
      <c r="F557" s="803">
        <v>174.34</v>
      </c>
      <c r="H557" s="34"/>
    </row>
    <row r="558" spans="2:8" s="686" customFormat="1" ht="16.95" customHeight="1">
      <c r="B558" s="34"/>
      <c r="C558" s="804" t="s">
        <v>1</v>
      </c>
      <c r="D558" s="804" t="s">
        <v>3543</v>
      </c>
      <c r="E558" s="277" t="s">
        <v>1</v>
      </c>
      <c r="F558" s="803">
        <v>33.268000000000001</v>
      </c>
      <c r="H558" s="34"/>
    </row>
    <row r="559" spans="2:8" s="686" customFormat="1" ht="16.95" customHeight="1">
      <c r="B559" s="34"/>
      <c r="C559" s="804" t="s">
        <v>1</v>
      </c>
      <c r="D559" s="804" t="s">
        <v>3622</v>
      </c>
      <c r="E559" s="277" t="s">
        <v>1</v>
      </c>
      <c r="F559" s="803">
        <v>348.50099999999998</v>
      </c>
      <c r="H559" s="34"/>
    </row>
    <row r="560" spans="2:8" s="686" customFormat="1" ht="16.95" customHeight="1">
      <c r="B560" s="34"/>
      <c r="C560" s="804" t="s">
        <v>1</v>
      </c>
      <c r="D560" s="804" t="s">
        <v>3542</v>
      </c>
      <c r="E560" s="277" t="s">
        <v>1</v>
      </c>
      <c r="F560" s="803">
        <v>29.544</v>
      </c>
      <c r="H560" s="34"/>
    </row>
    <row r="561" spans="2:8" s="686" customFormat="1" ht="16.95" customHeight="1">
      <c r="B561" s="34"/>
      <c r="C561" s="804" t="s">
        <v>1</v>
      </c>
      <c r="D561" s="804" t="s">
        <v>3621</v>
      </c>
      <c r="E561" s="277" t="s">
        <v>1</v>
      </c>
      <c r="F561" s="803">
        <v>320.08600000000001</v>
      </c>
      <c r="H561" s="34"/>
    </row>
    <row r="562" spans="2:8" s="686" customFormat="1" ht="16.95" customHeight="1">
      <c r="B562" s="34"/>
      <c r="C562" s="804" t="s">
        <v>1</v>
      </c>
      <c r="D562" s="804" t="s">
        <v>3541</v>
      </c>
      <c r="E562" s="277" t="s">
        <v>1</v>
      </c>
      <c r="F562" s="803">
        <v>33.768000000000001</v>
      </c>
      <c r="H562" s="34"/>
    </row>
    <row r="563" spans="2:8" s="686" customFormat="1" ht="16.95" customHeight="1">
      <c r="B563" s="34"/>
      <c r="C563" s="804" t="s">
        <v>1</v>
      </c>
      <c r="D563" s="804" t="s">
        <v>3620</v>
      </c>
      <c r="E563" s="277" t="s">
        <v>1</v>
      </c>
      <c r="F563" s="803">
        <v>8.9429999999999996</v>
      </c>
      <c r="H563" s="34"/>
    </row>
    <row r="564" spans="2:8" s="686" customFormat="1" ht="16.95" customHeight="1">
      <c r="B564" s="34"/>
      <c r="C564" s="804" t="s">
        <v>1</v>
      </c>
      <c r="D564" s="804" t="s">
        <v>3540</v>
      </c>
      <c r="E564" s="277" t="s">
        <v>1</v>
      </c>
      <c r="F564" s="803">
        <v>10.161</v>
      </c>
      <c r="H564" s="34"/>
    </row>
    <row r="565" spans="2:8" s="686" customFormat="1" ht="16.95" customHeight="1">
      <c r="B565" s="34"/>
      <c r="C565" s="804" t="s">
        <v>3619</v>
      </c>
      <c r="D565" s="804" t="s">
        <v>3195</v>
      </c>
      <c r="E565" s="277" t="s">
        <v>1</v>
      </c>
      <c r="F565" s="803">
        <v>2631.0369999999998</v>
      </c>
      <c r="H565" s="34"/>
    </row>
    <row r="566" spans="2:8" s="686" customFormat="1" ht="16.95" customHeight="1">
      <c r="B566" s="34"/>
      <c r="C566" s="809" t="s">
        <v>2950</v>
      </c>
      <c r="H566" s="34"/>
    </row>
    <row r="567" spans="2:8" s="686" customFormat="1" ht="20.6">
      <c r="B567" s="34"/>
      <c r="C567" s="804" t="s">
        <v>3618</v>
      </c>
      <c r="D567" s="804" t="s">
        <v>3617</v>
      </c>
      <c r="E567" s="277" t="s">
        <v>270</v>
      </c>
      <c r="F567" s="803">
        <v>2631.0369999999998</v>
      </c>
      <c r="H567" s="34"/>
    </row>
    <row r="568" spans="2:8" s="686" customFormat="1" ht="16.95" customHeight="1">
      <c r="B568" s="34"/>
      <c r="C568" s="804" t="s">
        <v>3616</v>
      </c>
      <c r="D568" s="804" t="s">
        <v>3615</v>
      </c>
      <c r="E568" s="277" t="s">
        <v>270</v>
      </c>
      <c r="F568" s="803">
        <v>2631.0369999999998</v>
      </c>
      <c r="H568" s="34"/>
    </row>
    <row r="569" spans="2:8" s="686" customFormat="1" ht="16.95" customHeight="1">
      <c r="B569" s="34"/>
      <c r="C569" s="804" t="s">
        <v>3614</v>
      </c>
      <c r="D569" s="804" t="s">
        <v>3613</v>
      </c>
      <c r="E569" s="277" t="s">
        <v>270</v>
      </c>
      <c r="F569" s="803">
        <v>3025.6930000000002</v>
      </c>
      <c r="H569" s="34"/>
    </row>
    <row r="570" spans="2:8" s="686" customFormat="1" ht="16.95" customHeight="1">
      <c r="B570" s="34"/>
      <c r="C570" s="804" t="s">
        <v>3612</v>
      </c>
      <c r="D570" s="804" t="s">
        <v>3611</v>
      </c>
      <c r="E570" s="277" t="s">
        <v>270</v>
      </c>
      <c r="F570" s="803">
        <v>2894.1410000000001</v>
      </c>
      <c r="H570" s="34"/>
    </row>
    <row r="571" spans="2:8" s="686" customFormat="1" ht="16.95" customHeight="1">
      <c r="B571" s="34"/>
      <c r="C571" s="808" t="s">
        <v>3608</v>
      </c>
      <c r="D571" s="807" t="s">
        <v>3610</v>
      </c>
      <c r="E571" s="806" t="s">
        <v>1</v>
      </c>
      <c r="F571" s="805">
        <v>1383.3</v>
      </c>
      <c r="H571" s="34"/>
    </row>
    <row r="572" spans="2:8" s="686" customFormat="1" ht="16.95" customHeight="1">
      <c r="B572" s="34"/>
      <c r="C572" s="804" t="s">
        <v>1</v>
      </c>
      <c r="D572" s="804" t="s">
        <v>3609</v>
      </c>
      <c r="E572" s="277" t="s">
        <v>1</v>
      </c>
      <c r="F572" s="803">
        <v>1383.3</v>
      </c>
      <c r="H572" s="34"/>
    </row>
    <row r="573" spans="2:8" s="686" customFormat="1" ht="16.95" customHeight="1">
      <c r="B573" s="34"/>
      <c r="C573" s="804" t="s">
        <v>3608</v>
      </c>
      <c r="D573" s="804" t="s">
        <v>3607</v>
      </c>
      <c r="E573" s="277" t="s">
        <v>1</v>
      </c>
      <c r="F573" s="803">
        <v>1383.3</v>
      </c>
      <c r="H573" s="34"/>
    </row>
    <row r="574" spans="2:8" s="686" customFormat="1" ht="16.95" customHeight="1">
      <c r="B574" s="34"/>
      <c r="C574" s="809" t="s">
        <v>2950</v>
      </c>
      <c r="H574" s="34"/>
    </row>
    <row r="575" spans="2:8" s="686" customFormat="1" ht="16.95" customHeight="1">
      <c r="B575" s="34"/>
      <c r="C575" s="804" t="s">
        <v>3566</v>
      </c>
      <c r="D575" s="804" t="s">
        <v>3565</v>
      </c>
      <c r="E575" s="277" t="s">
        <v>270</v>
      </c>
      <c r="F575" s="803">
        <v>2375.788</v>
      </c>
      <c r="H575" s="34"/>
    </row>
    <row r="576" spans="2:8" s="686" customFormat="1" ht="16.95" customHeight="1">
      <c r="B576" s="34"/>
      <c r="C576" s="804" t="s">
        <v>3606</v>
      </c>
      <c r="D576" s="804" t="s">
        <v>3605</v>
      </c>
      <c r="E576" s="277" t="s">
        <v>270</v>
      </c>
      <c r="F576" s="803">
        <v>1410.9659999999999</v>
      </c>
      <c r="H576" s="34"/>
    </row>
    <row r="577" spans="2:8" s="686" customFormat="1" ht="16.95" customHeight="1">
      <c r="B577" s="34"/>
      <c r="C577" s="804" t="s">
        <v>3604</v>
      </c>
      <c r="D577" s="804" t="s">
        <v>3603</v>
      </c>
      <c r="E577" s="277" t="s">
        <v>270</v>
      </c>
      <c r="F577" s="803">
        <v>1410.9659999999999</v>
      </c>
      <c r="H577" s="34"/>
    </row>
    <row r="578" spans="2:8" s="686" customFormat="1" ht="16.95" customHeight="1">
      <c r="B578" s="34"/>
      <c r="C578" s="808" t="s">
        <v>3600</v>
      </c>
      <c r="D578" s="807" t="s">
        <v>3602</v>
      </c>
      <c r="E578" s="806" t="s">
        <v>1</v>
      </c>
      <c r="F578" s="805">
        <v>184.05</v>
      </c>
      <c r="H578" s="34"/>
    </row>
    <row r="579" spans="2:8" s="686" customFormat="1" ht="16.95" customHeight="1">
      <c r="B579" s="34"/>
      <c r="C579" s="804" t="s">
        <v>1</v>
      </c>
      <c r="D579" s="804" t="s">
        <v>3601</v>
      </c>
      <c r="E579" s="277" t="s">
        <v>1</v>
      </c>
      <c r="F579" s="803">
        <v>184.05</v>
      </c>
      <c r="H579" s="34"/>
    </row>
    <row r="580" spans="2:8" s="686" customFormat="1" ht="16.95" customHeight="1">
      <c r="B580" s="34"/>
      <c r="C580" s="804" t="s">
        <v>3600</v>
      </c>
      <c r="D580" s="804" t="s">
        <v>3599</v>
      </c>
      <c r="E580" s="277" t="s">
        <v>1</v>
      </c>
      <c r="F580" s="803">
        <v>184.05</v>
      </c>
      <c r="H580" s="34"/>
    </row>
    <row r="581" spans="2:8" s="686" customFormat="1" ht="16.95" customHeight="1">
      <c r="B581" s="34"/>
      <c r="C581" s="809" t="s">
        <v>2950</v>
      </c>
      <c r="H581" s="34"/>
    </row>
    <row r="582" spans="2:8" s="686" customFormat="1" ht="16.95" customHeight="1">
      <c r="B582" s="34"/>
      <c r="C582" s="804" t="s">
        <v>3566</v>
      </c>
      <c r="D582" s="804" t="s">
        <v>3565</v>
      </c>
      <c r="E582" s="277" t="s">
        <v>270</v>
      </c>
      <c r="F582" s="803">
        <v>2375.788</v>
      </c>
      <c r="H582" s="34"/>
    </row>
    <row r="583" spans="2:8" s="686" customFormat="1" ht="16.95" customHeight="1">
      <c r="B583" s="34"/>
      <c r="C583" s="804" t="s">
        <v>3592</v>
      </c>
      <c r="D583" s="804" t="s">
        <v>3591</v>
      </c>
      <c r="E583" s="277" t="s">
        <v>270</v>
      </c>
      <c r="F583" s="803">
        <v>375.46199999999999</v>
      </c>
      <c r="H583" s="34"/>
    </row>
    <row r="584" spans="2:8" s="686" customFormat="1" ht="16.95" customHeight="1">
      <c r="B584" s="34"/>
      <c r="C584" s="808" t="s">
        <v>3596</v>
      </c>
      <c r="D584" s="807" t="s">
        <v>3598</v>
      </c>
      <c r="E584" s="806" t="s">
        <v>1</v>
      </c>
      <c r="F584" s="805">
        <v>30.759</v>
      </c>
      <c r="H584" s="34"/>
    </row>
    <row r="585" spans="2:8" s="686" customFormat="1" ht="16.95" customHeight="1">
      <c r="B585" s="34"/>
      <c r="C585" s="804" t="s">
        <v>1</v>
      </c>
      <c r="D585" s="804" t="s">
        <v>3597</v>
      </c>
      <c r="E585" s="277" t="s">
        <v>1</v>
      </c>
      <c r="F585" s="803">
        <v>30.759</v>
      </c>
      <c r="H585" s="34"/>
    </row>
    <row r="586" spans="2:8" s="686" customFormat="1" ht="16.95" customHeight="1">
      <c r="B586" s="34"/>
      <c r="C586" s="804" t="s">
        <v>3596</v>
      </c>
      <c r="D586" s="804" t="s">
        <v>3595</v>
      </c>
      <c r="E586" s="277" t="s">
        <v>1</v>
      </c>
      <c r="F586" s="803">
        <v>30.759</v>
      </c>
      <c r="H586" s="34"/>
    </row>
    <row r="587" spans="2:8" s="686" customFormat="1" ht="16.95" customHeight="1">
      <c r="B587" s="34"/>
      <c r="C587" s="809" t="s">
        <v>2950</v>
      </c>
      <c r="H587" s="34"/>
    </row>
    <row r="588" spans="2:8" s="686" customFormat="1" ht="20.6">
      <c r="B588" s="34"/>
      <c r="C588" s="804" t="s">
        <v>3594</v>
      </c>
      <c r="D588" s="804" t="s">
        <v>3593</v>
      </c>
      <c r="E588" s="277" t="s">
        <v>270</v>
      </c>
      <c r="F588" s="803">
        <v>30.759</v>
      </c>
      <c r="H588" s="34"/>
    </row>
    <row r="589" spans="2:8" s="686" customFormat="1" ht="16.95" customHeight="1">
      <c r="B589" s="34"/>
      <c r="C589" s="804" t="s">
        <v>3592</v>
      </c>
      <c r="D589" s="804" t="s">
        <v>3591</v>
      </c>
      <c r="E589" s="277" t="s">
        <v>270</v>
      </c>
      <c r="F589" s="803">
        <v>62.747999999999998</v>
      </c>
      <c r="H589" s="34"/>
    </row>
    <row r="590" spans="2:8" s="686" customFormat="1" ht="16.95" customHeight="1">
      <c r="B590" s="34"/>
      <c r="C590" s="808" t="s">
        <v>3588</v>
      </c>
      <c r="D590" s="807" t="s">
        <v>3590</v>
      </c>
      <c r="E590" s="806" t="s">
        <v>1</v>
      </c>
      <c r="F590" s="805">
        <v>159.929</v>
      </c>
      <c r="H590" s="34"/>
    </row>
    <row r="591" spans="2:8" s="686" customFormat="1" ht="16.95" customHeight="1">
      <c r="B591" s="34"/>
      <c r="C591" s="804" t="s">
        <v>1</v>
      </c>
      <c r="D591" s="804" t="s">
        <v>3589</v>
      </c>
      <c r="E591" s="277" t="s">
        <v>1</v>
      </c>
      <c r="F591" s="803">
        <v>159.929</v>
      </c>
      <c r="H591" s="34"/>
    </row>
    <row r="592" spans="2:8" s="686" customFormat="1" ht="16.95" customHeight="1">
      <c r="B592" s="34"/>
      <c r="C592" s="804" t="s">
        <v>3588</v>
      </c>
      <c r="D592" s="804" t="s">
        <v>3587</v>
      </c>
      <c r="E592" s="277" t="s">
        <v>1</v>
      </c>
      <c r="F592" s="803">
        <v>159.929</v>
      </c>
      <c r="H592" s="34"/>
    </row>
    <row r="593" spans="2:8" s="686" customFormat="1" ht="16.95" customHeight="1">
      <c r="B593" s="34"/>
      <c r="C593" s="809" t="s">
        <v>2950</v>
      </c>
      <c r="H593" s="34"/>
    </row>
    <row r="594" spans="2:8" s="686" customFormat="1" ht="16.95" customHeight="1">
      <c r="B594" s="34"/>
      <c r="C594" s="804" t="s">
        <v>3566</v>
      </c>
      <c r="D594" s="804" t="s">
        <v>3565</v>
      </c>
      <c r="E594" s="277" t="s">
        <v>270</v>
      </c>
      <c r="F594" s="803">
        <v>2375.788</v>
      </c>
      <c r="H594" s="34"/>
    </row>
    <row r="595" spans="2:8" s="686" customFormat="1" ht="16.95" customHeight="1">
      <c r="B595" s="34"/>
      <c r="C595" s="804" t="s">
        <v>3564</v>
      </c>
      <c r="D595" s="804" t="s">
        <v>3563</v>
      </c>
      <c r="E595" s="277" t="s">
        <v>270</v>
      </c>
      <c r="F595" s="803">
        <v>470.26400000000001</v>
      </c>
      <c r="H595" s="34"/>
    </row>
    <row r="596" spans="2:8" s="686" customFormat="1" ht="16.95" customHeight="1">
      <c r="B596" s="34"/>
      <c r="C596" s="804" t="s">
        <v>3562</v>
      </c>
      <c r="D596" s="804" t="s">
        <v>3561</v>
      </c>
      <c r="E596" s="277" t="s">
        <v>270</v>
      </c>
      <c r="F596" s="803">
        <v>959.33900000000006</v>
      </c>
      <c r="H596" s="34"/>
    </row>
    <row r="597" spans="2:8" s="686" customFormat="1" ht="16.95" customHeight="1">
      <c r="B597" s="34"/>
      <c r="C597" s="804" t="s">
        <v>3549</v>
      </c>
      <c r="D597" s="804" t="s">
        <v>3548</v>
      </c>
      <c r="E597" s="277" t="s">
        <v>212</v>
      </c>
      <c r="F597" s="803">
        <v>57.472999999999999</v>
      </c>
      <c r="H597" s="34"/>
    </row>
    <row r="598" spans="2:8" s="686" customFormat="1" ht="16.95" customHeight="1">
      <c r="B598" s="34"/>
      <c r="C598" s="808" t="s">
        <v>3584</v>
      </c>
      <c r="D598" s="807" t="s">
        <v>3586</v>
      </c>
      <c r="E598" s="806" t="s">
        <v>1</v>
      </c>
      <c r="F598" s="805">
        <v>338.17399999999998</v>
      </c>
      <c r="H598" s="34"/>
    </row>
    <row r="599" spans="2:8" s="686" customFormat="1" ht="16.95" customHeight="1">
      <c r="B599" s="34"/>
      <c r="C599" s="804" t="s">
        <v>1</v>
      </c>
      <c r="D599" s="804" t="s">
        <v>3585</v>
      </c>
      <c r="E599" s="277" t="s">
        <v>1</v>
      </c>
      <c r="F599" s="803">
        <v>338.17399999999998</v>
      </c>
      <c r="H599" s="34"/>
    </row>
    <row r="600" spans="2:8" s="686" customFormat="1" ht="16.95" customHeight="1">
      <c r="B600" s="34"/>
      <c r="C600" s="804" t="s">
        <v>3584</v>
      </c>
      <c r="D600" s="804" t="s">
        <v>3583</v>
      </c>
      <c r="E600" s="277" t="s">
        <v>1</v>
      </c>
      <c r="F600" s="803">
        <v>338.17399999999998</v>
      </c>
      <c r="H600" s="34"/>
    </row>
    <row r="601" spans="2:8" s="686" customFormat="1" ht="16.95" customHeight="1">
      <c r="B601" s="34"/>
      <c r="C601" s="809" t="s">
        <v>2950</v>
      </c>
      <c r="H601" s="34"/>
    </row>
    <row r="602" spans="2:8" s="686" customFormat="1" ht="16.95" customHeight="1">
      <c r="B602" s="34"/>
      <c r="C602" s="804" t="s">
        <v>3566</v>
      </c>
      <c r="D602" s="804" t="s">
        <v>3565</v>
      </c>
      <c r="E602" s="277" t="s">
        <v>270</v>
      </c>
      <c r="F602" s="803">
        <v>2375.788</v>
      </c>
      <c r="H602" s="34"/>
    </row>
    <row r="603" spans="2:8" s="686" customFormat="1">
      <c r="B603" s="34"/>
      <c r="C603" s="804" t="s">
        <v>3582</v>
      </c>
      <c r="D603" s="804" t="s">
        <v>3581</v>
      </c>
      <c r="E603" s="277" t="s">
        <v>270</v>
      </c>
      <c r="F603" s="803">
        <v>338.17399999999998</v>
      </c>
      <c r="H603" s="34"/>
    </row>
    <row r="604" spans="2:8" s="686" customFormat="1" ht="20.6">
      <c r="B604" s="34"/>
      <c r="C604" s="804" t="s">
        <v>3580</v>
      </c>
      <c r="D604" s="804" t="s">
        <v>3579</v>
      </c>
      <c r="E604" s="277" t="s">
        <v>270</v>
      </c>
      <c r="F604" s="803">
        <v>344.93700000000001</v>
      </c>
      <c r="H604" s="34"/>
    </row>
    <row r="605" spans="2:8" s="686" customFormat="1" ht="16.95" customHeight="1">
      <c r="B605" s="34"/>
      <c r="C605" s="804" t="s">
        <v>3578</v>
      </c>
      <c r="D605" s="804" t="s">
        <v>3577</v>
      </c>
      <c r="E605" s="277" t="s">
        <v>270</v>
      </c>
      <c r="F605" s="803">
        <v>344.93700000000001</v>
      </c>
      <c r="H605" s="34"/>
    </row>
    <row r="606" spans="2:8" s="686" customFormat="1" ht="16.95" customHeight="1">
      <c r="B606" s="34"/>
      <c r="C606" s="804" t="s">
        <v>3576</v>
      </c>
      <c r="D606" s="804" t="s">
        <v>3575</v>
      </c>
      <c r="E606" s="277" t="s">
        <v>212</v>
      </c>
      <c r="F606" s="803">
        <v>11.497999999999999</v>
      </c>
      <c r="H606" s="34"/>
    </row>
    <row r="607" spans="2:8" s="686" customFormat="1" ht="16.95" customHeight="1">
      <c r="B607" s="34"/>
      <c r="C607" s="808" t="s">
        <v>3572</v>
      </c>
      <c r="D607" s="807" t="s">
        <v>3574</v>
      </c>
      <c r="E607" s="806" t="s">
        <v>1</v>
      </c>
      <c r="F607" s="805">
        <v>303.44600000000003</v>
      </c>
      <c r="H607" s="34"/>
    </row>
    <row r="608" spans="2:8" s="686" customFormat="1" ht="16.95" customHeight="1">
      <c r="B608" s="34"/>
      <c r="C608" s="804" t="s">
        <v>1</v>
      </c>
      <c r="D608" s="804" t="s">
        <v>3573</v>
      </c>
      <c r="E608" s="277" t="s">
        <v>1</v>
      </c>
      <c r="F608" s="803">
        <v>303.44600000000003</v>
      </c>
      <c r="H608" s="34"/>
    </row>
    <row r="609" spans="2:8" s="686" customFormat="1" ht="16.95" customHeight="1">
      <c r="B609" s="34"/>
      <c r="C609" s="804" t="s">
        <v>3572</v>
      </c>
      <c r="D609" s="804" t="s">
        <v>3571</v>
      </c>
      <c r="E609" s="277" t="s">
        <v>1</v>
      </c>
      <c r="F609" s="803">
        <v>303.44600000000003</v>
      </c>
      <c r="H609" s="34"/>
    </row>
    <row r="610" spans="2:8" s="686" customFormat="1" ht="16.95" customHeight="1">
      <c r="B610" s="34"/>
      <c r="C610" s="809" t="s">
        <v>2950</v>
      </c>
      <c r="H610" s="34"/>
    </row>
    <row r="611" spans="2:8" s="686" customFormat="1" ht="16.95" customHeight="1">
      <c r="B611" s="34"/>
      <c r="C611" s="804" t="s">
        <v>3566</v>
      </c>
      <c r="D611" s="804" t="s">
        <v>3565</v>
      </c>
      <c r="E611" s="277" t="s">
        <v>270</v>
      </c>
      <c r="F611" s="803">
        <v>2375.788</v>
      </c>
      <c r="H611" s="34"/>
    </row>
    <row r="612" spans="2:8" s="686" customFormat="1" ht="16.95" customHeight="1">
      <c r="B612" s="34"/>
      <c r="C612" s="804" t="s">
        <v>3564</v>
      </c>
      <c r="D612" s="804" t="s">
        <v>3563</v>
      </c>
      <c r="E612" s="277" t="s">
        <v>270</v>
      </c>
      <c r="F612" s="803">
        <v>470.26400000000001</v>
      </c>
      <c r="H612" s="34"/>
    </row>
    <row r="613" spans="2:8" s="686" customFormat="1" ht="16.95" customHeight="1">
      <c r="B613" s="34"/>
      <c r="C613" s="804" t="s">
        <v>3562</v>
      </c>
      <c r="D613" s="804" t="s">
        <v>3561</v>
      </c>
      <c r="E613" s="277" t="s">
        <v>270</v>
      </c>
      <c r="F613" s="803">
        <v>959.33900000000006</v>
      </c>
      <c r="H613" s="34"/>
    </row>
    <row r="614" spans="2:8" s="686" customFormat="1" ht="16.95" customHeight="1">
      <c r="B614" s="34"/>
      <c r="C614" s="804" t="s">
        <v>3549</v>
      </c>
      <c r="D614" s="804" t="s">
        <v>3548</v>
      </c>
      <c r="E614" s="277" t="s">
        <v>212</v>
      </c>
      <c r="F614" s="803">
        <v>57.472999999999999</v>
      </c>
      <c r="H614" s="34"/>
    </row>
    <row r="615" spans="2:8" s="686" customFormat="1" ht="16.95" customHeight="1">
      <c r="B615" s="34"/>
      <c r="C615" s="808" t="s">
        <v>3568</v>
      </c>
      <c r="D615" s="807" t="s">
        <v>3570</v>
      </c>
      <c r="E615" s="806" t="s">
        <v>1</v>
      </c>
      <c r="F615" s="805">
        <v>6.8890000000000002</v>
      </c>
      <c r="H615" s="34"/>
    </row>
    <row r="616" spans="2:8" s="686" customFormat="1" ht="16.95" customHeight="1">
      <c r="B616" s="34"/>
      <c r="C616" s="804" t="s">
        <v>1</v>
      </c>
      <c r="D616" s="804" t="s">
        <v>3569</v>
      </c>
      <c r="E616" s="277" t="s">
        <v>1</v>
      </c>
      <c r="F616" s="803">
        <v>6.8890000000000002</v>
      </c>
      <c r="H616" s="34"/>
    </row>
    <row r="617" spans="2:8" s="686" customFormat="1" ht="16.95" customHeight="1">
      <c r="B617" s="34"/>
      <c r="C617" s="804" t="s">
        <v>3568</v>
      </c>
      <c r="D617" s="804" t="s">
        <v>3567</v>
      </c>
      <c r="E617" s="277" t="s">
        <v>1</v>
      </c>
      <c r="F617" s="803">
        <v>6.8890000000000002</v>
      </c>
      <c r="H617" s="34"/>
    </row>
    <row r="618" spans="2:8" s="686" customFormat="1" ht="16.95" customHeight="1">
      <c r="B618" s="34"/>
      <c r="C618" s="809" t="s">
        <v>2950</v>
      </c>
      <c r="H618" s="34"/>
    </row>
    <row r="619" spans="2:8" s="686" customFormat="1" ht="16.95" customHeight="1">
      <c r="B619" s="34"/>
      <c r="C619" s="804" t="s">
        <v>3566</v>
      </c>
      <c r="D619" s="804" t="s">
        <v>3565</v>
      </c>
      <c r="E619" s="277" t="s">
        <v>270</v>
      </c>
      <c r="F619" s="803">
        <v>2375.788</v>
      </c>
      <c r="H619" s="34"/>
    </row>
    <row r="620" spans="2:8" s="686" customFormat="1" ht="16.95" customHeight="1">
      <c r="B620" s="34"/>
      <c r="C620" s="804" t="s">
        <v>3564</v>
      </c>
      <c r="D620" s="804" t="s">
        <v>3563</v>
      </c>
      <c r="E620" s="277" t="s">
        <v>270</v>
      </c>
      <c r="F620" s="803">
        <v>470.26400000000001</v>
      </c>
      <c r="H620" s="34"/>
    </row>
    <row r="621" spans="2:8" s="686" customFormat="1" ht="16.95" customHeight="1">
      <c r="B621" s="34"/>
      <c r="C621" s="804" t="s">
        <v>3562</v>
      </c>
      <c r="D621" s="804" t="s">
        <v>3561</v>
      </c>
      <c r="E621" s="277" t="s">
        <v>270</v>
      </c>
      <c r="F621" s="803">
        <v>959.33900000000006</v>
      </c>
      <c r="H621" s="34"/>
    </row>
    <row r="622" spans="2:8" s="686" customFormat="1" ht="16.95" customHeight="1">
      <c r="B622" s="34"/>
      <c r="C622" s="804" t="s">
        <v>3549</v>
      </c>
      <c r="D622" s="804" t="s">
        <v>3548</v>
      </c>
      <c r="E622" s="277" t="s">
        <v>212</v>
      </c>
      <c r="F622" s="803">
        <v>57.472999999999999</v>
      </c>
      <c r="H622" s="34"/>
    </row>
    <row r="623" spans="2:8" s="686" customFormat="1" ht="16.95" customHeight="1">
      <c r="B623" s="34"/>
      <c r="C623" s="808" t="s">
        <v>3552</v>
      </c>
      <c r="D623" s="807" t="s">
        <v>3560</v>
      </c>
      <c r="E623" s="806" t="s">
        <v>1</v>
      </c>
      <c r="F623" s="805">
        <v>214.346</v>
      </c>
      <c r="H623" s="34"/>
    </row>
    <row r="624" spans="2:8" s="686" customFormat="1" ht="16.95" customHeight="1">
      <c r="B624" s="34"/>
      <c r="C624" s="804" t="s">
        <v>1</v>
      </c>
      <c r="D624" s="804" t="s">
        <v>3559</v>
      </c>
      <c r="E624" s="277" t="s">
        <v>1</v>
      </c>
      <c r="F624" s="803">
        <v>62.12</v>
      </c>
      <c r="H624" s="34"/>
    </row>
    <row r="625" spans="2:8" s="686" customFormat="1" ht="16.95" customHeight="1">
      <c r="B625" s="34"/>
      <c r="C625" s="804" t="s">
        <v>1</v>
      </c>
      <c r="D625" s="804" t="s">
        <v>3558</v>
      </c>
      <c r="E625" s="277" t="s">
        <v>1</v>
      </c>
      <c r="F625" s="803">
        <v>8.56</v>
      </c>
      <c r="H625" s="34"/>
    </row>
    <row r="626" spans="2:8" s="686" customFormat="1" ht="16.95" customHeight="1">
      <c r="B626" s="34"/>
      <c r="C626" s="804" t="s">
        <v>1</v>
      </c>
      <c r="D626" s="804" t="s">
        <v>3557</v>
      </c>
      <c r="E626" s="277" t="s">
        <v>1</v>
      </c>
      <c r="F626" s="803">
        <v>13.45</v>
      </c>
      <c r="H626" s="34"/>
    </row>
    <row r="627" spans="2:8" s="686" customFormat="1" ht="16.95" customHeight="1">
      <c r="B627" s="34"/>
      <c r="C627" s="804" t="s">
        <v>1</v>
      </c>
      <c r="D627" s="804" t="s">
        <v>3556</v>
      </c>
      <c r="E627" s="277" t="s">
        <v>1</v>
      </c>
      <c r="F627" s="803">
        <v>39.915999999999997</v>
      </c>
      <c r="H627" s="34"/>
    </row>
    <row r="628" spans="2:8" s="686" customFormat="1" ht="16.95" customHeight="1">
      <c r="B628" s="34"/>
      <c r="C628" s="804" t="s">
        <v>1</v>
      </c>
      <c r="D628" s="804" t="s">
        <v>3555</v>
      </c>
      <c r="E628" s="277" t="s">
        <v>1</v>
      </c>
      <c r="F628" s="803">
        <v>38.29</v>
      </c>
      <c r="H628" s="34"/>
    </row>
    <row r="629" spans="2:8" s="686" customFormat="1" ht="16.95" customHeight="1">
      <c r="B629" s="34"/>
      <c r="C629" s="804" t="s">
        <v>1</v>
      </c>
      <c r="D629" s="804" t="s">
        <v>3554</v>
      </c>
      <c r="E629" s="277" t="s">
        <v>1</v>
      </c>
      <c r="F629" s="803">
        <v>45.33</v>
      </c>
      <c r="H629" s="34"/>
    </row>
    <row r="630" spans="2:8" s="686" customFormat="1" ht="16.95" customHeight="1">
      <c r="B630" s="34"/>
      <c r="C630" s="804" t="s">
        <v>1</v>
      </c>
      <c r="D630" s="804" t="s">
        <v>3553</v>
      </c>
      <c r="E630" s="277" t="s">
        <v>1</v>
      </c>
      <c r="F630" s="803">
        <v>6.68</v>
      </c>
      <c r="H630" s="34"/>
    </row>
    <row r="631" spans="2:8" s="686" customFormat="1" ht="16.95" customHeight="1">
      <c r="B631" s="34"/>
      <c r="C631" s="804" t="s">
        <v>3552</v>
      </c>
      <c r="D631" s="804" t="s">
        <v>3195</v>
      </c>
      <c r="E631" s="277" t="s">
        <v>1</v>
      </c>
      <c r="F631" s="803">
        <v>214.346</v>
      </c>
      <c r="H631" s="34"/>
    </row>
    <row r="632" spans="2:8" s="686" customFormat="1" ht="16.95" customHeight="1">
      <c r="B632" s="34"/>
      <c r="C632" s="809" t="s">
        <v>2950</v>
      </c>
      <c r="H632" s="34"/>
    </row>
    <row r="633" spans="2:8" s="686" customFormat="1" ht="20.6">
      <c r="B633" s="34"/>
      <c r="C633" s="804" t="s">
        <v>3551</v>
      </c>
      <c r="D633" s="804" t="s">
        <v>3550</v>
      </c>
      <c r="E633" s="277" t="s">
        <v>158</v>
      </c>
      <c r="F633" s="803">
        <v>214.346</v>
      </c>
      <c r="H633" s="34"/>
    </row>
    <row r="634" spans="2:8" s="686" customFormat="1" ht="16.95" customHeight="1">
      <c r="B634" s="34"/>
      <c r="C634" s="804" t="s">
        <v>3549</v>
      </c>
      <c r="D634" s="804" t="s">
        <v>3548</v>
      </c>
      <c r="E634" s="277" t="s">
        <v>212</v>
      </c>
      <c r="F634" s="803">
        <v>8.5739999999999998</v>
      </c>
      <c r="H634" s="34"/>
    </row>
    <row r="635" spans="2:8" s="686" customFormat="1" ht="16.95" customHeight="1">
      <c r="B635" s="34"/>
      <c r="C635" s="808" t="s">
        <v>3539</v>
      </c>
      <c r="D635" s="807" t="s">
        <v>3547</v>
      </c>
      <c r="E635" s="806" t="s">
        <v>1</v>
      </c>
      <c r="F635" s="805">
        <v>178.45099999999999</v>
      </c>
      <c r="H635" s="34"/>
    </row>
    <row r="636" spans="2:8" s="686" customFormat="1" ht="16.95" customHeight="1">
      <c r="B636" s="34"/>
      <c r="C636" s="804" t="s">
        <v>1</v>
      </c>
      <c r="D636" s="804" t="s">
        <v>3546</v>
      </c>
      <c r="E636" s="277" t="s">
        <v>1</v>
      </c>
      <c r="F636" s="803">
        <v>21.742000000000001</v>
      </c>
      <c r="H636" s="34"/>
    </row>
    <row r="637" spans="2:8" s="686" customFormat="1" ht="16.95" customHeight="1">
      <c r="B637" s="34"/>
      <c r="C637" s="804" t="s">
        <v>1</v>
      </c>
      <c r="D637" s="804" t="s">
        <v>3545</v>
      </c>
      <c r="E637" s="277" t="s">
        <v>1</v>
      </c>
      <c r="F637" s="803">
        <v>42.542999999999999</v>
      </c>
      <c r="H637" s="34"/>
    </row>
    <row r="638" spans="2:8" s="686" customFormat="1" ht="16.95" customHeight="1">
      <c r="B638" s="34"/>
      <c r="C638" s="804" t="s">
        <v>1</v>
      </c>
      <c r="D638" s="804" t="s">
        <v>3544</v>
      </c>
      <c r="E638" s="277" t="s">
        <v>1</v>
      </c>
      <c r="F638" s="803">
        <v>7.4249999999999998</v>
      </c>
      <c r="H638" s="34"/>
    </row>
    <row r="639" spans="2:8" s="686" customFormat="1" ht="16.95" customHeight="1">
      <c r="B639" s="34"/>
      <c r="C639" s="804" t="s">
        <v>1</v>
      </c>
      <c r="D639" s="804" t="s">
        <v>3543</v>
      </c>
      <c r="E639" s="277" t="s">
        <v>1</v>
      </c>
      <c r="F639" s="803">
        <v>33.268000000000001</v>
      </c>
      <c r="H639" s="34"/>
    </row>
    <row r="640" spans="2:8" s="686" customFormat="1" ht="16.95" customHeight="1">
      <c r="B640" s="34"/>
      <c r="C640" s="804" t="s">
        <v>1</v>
      </c>
      <c r="D640" s="804" t="s">
        <v>3542</v>
      </c>
      <c r="E640" s="277" t="s">
        <v>1</v>
      </c>
      <c r="F640" s="803">
        <v>29.544</v>
      </c>
      <c r="H640" s="34"/>
    </row>
    <row r="641" spans="2:8" s="686" customFormat="1" ht="16.95" customHeight="1">
      <c r="B641" s="34"/>
      <c r="C641" s="804" t="s">
        <v>1</v>
      </c>
      <c r="D641" s="804" t="s">
        <v>3541</v>
      </c>
      <c r="E641" s="277" t="s">
        <v>1</v>
      </c>
      <c r="F641" s="803">
        <v>33.768000000000001</v>
      </c>
      <c r="H641" s="34"/>
    </row>
    <row r="642" spans="2:8" s="686" customFormat="1" ht="16.95" customHeight="1">
      <c r="B642" s="34"/>
      <c r="C642" s="804" t="s">
        <v>1</v>
      </c>
      <c r="D642" s="804" t="s">
        <v>3540</v>
      </c>
      <c r="E642" s="277" t="s">
        <v>1</v>
      </c>
      <c r="F642" s="803">
        <v>10.161</v>
      </c>
      <c r="H642" s="34"/>
    </row>
    <row r="643" spans="2:8" s="686" customFormat="1" ht="16.95" customHeight="1">
      <c r="B643" s="34"/>
      <c r="C643" s="804" t="s">
        <v>3539</v>
      </c>
      <c r="D643" s="804" t="s">
        <v>3195</v>
      </c>
      <c r="E643" s="277" t="s">
        <v>1</v>
      </c>
      <c r="F643" s="803">
        <v>178.45099999999999</v>
      </c>
      <c r="H643" s="34"/>
    </row>
    <row r="644" spans="2:8" s="686" customFormat="1" ht="16.95" customHeight="1">
      <c r="B644" s="34"/>
      <c r="C644" s="809" t="s">
        <v>2950</v>
      </c>
      <c r="H644" s="34"/>
    </row>
    <row r="645" spans="2:8" s="686" customFormat="1" ht="20.6">
      <c r="B645" s="34"/>
      <c r="C645" s="804" t="s">
        <v>3538</v>
      </c>
      <c r="D645" s="804" t="s">
        <v>3537</v>
      </c>
      <c r="E645" s="277" t="s">
        <v>270</v>
      </c>
      <c r="F645" s="803">
        <v>178.45099999999999</v>
      </c>
      <c r="H645" s="34"/>
    </row>
    <row r="646" spans="2:8" s="686" customFormat="1" ht="16.95" customHeight="1">
      <c r="B646" s="34"/>
      <c r="C646" s="804" t="s">
        <v>3536</v>
      </c>
      <c r="D646" s="804" t="s">
        <v>3535</v>
      </c>
      <c r="E646" s="277" t="s">
        <v>270</v>
      </c>
      <c r="F646" s="803">
        <v>182.02</v>
      </c>
      <c r="H646" s="34"/>
    </row>
    <row r="647" spans="2:8" s="686" customFormat="1" ht="16.95" customHeight="1">
      <c r="B647" s="34"/>
      <c r="C647" s="808" t="s">
        <v>3527</v>
      </c>
      <c r="D647" s="807" t="s">
        <v>3534</v>
      </c>
      <c r="E647" s="806" t="s">
        <v>1</v>
      </c>
      <c r="F647" s="805">
        <v>98.802000000000007</v>
      </c>
      <c r="H647" s="34"/>
    </row>
    <row r="648" spans="2:8" s="686" customFormat="1" ht="16.95" customHeight="1">
      <c r="B648" s="34"/>
      <c r="C648" s="804" t="s">
        <v>1</v>
      </c>
      <c r="D648" s="804" t="s">
        <v>3533</v>
      </c>
      <c r="E648" s="277" t="s">
        <v>1</v>
      </c>
      <c r="F648" s="803">
        <v>4.32</v>
      </c>
      <c r="H648" s="34"/>
    </row>
    <row r="649" spans="2:8" s="686" customFormat="1" ht="16.95" customHeight="1">
      <c r="B649" s="34"/>
      <c r="C649" s="804" t="s">
        <v>1</v>
      </c>
      <c r="D649" s="804" t="s">
        <v>3532</v>
      </c>
      <c r="E649" s="277" t="s">
        <v>1</v>
      </c>
      <c r="F649" s="803">
        <v>47.19</v>
      </c>
      <c r="H649" s="34"/>
    </row>
    <row r="650" spans="2:8" s="686" customFormat="1" ht="16.95" customHeight="1">
      <c r="B650" s="34"/>
      <c r="C650" s="804" t="s">
        <v>1</v>
      </c>
      <c r="D650" s="804" t="s">
        <v>3531</v>
      </c>
      <c r="E650" s="277" t="s">
        <v>1</v>
      </c>
      <c r="F650" s="803">
        <v>26.547000000000001</v>
      </c>
      <c r="H650" s="34"/>
    </row>
    <row r="651" spans="2:8" s="686" customFormat="1" ht="16.95" customHeight="1">
      <c r="B651" s="34"/>
      <c r="C651" s="804" t="s">
        <v>1</v>
      </c>
      <c r="D651" s="804" t="s">
        <v>3530</v>
      </c>
      <c r="E651" s="277" t="s">
        <v>1</v>
      </c>
      <c r="F651" s="803">
        <v>7.14</v>
      </c>
      <c r="H651" s="34"/>
    </row>
    <row r="652" spans="2:8" s="686" customFormat="1" ht="16.95" customHeight="1">
      <c r="B652" s="34"/>
      <c r="C652" s="804" t="s">
        <v>1</v>
      </c>
      <c r="D652" s="804" t="s">
        <v>3529</v>
      </c>
      <c r="E652" s="277" t="s">
        <v>1</v>
      </c>
      <c r="F652" s="803">
        <v>8.1</v>
      </c>
      <c r="H652" s="34"/>
    </row>
    <row r="653" spans="2:8" s="686" customFormat="1" ht="16.95" customHeight="1">
      <c r="B653" s="34"/>
      <c r="C653" s="804" t="s">
        <v>1</v>
      </c>
      <c r="D653" s="804" t="s">
        <v>3528</v>
      </c>
      <c r="E653" s="277" t="s">
        <v>1</v>
      </c>
      <c r="F653" s="803">
        <v>5.5049999999999999</v>
      </c>
      <c r="H653" s="34"/>
    </row>
    <row r="654" spans="2:8" s="686" customFormat="1" ht="16.95" customHeight="1">
      <c r="B654" s="34"/>
      <c r="C654" s="804" t="s">
        <v>3527</v>
      </c>
      <c r="D654" s="804" t="s">
        <v>2951</v>
      </c>
      <c r="E654" s="277" t="s">
        <v>1</v>
      </c>
      <c r="F654" s="803">
        <v>98.802000000000007</v>
      </c>
      <c r="H654" s="34"/>
    </row>
    <row r="655" spans="2:8" s="686" customFormat="1" ht="16.95" customHeight="1">
      <c r="B655" s="34"/>
      <c r="C655" s="809" t="s">
        <v>2950</v>
      </c>
      <c r="H655" s="34"/>
    </row>
    <row r="656" spans="2:8" s="686" customFormat="1" ht="16.95" customHeight="1">
      <c r="B656" s="34"/>
      <c r="C656" s="804" t="s">
        <v>3526</v>
      </c>
      <c r="D656" s="804" t="s">
        <v>3525</v>
      </c>
      <c r="E656" s="277" t="s">
        <v>270</v>
      </c>
      <c r="F656" s="803">
        <v>98.802000000000007</v>
      </c>
      <c r="H656" s="34"/>
    </row>
    <row r="657" spans="2:8" s="686" customFormat="1" ht="16.95" customHeight="1">
      <c r="B657" s="34"/>
      <c r="C657" s="804" t="s">
        <v>3501</v>
      </c>
      <c r="D657" s="804" t="s">
        <v>3500</v>
      </c>
      <c r="E657" s="277" t="s">
        <v>270</v>
      </c>
      <c r="F657" s="803">
        <v>170.77799999999999</v>
      </c>
      <c r="H657" s="34"/>
    </row>
    <row r="658" spans="2:8" s="686" customFormat="1" ht="16.95" customHeight="1">
      <c r="B658" s="34"/>
      <c r="C658" s="808" t="s">
        <v>3504</v>
      </c>
      <c r="D658" s="807" t="s">
        <v>3524</v>
      </c>
      <c r="E658" s="806" t="s">
        <v>1</v>
      </c>
      <c r="F658" s="805">
        <v>71.975999999999999</v>
      </c>
      <c r="H658" s="34"/>
    </row>
    <row r="659" spans="2:8" s="686" customFormat="1" ht="16.95" customHeight="1">
      <c r="B659" s="34"/>
      <c r="C659" s="804" t="s">
        <v>1</v>
      </c>
      <c r="D659" s="804" t="s">
        <v>3523</v>
      </c>
      <c r="E659" s="277" t="s">
        <v>1</v>
      </c>
      <c r="F659" s="803">
        <v>4.6760000000000002</v>
      </c>
      <c r="H659" s="34"/>
    </row>
    <row r="660" spans="2:8" s="686" customFormat="1" ht="16.95" customHeight="1">
      <c r="B660" s="34"/>
      <c r="C660" s="804" t="s">
        <v>1</v>
      </c>
      <c r="D660" s="804" t="s">
        <v>3522</v>
      </c>
      <c r="E660" s="277" t="s">
        <v>1</v>
      </c>
      <c r="F660" s="803">
        <v>1</v>
      </c>
      <c r="H660" s="34"/>
    </row>
    <row r="661" spans="2:8" s="686" customFormat="1" ht="16.95" customHeight="1">
      <c r="B661" s="34"/>
      <c r="C661" s="804" t="s">
        <v>1</v>
      </c>
      <c r="D661" s="804" t="s">
        <v>3521</v>
      </c>
      <c r="E661" s="277" t="s">
        <v>1</v>
      </c>
      <c r="F661" s="803">
        <v>5.5</v>
      </c>
      <c r="H661" s="34"/>
    </row>
    <row r="662" spans="2:8" s="686" customFormat="1" ht="16.95" customHeight="1">
      <c r="B662" s="34"/>
      <c r="C662" s="804" t="s">
        <v>1</v>
      </c>
      <c r="D662" s="804" t="s">
        <v>3520</v>
      </c>
      <c r="E662" s="277" t="s">
        <v>1</v>
      </c>
      <c r="F662" s="803">
        <v>4.75</v>
      </c>
      <c r="H662" s="34"/>
    </row>
    <row r="663" spans="2:8" s="686" customFormat="1" ht="16.95" customHeight="1">
      <c r="B663" s="34"/>
      <c r="C663" s="804" t="s">
        <v>1</v>
      </c>
      <c r="D663" s="804" t="s">
        <v>3519</v>
      </c>
      <c r="E663" s="277" t="s">
        <v>1</v>
      </c>
      <c r="F663" s="803">
        <v>6.5</v>
      </c>
      <c r="H663" s="34"/>
    </row>
    <row r="664" spans="2:8" s="686" customFormat="1" ht="16.95" customHeight="1">
      <c r="B664" s="34"/>
      <c r="C664" s="804" t="s">
        <v>1</v>
      </c>
      <c r="D664" s="804" t="s">
        <v>3518</v>
      </c>
      <c r="E664" s="277" t="s">
        <v>1</v>
      </c>
      <c r="F664" s="803">
        <v>1.625</v>
      </c>
      <c r="H664" s="34"/>
    </row>
    <row r="665" spans="2:8" s="686" customFormat="1" ht="16.95" customHeight="1">
      <c r="B665" s="34"/>
      <c r="C665" s="804" t="s">
        <v>1</v>
      </c>
      <c r="D665" s="804" t="s">
        <v>3517</v>
      </c>
      <c r="E665" s="277" t="s">
        <v>1</v>
      </c>
      <c r="F665" s="803">
        <v>2.375</v>
      </c>
      <c r="H665" s="34"/>
    </row>
    <row r="666" spans="2:8" s="686" customFormat="1" ht="16.95" customHeight="1">
      <c r="B666" s="34"/>
      <c r="C666" s="804" t="s">
        <v>1</v>
      </c>
      <c r="D666" s="804" t="s">
        <v>3516</v>
      </c>
      <c r="E666" s="277" t="s">
        <v>1</v>
      </c>
      <c r="F666" s="803">
        <v>7.25</v>
      </c>
      <c r="H666" s="34"/>
    </row>
    <row r="667" spans="2:8" s="686" customFormat="1" ht="16.95" customHeight="1">
      <c r="B667" s="34"/>
      <c r="C667" s="804" t="s">
        <v>1</v>
      </c>
      <c r="D667" s="804" t="s">
        <v>3515</v>
      </c>
      <c r="E667" s="277" t="s">
        <v>1</v>
      </c>
      <c r="F667" s="803">
        <v>7.25</v>
      </c>
      <c r="H667" s="34"/>
    </row>
    <row r="668" spans="2:8" s="686" customFormat="1" ht="16.95" customHeight="1">
      <c r="B668" s="34"/>
      <c r="C668" s="804" t="s">
        <v>1</v>
      </c>
      <c r="D668" s="804" t="s">
        <v>3514</v>
      </c>
      <c r="E668" s="277" t="s">
        <v>1</v>
      </c>
      <c r="F668" s="803">
        <v>2</v>
      </c>
      <c r="H668" s="34"/>
    </row>
    <row r="669" spans="2:8" s="686" customFormat="1" ht="16.95" customHeight="1">
      <c r="B669" s="34"/>
      <c r="C669" s="804" t="s">
        <v>1</v>
      </c>
      <c r="D669" s="804" t="s">
        <v>3513</v>
      </c>
      <c r="E669" s="277" t="s">
        <v>1</v>
      </c>
      <c r="F669" s="803">
        <v>1.625</v>
      </c>
      <c r="H669" s="34"/>
    </row>
    <row r="670" spans="2:8" s="686" customFormat="1" ht="16.95" customHeight="1">
      <c r="B670" s="34"/>
      <c r="C670" s="804" t="s">
        <v>1</v>
      </c>
      <c r="D670" s="804" t="s">
        <v>3512</v>
      </c>
      <c r="E670" s="277" t="s">
        <v>1</v>
      </c>
      <c r="F670" s="803">
        <v>2.75</v>
      </c>
      <c r="H670" s="34"/>
    </row>
    <row r="671" spans="2:8" s="686" customFormat="1" ht="16.95" customHeight="1">
      <c r="B671" s="34"/>
      <c r="C671" s="804" t="s">
        <v>1</v>
      </c>
      <c r="D671" s="804" t="s">
        <v>3511</v>
      </c>
      <c r="E671" s="277" t="s">
        <v>1</v>
      </c>
      <c r="F671" s="803">
        <v>2.75</v>
      </c>
      <c r="H671" s="34"/>
    </row>
    <row r="672" spans="2:8" s="686" customFormat="1" ht="16.95" customHeight="1">
      <c r="B672" s="34"/>
      <c r="C672" s="804" t="s">
        <v>1</v>
      </c>
      <c r="D672" s="804" t="s">
        <v>3510</v>
      </c>
      <c r="E672" s="277" t="s">
        <v>1</v>
      </c>
      <c r="F672" s="803">
        <v>1.65</v>
      </c>
      <c r="H672" s="34"/>
    </row>
    <row r="673" spans="2:8" s="686" customFormat="1" ht="16.95" customHeight="1">
      <c r="B673" s="34"/>
      <c r="C673" s="804" t="s">
        <v>1</v>
      </c>
      <c r="D673" s="804" t="s">
        <v>3509</v>
      </c>
      <c r="E673" s="277" t="s">
        <v>1</v>
      </c>
      <c r="F673" s="803">
        <v>7.875</v>
      </c>
      <c r="H673" s="34"/>
    </row>
    <row r="674" spans="2:8" s="686" customFormat="1" ht="16.95" customHeight="1">
      <c r="B674" s="34"/>
      <c r="C674" s="804" t="s">
        <v>1</v>
      </c>
      <c r="D674" s="804" t="s">
        <v>3508</v>
      </c>
      <c r="E674" s="277" t="s">
        <v>1</v>
      </c>
      <c r="F674" s="803">
        <v>3.125</v>
      </c>
      <c r="H674" s="34"/>
    </row>
    <row r="675" spans="2:8" s="686" customFormat="1" ht="16.95" customHeight="1">
      <c r="B675" s="34"/>
      <c r="C675" s="804" t="s">
        <v>1</v>
      </c>
      <c r="D675" s="804" t="s">
        <v>3507</v>
      </c>
      <c r="E675" s="277" t="s">
        <v>1</v>
      </c>
      <c r="F675" s="803">
        <v>3.125</v>
      </c>
      <c r="H675" s="34"/>
    </row>
    <row r="676" spans="2:8" s="686" customFormat="1" ht="16.95" customHeight="1">
      <c r="B676" s="34"/>
      <c r="C676" s="804" t="s">
        <v>1</v>
      </c>
      <c r="D676" s="804" t="s">
        <v>3506</v>
      </c>
      <c r="E676" s="277" t="s">
        <v>1</v>
      </c>
      <c r="F676" s="803">
        <v>3.125</v>
      </c>
      <c r="H676" s="34"/>
    </row>
    <row r="677" spans="2:8" s="686" customFormat="1" ht="16.95" customHeight="1">
      <c r="B677" s="34"/>
      <c r="C677" s="804" t="s">
        <v>1</v>
      </c>
      <c r="D677" s="804" t="s">
        <v>3505</v>
      </c>
      <c r="E677" s="277" t="s">
        <v>1</v>
      </c>
      <c r="F677" s="803">
        <v>3.0249999999999999</v>
      </c>
      <c r="H677" s="34"/>
    </row>
    <row r="678" spans="2:8" s="686" customFormat="1" ht="16.95" customHeight="1">
      <c r="B678" s="34"/>
      <c r="C678" s="804" t="s">
        <v>3504</v>
      </c>
      <c r="D678" s="804" t="s">
        <v>2951</v>
      </c>
      <c r="E678" s="277" t="s">
        <v>1</v>
      </c>
      <c r="F678" s="803">
        <v>71.975999999999999</v>
      </c>
      <c r="H678" s="34"/>
    </row>
    <row r="679" spans="2:8" s="686" customFormat="1" ht="16.95" customHeight="1">
      <c r="B679" s="34"/>
      <c r="C679" s="809" t="s">
        <v>2950</v>
      </c>
      <c r="H679" s="34"/>
    </row>
    <row r="680" spans="2:8" s="686" customFormat="1" ht="16.95" customHeight="1">
      <c r="B680" s="34"/>
      <c r="C680" s="804" t="s">
        <v>3503</v>
      </c>
      <c r="D680" s="804" t="s">
        <v>3502</v>
      </c>
      <c r="E680" s="277" t="s">
        <v>270</v>
      </c>
      <c r="F680" s="803">
        <v>71.975999999999999</v>
      </c>
      <c r="H680" s="34"/>
    </row>
    <row r="681" spans="2:8" s="686" customFormat="1" ht="16.95" customHeight="1">
      <c r="B681" s="34"/>
      <c r="C681" s="804" t="s">
        <v>3501</v>
      </c>
      <c r="D681" s="804" t="s">
        <v>3500</v>
      </c>
      <c r="E681" s="277" t="s">
        <v>270</v>
      </c>
      <c r="F681" s="803">
        <v>170.77799999999999</v>
      </c>
      <c r="H681" s="34"/>
    </row>
    <row r="682" spans="2:8" s="686" customFormat="1" ht="16.95" customHeight="1">
      <c r="B682" s="34"/>
      <c r="C682" s="808" t="s">
        <v>3491</v>
      </c>
      <c r="D682" s="807" t="s">
        <v>3499</v>
      </c>
      <c r="E682" s="806" t="s">
        <v>1</v>
      </c>
      <c r="F682" s="805">
        <v>428.69200000000001</v>
      </c>
      <c r="H682" s="34"/>
    </row>
    <row r="683" spans="2:8" s="686" customFormat="1" ht="16.95" customHeight="1">
      <c r="B683" s="34"/>
      <c r="C683" s="804" t="s">
        <v>1</v>
      </c>
      <c r="D683" s="804" t="s">
        <v>3498</v>
      </c>
      <c r="E683" s="277" t="s">
        <v>1</v>
      </c>
      <c r="F683" s="803">
        <v>124.24</v>
      </c>
      <c r="H683" s="34"/>
    </row>
    <row r="684" spans="2:8" s="686" customFormat="1" ht="16.95" customHeight="1">
      <c r="B684" s="34"/>
      <c r="C684" s="804" t="s">
        <v>1</v>
      </c>
      <c r="D684" s="804" t="s">
        <v>3497</v>
      </c>
      <c r="E684" s="277" t="s">
        <v>1</v>
      </c>
      <c r="F684" s="803">
        <v>17.12</v>
      </c>
      <c r="H684" s="34"/>
    </row>
    <row r="685" spans="2:8" s="686" customFormat="1" ht="16.95" customHeight="1">
      <c r="B685" s="34"/>
      <c r="C685" s="804" t="s">
        <v>1</v>
      </c>
      <c r="D685" s="804" t="s">
        <v>3496</v>
      </c>
      <c r="E685" s="277" t="s">
        <v>1</v>
      </c>
      <c r="F685" s="803">
        <v>26.9</v>
      </c>
      <c r="H685" s="34"/>
    </row>
    <row r="686" spans="2:8" s="686" customFormat="1" ht="16.95" customHeight="1">
      <c r="B686" s="34"/>
      <c r="C686" s="804" t="s">
        <v>1</v>
      </c>
      <c r="D686" s="804" t="s">
        <v>3495</v>
      </c>
      <c r="E686" s="277" t="s">
        <v>1</v>
      </c>
      <c r="F686" s="803">
        <v>79.831999999999994</v>
      </c>
      <c r="H686" s="34"/>
    </row>
    <row r="687" spans="2:8" s="686" customFormat="1" ht="16.95" customHeight="1">
      <c r="B687" s="34"/>
      <c r="C687" s="804" t="s">
        <v>1</v>
      </c>
      <c r="D687" s="804" t="s">
        <v>3494</v>
      </c>
      <c r="E687" s="277" t="s">
        <v>1</v>
      </c>
      <c r="F687" s="803">
        <v>76.58</v>
      </c>
      <c r="H687" s="34"/>
    </row>
    <row r="688" spans="2:8" s="686" customFormat="1" ht="16.95" customHeight="1">
      <c r="B688" s="34"/>
      <c r="C688" s="804" t="s">
        <v>1</v>
      </c>
      <c r="D688" s="804" t="s">
        <v>3493</v>
      </c>
      <c r="E688" s="277" t="s">
        <v>1</v>
      </c>
      <c r="F688" s="803">
        <v>90.66</v>
      </c>
      <c r="H688" s="34"/>
    </row>
    <row r="689" spans="2:8" s="686" customFormat="1" ht="16.95" customHeight="1">
      <c r="B689" s="34"/>
      <c r="C689" s="804" t="s">
        <v>1</v>
      </c>
      <c r="D689" s="804" t="s">
        <v>3492</v>
      </c>
      <c r="E689" s="277" t="s">
        <v>1</v>
      </c>
      <c r="F689" s="803">
        <v>13.36</v>
      </c>
      <c r="H689" s="34"/>
    </row>
    <row r="690" spans="2:8" s="686" customFormat="1" ht="16.95" customHeight="1">
      <c r="B690" s="34"/>
      <c r="C690" s="804" t="s">
        <v>3491</v>
      </c>
      <c r="D690" s="804" t="s">
        <v>3195</v>
      </c>
      <c r="E690" s="277" t="s">
        <v>1</v>
      </c>
      <c r="F690" s="803">
        <v>428.69200000000001</v>
      </c>
      <c r="H690" s="34"/>
    </row>
    <row r="691" spans="2:8" s="686" customFormat="1" ht="16.95" customHeight="1">
      <c r="B691" s="34"/>
      <c r="C691" s="809" t="s">
        <v>2950</v>
      </c>
      <c r="H691" s="34"/>
    </row>
    <row r="692" spans="2:8" s="686" customFormat="1">
      <c r="B692" s="34"/>
      <c r="C692" s="804" t="s">
        <v>3490</v>
      </c>
      <c r="D692" s="804" t="s">
        <v>3489</v>
      </c>
      <c r="E692" s="277" t="s">
        <v>158</v>
      </c>
      <c r="F692" s="803">
        <v>428.69200000000001</v>
      </c>
      <c r="H692" s="34"/>
    </row>
    <row r="693" spans="2:8" s="686" customFormat="1">
      <c r="B693" s="34"/>
      <c r="C693" s="804" t="s">
        <v>3488</v>
      </c>
      <c r="D693" s="804" t="s">
        <v>3487</v>
      </c>
      <c r="E693" s="277" t="s">
        <v>212</v>
      </c>
      <c r="F693" s="803">
        <v>2.3149999999999999</v>
      </c>
      <c r="H693" s="34"/>
    </row>
    <row r="694" spans="2:8" s="686" customFormat="1" ht="16.95" customHeight="1">
      <c r="B694" s="34"/>
      <c r="C694" s="804" t="s">
        <v>3486</v>
      </c>
      <c r="D694" s="804" t="s">
        <v>3485</v>
      </c>
      <c r="E694" s="277" t="s">
        <v>212</v>
      </c>
      <c r="F694" s="803">
        <v>2.3149999999999999</v>
      </c>
      <c r="H694" s="34"/>
    </row>
    <row r="695" spans="2:8" s="686" customFormat="1" ht="16.95" customHeight="1">
      <c r="B695" s="34"/>
      <c r="C695" s="804" t="s">
        <v>3484</v>
      </c>
      <c r="D695" s="804" t="s">
        <v>3483</v>
      </c>
      <c r="E695" s="277" t="s">
        <v>212</v>
      </c>
      <c r="F695" s="803">
        <v>2.5459999999999998</v>
      </c>
      <c r="H695" s="34"/>
    </row>
    <row r="696" spans="2:8" s="686" customFormat="1" ht="16.95" customHeight="1">
      <c r="B696" s="34"/>
      <c r="C696" s="808" t="s">
        <v>3462</v>
      </c>
      <c r="D696" s="807" t="s">
        <v>3482</v>
      </c>
      <c r="E696" s="806" t="s">
        <v>1</v>
      </c>
      <c r="F696" s="805">
        <v>513.072</v>
      </c>
      <c r="H696" s="34"/>
    </row>
    <row r="697" spans="2:8" s="686" customFormat="1" ht="16.95" customHeight="1">
      <c r="B697" s="34"/>
      <c r="C697" s="804" t="s">
        <v>1</v>
      </c>
      <c r="D697" s="804" t="s">
        <v>3481</v>
      </c>
      <c r="E697" s="277" t="s">
        <v>1</v>
      </c>
      <c r="F697" s="803">
        <v>11.8</v>
      </c>
      <c r="H697" s="34"/>
    </row>
    <row r="698" spans="2:8" s="686" customFormat="1" ht="16.95" customHeight="1">
      <c r="B698" s="34"/>
      <c r="C698" s="804" t="s">
        <v>1</v>
      </c>
      <c r="D698" s="804" t="s">
        <v>3480</v>
      </c>
      <c r="E698" s="277" t="s">
        <v>1</v>
      </c>
      <c r="F698" s="803">
        <v>14.2</v>
      </c>
      <c r="H698" s="34"/>
    </row>
    <row r="699" spans="2:8" s="686" customFormat="1" ht="16.95" customHeight="1">
      <c r="B699" s="34"/>
      <c r="C699" s="804" t="s">
        <v>1</v>
      </c>
      <c r="D699" s="804" t="s">
        <v>3479</v>
      </c>
      <c r="E699" s="277" t="s">
        <v>1</v>
      </c>
      <c r="F699" s="803">
        <v>19.760000000000002</v>
      </c>
      <c r="H699" s="34"/>
    </row>
    <row r="700" spans="2:8" s="686" customFormat="1" ht="16.95" customHeight="1">
      <c r="B700" s="34"/>
      <c r="C700" s="804" t="s">
        <v>1</v>
      </c>
      <c r="D700" s="804" t="s">
        <v>3478</v>
      </c>
      <c r="E700" s="277" t="s">
        <v>1</v>
      </c>
      <c r="F700" s="803">
        <v>28.8</v>
      </c>
      <c r="H700" s="34"/>
    </row>
    <row r="701" spans="2:8" s="686" customFormat="1" ht="16.95" customHeight="1">
      <c r="B701" s="34"/>
      <c r="C701" s="804" t="s">
        <v>1</v>
      </c>
      <c r="D701" s="804" t="s">
        <v>3477</v>
      </c>
      <c r="E701" s="277" t="s">
        <v>1</v>
      </c>
      <c r="F701" s="803">
        <v>34.72</v>
      </c>
      <c r="H701" s="34"/>
    </row>
    <row r="702" spans="2:8" s="686" customFormat="1" ht="16.95" customHeight="1">
      <c r="B702" s="34"/>
      <c r="C702" s="804" t="s">
        <v>1</v>
      </c>
      <c r="D702" s="804" t="s">
        <v>3476</v>
      </c>
      <c r="E702" s="277" t="s">
        <v>1</v>
      </c>
      <c r="F702" s="803">
        <v>33.116</v>
      </c>
      <c r="H702" s="34"/>
    </row>
    <row r="703" spans="2:8" s="686" customFormat="1" ht="16.95" customHeight="1">
      <c r="B703" s="34"/>
      <c r="C703" s="804" t="s">
        <v>1</v>
      </c>
      <c r="D703" s="804" t="s">
        <v>3475</v>
      </c>
      <c r="E703" s="277" t="s">
        <v>1</v>
      </c>
      <c r="F703" s="803">
        <v>33.116</v>
      </c>
      <c r="H703" s="34"/>
    </row>
    <row r="704" spans="2:8" s="686" customFormat="1" ht="16.95" customHeight="1">
      <c r="B704" s="34"/>
      <c r="C704" s="804" t="s">
        <v>1</v>
      </c>
      <c r="D704" s="804" t="s">
        <v>3474</v>
      </c>
      <c r="E704" s="277" t="s">
        <v>1</v>
      </c>
      <c r="F704" s="803">
        <v>17.399999999999999</v>
      </c>
      <c r="H704" s="34"/>
    </row>
    <row r="705" spans="2:8" s="686" customFormat="1" ht="16.95" customHeight="1">
      <c r="B705" s="34"/>
      <c r="C705" s="804" t="s">
        <v>1</v>
      </c>
      <c r="D705" s="804" t="s">
        <v>3473</v>
      </c>
      <c r="E705" s="277" t="s">
        <v>1</v>
      </c>
      <c r="F705" s="803">
        <v>20.56</v>
      </c>
      <c r="H705" s="34"/>
    </row>
    <row r="706" spans="2:8" s="686" customFormat="1" ht="16.95" customHeight="1">
      <c r="B706" s="34"/>
      <c r="C706" s="804" t="s">
        <v>1</v>
      </c>
      <c r="D706" s="804" t="s">
        <v>3472</v>
      </c>
      <c r="E706" s="277" t="s">
        <v>1</v>
      </c>
      <c r="F706" s="803">
        <v>17.399999999999999</v>
      </c>
      <c r="H706" s="34"/>
    </row>
    <row r="707" spans="2:8" s="686" customFormat="1" ht="16.95" customHeight="1">
      <c r="B707" s="34"/>
      <c r="C707" s="804" t="s">
        <v>1</v>
      </c>
      <c r="D707" s="804" t="s">
        <v>3471</v>
      </c>
      <c r="E707" s="277" t="s">
        <v>1</v>
      </c>
      <c r="F707" s="803">
        <v>20.56</v>
      </c>
      <c r="H707" s="34"/>
    </row>
    <row r="708" spans="2:8" s="686" customFormat="1" ht="16.95" customHeight="1">
      <c r="B708" s="34"/>
      <c r="C708" s="804" t="s">
        <v>1</v>
      </c>
      <c r="D708" s="804" t="s">
        <v>3470</v>
      </c>
      <c r="E708" s="277" t="s">
        <v>1</v>
      </c>
      <c r="F708" s="803">
        <v>12.76</v>
      </c>
      <c r="H708" s="34"/>
    </row>
    <row r="709" spans="2:8" s="686" customFormat="1" ht="16.95" customHeight="1">
      <c r="B709" s="34"/>
      <c r="C709" s="804" t="s">
        <v>1</v>
      </c>
      <c r="D709" s="804" t="s">
        <v>3469</v>
      </c>
      <c r="E709" s="277" t="s">
        <v>1</v>
      </c>
      <c r="F709" s="803">
        <v>40.4</v>
      </c>
      <c r="H709" s="34"/>
    </row>
    <row r="710" spans="2:8" s="686" customFormat="1" ht="16.95" customHeight="1">
      <c r="B710" s="34"/>
      <c r="C710" s="804" t="s">
        <v>1</v>
      </c>
      <c r="D710" s="804" t="s">
        <v>3468</v>
      </c>
      <c r="E710" s="277" t="s">
        <v>1</v>
      </c>
      <c r="F710" s="803">
        <v>42</v>
      </c>
      <c r="H710" s="34"/>
    </row>
    <row r="711" spans="2:8" s="686" customFormat="1" ht="16.95" customHeight="1">
      <c r="B711" s="34"/>
      <c r="C711" s="804" t="s">
        <v>1</v>
      </c>
      <c r="D711" s="804" t="s">
        <v>3467</v>
      </c>
      <c r="E711" s="277" t="s">
        <v>1</v>
      </c>
      <c r="F711" s="803">
        <v>41.6</v>
      </c>
      <c r="H711" s="34"/>
    </row>
    <row r="712" spans="2:8" s="686" customFormat="1" ht="16.95" customHeight="1">
      <c r="B712" s="34"/>
      <c r="C712" s="804" t="s">
        <v>1</v>
      </c>
      <c r="D712" s="804" t="s">
        <v>3466</v>
      </c>
      <c r="E712" s="277" t="s">
        <v>1</v>
      </c>
      <c r="F712" s="803">
        <v>42</v>
      </c>
      <c r="H712" s="34"/>
    </row>
    <row r="713" spans="2:8" s="686" customFormat="1" ht="16.95" customHeight="1">
      <c r="B713" s="34"/>
      <c r="C713" s="804" t="s">
        <v>1</v>
      </c>
      <c r="D713" s="804" t="s">
        <v>3465</v>
      </c>
      <c r="E713" s="277" t="s">
        <v>1</v>
      </c>
      <c r="F713" s="803">
        <v>19.920000000000002</v>
      </c>
      <c r="H713" s="34"/>
    </row>
    <row r="714" spans="2:8" s="686" customFormat="1" ht="16.95" customHeight="1">
      <c r="B714" s="34"/>
      <c r="C714" s="804" t="s">
        <v>1</v>
      </c>
      <c r="D714" s="804" t="s">
        <v>3464</v>
      </c>
      <c r="E714" s="277" t="s">
        <v>1</v>
      </c>
      <c r="F714" s="803">
        <v>28.52</v>
      </c>
      <c r="H714" s="34"/>
    </row>
    <row r="715" spans="2:8" s="686" customFormat="1" ht="16.95" customHeight="1">
      <c r="B715" s="34"/>
      <c r="C715" s="804" t="s">
        <v>1</v>
      </c>
      <c r="D715" s="804" t="s">
        <v>3463</v>
      </c>
      <c r="E715" s="277" t="s">
        <v>1</v>
      </c>
      <c r="F715" s="803">
        <v>34.44</v>
      </c>
      <c r="H715" s="34"/>
    </row>
    <row r="716" spans="2:8" s="686" customFormat="1" ht="16.95" customHeight="1">
      <c r="B716" s="34"/>
      <c r="C716" s="804" t="s">
        <v>3462</v>
      </c>
      <c r="D716" s="804" t="s">
        <v>3461</v>
      </c>
      <c r="E716" s="277" t="s">
        <v>1</v>
      </c>
      <c r="F716" s="803">
        <v>513.072</v>
      </c>
      <c r="H716" s="34"/>
    </row>
    <row r="717" spans="2:8" s="686" customFormat="1" ht="16.95" customHeight="1">
      <c r="B717" s="34"/>
      <c r="C717" s="809" t="s">
        <v>2950</v>
      </c>
      <c r="H717" s="34"/>
    </row>
    <row r="718" spans="2:8" s="686" customFormat="1" ht="20.6">
      <c r="B718" s="34"/>
      <c r="C718" s="804" t="s">
        <v>3460</v>
      </c>
      <c r="D718" s="804" t="s">
        <v>3459</v>
      </c>
      <c r="E718" s="277" t="s">
        <v>270</v>
      </c>
      <c r="F718" s="803">
        <v>513.072</v>
      </c>
      <c r="H718" s="34"/>
    </row>
    <row r="719" spans="2:8" s="686" customFormat="1" ht="16.95" customHeight="1">
      <c r="B719" s="34"/>
      <c r="C719" s="804" t="s">
        <v>3458</v>
      </c>
      <c r="D719" s="804" t="s">
        <v>3457</v>
      </c>
      <c r="E719" s="277" t="s">
        <v>270</v>
      </c>
      <c r="F719" s="803">
        <v>513.072</v>
      </c>
      <c r="H719" s="34"/>
    </row>
    <row r="720" spans="2:8" s="686" customFormat="1" ht="16.95" customHeight="1">
      <c r="B720" s="34"/>
      <c r="C720" s="804" t="s">
        <v>3456</v>
      </c>
      <c r="D720" s="804" t="s">
        <v>3455</v>
      </c>
      <c r="E720" s="277" t="s">
        <v>270</v>
      </c>
      <c r="F720" s="803">
        <v>590.03300000000002</v>
      </c>
      <c r="H720" s="34"/>
    </row>
    <row r="721" spans="2:8" s="686" customFormat="1" ht="16.95" customHeight="1">
      <c r="B721" s="34"/>
      <c r="C721" s="808" t="s">
        <v>3435</v>
      </c>
      <c r="D721" s="807" t="s">
        <v>3454</v>
      </c>
      <c r="E721" s="806" t="s">
        <v>1</v>
      </c>
      <c r="F721" s="805">
        <v>271.63600000000002</v>
      </c>
      <c r="H721" s="34"/>
    </row>
    <row r="722" spans="2:8" s="686" customFormat="1" ht="16.95" customHeight="1">
      <c r="B722" s="34"/>
      <c r="C722" s="804" t="s">
        <v>1</v>
      </c>
      <c r="D722" s="804" t="s">
        <v>3453</v>
      </c>
      <c r="E722" s="277" t="s">
        <v>1</v>
      </c>
      <c r="F722" s="803">
        <v>8</v>
      </c>
      <c r="H722" s="34"/>
    </row>
    <row r="723" spans="2:8" s="686" customFormat="1" ht="16.95" customHeight="1">
      <c r="B723" s="34"/>
      <c r="C723" s="804" t="s">
        <v>1</v>
      </c>
      <c r="D723" s="804" t="s">
        <v>3452</v>
      </c>
      <c r="E723" s="277" t="s">
        <v>1</v>
      </c>
      <c r="F723" s="803">
        <v>10.78</v>
      </c>
      <c r="H723" s="34"/>
    </row>
    <row r="724" spans="2:8" s="686" customFormat="1" ht="16.95" customHeight="1">
      <c r="B724" s="34"/>
      <c r="C724" s="804" t="s">
        <v>1</v>
      </c>
      <c r="D724" s="804" t="s">
        <v>3451</v>
      </c>
      <c r="E724" s="277" t="s">
        <v>1</v>
      </c>
      <c r="F724" s="803">
        <v>16.8</v>
      </c>
      <c r="H724" s="34"/>
    </row>
    <row r="725" spans="2:8" s="686" customFormat="1" ht="16.95" customHeight="1">
      <c r="B725" s="34"/>
      <c r="C725" s="804" t="s">
        <v>1</v>
      </c>
      <c r="D725" s="804" t="s">
        <v>3450</v>
      </c>
      <c r="E725" s="277" t="s">
        <v>1</v>
      </c>
      <c r="F725" s="803">
        <v>19.760000000000002</v>
      </c>
      <c r="H725" s="34"/>
    </row>
    <row r="726" spans="2:8" s="686" customFormat="1" ht="16.95" customHeight="1">
      <c r="B726" s="34"/>
      <c r="C726" s="804" t="s">
        <v>1</v>
      </c>
      <c r="D726" s="804" t="s">
        <v>3449</v>
      </c>
      <c r="E726" s="277" t="s">
        <v>1</v>
      </c>
      <c r="F726" s="803">
        <v>17.358000000000001</v>
      </c>
      <c r="H726" s="34"/>
    </row>
    <row r="727" spans="2:8" s="686" customFormat="1" ht="16.95" customHeight="1">
      <c r="B727" s="34"/>
      <c r="C727" s="804" t="s">
        <v>1</v>
      </c>
      <c r="D727" s="804" t="s">
        <v>3448</v>
      </c>
      <c r="E727" s="277" t="s">
        <v>1</v>
      </c>
      <c r="F727" s="803">
        <v>17.358000000000001</v>
      </c>
      <c r="H727" s="34"/>
    </row>
    <row r="728" spans="2:8" s="686" customFormat="1" ht="16.95" customHeight="1">
      <c r="B728" s="34"/>
      <c r="C728" s="804" t="s">
        <v>1</v>
      </c>
      <c r="D728" s="804" t="s">
        <v>3447</v>
      </c>
      <c r="E728" s="277" t="s">
        <v>1</v>
      </c>
      <c r="F728" s="803">
        <v>9.6</v>
      </c>
      <c r="H728" s="34"/>
    </row>
    <row r="729" spans="2:8" s="686" customFormat="1" ht="16.95" customHeight="1">
      <c r="B729" s="34"/>
      <c r="C729" s="804" t="s">
        <v>1</v>
      </c>
      <c r="D729" s="804" t="s">
        <v>3446</v>
      </c>
      <c r="E729" s="277" t="s">
        <v>1</v>
      </c>
      <c r="F729" s="803">
        <v>11.08</v>
      </c>
      <c r="H729" s="34"/>
    </row>
    <row r="730" spans="2:8" s="686" customFormat="1" ht="16.95" customHeight="1">
      <c r="B730" s="34"/>
      <c r="C730" s="804" t="s">
        <v>1</v>
      </c>
      <c r="D730" s="804" t="s">
        <v>3445</v>
      </c>
      <c r="E730" s="277" t="s">
        <v>1</v>
      </c>
      <c r="F730" s="803">
        <v>9.6</v>
      </c>
      <c r="H730" s="34"/>
    </row>
    <row r="731" spans="2:8" s="686" customFormat="1" ht="16.95" customHeight="1">
      <c r="B731" s="34"/>
      <c r="C731" s="804" t="s">
        <v>1</v>
      </c>
      <c r="D731" s="804" t="s">
        <v>3444</v>
      </c>
      <c r="E731" s="277" t="s">
        <v>1</v>
      </c>
      <c r="F731" s="803">
        <v>11.08</v>
      </c>
      <c r="H731" s="34"/>
    </row>
    <row r="732" spans="2:8" s="686" customFormat="1" ht="16.95" customHeight="1">
      <c r="B732" s="34"/>
      <c r="C732" s="804" t="s">
        <v>1</v>
      </c>
      <c r="D732" s="804" t="s">
        <v>3443</v>
      </c>
      <c r="E732" s="277" t="s">
        <v>1</v>
      </c>
      <c r="F732" s="803">
        <v>7.08</v>
      </c>
      <c r="H732" s="34"/>
    </row>
    <row r="733" spans="2:8" s="686" customFormat="1" ht="16.95" customHeight="1">
      <c r="B733" s="34"/>
      <c r="C733" s="804" t="s">
        <v>1</v>
      </c>
      <c r="D733" s="804" t="s">
        <v>3442</v>
      </c>
      <c r="E733" s="277" t="s">
        <v>1</v>
      </c>
      <c r="F733" s="803">
        <v>21</v>
      </c>
      <c r="H733" s="34"/>
    </row>
    <row r="734" spans="2:8" s="686" customFormat="1" ht="16.95" customHeight="1">
      <c r="B734" s="34"/>
      <c r="C734" s="804" t="s">
        <v>1</v>
      </c>
      <c r="D734" s="804" t="s">
        <v>3441</v>
      </c>
      <c r="E734" s="277" t="s">
        <v>1</v>
      </c>
      <c r="F734" s="803">
        <v>21.8</v>
      </c>
      <c r="H734" s="34"/>
    </row>
    <row r="735" spans="2:8" s="686" customFormat="1" ht="16.95" customHeight="1">
      <c r="B735" s="34"/>
      <c r="C735" s="804" t="s">
        <v>1</v>
      </c>
      <c r="D735" s="804" t="s">
        <v>3440</v>
      </c>
      <c r="E735" s="277" t="s">
        <v>1</v>
      </c>
      <c r="F735" s="803">
        <v>21.6</v>
      </c>
      <c r="H735" s="34"/>
    </row>
    <row r="736" spans="2:8" s="686" customFormat="1" ht="16.95" customHeight="1">
      <c r="B736" s="34"/>
      <c r="C736" s="804" t="s">
        <v>1</v>
      </c>
      <c r="D736" s="804" t="s">
        <v>3439</v>
      </c>
      <c r="E736" s="277" t="s">
        <v>1</v>
      </c>
      <c r="F736" s="803">
        <v>21.8</v>
      </c>
      <c r="H736" s="34"/>
    </row>
    <row r="737" spans="2:8" s="686" customFormat="1" ht="16.95" customHeight="1">
      <c r="B737" s="34"/>
      <c r="C737" s="804" t="s">
        <v>1</v>
      </c>
      <c r="D737" s="804" t="s">
        <v>3438</v>
      </c>
      <c r="E737" s="277" t="s">
        <v>1</v>
      </c>
      <c r="F737" s="803">
        <v>10.66</v>
      </c>
      <c r="H737" s="34"/>
    </row>
    <row r="738" spans="2:8" s="686" customFormat="1" ht="16.95" customHeight="1">
      <c r="B738" s="34"/>
      <c r="C738" s="804" t="s">
        <v>1</v>
      </c>
      <c r="D738" s="804" t="s">
        <v>3437</v>
      </c>
      <c r="E738" s="277" t="s">
        <v>1</v>
      </c>
      <c r="F738" s="803">
        <v>16.66</v>
      </c>
      <c r="H738" s="34"/>
    </row>
    <row r="739" spans="2:8" s="686" customFormat="1" ht="16.95" customHeight="1">
      <c r="B739" s="34"/>
      <c r="C739" s="804" t="s">
        <v>1</v>
      </c>
      <c r="D739" s="804" t="s">
        <v>3436</v>
      </c>
      <c r="E739" s="277" t="s">
        <v>1</v>
      </c>
      <c r="F739" s="803">
        <v>19.62</v>
      </c>
      <c r="H739" s="34"/>
    </row>
    <row r="740" spans="2:8" s="686" customFormat="1" ht="16.95" customHeight="1">
      <c r="B740" s="34"/>
      <c r="C740" s="804" t="s">
        <v>3435</v>
      </c>
      <c r="D740" s="804" t="s">
        <v>3434</v>
      </c>
      <c r="E740" s="277" t="s">
        <v>1</v>
      </c>
      <c r="F740" s="803">
        <v>271.63600000000002</v>
      </c>
      <c r="H740" s="34"/>
    </row>
    <row r="741" spans="2:8" s="686" customFormat="1" ht="16.95" customHeight="1">
      <c r="B741" s="34"/>
      <c r="C741" s="809" t="s">
        <v>2950</v>
      </c>
      <c r="H741" s="34"/>
    </row>
    <row r="742" spans="2:8" s="686" customFormat="1" ht="16.95" customHeight="1">
      <c r="B742" s="34"/>
      <c r="C742" s="804" t="s">
        <v>3433</v>
      </c>
      <c r="D742" s="804" t="s">
        <v>3432</v>
      </c>
      <c r="E742" s="277" t="s">
        <v>158</v>
      </c>
      <c r="F742" s="803">
        <v>271.63600000000002</v>
      </c>
      <c r="H742" s="34"/>
    </row>
    <row r="743" spans="2:8" s="686" customFormat="1" ht="16.95" customHeight="1">
      <c r="B743" s="34"/>
      <c r="C743" s="804" t="s">
        <v>3431</v>
      </c>
      <c r="D743" s="804" t="s">
        <v>3430</v>
      </c>
      <c r="E743" s="277" t="s">
        <v>158</v>
      </c>
      <c r="F743" s="803">
        <v>271.63600000000002</v>
      </c>
      <c r="H743" s="34"/>
    </row>
    <row r="744" spans="2:8" s="686" customFormat="1" ht="16.95" customHeight="1">
      <c r="B744" s="34"/>
      <c r="C744" s="804" t="s">
        <v>3429</v>
      </c>
      <c r="D744" s="804" t="s">
        <v>3428</v>
      </c>
      <c r="E744" s="277" t="s">
        <v>158</v>
      </c>
      <c r="F744" s="803">
        <v>285.21800000000002</v>
      </c>
      <c r="H744" s="34"/>
    </row>
    <row r="745" spans="2:8" s="686" customFormat="1" ht="16.95" customHeight="1">
      <c r="B745" s="34"/>
      <c r="C745" s="804" t="s">
        <v>3427</v>
      </c>
      <c r="D745" s="804" t="s">
        <v>3426</v>
      </c>
      <c r="E745" s="277" t="s">
        <v>158</v>
      </c>
      <c r="F745" s="803">
        <v>285.21800000000002</v>
      </c>
      <c r="H745" s="34"/>
    </row>
    <row r="746" spans="2:8" s="686" customFormat="1" ht="16.95" customHeight="1">
      <c r="B746" s="34"/>
      <c r="C746" s="808" t="s">
        <v>3357</v>
      </c>
      <c r="D746" s="807" t="s">
        <v>3425</v>
      </c>
      <c r="E746" s="806" t="s">
        <v>1</v>
      </c>
      <c r="F746" s="805">
        <v>3502.51</v>
      </c>
      <c r="H746" s="34"/>
    </row>
    <row r="747" spans="2:8" s="686" customFormat="1" ht="16.95" customHeight="1">
      <c r="B747" s="34"/>
      <c r="C747" s="804" t="s">
        <v>1</v>
      </c>
      <c r="D747" s="804" t="s">
        <v>3424</v>
      </c>
      <c r="E747" s="277" t="s">
        <v>1</v>
      </c>
      <c r="F747" s="803">
        <v>17.41</v>
      </c>
      <c r="H747" s="34"/>
    </row>
    <row r="748" spans="2:8" s="686" customFormat="1" ht="16.95" customHeight="1">
      <c r="B748" s="34"/>
      <c r="C748" s="804" t="s">
        <v>1</v>
      </c>
      <c r="D748" s="804" t="s">
        <v>3423</v>
      </c>
      <c r="E748" s="277" t="s">
        <v>1</v>
      </c>
      <c r="F748" s="803">
        <v>241.66</v>
      </c>
      <c r="H748" s="34"/>
    </row>
    <row r="749" spans="2:8" s="686" customFormat="1" ht="16.95" customHeight="1">
      <c r="B749" s="34"/>
      <c r="C749" s="804" t="s">
        <v>1</v>
      </c>
      <c r="D749" s="804" t="s">
        <v>3422</v>
      </c>
      <c r="E749" s="277" t="s">
        <v>1</v>
      </c>
      <c r="F749" s="803">
        <v>56.56</v>
      </c>
      <c r="H749" s="34"/>
    </row>
    <row r="750" spans="2:8" s="686" customFormat="1" ht="16.95" customHeight="1">
      <c r="B750" s="34"/>
      <c r="C750" s="804" t="s">
        <v>1</v>
      </c>
      <c r="D750" s="804" t="s">
        <v>3421</v>
      </c>
      <c r="E750" s="277" t="s">
        <v>1</v>
      </c>
      <c r="F750" s="803">
        <v>53.984999999999999</v>
      </c>
      <c r="H750" s="34"/>
    </row>
    <row r="751" spans="2:8" s="686" customFormat="1" ht="16.95" customHeight="1">
      <c r="B751" s="34"/>
      <c r="C751" s="804" t="s">
        <v>1</v>
      </c>
      <c r="D751" s="804" t="s">
        <v>3420</v>
      </c>
      <c r="E751" s="277" t="s">
        <v>1</v>
      </c>
      <c r="F751" s="803">
        <v>176.73699999999999</v>
      </c>
      <c r="H751" s="34"/>
    </row>
    <row r="752" spans="2:8" s="686" customFormat="1" ht="16.95" customHeight="1">
      <c r="B752" s="34"/>
      <c r="C752" s="804" t="s">
        <v>1</v>
      </c>
      <c r="D752" s="804" t="s">
        <v>3419</v>
      </c>
      <c r="E752" s="277" t="s">
        <v>1</v>
      </c>
      <c r="F752" s="803">
        <v>51.351999999999997</v>
      </c>
      <c r="H752" s="34"/>
    </row>
    <row r="753" spans="2:8" s="686" customFormat="1" ht="16.95" customHeight="1">
      <c r="B753" s="34"/>
      <c r="C753" s="804" t="s">
        <v>1</v>
      </c>
      <c r="D753" s="804" t="s">
        <v>3418</v>
      </c>
      <c r="E753" s="277" t="s">
        <v>1</v>
      </c>
      <c r="F753" s="803">
        <v>134.73599999999999</v>
      </c>
      <c r="H753" s="34"/>
    </row>
    <row r="754" spans="2:8" s="686" customFormat="1" ht="16.95" customHeight="1">
      <c r="B754" s="34"/>
      <c r="C754" s="804" t="s">
        <v>1</v>
      </c>
      <c r="D754" s="804" t="s">
        <v>3417</v>
      </c>
      <c r="E754" s="277" t="s">
        <v>1</v>
      </c>
      <c r="F754" s="803">
        <v>86.765000000000001</v>
      </c>
      <c r="H754" s="34"/>
    </row>
    <row r="755" spans="2:8" s="686" customFormat="1" ht="16.95" customHeight="1">
      <c r="B755" s="34"/>
      <c r="C755" s="804" t="s">
        <v>1</v>
      </c>
      <c r="D755" s="804" t="s">
        <v>3416</v>
      </c>
      <c r="E755" s="277" t="s">
        <v>1</v>
      </c>
      <c r="F755" s="803">
        <v>137.749</v>
      </c>
      <c r="H755" s="34"/>
    </row>
    <row r="756" spans="2:8" s="686" customFormat="1" ht="16.95" customHeight="1">
      <c r="B756" s="34"/>
      <c r="C756" s="804" t="s">
        <v>1</v>
      </c>
      <c r="D756" s="804" t="s">
        <v>3415</v>
      </c>
      <c r="E756" s="277" t="s">
        <v>1</v>
      </c>
      <c r="F756" s="803">
        <v>45.152000000000001</v>
      </c>
      <c r="H756" s="34"/>
    </row>
    <row r="757" spans="2:8" s="686" customFormat="1" ht="16.95" customHeight="1">
      <c r="B757" s="34"/>
      <c r="C757" s="804" t="s">
        <v>1</v>
      </c>
      <c r="D757" s="804" t="s">
        <v>3414</v>
      </c>
      <c r="E757" s="277" t="s">
        <v>1</v>
      </c>
      <c r="F757" s="803">
        <v>95.771000000000001</v>
      </c>
      <c r="H757" s="34"/>
    </row>
    <row r="758" spans="2:8" s="686" customFormat="1" ht="16.95" customHeight="1">
      <c r="B758" s="34"/>
      <c r="C758" s="804" t="s">
        <v>1</v>
      </c>
      <c r="D758" s="804" t="s">
        <v>3413</v>
      </c>
      <c r="E758" s="277" t="s">
        <v>1</v>
      </c>
      <c r="F758" s="803">
        <v>89.429000000000002</v>
      </c>
      <c r="H758" s="34"/>
    </row>
    <row r="759" spans="2:8" s="686" customFormat="1" ht="16.95" customHeight="1">
      <c r="B759" s="34"/>
      <c r="C759" s="804" t="s">
        <v>1</v>
      </c>
      <c r="D759" s="804" t="s">
        <v>3412</v>
      </c>
      <c r="E759" s="277" t="s">
        <v>1</v>
      </c>
      <c r="F759" s="803">
        <v>30.939</v>
      </c>
      <c r="H759" s="34"/>
    </row>
    <row r="760" spans="2:8" s="686" customFormat="1" ht="16.95" customHeight="1">
      <c r="B760" s="34"/>
      <c r="C760" s="804" t="s">
        <v>1</v>
      </c>
      <c r="D760" s="804" t="s">
        <v>3411</v>
      </c>
      <c r="E760" s="277" t="s">
        <v>1</v>
      </c>
      <c r="F760" s="803">
        <v>19.228999999999999</v>
      </c>
      <c r="H760" s="34"/>
    </row>
    <row r="761" spans="2:8" s="686" customFormat="1" ht="16.95" customHeight="1">
      <c r="B761" s="34"/>
      <c r="C761" s="804" t="s">
        <v>1</v>
      </c>
      <c r="D761" s="804" t="s">
        <v>3410</v>
      </c>
      <c r="E761" s="277" t="s">
        <v>1</v>
      </c>
      <c r="F761" s="803">
        <v>31.454999999999998</v>
      </c>
      <c r="H761" s="34"/>
    </row>
    <row r="762" spans="2:8" s="686" customFormat="1" ht="16.95" customHeight="1">
      <c r="B762" s="34"/>
      <c r="C762" s="804" t="s">
        <v>1</v>
      </c>
      <c r="D762" s="804" t="s">
        <v>3409</v>
      </c>
      <c r="E762" s="277" t="s">
        <v>1</v>
      </c>
      <c r="F762" s="803">
        <v>31.36</v>
      </c>
      <c r="H762" s="34"/>
    </row>
    <row r="763" spans="2:8" s="686" customFormat="1" ht="16.95" customHeight="1">
      <c r="B763" s="34"/>
      <c r="C763" s="804" t="s">
        <v>1</v>
      </c>
      <c r="D763" s="804" t="s">
        <v>3408</v>
      </c>
      <c r="E763" s="277" t="s">
        <v>1</v>
      </c>
      <c r="F763" s="803">
        <v>36.847999999999999</v>
      </c>
      <c r="H763" s="34"/>
    </row>
    <row r="764" spans="2:8" s="686" customFormat="1" ht="16.95" customHeight="1">
      <c r="B764" s="34"/>
      <c r="C764" s="804" t="s">
        <v>1</v>
      </c>
      <c r="D764" s="804" t="s">
        <v>3407</v>
      </c>
      <c r="E764" s="277" t="s">
        <v>1</v>
      </c>
      <c r="F764" s="803">
        <v>38.975999999999999</v>
      </c>
      <c r="H764" s="34"/>
    </row>
    <row r="765" spans="2:8" s="686" customFormat="1" ht="16.95" customHeight="1">
      <c r="B765" s="34"/>
      <c r="C765" s="804" t="s">
        <v>1</v>
      </c>
      <c r="D765" s="804" t="s">
        <v>3406</v>
      </c>
      <c r="E765" s="277" t="s">
        <v>1</v>
      </c>
      <c r="F765" s="803">
        <v>20.16</v>
      </c>
      <c r="H765" s="34"/>
    </row>
    <row r="766" spans="2:8" s="686" customFormat="1" ht="16.95" customHeight="1">
      <c r="B766" s="34"/>
      <c r="C766" s="804" t="s">
        <v>1</v>
      </c>
      <c r="D766" s="804" t="s">
        <v>3405</v>
      </c>
      <c r="E766" s="277" t="s">
        <v>1</v>
      </c>
      <c r="F766" s="803">
        <v>18.48</v>
      </c>
      <c r="H766" s="34"/>
    </row>
    <row r="767" spans="2:8" s="686" customFormat="1" ht="16.95" customHeight="1">
      <c r="B767" s="34"/>
      <c r="C767" s="804" t="s">
        <v>1</v>
      </c>
      <c r="D767" s="804" t="s">
        <v>3404</v>
      </c>
      <c r="E767" s="277" t="s">
        <v>1</v>
      </c>
      <c r="F767" s="803">
        <v>42.896000000000001</v>
      </c>
      <c r="H767" s="34"/>
    </row>
    <row r="768" spans="2:8" s="686" customFormat="1" ht="16.95" customHeight="1">
      <c r="B768" s="34"/>
      <c r="C768" s="804" t="s">
        <v>1</v>
      </c>
      <c r="D768" s="804" t="s">
        <v>3403</v>
      </c>
      <c r="E768" s="277" t="s">
        <v>1</v>
      </c>
      <c r="F768" s="803">
        <v>55.95</v>
      </c>
      <c r="H768" s="34"/>
    </row>
    <row r="769" spans="2:8" s="686" customFormat="1" ht="16.95" customHeight="1">
      <c r="B769" s="34"/>
      <c r="C769" s="804" t="s">
        <v>1</v>
      </c>
      <c r="D769" s="804" t="s">
        <v>3402</v>
      </c>
      <c r="E769" s="277" t="s">
        <v>1</v>
      </c>
      <c r="F769" s="803">
        <v>22.8</v>
      </c>
      <c r="H769" s="34"/>
    </row>
    <row r="770" spans="2:8" s="686" customFormat="1" ht="16.95" customHeight="1">
      <c r="B770" s="34"/>
      <c r="C770" s="804" t="s">
        <v>1</v>
      </c>
      <c r="D770" s="804" t="s">
        <v>3401</v>
      </c>
      <c r="E770" s="277" t="s">
        <v>1</v>
      </c>
      <c r="F770" s="803">
        <v>20</v>
      </c>
      <c r="H770" s="34"/>
    </row>
    <row r="771" spans="2:8" s="686" customFormat="1" ht="16.95" customHeight="1">
      <c r="B771" s="34"/>
      <c r="C771" s="804" t="s">
        <v>1</v>
      </c>
      <c r="D771" s="804" t="s">
        <v>3400</v>
      </c>
      <c r="E771" s="277" t="s">
        <v>1</v>
      </c>
      <c r="F771" s="803">
        <v>178.75</v>
      </c>
      <c r="H771" s="34"/>
    </row>
    <row r="772" spans="2:8" s="686" customFormat="1" ht="16.95" customHeight="1">
      <c r="B772" s="34"/>
      <c r="C772" s="804" t="s">
        <v>1</v>
      </c>
      <c r="D772" s="804" t="s">
        <v>3399</v>
      </c>
      <c r="E772" s="277" t="s">
        <v>1</v>
      </c>
      <c r="F772" s="803">
        <v>26.95</v>
      </c>
      <c r="H772" s="34"/>
    </row>
    <row r="773" spans="2:8" s="686" customFormat="1" ht="16.95" customHeight="1">
      <c r="B773" s="34"/>
      <c r="C773" s="804" t="s">
        <v>1</v>
      </c>
      <c r="D773" s="804" t="s">
        <v>3398</v>
      </c>
      <c r="E773" s="277" t="s">
        <v>1</v>
      </c>
      <c r="F773" s="803">
        <v>19.25</v>
      </c>
      <c r="H773" s="34"/>
    </row>
    <row r="774" spans="2:8" s="686" customFormat="1" ht="16.95" customHeight="1">
      <c r="B774" s="34"/>
      <c r="C774" s="804" t="s">
        <v>1</v>
      </c>
      <c r="D774" s="804" t="s">
        <v>3397</v>
      </c>
      <c r="E774" s="277" t="s">
        <v>1</v>
      </c>
      <c r="F774" s="803">
        <v>22.95</v>
      </c>
      <c r="H774" s="34"/>
    </row>
    <row r="775" spans="2:8" s="686" customFormat="1" ht="16.95" customHeight="1">
      <c r="B775" s="34"/>
      <c r="C775" s="804" t="s">
        <v>1</v>
      </c>
      <c r="D775" s="804" t="s">
        <v>3396</v>
      </c>
      <c r="E775" s="277" t="s">
        <v>1</v>
      </c>
      <c r="F775" s="803">
        <v>36.225000000000001</v>
      </c>
      <c r="H775" s="34"/>
    </row>
    <row r="776" spans="2:8" s="686" customFormat="1" ht="16.95" customHeight="1">
      <c r="B776" s="34"/>
      <c r="C776" s="804" t="s">
        <v>1</v>
      </c>
      <c r="D776" s="804" t="s">
        <v>3395</v>
      </c>
      <c r="E776" s="277" t="s">
        <v>1</v>
      </c>
      <c r="F776" s="803">
        <v>51.860999999999997</v>
      </c>
      <c r="H776" s="34"/>
    </row>
    <row r="777" spans="2:8" s="686" customFormat="1" ht="16.95" customHeight="1">
      <c r="B777" s="34"/>
      <c r="C777" s="804" t="s">
        <v>1</v>
      </c>
      <c r="D777" s="804" t="s">
        <v>3394</v>
      </c>
      <c r="E777" s="277" t="s">
        <v>1</v>
      </c>
      <c r="F777" s="803">
        <v>40.200000000000003</v>
      </c>
      <c r="H777" s="34"/>
    </row>
    <row r="778" spans="2:8" s="686" customFormat="1" ht="16.95" customHeight="1">
      <c r="B778" s="34"/>
      <c r="C778" s="804" t="s">
        <v>1</v>
      </c>
      <c r="D778" s="804" t="s">
        <v>3393</v>
      </c>
      <c r="E778" s="277" t="s">
        <v>1</v>
      </c>
      <c r="F778" s="803">
        <v>43.6</v>
      </c>
      <c r="H778" s="34"/>
    </row>
    <row r="779" spans="2:8" s="686" customFormat="1" ht="16.95" customHeight="1">
      <c r="B779" s="34"/>
      <c r="C779" s="804" t="s">
        <v>1</v>
      </c>
      <c r="D779" s="804" t="s">
        <v>3392</v>
      </c>
      <c r="E779" s="277" t="s">
        <v>1</v>
      </c>
      <c r="F779" s="803">
        <v>43.395000000000003</v>
      </c>
      <c r="H779" s="34"/>
    </row>
    <row r="780" spans="2:8" s="686" customFormat="1" ht="16.95" customHeight="1">
      <c r="B780" s="34"/>
      <c r="C780" s="804" t="s">
        <v>1</v>
      </c>
      <c r="D780" s="804" t="s">
        <v>3391</v>
      </c>
      <c r="E780" s="277" t="s">
        <v>1</v>
      </c>
      <c r="F780" s="803">
        <v>43.5</v>
      </c>
      <c r="H780" s="34"/>
    </row>
    <row r="781" spans="2:8" s="686" customFormat="1" ht="16.95" customHeight="1">
      <c r="B781" s="34"/>
      <c r="C781" s="804" t="s">
        <v>1</v>
      </c>
      <c r="D781" s="804" t="s">
        <v>3390</v>
      </c>
      <c r="E781" s="277" t="s">
        <v>1</v>
      </c>
      <c r="F781" s="803">
        <v>43.395000000000003</v>
      </c>
      <c r="H781" s="34"/>
    </row>
    <row r="782" spans="2:8" s="686" customFormat="1" ht="16.95" customHeight="1">
      <c r="B782" s="34"/>
      <c r="C782" s="804" t="s">
        <v>1</v>
      </c>
      <c r="D782" s="804" t="s">
        <v>3389</v>
      </c>
      <c r="E782" s="277" t="s">
        <v>1</v>
      </c>
      <c r="F782" s="803">
        <v>52.9</v>
      </c>
      <c r="H782" s="34"/>
    </row>
    <row r="783" spans="2:8" s="686" customFormat="1" ht="16.95" customHeight="1">
      <c r="B783" s="34"/>
      <c r="C783" s="804" t="s">
        <v>1</v>
      </c>
      <c r="D783" s="804" t="s">
        <v>3388</v>
      </c>
      <c r="E783" s="277" t="s">
        <v>1</v>
      </c>
      <c r="F783" s="803">
        <v>19.875</v>
      </c>
      <c r="H783" s="34"/>
    </row>
    <row r="784" spans="2:8" s="686" customFormat="1" ht="16.95" customHeight="1">
      <c r="B784" s="34"/>
      <c r="C784" s="804" t="s">
        <v>1</v>
      </c>
      <c r="D784" s="804" t="s">
        <v>3387</v>
      </c>
      <c r="E784" s="277" t="s">
        <v>1</v>
      </c>
      <c r="F784" s="803">
        <v>93.147999999999996</v>
      </c>
      <c r="H784" s="34"/>
    </row>
    <row r="785" spans="2:8" s="686" customFormat="1" ht="16.95" customHeight="1">
      <c r="B785" s="34"/>
      <c r="C785" s="804" t="s">
        <v>1</v>
      </c>
      <c r="D785" s="804" t="s">
        <v>3386</v>
      </c>
      <c r="E785" s="277" t="s">
        <v>1</v>
      </c>
      <c r="F785" s="803">
        <v>45</v>
      </c>
      <c r="H785" s="34"/>
    </row>
    <row r="786" spans="2:8" s="686" customFormat="1" ht="16.95" customHeight="1">
      <c r="B786" s="34"/>
      <c r="C786" s="804" t="s">
        <v>1</v>
      </c>
      <c r="D786" s="804" t="s">
        <v>3385</v>
      </c>
      <c r="E786" s="277" t="s">
        <v>1</v>
      </c>
      <c r="F786" s="803">
        <v>-14.625</v>
      </c>
      <c r="H786" s="34"/>
    </row>
    <row r="787" spans="2:8" s="686" customFormat="1" ht="16.95" customHeight="1">
      <c r="B787" s="34"/>
      <c r="C787" s="804" t="s">
        <v>1</v>
      </c>
      <c r="D787" s="804" t="s">
        <v>3384</v>
      </c>
      <c r="E787" s="277" t="s">
        <v>1</v>
      </c>
      <c r="F787" s="803">
        <v>39</v>
      </c>
      <c r="H787" s="34"/>
    </row>
    <row r="788" spans="2:8" s="686" customFormat="1" ht="16.95" customHeight="1">
      <c r="B788" s="34"/>
      <c r="C788" s="804" t="s">
        <v>1</v>
      </c>
      <c r="D788" s="804" t="s">
        <v>3383</v>
      </c>
      <c r="E788" s="277" t="s">
        <v>1</v>
      </c>
      <c r="F788" s="803">
        <v>36.725000000000001</v>
      </c>
      <c r="H788" s="34"/>
    </row>
    <row r="789" spans="2:8" s="686" customFormat="1" ht="16.95" customHeight="1">
      <c r="B789" s="34"/>
      <c r="C789" s="804" t="s">
        <v>1</v>
      </c>
      <c r="D789" s="804" t="s">
        <v>3382</v>
      </c>
      <c r="E789" s="277" t="s">
        <v>1</v>
      </c>
      <c r="F789" s="803">
        <v>24</v>
      </c>
      <c r="H789" s="34"/>
    </row>
    <row r="790" spans="2:8" s="686" customFormat="1" ht="16.95" customHeight="1">
      <c r="B790" s="34"/>
      <c r="C790" s="804" t="s">
        <v>1</v>
      </c>
      <c r="D790" s="804" t="s">
        <v>3381</v>
      </c>
      <c r="E790" s="277" t="s">
        <v>1</v>
      </c>
      <c r="F790" s="803">
        <v>27.7</v>
      </c>
      <c r="H790" s="34"/>
    </row>
    <row r="791" spans="2:8" s="686" customFormat="1" ht="16.95" customHeight="1">
      <c r="B791" s="34"/>
      <c r="C791" s="804" t="s">
        <v>1</v>
      </c>
      <c r="D791" s="804" t="s">
        <v>3380</v>
      </c>
      <c r="E791" s="277" t="s">
        <v>1</v>
      </c>
      <c r="F791" s="803">
        <v>36.475000000000001</v>
      </c>
      <c r="H791" s="34"/>
    </row>
    <row r="792" spans="2:8" s="686" customFormat="1" ht="16.95" customHeight="1">
      <c r="B792" s="34"/>
      <c r="C792" s="804" t="s">
        <v>1</v>
      </c>
      <c r="D792" s="804" t="s">
        <v>3379</v>
      </c>
      <c r="E792" s="277" t="s">
        <v>1</v>
      </c>
      <c r="F792" s="803">
        <v>24</v>
      </c>
      <c r="H792" s="34"/>
    </row>
    <row r="793" spans="2:8" s="686" customFormat="1" ht="16.95" customHeight="1">
      <c r="B793" s="34"/>
      <c r="C793" s="804" t="s">
        <v>1</v>
      </c>
      <c r="D793" s="804" t="s">
        <v>3378</v>
      </c>
      <c r="E793" s="277" t="s">
        <v>1</v>
      </c>
      <c r="F793" s="803">
        <v>27.7</v>
      </c>
      <c r="H793" s="34"/>
    </row>
    <row r="794" spans="2:8" s="686" customFormat="1" ht="16.95" customHeight="1">
      <c r="B794" s="34"/>
      <c r="C794" s="804" t="s">
        <v>1</v>
      </c>
      <c r="D794" s="804" t="s">
        <v>3377</v>
      </c>
      <c r="E794" s="277" t="s">
        <v>1</v>
      </c>
      <c r="F794" s="803">
        <v>51.304000000000002</v>
      </c>
      <c r="H794" s="34"/>
    </row>
    <row r="795" spans="2:8" s="686" customFormat="1" ht="16.95" customHeight="1">
      <c r="B795" s="34"/>
      <c r="C795" s="804" t="s">
        <v>1</v>
      </c>
      <c r="D795" s="804" t="s">
        <v>3376</v>
      </c>
      <c r="E795" s="277" t="s">
        <v>1</v>
      </c>
      <c r="F795" s="803">
        <v>38.880000000000003</v>
      </c>
      <c r="H795" s="34"/>
    </row>
    <row r="796" spans="2:8" s="686" customFormat="1" ht="16.95" customHeight="1">
      <c r="B796" s="34"/>
      <c r="C796" s="804" t="s">
        <v>1</v>
      </c>
      <c r="D796" s="804" t="s">
        <v>3375</v>
      </c>
      <c r="E796" s="277" t="s">
        <v>1</v>
      </c>
      <c r="F796" s="803">
        <v>74.875</v>
      </c>
      <c r="H796" s="34"/>
    </row>
    <row r="797" spans="2:8" s="686" customFormat="1" ht="16.95" customHeight="1">
      <c r="B797" s="34"/>
      <c r="C797" s="804" t="s">
        <v>1</v>
      </c>
      <c r="D797" s="804" t="s">
        <v>3374</v>
      </c>
      <c r="E797" s="277" t="s">
        <v>1</v>
      </c>
      <c r="F797" s="803">
        <v>122.9</v>
      </c>
      <c r="H797" s="34"/>
    </row>
    <row r="798" spans="2:8" s="686" customFormat="1" ht="16.95" customHeight="1">
      <c r="B798" s="34"/>
      <c r="C798" s="804" t="s">
        <v>1</v>
      </c>
      <c r="D798" s="804" t="s">
        <v>3373</v>
      </c>
      <c r="E798" s="277" t="s">
        <v>1</v>
      </c>
      <c r="F798" s="803">
        <v>27.35</v>
      </c>
      <c r="H798" s="34"/>
    </row>
    <row r="799" spans="2:8" s="686" customFormat="1" ht="16.95" customHeight="1">
      <c r="B799" s="34"/>
      <c r="C799" s="804" t="s">
        <v>1</v>
      </c>
      <c r="D799" s="804" t="s">
        <v>3372</v>
      </c>
      <c r="E799" s="277" t="s">
        <v>1</v>
      </c>
      <c r="F799" s="803">
        <v>17.7</v>
      </c>
      <c r="H799" s="34"/>
    </row>
    <row r="800" spans="2:8" s="686" customFormat="1" ht="16.95" customHeight="1">
      <c r="B800" s="34"/>
      <c r="C800" s="804" t="s">
        <v>1</v>
      </c>
      <c r="D800" s="804" t="s">
        <v>3371</v>
      </c>
      <c r="E800" s="277" t="s">
        <v>1</v>
      </c>
      <c r="F800" s="803">
        <v>34.75</v>
      </c>
      <c r="H800" s="34"/>
    </row>
    <row r="801" spans="2:8" s="686" customFormat="1" ht="16.95" customHeight="1">
      <c r="B801" s="34"/>
      <c r="C801" s="804" t="s">
        <v>1</v>
      </c>
      <c r="D801" s="804" t="s">
        <v>3370</v>
      </c>
      <c r="E801" s="277" t="s">
        <v>1</v>
      </c>
      <c r="F801" s="803">
        <v>52.5</v>
      </c>
      <c r="H801" s="34"/>
    </row>
    <row r="802" spans="2:8" s="686" customFormat="1" ht="16.95" customHeight="1">
      <c r="B802" s="34"/>
      <c r="C802" s="804" t="s">
        <v>1</v>
      </c>
      <c r="D802" s="804" t="s">
        <v>3369</v>
      </c>
      <c r="E802" s="277" t="s">
        <v>1</v>
      </c>
      <c r="F802" s="803">
        <v>35.75</v>
      </c>
      <c r="H802" s="34"/>
    </row>
    <row r="803" spans="2:8" s="686" customFormat="1" ht="16.95" customHeight="1">
      <c r="B803" s="34"/>
      <c r="C803" s="804" t="s">
        <v>1</v>
      </c>
      <c r="D803" s="804" t="s">
        <v>3368</v>
      </c>
      <c r="E803" s="277" t="s">
        <v>1</v>
      </c>
      <c r="F803" s="803">
        <v>54.5</v>
      </c>
      <c r="H803" s="34"/>
    </row>
    <row r="804" spans="2:8" s="686" customFormat="1" ht="16.95" customHeight="1">
      <c r="B804" s="34"/>
      <c r="C804" s="804" t="s">
        <v>1</v>
      </c>
      <c r="D804" s="804" t="s">
        <v>3367</v>
      </c>
      <c r="E804" s="277" t="s">
        <v>1</v>
      </c>
      <c r="F804" s="803">
        <v>35.5</v>
      </c>
      <c r="H804" s="34"/>
    </row>
    <row r="805" spans="2:8" s="686" customFormat="1" ht="16.95" customHeight="1">
      <c r="B805" s="34"/>
      <c r="C805" s="804" t="s">
        <v>1</v>
      </c>
      <c r="D805" s="804" t="s">
        <v>3366</v>
      </c>
      <c r="E805" s="277" t="s">
        <v>1</v>
      </c>
      <c r="F805" s="803">
        <v>54</v>
      </c>
      <c r="H805" s="34"/>
    </row>
    <row r="806" spans="2:8" s="686" customFormat="1" ht="16.95" customHeight="1">
      <c r="B806" s="34"/>
      <c r="C806" s="804" t="s">
        <v>1</v>
      </c>
      <c r="D806" s="804" t="s">
        <v>3365</v>
      </c>
      <c r="E806" s="277" t="s">
        <v>1</v>
      </c>
      <c r="F806" s="803">
        <v>35.75</v>
      </c>
      <c r="H806" s="34"/>
    </row>
    <row r="807" spans="2:8" s="686" customFormat="1" ht="16.95" customHeight="1">
      <c r="B807" s="34"/>
      <c r="C807" s="804" t="s">
        <v>1</v>
      </c>
      <c r="D807" s="804" t="s">
        <v>3364</v>
      </c>
      <c r="E807" s="277" t="s">
        <v>1</v>
      </c>
      <c r="F807" s="803">
        <v>54.5</v>
      </c>
      <c r="H807" s="34"/>
    </row>
    <row r="808" spans="2:8" s="686" customFormat="1" ht="16.95" customHeight="1">
      <c r="B808" s="34"/>
      <c r="C808" s="804" t="s">
        <v>1</v>
      </c>
      <c r="D808" s="804" t="s">
        <v>3363</v>
      </c>
      <c r="E808" s="277" t="s">
        <v>1</v>
      </c>
      <c r="F808" s="803">
        <v>107.128</v>
      </c>
      <c r="H808" s="34"/>
    </row>
    <row r="809" spans="2:8" s="686" customFormat="1" ht="16.95" customHeight="1">
      <c r="B809" s="34"/>
      <c r="C809" s="804" t="s">
        <v>1</v>
      </c>
      <c r="D809" s="804" t="s">
        <v>3362</v>
      </c>
      <c r="E809" s="277" t="s">
        <v>1</v>
      </c>
      <c r="F809" s="803">
        <v>40.299999999999997</v>
      </c>
      <c r="H809" s="34"/>
    </row>
    <row r="810" spans="2:8" s="686" customFormat="1" ht="16.95" customHeight="1">
      <c r="B810" s="34"/>
      <c r="C810" s="804" t="s">
        <v>1</v>
      </c>
      <c r="D810" s="804" t="s">
        <v>3361</v>
      </c>
      <c r="E810" s="277" t="s">
        <v>1</v>
      </c>
      <c r="F810" s="803">
        <v>26.65</v>
      </c>
      <c r="H810" s="34"/>
    </row>
    <row r="811" spans="2:8" s="686" customFormat="1" ht="16.95" customHeight="1">
      <c r="B811" s="34"/>
      <c r="C811" s="804" t="s">
        <v>1</v>
      </c>
      <c r="D811" s="804" t="s">
        <v>3360</v>
      </c>
      <c r="E811" s="277" t="s">
        <v>1</v>
      </c>
      <c r="F811" s="803">
        <v>29.1</v>
      </c>
      <c r="H811" s="34"/>
    </row>
    <row r="812" spans="2:8" s="686" customFormat="1" ht="16.95" customHeight="1">
      <c r="B812" s="34"/>
      <c r="C812" s="804" t="s">
        <v>1</v>
      </c>
      <c r="D812" s="804" t="s">
        <v>3359</v>
      </c>
      <c r="E812" s="277" t="s">
        <v>1</v>
      </c>
      <c r="F812" s="803">
        <v>41.65</v>
      </c>
      <c r="H812" s="34"/>
    </row>
    <row r="813" spans="2:8" s="686" customFormat="1" ht="16.95" customHeight="1">
      <c r="B813" s="34"/>
      <c r="C813" s="804" t="s">
        <v>1</v>
      </c>
      <c r="D813" s="804" t="s">
        <v>3358</v>
      </c>
      <c r="E813" s="277" t="s">
        <v>1</v>
      </c>
      <c r="F813" s="803">
        <v>49.05</v>
      </c>
      <c r="H813" s="34"/>
    </row>
    <row r="814" spans="2:8" s="686" customFormat="1" ht="16.95" customHeight="1">
      <c r="B814" s="34"/>
      <c r="C814" s="804" t="s">
        <v>3357</v>
      </c>
      <c r="D814" s="804" t="s">
        <v>3195</v>
      </c>
      <c r="E814" s="277" t="s">
        <v>1</v>
      </c>
      <c r="F814" s="803">
        <v>3502.51</v>
      </c>
      <c r="H814" s="34"/>
    </row>
    <row r="815" spans="2:8" s="686" customFormat="1" ht="16.95" customHeight="1">
      <c r="B815" s="34"/>
      <c r="C815" s="809" t="s">
        <v>2950</v>
      </c>
      <c r="H815" s="34"/>
    </row>
    <row r="816" spans="2:8" s="686" customFormat="1" ht="16.95" customHeight="1">
      <c r="B816" s="34"/>
      <c r="C816" s="804" t="s">
        <v>3356</v>
      </c>
      <c r="D816" s="804" t="s">
        <v>3355</v>
      </c>
      <c r="E816" s="277" t="s">
        <v>270</v>
      </c>
      <c r="F816" s="803">
        <v>3502.51</v>
      </c>
      <c r="H816" s="34"/>
    </row>
    <row r="817" spans="2:8" s="686" customFormat="1" ht="16.95" customHeight="1">
      <c r="B817" s="34"/>
      <c r="C817" s="804" t="s">
        <v>3354</v>
      </c>
      <c r="D817" s="804" t="s">
        <v>3353</v>
      </c>
      <c r="E817" s="277" t="s">
        <v>270</v>
      </c>
      <c r="F817" s="803">
        <v>3502.51</v>
      </c>
      <c r="H817" s="34"/>
    </row>
    <row r="818" spans="2:8" s="686" customFormat="1" ht="16.95" customHeight="1">
      <c r="B818" s="34"/>
      <c r="C818" s="808" t="s">
        <v>3345</v>
      </c>
      <c r="D818" s="807" t="s">
        <v>3352</v>
      </c>
      <c r="E818" s="806" t="s">
        <v>1</v>
      </c>
      <c r="F818" s="805">
        <v>472.16800000000001</v>
      </c>
      <c r="H818" s="34"/>
    </row>
    <row r="819" spans="2:8" s="686" customFormat="1" ht="16.95" customHeight="1">
      <c r="B819" s="34"/>
      <c r="C819" s="804" t="s">
        <v>1</v>
      </c>
      <c r="D819" s="804" t="s">
        <v>3351</v>
      </c>
      <c r="E819" s="277" t="s">
        <v>1</v>
      </c>
      <c r="F819" s="803">
        <v>11.18</v>
      </c>
      <c r="H819" s="34"/>
    </row>
    <row r="820" spans="2:8" s="686" customFormat="1" ht="16.95" customHeight="1">
      <c r="B820" s="34"/>
      <c r="C820" s="804" t="s">
        <v>1</v>
      </c>
      <c r="D820" s="804" t="s">
        <v>3350</v>
      </c>
      <c r="E820" s="277" t="s">
        <v>1</v>
      </c>
      <c r="F820" s="803">
        <v>29.027999999999999</v>
      </c>
      <c r="H820" s="34"/>
    </row>
    <row r="821" spans="2:8" s="686" customFormat="1" ht="16.95" customHeight="1">
      <c r="B821" s="34"/>
      <c r="C821" s="804" t="s">
        <v>1</v>
      </c>
      <c r="D821" s="804" t="s">
        <v>3349</v>
      </c>
      <c r="E821" s="277" t="s">
        <v>1</v>
      </c>
      <c r="F821" s="803">
        <v>57.963999999999999</v>
      </c>
      <c r="H821" s="34"/>
    </row>
    <row r="822" spans="2:8" s="686" customFormat="1" ht="16.95" customHeight="1">
      <c r="B822" s="34"/>
      <c r="C822" s="804" t="s">
        <v>1</v>
      </c>
      <c r="D822" s="804" t="s">
        <v>3348</v>
      </c>
      <c r="E822" s="277" t="s">
        <v>1</v>
      </c>
      <c r="F822" s="803">
        <v>175.95</v>
      </c>
      <c r="H822" s="34"/>
    </row>
    <row r="823" spans="2:8" s="686" customFormat="1" ht="16.95" customHeight="1">
      <c r="B823" s="34"/>
      <c r="C823" s="804" t="s">
        <v>1</v>
      </c>
      <c r="D823" s="804" t="s">
        <v>3347</v>
      </c>
      <c r="E823" s="277" t="s">
        <v>1</v>
      </c>
      <c r="F823" s="803">
        <v>103.4</v>
      </c>
      <c r="H823" s="34"/>
    </row>
    <row r="824" spans="2:8" s="686" customFormat="1" ht="16.95" customHeight="1">
      <c r="B824" s="34"/>
      <c r="C824" s="804" t="s">
        <v>1</v>
      </c>
      <c r="D824" s="804" t="s">
        <v>3346</v>
      </c>
      <c r="E824" s="277" t="s">
        <v>1</v>
      </c>
      <c r="F824" s="803">
        <v>94.646000000000001</v>
      </c>
      <c r="H824" s="34"/>
    </row>
    <row r="825" spans="2:8" s="686" customFormat="1" ht="16.95" customHeight="1">
      <c r="B825" s="34"/>
      <c r="C825" s="804" t="s">
        <v>3345</v>
      </c>
      <c r="D825" s="804" t="s">
        <v>3195</v>
      </c>
      <c r="E825" s="277" t="s">
        <v>1</v>
      </c>
      <c r="F825" s="803">
        <v>472.16800000000001</v>
      </c>
      <c r="H825" s="34"/>
    </row>
    <row r="826" spans="2:8" s="686" customFormat="1" ht="16.95" customHeight="1">
      <c r="B826" s="34"/>
      <c r="C826" s="809" t="s">
        <v>2950</v>
      </c>
      <c r="H826" s="34"/>
    </row>
    <row r="827" spans="2:8" s="686" customFormat="1" ht="20.6">
      <c r="B827" s="34"/>
      <c r="C827" s="804" t="s">
        <v>3344</v>
      </c>
      <c r="D827" s="804" t="s">
        <v>3343</v>
      </c>
      <c r="E827" s="277" t="s">
        <v>270</v>
      </c>
      <c r="F827" s="803">
        <v>472.16800000000001</v>
      </c>
      <c r="H827" s="34"/>
    </row>
    <row r="828" spans="2:8" s="686" customFormat="1" ht="20.6">
      <c r="B828" s="34"/>
      <c r="C828" s="804" t="s">
        <v>3342</v>
      </c>
      <c r="D828" s="804" t="s">
        <v>3341</v>
      </c>
      <c r="E828" s="277" t="s">
        <v>270</v>
      </c>
      <c r="F828" s="803">
        <v>472.16800000000001</v>
      </c>
      <c r="H828" s="34"/>
    </row>
    <row r="829" spans="2:8" s="686" customFormat="1" ht="16.95" customHeight="1">
      <c r="B829" s="34"/>
      <c r="C829" s="808" t="s">
        <v>3337</v>
      </c>
      <c r="D829" s="807" t="s">
        <v>3340</v>
      </c>
      <c r="E829" s="806" t="s">
        <v>1</v>
      </c>
      <c r="F829" s="805">
        <v>574.5</v>
      </c>
      <c r="H829" s="34"/>
    </row>
    <row r="830" spans="2:8" s="686" customFormat="1" ht="16.95" customHeight="1">
      <c r="B830" s="34"/>
      <c r="C830" s="804" t="s">
        <v>1</v>
      </c>
      <c r="D830" s="804" t="s">
        <v>3339</v>
      </c>
      <c r="E830" s="277" t="s">
        <v>1</v>
      </c>
      <c r="F830" s="803">
        <v>492</v>
      </c>
      <c r="H830" s="34"/>
    </row>
    <row r="831" spans="2:8" s="686" customFormat="1" ht="16.95" customHeight="1">
      <c r="B831" s="34"/>
      <c r="C831" s="804" t="s">
        <v>1</v>
      </c>
      <c r="D831" s="804" t="s">
        <v>3338</v>
      </c>
      <c r="E831" s="277" t="s">
        <v>1</v>
      </c>
      <c r="F831" s="803">
        <v>82.5</v>
      </c>
      <c r="H831" s="34"/>
    </row>
    <row r="832" spans="2:8" s="686" customFormat="1" ht="16.95" customHeight="1">
      <c r="B832" s="34"/>
      <c r="C832" s="804" t="s">
        <v>3337</v>
      </c>
      <c r="D832" s="804" t="s">
        <v>3195</v>
      </c>
      <c r="E832" s="277" t="s">
        <v>1</v>
      </c>
      <c r="F832" s="803">
        <v>574.5</v>
      </c>
      <c r="H832" s="34"/>
    </row>
    <row r="833" spans="2:8" s="686" customFormat="1" ht="16.95" customHeight="1">
      <c r="B833" s="34"/>
      <c r="C833" s="809" t="s">
        <v>2950</v>
      </c>
      <c r="H833" s="34"/>
    </row>
    <row r="834" spans="2:8" s="686" customFormat="1" ht="16.95" customHeight="1">
      <c r="B834" s="34"/>
      <c r="C834" s="804" t="s">
        <v>3336</v>
      </c>
      <c r="D834" s="804" t="s">
        <v>3335</v>
      </c>
      <c r="E834" s="277" t="s">
        <v>270</v>
      </c>
      <c r="F834" s="803">
        <v>574.5</v>
      </c>
      <c r="H834" s="34"/>
    </row>
    <row r="835" spans="2:8" s="686" customFormat="1" ht="16.95" customHeight="1">
      <c r="B835" s="34"/>
      <c r="C835" s="804" t="s">
        <v>3334</v>
      </c>
      <c r="D835" s="804" t="s">
        <v>3333</v>
      </c>
      <c r="E835" s="277" t="s">
        <v>270</v>
      </c>
      <c r="F835" s="803">
        <v>574.5</v>
      </c>
      <c r="H835" s="34"/>
    </row>
    <row r="836" spans="2:8" s="686" customFormat="1" ht="16.95" customHeight="1">
      <c r="B836" s="34"/>
      <c r="C836" s="808" t="s">
        <v>3329</v>
      </c>
      <c r="D836" s="807" t="s">
        <v>3332</v>
      </c>
      <c r="E836" s="806" t="s">
        <v>1</v>
      </c>
      <c r="F836" s="805">
        <v>297.846</v>
      </c>
      <c r="H836" s="34"/>
    </row>
    <row r="837" spans="2:8" s="686" customFormat="1" ht="16.95" customHeight="1">
      <c r="B837" s="34"/>
      <c r="C837" s="804" t="s">
        <v>1</v>
      </c>
      <c r="D837" s="804" t="s">
        <v>3331</v>
      </c>
      <c r="E837" s="277" t="s">
        <v>1</v>
      </c>
      <c r="F837" s="803">
        <v>83.44</v>
      </c>
      <c r="H837" s="34"/>
    </row>
    <row r="838" spans="2:8" s="686" customFormat="1" ht="16.95" customHeight="1">
      <c r="B838" s="34"/>
      <c r="C838" s="804" t="s">
        <v>1</v>
      </c>
      <c r="D838" s="804" t="s">
        <v>3330</v>
      </c>
      <c r="E838" s="277" t="s">
        <v>1</v>
      </c>
      <c r="F838" s="803">
        <v>214.40600000000001</v>
      </c>
      <c r="H838" s="34"/>
    </row>
    <row r="839" spans="2:8" s="686" customFormat="1" ht="16.95" customHeight="1">
      <c r="B839" s="34"/>
      <c r="C839" s="804" t="s">
        <v>3329</v>
      </c>
      <c r="D839" s="804" t="s">
        <v>3328</v>
      </c>
      <c r="E839" s="277" t="s">
        <v>1</v>
      </c>
      <c r="F839" s="803">
        <v>297.846</v>
      </c>
      <c r="H839" s="34"/>
    </row>
    <row r="840" spans="2:8" s="686" customFormat="1" ht="16.95" customHeight="1">
      <c r="B840" s="34"/>
      <c r="C840" s="809" t="s">
        <v>2950</v>
      </c>
      <c r="H840" s="34"/>
    </row>
    <row r="841" spans="2:8" s="686" customFormat="1" ht="16.95" customHeight="1">
      <c r="B841" s="34"/>
      <c r="C841" s="804" t="s">
        <v>3327</v>
      </c>
      <c r="D841" s="804" t="s">
        <v>3326</v>
      </c>
      <c r="E841" s="277" t="s">
        <v>270</v>
      </c>
      <c r="F841" s="803">
        <v>297.846</v>
      </c>
      <c r="H841" s="34"/>
    </row>
    <row r="842" spans="2:8" s="686" customFormat="1" ht="16.95" customHeight="1">
      <c r="B842" s="34"/>
      <c r="C842" s="804" t="s">
        <v>3325</v>
      </c>
      <c r="D842" s="804" t="s">
        <v>3324</v>
      </c>
      <c r="E842" s="277" t="s">
        <v>270</v>
      </c>
      <c r="F842" s="803">
        <v>297.846</v>
      </c>
      <c r="H842" s="34"/>
    </row>
    <row r="843" spans="2:8" s="686" customFormat="1" ht="16.95" customHeight="1">
      <c r="B843" s="34"/>
      <c r="C843" s="808" t="s">
        <v>3321</v>
      </c>
      <c r="D843" s="807" t="s">
        <v>3323</v>
      </c>
      <c r="E843" s="806" t="s">
        <v>1</v>
      </c>
      <c r="F843" s="805">
        <v>11.148999999999999</v>
      </c>
      <c r="H843" s="34"/>
    </row>
    <row r="844" spans="2:8" s="686" customFormat="1" ht="16.95" customHeight="1">
      <c r="B844" s="34"/>
      <c r="C844" s="804" t="s">
        <v>1</v>
      </c>
      <c r="D844" s="804" t="s">
        <v>3322</v>
      </c>
      <c r="E844" s="277" t="s">
        <v>1</v>
      </c>
      <c r="F844" s="803">
        <v>11.148999999999999</v>
      </c>
      <c r="H844" s="34"/>
    </row>
    <row r="845" spans="2:8" s="686" customFormat="1" ht="16.95" customHeight="1">
      <c r="B845" s="34"/>
      <c r="C845" s="804" t="s">
        <v>3321</v>
      </c>
      <c r="D845" s="804" t="s">
        <v>3320</v>
      </c>
      <c r="E845" s="277" t="s">
        <v>1</v>
      </c>
      <c r="F845" s="803">
        <v>11.148999999999999</v>
      </c>
      <c r="H845" s="34"/>
    </row>
    <row r="846" spans="2:8" s="686" customFormat="1" ht="16.95" customHeight="1">
      <c r="B846" s="34"/>
      <c r="C846" s="809" t="s">
        <v>2950</v>
      </c>
      <c r="H846" s="34"/>
    </row>
    <row r="847" spans="2:8" s="686" customFormat="1" ht="20.6">
      <c r="B847" s="34"/>
      <c r="C847" s="804" t="s">
        <v>3319</v>
      </c>
      <c r="D847" s="804" t="s">
        <v>3318</v>
      </c>
      <c r="E847" s="277" t="s">
        <v>270</v>
      </c>
      <c r="F847" s="803">
        <v>232.03399999999999</v>
      </c>
      <c r="H847" s="34"/>
    </row>
    <row r="848" spans="2:8" s="686" customFormat="1" ht="16.95" customHeight="1">
      <c r="B848" s="34"/>
      <c r="C848" s="804" t="s">
        <v>3217</v>
      </c>
      <c r="D848" s="804" t="s">
        <v>3216</v>
      </c>
      <c r="E848" s="277" t="s">
        <v>270</v>
      </c>
      <c r="F848" s="803">
        <v>2886.538</v>
      </c>
      <c r="H848" s="34"/>
    </row>
    <row r="849" spans="2:8" s="686" customFormat="1" ht="16.95" customHeight="1">
      <c r="B849" s="34"/>
      <c r="C849" s="808" t="s">
        <v>3316</v>
      </c>
      <c r="D849" s="807" t="s">
        <v>3315</v>
      </c>
      <c r="E849" s="806" t="s">
        <v>1</v>
      </c>
      <c r="F849" s="805">
        <v>4</v>
      </c>
      <c r="H849" s="34"/>
    </row>
    <row r="850" spans="2:8" s="686" customFormat="1" ht="16.95" customHeight="1">
      <c r="B850" s="34"/>
      <c r="C850" s="804" t="s">
        <v>1</v>
      </c>
      <c r="D850" s="804" t="s">
        <v>3317</v>
      </c>
      <c r="E850" s="277" t="s">
        <v>1</v>
      </c>
      <c r="F850" s="803">
        <v>4</v>
      </c>
      <c r="H850" s="34"/>
    </row>
    <row r="851" spans="2:8" s="686" customFormat="1" ht="16.95" customHeight="1">
      <c r="B851" s="34"/>
      <c r="C851" s="804" t="s">
        <v>3316</v>
      </c>
      <c r="D851" s="804" t="s">
        <v>2951</v>
      </c>
      <c r="E851" s="277" t="s">
        <v>1</v>
      </c>
      <c r="F851" s="803">
        <v>4</v>
      </c>
      <c r="H851" s="34"/>
    </row>
    <row r="852" spans="2:8" s="686" customFormat="1" ht="16.95" customHeight="1">
      <c r="B852" s="34"/>
      <c r="C852" s="809" t="s">
        <v>2950</v>
      </c>
      <c r="H852" s="34"/>
    </row>
    <row r="853" spans="2:8" s="686" customFormat="1" ht="16.95" customHeight="1">
      <c r="B853" s="34"/>
      <c r="C853" s="804" t="s">
        <v>3313</v>
      </c>
      <c r="D853" s="804" t="s">
        <v>3312</v>
      </c>
      <c r="E853" s="277" t="s">
        <v>158</v>
      </c>
      <c r="F853" s="803">
        <v>40</v>
      </c>
      <c r="H853" s="34"/>
    </row>
    <row r="854" spans="2:8" s="686" customFormat="1" ht="16.95" customHeight="1">
      <c r="B854" s="34"/>
      <c r="C854" s="804" t="s">
        <v>3307</v>
      </c>
      <c r="D854" s="804" t="s">
        <v>3306</v>
      </c>
      <c r="E854" s="277" t="s">
        <v>3305</v>
      </c>
      <c r="F854" s="803">
        <v>482</v>
      </c>
      <c r="H854" s="34"/>
    </row>
    <row r="855" spans="2:8" s="686" customFormat="1" ht="16.95" customHeight="1">
      <c r="B855" s="34"/>
      <c r="C855" s="808" t="s">
        <v>3314</v>
      </c>
      <c r="D855" s="807" t="s">
        <v>3315</v>
      </c>
      <c r="E855" s="806" t="s">
        <v>1</v>
      </c>
      <c r="F855" s="805">
        <v>36</v>
      </c>
      <c r="H855" s="34"/>
    </row>
    <row r="856" spans="2:8" s="686" customFormat="1" ht="16.95" customHeight="1">
      <c r="B856" s="34"/>
      <c r="C856" s="804" t="s">
        <v>1</v>
      </c>
      <c r="D856" s="804" t="s">
        <v>3303</v>
      </c>
      <c r="E856" s="277" t="s">
        <v>1</v>
      </c>
      <c r="F856" s="803">
        <v>36</v>
      </c>
      <c r="H856" s="34"/>
    </row>
    <row r="857" spans="2:8" s="686" customFormat="1" ht="16.95" customHeight="1">
      <c r="B857" s="34"/>
      <c r="C857" s="804" t="s">
        <v>3314</v>
      </c>
      <c r="D857" s="804" t="s">
        <v>2951</v>
      </c>
      <c r="E857" s="277" t="s">
        <v>1</v>
      </c>
      <c r="F857" s="803">
        <v>36</v>
      </c>
      <c r="H857" s="34"/>
    </row>
    <row r="858" spans="2:8" s="686" customFormat="1" ht="16.95" customHeight="1">
      <c r="B858" s="34"/>
      <c r="C858" s="809" t="s">
        <v>2950</v>
      </c>
      <c r="H858" s="34"/>
    </row>
    <row r="859" spans="2:8" s="686" customFormat="1" ht="16.95" customHeight="1">
      <c r="B859" s="34"/>
      <c r="C859" s="804" t="s">
        <v>3313</v>
      </c>
      <c r="D859" s="804" t="s">
        <v>3312</v>
      </c>
      <c r="E859" s="277" t="s">
        <v>158</v>
      </c>
      <c r="F859" s="803">
        <v>40</v>
      </c>
      <c r="H859" s="34"/>
    </row>
    <row r="860" spans="2:8" s="686" customFormat="1" ht="16.95" customHeight="1">
      <c r="B860" s="34"/>
      <c r="C860" s="804" t="s">
        <v>3307</v>
      </c>
      <c r="D860" s="804" t="s">
        <v>3306</v>
      </c>
      <c r="E860" s="277" t="s">
        <v>3305</v>
      </c>
      <c r="F860" s="803">
        <v>482</v>
      </c>
      <c r="H860" s="34"/>
    </row>
    <row r="861" spans="2:8" s="686" customFormat="1" ht="16.95" customHeight="1">
      <c r="B861" s="34"/>
      <c r="C861" s="808" t="s">
        <v>3310</v>
      </c>
      <c r="D861" s="807" t="s">
        <v>3311</v>
      </c>
      <c r="E861" s="806" t="s">
        <v>1</v>
      </c>
      <c r="F861" s="805">
        <v>27.5</v>
      </c>
      <c r="H861" s="34"/>
    </row>
    <row r="862" spans="2:8" s="686" customFormat="1" ht="16.95" customHeight="1">
      <c r="B862" s="34"/>
      <c r="C862" s="804" t="s">
        <v>1</v>
      </c>
      <c r="D862" s="804" t="s">
        <v>3295</v>
      </c>
      <c r="E862" s="277" t="s">
        <v>1</v>
      </c>
      <c r="F862" s="803">
        <v>27.5</v>
      </c>
      <c r="H862" s="34"/>
    </row>
    <row r="863" spans="2:8" s="686" customFormat="1" ht="16.95" customHeight="1">
      <c r="B863" s="34"/>
      <c r="C863" s="804" t="s">
        <v>3310</v>
      </c>
      <c r="D863" s="804" t="s">
        <v>2951</v>
      </c>
      <c r="E863" s="277" t="s">
        <v>1</v>
      </c>
      <c r="F863" s="803">
        <v>27.5</v>
      </c>
      <c r="H863" s="34"/>
    </row>
    <row r="864" spans="2:8" s="686" customFormat="1" ht="16.95" customHeight="1">
      <c r="B864" s="34"/>
      <c r="C864" s="809" t="s">
        <v>2950</v>
      </c>
      <c r="H864" s="34"/>
    </row>
    <row r="865" spans="2:8" s="686" customFormat="1" ht="16.95" customHeight="1">
      <c r="B865" s="34"/>
      <c r="C865" s="804" t="s">
        <v>3309</v>
      </c>
      <c r="D865" s="804" t="s">
        <v>3308</v>
      </c>
      <c r="E865" s="277" t="s">
        <v>158</v>
      </c>
      <c r="F865" s="803">
        <v>27.5</v>
      </c>
      <c r="H865" s="34"/>
    </row>
    <row r="866" spans="2:8" s="686" customFormat="1" ht="16.95" customHeight="1">
      <c r="B866" s="34"/>
      <c r="C866" s="804" t="s">
        <v>3307</v>
      </c>
      <c r="D866" s="804" t="s">
        <v>3306</v>
      </c>
      <c r="E866" s="277" t="s">
        <v>3305</v>
      </c>
      <c r="F866" s="803">
        <v>482</v>
      </c>
      <c r="H866" s="34"/>
    </row>
    <row r="867" spans="2:8" s="686" customFormat="1" ht="16.95" customHeight="1">
      <c r="B867" s="34"/>
      <c r="C867" s="808" t="s">
        <v>3302</v>
      </c>
      <c r="D867" s="807" t="s">
        <v>3304</v>
      </c>
      <c r="E867" s="806" t="s">
        <v>1</v>
      </c>
      <c r="F867" s="805">
        <v>36</v>
      </c>
      <c r="H867" s="34"/>
    </row>
    <row r="868" spans="2:8" s="686" customFormat="1" ht="16.95" customHeight="1">
      <c r="B868" s="34"/>
      <c r="C868" s="804" t="s">
        <v>1</v>
      </c>
      <c r="D868" s="804" t="s">
        <v>3303</v>
      </c>
      <c r="E868" s="277" t="s">
        <v>1</v>
      </c>
      <c r="F868" s="803">
        <v>36</v>
      </c>
      <c r="H868" s="34"/>
    </row>
    <row r="869" spans="2:8" s="686" customFormat="1" ht="16.95" customHeight="1">
      <c r="B869" s="34"/>
      <c r="C869" s="804" t="s">
        <v>3302</v>
      </c>
      <c r="D869" s="804" t="s">
        <v>2951</v>
      </c>
      <c r="E869" s="277" t="s">
        <v>1</v>
      </c>
      <c r="F869" s="803">
        <v>36</v>
      </c>
      <c r="H869" s="34"/>
    </row>
    <row r="870" spans="2:8" s="686" customFormat="1" ht="16.95" customHeight="1">
      <c r="B870" s="34"/>
      <c r="C870" s="809" t="s">
        <v>2950</v>
      </c>
      <c r="H870" s="34"/>
    </row>
    <row r="871" spans="2:8" s="686" customFormat="1" ht="16.95" customHeight="1">
      <c r="B871" s="34"/>
      <c r="C871" s="804" t="s">
        <v>3301</v>
      </c>
      <c r="D871" s="804" t="s">
        <v>3300</v>
      </c>
      <c r="E871" s="277" t="s">
        <v>158</v>
      </c>
      <c r="F871" s="803">
        <v>36</v>
      </c>
      <c r="H871" s="34"/>
    </row>
    <row r="872" spans="2:8" s="686" customFormat="1" ht="16.95" customHeight="1">
      <c r="B872" s="34"/>
      <c r="C872" s="804" t="s">
        <v>3042</v>
      </c>
      <c r="D872" s="804" t="s">
        <v>3041</v>
      </c>
      <c r="E872" s="277" t="s">
        <v>270</v>
      </c>
      <c r="F872" s="803">
        <v>974.50699999999995</v>
      </c>
      <c r="H872" s="34"/>
    </row>
    <row r="873" spans="2:8" s="686" customFormat="1" ht="16.95" customHeight="1">
      <c r="B873" s="34"/>
      <c r="C873" s="808" t="s">
        <v>3297</v>
      </c>
      <c r="D873" s="807" t="s">
        <v>3299</v>
      </c>
      <c r="E873" s="806" t="s">
        <v>1</v>
      </c>
      <c r="F873" s="805">
        <v>4</v>
      </c>
      <c r="H873" s="34"/>
    </row>
    <row r="874" spans="2:8" s="686" customFormat="1" ht="16.95" customHeight="1">
      <c r="B874" s="34"/>
      <c r="C874" s="804" t="s">
        <v>1</v>
      </c>
      <c r="D874" s="804" t="s">
        <v>3298</v>
      </c>
      <c r="E874" s="277" t="s">
        <v>1</v>
      </c>
      <c r="F874" s="803">
        <v>4</v>
      </c>
      <c r="H874" s="34"/>
    </row>
    <row r="875" spans="2:8" s="686" customFormat="1" ht="16.95" customHeight="1">
      <c r="B875" s="34"/>
      <c r="C875" s="804" t="s">
        <v>3297</v>
      </c>
      <c r="D875" s="804" t="s">
        <v>2951</v>
      </c>
      <c r="E875" s="277" t="s">
        <v>1</v>
      </c>
      <c r="F875" s="803">
        <v>4</v>
      </c>
      <c r="H875" s="34"/>
    </row>
    <row r="876" spans="2:8" s="686" customFormat="1" ht="16.95" customHeight="1">
      <c r="B876" s="34"/>
      <c r="C876" s="809" t="s">
        <v>2950</v>
      </c>
      <c r="H876" s="34"/>
    </row>
    <row r="877" spans="2:8" s="686" customFormat="1" ht="20.6">
      <c r="B877" s="34"/>
      <c r="C877" s="804" t="s">
        <v>3293</v>
      </c>
      <c r="D877" s="804" t="s">
        <v>3292</v>
      </c>
      <c r="E877" s="277" t="s">
        <v>158</v>
      </c>
      <c r="F877" s="803">
        <v>31.5</v>
      </c>
      <c r="H877" s="34"/>
    </row>
    <row r="878" spans="2:8" s="686" customFormat="1" ht="16.95" customHeight="1">
      <c r="B878" s="34"/>
      <c r="C878" s="804" t="s">
        <v>3042</v>
      </c>
      <c r="D878" s="804" t="s">
        <v>3041</v>
      </c>
      <c r="E878" s="277" t="s">
        <v>270</v>
      </c>
      <c r="F878" s="803">
        <v>974.50699999999995</v>
      </c>
      <c r="H878" s="34"/>
    </row>
    <row r="879" spans="2:8" s="686" customFormat="1" ht="16.95" customHeight="1">
      <c r="B879" s="34"/>
      <c r="C879" s="808" t="s">
        <v>3294</v>
      </c>
      <c r="D879" s="807" t="s">
        <v>3296</v>
      </c>
      <c r="E879" s="806" t="s">
        <v>1</v>
      </c>
      <c r="F879" s="805">
        <v>27.5</v>
      </c>
      <c r="H879" s="34"/>
    </row>
    <row r="880" spans="2:8" s="686" customFormat="1" ht="16.95" customHeight="1">
      <c r="B880" s="34"/>
      <c r="C880" s="804" t="s">
        <v>1</v>
      </c>
      <c r="D880" s="804" t="s">
        <v>3295</v>
      </c>
      <c r="E880" s="277" t="s">
        <v>1</v>
      </c>
      <c r="F880" s="803">
        <v>27.5</v>
      </c>
      <c r="H880" s="34"/>
    </row>
    <row r="881" spans="2:8" s="686" customFormat="1" ht="16.95" customHeight="1">
      <c r="B881" s="34"/>
      <c r="C881" s="804" t="s">
        <v>3294</v>
      </c>
      <c r="D881" s="804" t="s">
        <v>2951</v>
      </c>
      <c r="E881" s="277" t="s">
        <v>1</v>
      </c>
      <c r="F881" s="803">
        <v>27.5</v>
      </c>
      <c r="H881" s="34"/>
    </row>
    <row r="882" spans="2:8" s="686" customFormat="1" ht="16.95" customHeight="1">
      <c r="B882" s="34"/>
      <c r="C882" s="809" t="s">
        <v>2950</v>
      </c>
      <c r="H882" s="34"/>
    </row>
    <row r="883" spans="2:8" s="686" customFormat="1" ht="20.6">
      <c r="B883" s="34"/>
      <c r="C883" s="804" t="s">
        <v>3293</v>
      </c>
      <c r="D883" s="804" t="s">
        <v>3292</v>
      </c>
      <c r="E883" s="277" t="s">
        <v>158</v>
      </c>
      <c r="F883" s="803">
        <v>31.5</v>
      </c>
      <c r="H883" s="34"/>
    </row>
    <row r="884" spans="2:8" s="686" customFormat="1" ht="16.95" customHeight="1">
      <c r="B884" s="34"/>
      <c r="C884" s="804" t="s">
        <v>3042</v>
      </c>
      <c r="D884" s="804" t="s">
        <v>3041</v>
      </c>
      <c r="E884" s="277" t="s">
        <v>270</v>
      </c>
      <c r="F884" s="803">
        <v>974.50699999999995</v>
      </c>
      <c r="H884" s="34"/>
    </row>
    <row r="885" spans="2:8" s="686" customFormat="1" ht="16.95" customHeight="1">
      <c r="B885" s="34"/>
      <c r="C885" s="808" t="s">
        <v>3284</v>
      </c>
      <c r="D885" s="807" t="s">
        <v>3291</v>
      </c>
      <c r="E885" s="806" t="s">
        <v>1</v>
      </c>
      <c r="F885" s="805">
        <v>208.00200000000001</v>
      </c>
      <c r="H885" s="34"/>
    </row>
    <row r="886" spans="2:8" s="686" customFormat="1" ht="16.95" customHeight="1">
      <c r="B886" s="34"/>
      <c r="C886" s="804" t="s">
        <v>1</v>
      </c>
      <c r="D886" s="804" t="s">
        <v>3290</v>
      </c>
      <c r="E886" s="277" t="s">
        <v>1</v>
      </c>
      <c r="F886" s="803">
        <v>0.51300000000000001</v>
      </c>
      <c r="H886" s="34"/>
    </row>
    <row r="887" spans="2:8" s="686" customFormat="1" ht="16.95" customHeight="1">
      <c r="B887" s="34"/>
      <c r="C887" s="804" t="s">
        <v>1</v>
      </c>
      <c r="D887" s="804" t="s">
        <v>3289</v>
      </c>
      <c r="E887" s="277" t="s">
        <v>1</v>
      </c>
      <c r="F887" s="803">
        <v>138.28</v>
      </c>
      <c r="H887" s="34"/>
    </row>
    <row r="888" spans="2:8" s="686" customFormat="1" ht="16.95" customHeight="1">
      <c r="B888" s="34"/>
      <c r="C888" s="804" t="s">
        <v>1</v>
      </c>
      <c r="D888" s="804" t="s">
        <v>3288</v>
      </c>
      <c r="E888" s="277" t="s">
        <v>1</v>
      </c>
      <c r="F888" s="803">
        <v>1.47</v>
      </c>
      <c r="H888" s="34"/>
    </row>
    <row r="889" spans="2:8" s="686" customFormat="1" ht="16.95" customHeight="1">
      <c r="B889" s="34"/>
      <c r="C889" s="804" t="s">
        <v>1</v>
      </c>
      <c r="D889" s="804" t="s">
        <v>3287</v>
      </c>
      <c r="E889" s="277" t="s">
        <v>1</v>
      </c>
      <c r="F889" s="803">
        <v>62.564</v>
      </c>
      <c r="H889" s="34"/>
    </row>
    <row r="890" spans="2:8" s="686" customFormat="1" ht="16.95" customHeight="1">
      <c r="B890" s="34"/>
      <c r="C890" s="804" t="s">
        <v>1</v>
      </c>
      <c r="D890" s="804" t="s">
        <v>3286</v>
      </c>
      <c r="E890" s="277" t="s">
        <v>1</v>
      </c>
      <c r="F890" s="803">
        <v>4.6349999999999998</v>
      </c>
      <c r="H890" s="34"/>
    </row>
    <row r="891" spans="2:8" s="686" customFormat="1" ht="16.95" customHeight="1">
      <c r="B891" s="34"/>
      <c r="C891" s="804" t="s">
        <v>1</v>
      </c>
      <c r="D891" s="804" t="s">
        <v>3285</v>
      </c>
      <c r="E891" s="277" t="s">
        <v>1</v>
      </c>
      <c r="F891" s="803">
        <v>0.54</v>
      </c>
      <c r="H891" s="34"/>
    </row>
    <row r="892" spans="2:8" s="686" customFormat="1" ht="16.95" customHeight="1">
      <c r="B892" s="34"/>
      <c r="C892" s="804" t="s">
        <v>3284</v>
      </c>
      <c r="D892" s="804" t="s">
        <v>3283</v>
      </c>
      <c r="E892" s="277" t="s">
        <v>1</v>
      </c>
      <c r="F892" s="803">
        <v>208.00200000000001</v>
      </c>
      <c r="H892" s="34"/>
    </row>
    <row r="893" spans="2:8" s="686" customFormat="1" ht="16.95" customHeight="1">
      <c r="B893" s="34"/>
      <c r="C893" s="809" t="s">
        <v>2950</v>
      </c>
      <c r="H893" s="34"/>
    </row>
    <row r="894" spans="2:8" s="686" customFormat="1" ht="20.6">
      <c r="B894" s="34"/>
      <c r="C894" s="804" t="s">
        <v>3282</v>
      </c>
      <c r="D894" s="804" t="s">
        <v>3281</v>
      </c>
      <c r="E894" s="277" t="s">
        <v>270</v>
      </c>
      <c r="F894" s="803">
        <v>396.28699999999998</v>
      </c>
      <c r="H894" s="34"/>
    </row>
    <row r="895" spans="2:8" s="686" customFormat="1" ht="16.95" customHeight="1">
      <c r="B895" s="34"/>
      <c r="C895" s="804" t="s">
        <v>3217</v>
      </c>
      <c r="D895" s="804" t="s">
        <v>3216</v>
      </c>
      <c r="E895" s="277" t="s">
        <v>270</v>
      </c>
      <c r="F895" s="803">
        <v>2886.538</v>
      </c>
      <c r="H895" s="34"/>
    </row>
    <row r="896" spans="2:8" s="686" customFormat="1" ht="16.95" customHeight="1">
      <c r="B896" s="34"/>
      <c r="C896" s="808" t="s">
        <v>3272</v>
      </c>
      <c r="D896" s="807" t="s">
        <v>3280</v>
      </c>
      <c r="E896" s="806" t="s">
        <v>1</v>
      </c>
      <c r="F896" s="805">
        <v>3.992</v>
      </c>
      <c r="H896" s="34"/>
    </row>
    <row r="897" spans="2:8" s="686" customFormat="1" ht="16.95" customHeight="1">
      <c r="B897" s="34"/>
      <c r="C897" s="804" t="s">
        <v>1</v>
      </c>
      <c r="D897" s="804" t="s">
        <v>3279</v>
      </c>
      <c r="E897" s="277" t="s">
        <v>1</v>
      </c>
      <c r="F897" s="803">
        <v>0.254</v>
      </c>
      <c r="H897" s="34"/>
    </row>
    <row r="898" spans="2:8" s="686" customFormat="1" ht="16.95" customHeight="1">
      <c r="B898" s="34"/>
      <c r="C898" s="804" t="s">
        <v>1</v>
      </c>
      <c r="D898" s="804" t="s">
        <v>3278</v>
      </c>
      <c r="E898" s="277" t="s">
        <v>1</v>
      </c>
      <c r="F898" s="803">
        <v>2.2749999999999999</v>
      </c>
      <c r="H898" s="34"/>
    </row>
    <row r="899" spans="2:8" s="686" customFormat="1" ht="16.95" customHeight="1">
      <c r="B899" s="34"/>
      <c r="C899" s="804" t="s">
        <v>1</v>
      </c>
      <c r="D899" s="804" t="s">
        <v>3277</v>
      </c>
      <c r="E899" s="277" t="s">
        <v>1</v>
      </c>
      <c r="F899" s="803">
        <v>0.23</v>
      </c>
      <c r="H899" s="34"/>
    </row>
    <row r="900" spans="2:8" s="686" customFormat="1" ht="16.95" customHeight="1">
      <c r="B900" s="34"/>
      <c r="C900" s="804" t="s">
        <v>1</v>
      </c>
      <c r="D900" s="804" t="s">
        <v>3276</v>
      </c>
      <c r="E900" s="277" t="s">
        <v>1</v>
      </c>
      <c r="F900" s="803">
        <v>7.6999999999999999E-2</v>
      </c>
      <c r="H900" s="34"/>
    </row>
    <row r="901" spans="2:8" s="686" customFormat="1" ht="16.95" customHeight="1">
      <c r="B901" s="34"/>
      <c r="C901" s="804" t="s">
        <v>1</v>
      </c>
      <c r="D901" s="804" t="s">
        <v>3275</v>
      </c>
      <c r="E901" s="277" t="s">
        <v>1</v>
      </c>
      <c r="F901" s="803">
        <v>0.72199999999999998</v>
      </c>
      <c r="H901" s="34"/>
    </row>
    <row r="902" spans="2:8" s="686" customFormat="1" ht="16.95" customHeight="1">
      <c r="B902" s="34"/>
      <c r="C902" s="804" t="s">
        <v>1</v>
      </c>
      <c r="D902" s="804" t="s">
        <v>3274</v>
      </c>
      <c r="E902" s="277" t="s">
        <v>1</v>
      </c>
      <c r="F902" s="803">
        <v>0.34499999999999997</v>
      </c>
      <c r="H902" s="34"/>
    </row>
    <row r="903" spans="2:8" s="686" customFormat="1" ht="16.95" customHeight="1">
      <c r="B903" s="34"/>
      <c r="C903" s="804" t="s">
        <v>1</v>
      </c>
      <c r="D903" s="804" t="s">
        <v>3273</v>
      </c>
      <c r="E903" s="277" t="s">
        <v>1</v>
      </c>
      <c r="F903" s="803">
        <v>8.8999999999999996E-2</v>
      </c>
      <c r="H903" s="34"/>
    </row>
    <row r="904" spans="2:8" s="686" customFormat="1" ht="16.95" customHeight="1">
      <c r="B904" s="34"/>
      <c r="C904" s="804" t="s">
        <v>3272</v>
      </c>
      <c r="D904" s="804" t="s">
        <v>2951</v>
      </c>
      <c r="E904" s="277" t="s">
        <v>1</v>
      </c>
      <c r="F904" s="803">
        <v>3.992</v>
      </c>
      <c r="H904" s="34"/>
    </row>
    <row r="905" spans="2:8" s="686" customFormat="1" ht="16.95" customHeight="1">
      <c r="B905" s="34"/>
      <c r="C905" s="809" t="s">
        <v>2950</v>
      </c>
      <c r="H905" s="34"/>
    </row>
    <row r="906" spans="2:8" s="686" customFormat="1" ht="16.95" customHeight="1">
      <c r="B906" s="34"/>
      <c r="C906" s="804" t="s">
        <v>3271</v>
      </c>
      <c r="D906" s="804" t="s">
        <v>3270</v>
      </c>
      <c r="E906" s="277" t="s">
        <v>138</v>
      </c>
      <c r="F906" s="803">
        <v>3.992</v>
      </c>
      <c r="H906" s="34"/>
    </row>
    <row r="907" spans="2:8" s="686" customFormat="1" ht="16.95" customHeight="1">
      <c r="B907" s="34"/>
      <c r="C907" s="804" t="s">
        <v>3256</v>
      </c>
      <c r="D907" s="804" t="s">
        <v>3255</v>
      </c>
      <c r="E907" s="277" t="s">
        <v>644</v>
      </c>
      <c r="F907" s="803">
        <v>3992</v>
      </c>
      <c r="H907" s="34"/>
    </row>
    <row r="908" spans="2:8" s="686" customFormat="1" ht="16.95" customHeight="1">
      <c r="B908" s="34"/>
      <c r="C908" s="804" t="s">
        <v>3264</v>
      </c>
      <c r="D908" s="804" t="s">
        <v>3263</v>
      </c>
      <c r="E908" s="277" t="s">
        <v>644</v>
      </c>
      <c r="F908" s="803">
        <v>3992</v>
      </c>
      <c r="H908" s="34"/>
    </row>
    <row r="909" spans="2:8" s="686" customFormat="1" ht="16.95" customHeight="1">
      <c r="B909" s="34"/>
      <c r="C909" s="808" t="s">
        <v>3267</v>
      </c>
      <c r="D909" s="807" t="s">
        <v>3269</v>
      </c>
      <c r="E909" s="806" t="s">
        <v>1</v>
      </c>
      <c r="F909" s="805">
        <v>4.5149999999999997</v>
      </c>
      <c r="H909" s="34"/>
    </row>
    <row r="910" spans="2:8" s="686" customFormat="1" ht="16.95" customHeight="1">
      <c r="B910" s="34"/>
      <c r="C910" s="804" t="s">
        <v>1</v>
      </c>
      <c r="D910" s="804" t="s">
        <v>3268</v>
      </c>
      <c r="E910" s="277" t="s">
        <v>1</v>
      </c>
      <c r="F910" s="803">
        <v>4.5149999999999997</v>
      </c>
      <c r="H910" s="34"/>
    </row>
    <row r="911" spans="2:8" s="686" customFormat="1" ht="16.95" customHeight="1">
      <c r="B911" s="34"/>
      <c r="C911" s="804" t="s">
        <v>3267</v>
      </c>
      <c r="D911" s="804" t="s">
        <v>2951</v>
      </c>
      <c r="E911" s="277" t="s">
        <v>1</v>
      </c>
      <c r="F911" s="803">
        <v>4.5149999999999997</v>
      </c>
      <c r="H911" s="34"/>
    </row>
    <row r="912" spans="2:8" s="686" customFormat="1" ht="16.95" customHeight="1">
      <c r="B912" s="34"/>
      <c r="C912" s="809" t="s">
        <v>2950</v>
      </c>
      <c r="H912" s="34"/>
    </row>
    <row r="913" spans="2:8" s="686" customFormat="1" ht="16.95" customHeight="1">
      <c r="B913" s="34"/>
      <c r="C913" s="804" t="s">
        <v>3266</v>
      </c>
      <c r="D913" s="804" t="s">
        <v>3265</v>
      </c>
      <c r="E913" s="277" t="s">
        <v>138</v>
      </c>
      <c r="F913" s="803">
        <v>4.5149999999999997</v>
      </c>
      <c r="H913" s="34"/>
    </row>
    <row r="914" spans="2:8" s="686" customFormat="1" ht="16.95" customHeight="1">
      <c r="B914" s="34"/>
      <c r="C914" s="804" t="s">
        <v>3256</v>
      </c>
      <c r="D914" s="804" t="s">
        <v>3255</v>
      </c>
      <c r="E914" s="277" t="s">
        <v>644</v>
      </c>
      <c r="F914" s="803">
        <v>4515</v>
      </c>
      <c r="H914" s="34"/>
    </row>
    <row r="915" spans="2:8" s="686" customFormat="1" ht="16.95" customHeight="1">
      <c r="B915" s="34"/>
      <c r="C915" s="804" t="s">
        <v>3264</v>
      </c>
      <c r="D915" s="804" t="s">
        <v>3263</v>
      </c>
      <c r="E915" s="277" t="s">
        <v>644</v>
      </c>
      <c r="F915" s="803">
        <v>4515</v>
      </c>
      <c r="H915" s="34"/>
    </row>
    <row r="916" spans="2:8" s="686" customFormat="1" ht="16.95" customHeight="1">
      <c r="B916" s="34"/>
      <c r="C916" s="808" t="s">
        <v>3259</v>
      </c>
      <c r="D916" s="807" t="s">
        <v>3262</v>
      </c>
      <c r="E916" s="806" t="s">
        <v>1</v>
      </c>
      <c r="F916" s="805">
        <v>2512.9</v>
      </c>
      <c r="H916" s="34"/>
    </row>
    <row r="917" spans="2:8" s="686" customFormat="1" ht="16.95" customHeight="1">
      <c r="B917" s="34"/>
      <c r="C917" s="804" t="s">
        <v>1</v>
      </c>
      <c r="D917" s="804" t="s">
        <v>3261</v>
      </c>
      <c r="E917" s="277" t="s">
        <v>1</v>
      </c>
      <c r="F917" s="803">
        <v>397.33</v>
      </c>
      <c r="H917" s="34"/>
    </row>
    <row r="918" spans="2:8" s="686" customFormat="1" ht="16.95" customHeight="1">
      <c r="B918" s="34"/>
      <c r="C918" s="804" t="s">
        <v>1</v>
      </c>
      <c r="D918" s="804" t="s">
        <v>3260</v>
      </c>
      <c r="E918" s="277" t="s">
        <v>1</v>
      </c>
      <c r="F918" s="803">
        <v>2115.5700000000002</v>
      </c>
      <c r="H918" s="34"/>
    </row>
    <row r="919" spans="2:8" s="686" customFormat="1" ht="16.95" customHeight="1">
      <c r="B919" s="34"/>
      <c r="C919" s="804" t="s">
        <v>3259</v>
      </c>
      <c r="D919" s="804" t="s">
        <v>2951</v>
      </c>
      <c r="E919" s="277" t="s">
        <v>1</v>
      </c>
      <c r="F919" s="803">
        <v>2512.9</v>
      </c>
      <c r="H919" s="34"/>
    </row>
    <row r="920" spans="2:8" s="686" customFormat="1" ht="16.95" customHeight="1">
      <c r="B920" s="34"/>
      <c r="C920" s="809" t="s">
        <v>2950</v>
      </c>
      <c r="H920" s="34"/>
    </row>
    <row r="921" spans="2:8" s="686" customFormat="1" ht="16.95" customHeight="1">
      <c r="B921" s="34"/>
      <c r="C921" s="804" t="s">
        <v>3258</v>
      </c>
      <c r="D921" s="804" t="s">
        <v>3257</v>
      </c>
      <c r="E921" s="277" t="s">
        <v>644</v>
      </c>
      <c r="F921" s="803">
        <v>2512.9</v>
      </c>
      <c r="H921" s="34"/>
    </row>
    <row r="922" spans="2:8" s="686" customFormat="1" ht="16.95" customHeight="1">
      <c r="B922" s="34"/>
      <c r="C922" s="804" t="s">
        <v>3256</v>
      </c>
      <c r="D922" s="804" t="s">
        <v>3255</v>
      </c>
      <c r="E922" s="277" t="s">
        <v>644</v>
      </c>
      <c r="F922" s="803">
        <v>2512.9</v>
      </c>
      <c r="H922" s="34"/>
    </row>
    <row r="923" spans="2:8" s="686" customFormat="1" ht="16.95" customHeight="1">
      <c r="B923" s="34"/>
      <c r="C923" s="804" t="s">
        <v>3233</v>
      </c>
      <c r="D923" s="804" t="s">
        <v>3232</v>
      </c>
      <c r="E923" s="277" t="s">
        <v>644</v>
      </c>
      <c r="F923" s="803">
        <v>2512.9</v>
      </c>
      <c r="H923" s="34"/>
    </row>
    <row r="924" spans="2:8" s="686" customFormat="1" ht="16.95" customHeight="1">
      <c r="B924" s="34"/>
      <c r="C924" s="808" t="s">
        <v>3236</v>
      </c>
      <c r="D924" s="807" t="s">
        <v>3254</v>
      </c>
      <c r="E924" s="806" t="s">
        <v>1</v>
      </c>
      <c r="F924" s="805">
        <v>1333.2</v>
      </c>
      <c r="H924" s="34"/>
    </row>
    <row r="925" spans="2:8" s="686" customFormat="1" ht="16.95" customHeight="1">
      <c r="B925" s="34"/>
      <c r="C925" s="804" t="s">
        <v>1</v>
      </c>
      <c r="D925" s="804" t="s">
        <v>3253</v>
      </c>
      <c r="E925" s="277" t="s">
        <v>1</v>
      </c>
      <c r="F925" s="803">
        <v>101.63</v>
      </c>
      <c r="H925" s="34"/>
    </row>
    <row r="926" spans="2:8" s="686" customFormat="1" ht="16.95" customHeight="1">
      <c r="B926" s="34"/>
      <c r="C926" s="804" t="s">
        <v>1</v>
      </c>
      <c r="D926" s="804" t="s">
        <v>3252</v>
      </c>
      <c r="E926" s="277" t="s">
        <v>1</v>
      </c>
      <c r="F926" s="803">
        <v>13.99</v>
      </c>
      <c r="H926" s="34"/>
    </row>
    <row r="927" spans="2:8" s="686" customFormat="1" ht="16.95" customHeight="1">
      <c r="B927" s="34"/>
      <c r="C927" s="804" t="s">
        <v>1</v>
      </c>
      <c r="D927" s="804" t="s">
        <v>3251</v>
      </c>
      <c r="E927" s="277" t="s">
        <v>1</v>
      </c>
      <c r="F927" s="803">
        <v>10.23</v>
      </c>
      <c r="H927" s="34"/>
    </row>
    <row r="928" spans="2:8" s="686" customFormat="1" ht="16.95" customHeight="1">
      <c r="B928" s="34"/>
      <c r="C928" s="804" t="s">
        <v>1</v>
      </c>
      <c r="D928" s="804" t="s">
        <v>3250</v>
      </c>
      <c r="E928" s="277" t="s">
        <v>1</v>
      </c>
      <c r="F928" s="803">
        <v>16.39</v>
      </c>
      <c r="H928" s="34"/>
    </row>
    <row r="929" spans="2:8" s="686" customFormat="1" ht="16.95" customHeight="1">
      <c r="B929" s="34"/>
      <c r="C929" s="804" t="s">
        <v>1</v>
      </c>
      <c r="D929" s="804" t="s">
        <v>3249</v>
      </c>
      <c r="E929" s="277" t="s">
        <v>1</v>
      </c>
      <c r="F929" s="803">
        <v>26.09</v>
      </c>
      <c r="H929" s="34"/>
    </row>
    <row r="930" spans="2:8" s="686" customFormat="1" ht="16.95" customHeight="1">
      <c r="B930" s="34"/>
      <c r="C930" s="804" t="s">
        <v>1</v>
      </c>
      <c r="D930" s="804" t="s">
        <v>3248</v>
      </c>
      <c r="E930" s="277" t="s">
        <v>1</v>
      </c>
      <c r="F930" s="803">
        <v>3.49</v>
      </c>
      <c r="H930" s="34"/>
    </row>
    <row r="931" spans="2:8" s="686" customFormat="1" ht="16.95" customHeight="1">
      <c r="B931" s="34"/>
      <c r="C931" s="804" t="s">
        <v>1</v>
      </c>
      <c r="D931" s="804" t="s">
        <v>3247</v>
      </c>
      <c r="E931" s="277" t="s">
        <v>1</v>
      </c>
      <c r="F931" s="803">
        <v>26.09</v>
      </c>
      <c r="H931" s="34"/>
    </row>
    <row r="932" spans="2:8" s="686" customFormat="1" ht="16.95" customHeight="1">
      <c r="B932" s="34"/>
      <c r="C932" s="804" t="s">
        <v>1</v>
      </c>
      <c r="D932" s="804" t="s">
        <v>3246</v>
      </c>
      <c r="E932" s="277" t="s">
        <v>1</v>
      </c>
      <c r="F932" s="803">
        <v>288.37</v>
      </c>
      <c r="H932" s="34"/>
    </row>
    <row r="933" spans="2:8" s="686" customFormat="1" ht="16.95" customHeight="1">
      <c r="B933" s="34"/>
      <c r="C933" s="804" t="s">
        <v>1</v>
      </c>
      <c r="D933" s="804" t="s">
        <v>3245</v>
      </c>
      <c r="E933" s="277" t="s">
        <v>1</v>
      </c>
      <c r="F933" s="803">
        <v>150.34</v>
      </c>
      <c r="H933" s="34"/>
    </row>
    <row r="934" spans="2:8" s="686" customFormat="1" ht="16.95" customHeight="1">
      <c r="B934" s="34"/>
      <c r="C934" s="804" t="s">
        <v>1</v>
      </c>
      <c r="D934" s="804" t="s">
        <v>3244</v>
      </c>
      <c r="E934" s="277" t="s">
        <v>1</v>
      </c>
      <c r="F934" s="803">
        <v>18.510000000000002</v>
      </c>
      <c r="H934" s="34"/>
    </row>
    <row r="935" spans="2:8" s="686" customFormat="1" ht="16.95" customHeight="1">
      <c r="B935" s="34"/>
      <c r="C935" s="804" t="s">
        <v>1</v>
      </c>
      <c r="D935" s="804" t="s">
        <v>3243</v>
      </c>
      <c r="E935" s="277" t="s">
        <v>1</v>
      </c>
      <c r="F935" s="803">
        <v>18.690000000000001</v>
      </c>
      <c r="H935" s="34"/>
    </row>
    <row r="936" spans="2:8" s="686" customFormat="1" ht="16.95" customHeight="1">
      <c r="B936" s="34"/>
      <c r="C936" s="804" t="s">
        <v>1</v>
      </c>
      <c r="D936" s="804" t="s">
        <v>3242</v>
      </c>
      <c r="E936" s="277" t="s">
        <v>1</v>
      </c>
      <c r="F936" s="803">
        <v>12.53</v>
      </c>
      <c r="H936" s="34"/>
    </row>
    <row r="937" spans="2:8" s="686" customFormat="1" ht="16.95" customHeight="1">
      <c r="B937" s="34"/>
      <c r="C937" s="804" t="s">
        <v>1</v>
      </c>
      <c r="D937" s="804" t="s">
        <v>3241</v>
      </c>
      <c r="E937" s="277" t="s">
        <v>1</v>
      </c>
      <c r="F937" s="803">
        <v>54.54</v>
      </c>
      <c r="H937" s="34"/>
    </row>
    <row r="938" spans="2:8" s="686" customFormat="1" ht="16.95" customHeight="1">
      <c r="B938" s="34"/>
      <c r="C938" s="804" t="s">
        <v>1</v>
      </c>
      <c r="D938" s="804" t="s">
        <v>3240</v>
      </c>
      <c r="E938" s="277" t="s">
        <v>1</v>
      </c>
      <c r="F938" s="803">
        <v>49.04</v>
      </c>
      <c r="H938" s="34"/>
    </row>
    <row r="939" spans="2:8" s="686" customFormat="1" ht="16.95" customHeight="1">
      <c r="B939" s="34"/>
      <c r="C939" s="804" t="s">
        <v>1</v>
      </c>
      <c r="D939" s="804" t="s">
        <v>3239</v>
      </c>
      <c r="E939" s="277" t="s">
        <v>1</v>
      </c>
      <c r="F939" s="803">
        <v>240.35</v>
      </c>
      <c r="H939" s="34"/>
    </row>
    <row r="940" spans="2:8" s="686" customFormat="1" ht="16.95" customHeight="1">
      <c r="B940" s="34"/>
      <c r="C940" s="804" t="s">
        <v>1</v>
      </c>
      <c r="D940" s="804" t="s">
        <v>3238</v>
      </c>
      <c r="E940" s="277" t="s">
        <v>1</v>
      </c>
      <c r="F940" s="803">
        <v>170.3</v>
      </c>
      <c r="H940" s="34"/>
    </row>
    <row r="941" spans="2:8" s="686" customFormat="1" ht="16.95" customHeight="1">
      <c r="B941" s="34"/>
      <c r="C941" s="804" t="s">
        <v>1</v>
      </c>
      <c r="D941" s="804" t="s">
        <v>3237</v>
      </c>
      <c r="E941" s="277" t="s">
        <v>1</v>
      </c>
      <c r="F941" s="803">
        <v>132.62</v>
      </c>
      <c r="H941" s="34"/>
    </row>
    <row r="942" spans="2:8" s="686" customFormat="1" ht="16.95" customHeight="1">
      <c r="B942" s="34"/>
      <c r="C942" s="804" t="s">
        <v>3236</v>
      </c>
      <c r="D942" s="804" t="s">
        <v>2951</v>
      </c>
      <c r="E942" s="277" t="s">
        <v>1</v>
      </c>
      <c r="F942" s="803">
        <v>1333.2</v>
      </c>
      <c r="H942" s="34"/>
    </row>
    <row r="943" spans="2:8" s="686" customFormat="1" ht="16.95" customHeight="1">
      <c r="B943" s="34"/>
      <c r="C943" s="809" t="s">
        <v>2950</v>
      </c>
      <c r="H943" s="34"/>
    </row>
    <row r="944" spans="2:8" s="686" customFormat="1" ht="16.95" customHeight="1">
      <c r="B944" s="34"/>
      <c r="C944" s="804" t="s">
        <v>3235</v>
      </c>
      <c r="D944" s="804" t="s">
        <v>3234</v>
      </c>
      <c r="E944" s="277" t="s">
        <v>644</v>
      </c>
      <c r="F944" s="803">
        <v>1333.2</v>
      </c>
      <c r="H944" s="34"/>
    </row>
    <row r="945" spans="2:8" s="686" customFormat="1" ht="16.95" customHeight="1">
      <c r="B945" s="34"/>
      <c r="C945" s="804" t="s">
        <v>3233</v>
      </c>
      <c r="D945" s="804" t="s">
        <v>3232</v>
      </c>
      <c r="E945" s="277" t="s">
        <v>644</v>
      </c>
      <c r="F945" s="803">
        <v>1333.2</v>
      </c>
      <c r="H945" s="34"/>
    </row>
    <row r="946" spans="2:8" s="686" customFormat="1" ht="16.95" customHeight="1">
      <c r="B946" s="34"/>
      <c r="C946" s="804" t="s">
        <v>3231</v>
      </c>
      <c r="D946" s="804" t="s">
        <v>3230</v>
      </c>
      <c r="E946" s="277" t="s">
        <v>644</v>
      </c>
      <c r="F946" s="803">
        <v>1333.2</v>
      </c>
      <c r="H946" s="34"/>
    </row>
    <row r="947" spans="2:8" s="686" customFormat="1" ht="16.95" customHeight="1">
      <c r="B947" s="34"/>
      <c r="C947" s="808" t="s">
        <v>3221</v>
      </c>
      <c r="D947" s="807" t="s">
        <v>3229</v>
      </c>
      <c r="E947" s="806" t="s">
        <v>1</v>
      </c>
      <c r="F947" s="805">
        <v>61.65</v>
      </c>
      <c r="H947" s="34"/>
    </row>
    <row r="948" spans="2:8" s="686" customFormat="1" ht="16.95" customHeight="1">
      <c r="B948" s="34"/>
      <c r="C948" s="804" t="s">
        <v>1</v>
      </c>
      <c r="D948" s="804" t="s">
        <v>3228</v>
      </c>
      <c r="E948" s="277" t="s">
        <v>1</v>
      </c>
      <c r="F948" s="803">
        <v>0.67500000000000004</v>
      </c>
      <c r="H948" s="34"/>
    </row>
    <row r="949" spans="2:8" s="686" customFormat="1" ht="16.95" customHeight="1">
      <c r="B949" s="34"/>
      <c r="C949" s="804" t="s">
        <v>1</v>
      </c>
      <c r="D949" s="804" t="s">
        <v>3227</v>
      </c>
      <c r="E949" s="277" t="s">
        <v>1</v>
      </c>
      <c r="F949" s="803">
        <v>56.871000000000002</v>
      </c>
      <c r="H949" s="34"/>
    </row>
    <row r="950" spans="2:8" s="686" customFormat="1" ht="16.95" customHeight="1">
      <c r="B950" s="34"/>
      <c r="C950" s="804" t="s">
        <v>1</v>
      </c>
      <c r="D950" s="804" t="s">
        <v>3226</v>
      </c>
      <c r="E950" s="277" t="s">
        <v>1</v>
      </c>
      <c r="F950" s="803">
        <v>-7.4740000000000002</v>
      </c>
      <c r="H950" s="34"/>
    </row>
    <row r="951" spans="2:8" s="686" customFormat="1" ht="16.95" customHeight="1">
      <c r="B951" s="34"/>
      <c r="C951" s="804" t="s">
        <v>1</v>
      </c>
      <c r="D951" s="804" t="s">
        <v>3225</v>
      </c>
      <c r="E951" s="277" t="s">
        <v>1</v>
      </c>
      <c r="F951" s="803">
        <v>2.7</v>
      </c>
      <c r="H951" s="34"/>
    </row>
    <row r="952" spans="2:8" s="686" customFormat="1" ht="16.95" customHeight="1">
      <c r="B952" s="34"/>
      <c r="C952" s="804" t="s">
        <v>1</v>
      </c>
      <c r="D952" s="804" t="s">
        <v>3224</v>
      </c>
      <c r="E952" s="277" t="s">
        <v>1</v>
      </c>
      <c r="F952" s="803">
        <v>9.5380000000000003</v>
      </c>
      <c r="H952" s="34"/>
    </row>
    <row r="953" spans="2:8" s="686" customFormat="1" ht="16.95" customHeight="1">
      <c r="B953" s="34"/>
      <c r="C953" s="804" t="s">
        <v>1</v>
      </c>
      <c r="D953" s="804" t="s">
        <v>3223</v>
      </c>
      <c r="E953" s="277" t="s">
        <v>1</v>
      </c>
      <c r="F953" s="803">
        <v>-2.02</v>
      </c>
      <c r="H953" s="34"/>
    </row>
    <row r="954" spans="2:8" s="686" customFormat="1" ht="16.95" customHeight="1">
      <c r="B954" s="34"/>
      <c r="C954" s="804" t="s">
        <v>1</v>
      </c>
      <c r="D954" s="804" t="s">
        <v>3222</v>
      </c>
      <c r="E954" s="277" t="s">
        <v>1</v>
      </c>
      <c r="F954" s="803">
        <v>1.36</v>
      </c>
      <c r="H954" s="34"/>
    </row>
    <row r="955" spans="2:8" s="686" customFormat="1" ht="16.95" customHeight="1">
      <c r="B955" s="34"/>
      <c r="C955" s="804" t="s">
        <v>3221</v>
      </c>
      <c r="D955" s="804" t="s">
        <v>3220</v>
      </c>
      <c r="E955" s="277" t="s">
        <v>1</v>
      </c>
      <c r="F955" s="803">
        <v>61.65</v>
      </c>
      <c r="H955" s="34"/>
    </row>
    <row r="956" spans="2:8" s="686" customFormat="1" ht="16.95" customHeight="1">
      <c r="B956" s="34"/>
      <c r="C956" s="809" t="s">
        <v>2950</v>
      </c>
      <c r="H956" s="34"/>
    </row>
    <row r="957" spans="2:8" s="686" customFormat="1" ht="16.95" customHeight="1">
      <c r="B957" s="34"/>
      <c r="C957" s="804" t="s">
        <v>3219</v>
      </c>
      <c r="D957" s="804" t="s">
        <v>3218</v>
      </c>
      <c r="E957" s="277" t="s">
        <v>270</v>
      </c>
      <c r="F957" s="803">
        <v>511.42500000000001</v>
      </c>
      <c r="H957" s="34"/>
    </row>
    <row r="958" spans="2:8" s="686" customFormat="1" ht="16.95" customHeight="1">
      <c r="B958" s="34"/>
      <c r="C958" s="804" t="s">
        <v>3217</v>
      </c>
      <c r="D958" s="804" t="s">
        <v>3216</v>
      </c>
      <c r="E958" s="277" t="s">
        <v>270</v>
      </c>
      <c r="F958" s="803">
        <v>2886.538</v>
      </c>
      <c r="H958" s="34"/>
    </row>
    <row r="959" spans="2:8" s="686" customFormat="1" ht="16.95" customHeight="1">
      <c r="B959" s="34"/>
      <c r="C959" s="808" t="s">
        <v>3211</v>
      </c>
      <c r="D959" s="807" t="s">
        <v>3215</v>
      </c>
      <c r="E959" s="806" t="s">
        <v>1</v>
      </c>
      <c r="F959" s="805">
        <v>1416.43</v>
      </c>
      <c r="H959" s="34"/>
    </row>
    <row r="960" spans="2:8" s="686" customFormat="1" ht="16.95" customHeight="1">
      <c r="B960" s="34"/>
      <c r="C960" s="804" t="s">
        <v>1</v>
      </c>
      <c r="D960" s="804" t="s">
        <v>3214</v>
      </c>
      <c r="E960" s="277" t="s">
        <v>1</v>
      </c>
      <c r="F960" s="803">
        <v>1351.31</v>
      </c>
      <c r="H960" s="34"/>
    </row>
    <row r="961" spans="2:8" s="686" customFormat="1" ht="16.95" customHeight="1">
      <c r="B961" s="34"/>
      <c r="C961" s="804" t="s">
        <v>1</v>
      </c>
      <c r="D961" s="804" t="s">
        <v>3213</v>
      </c>
      <c r="E961" s="277" t="s">
        <v>1</v>
      </c>
      <c r="F961" s="803">
        <v>49.28</v>
      </c>
      <c r="H961" s="34"/>
    </row>
    <row r="962" spans="2:8" s="686" customFormat="1" ht="16.95" customHeight="1">
      <c r="B962" s="34"/>
      <c r="C962" s="804" t="s">
        <v>1</v>
      </c>
      <c r="D962" s="804" t="s">
        <v>3212</v>
      </c>
      <c r="E962" s="277" t="s">
        <v>1</v>
      </c>
      <c r="F962" s="803">
        <v>15.84</v>
      </c>
      <c r="H962" s="34"/>
    </row>
    <row r="963" spans="2:8" s="686" customFormat="1" ht="16.95" customHeight="1">
      <c r="B963" s="34"/>
      <c r="C963" s="804" t="s">
        <v>3211</v>
      </c>
      <c r="D963" s="804" t="s">
        <v>3195</v>
      </c>
      <c r="E963" s="277" t="s">
        <v>1</v>
      </c>
      <c r="F963" s="803">
        <v>1416.43</v>
      </c>
      <c r="H963" s="34"/>
    </row>
    <row r="964" spans="2:8" s="686" customFormat="1" ht="16.95" customHeight="1">
      <c r="B964" s="34"/>
      <c r="C964" s="809" t="s">
        <v>2950</v>
      </c>
      <c r="H964" s="34"/>
    </row>
    <row r="965" spans="2:8" s="686" customFormat="1" ht="16.95" customHeight="1">
      <c r="B965" s="34"/>
      <c r="C965" s="804" t="s">
        <v>3210</v>
      </c>
      <c r="D965" s="804" t="s">
        <v>3209</v>
      </c>
      <c r="E965" s="277" t="s">
        <v>270</v>
      </c>
      <c r="F965" s="803">
        <v>1416.43</v>
      </c>
      <c r="H965" s="34"/>
    </row>
    <row r="966" spans="2:8" s="686" customFormat="1" ht="16.95" customHeight="1">
      <c r="B966" s="34"/>
      <c r="C966" s="804" t="s">
        <v>3208</v>
      </c>
      <c r="D966" s="804" t="s">
        <v>3207</v>
      </c>
      <c r="E966" s="277" t="s">
        <v>270</v>
      </c>
      <c r="F966" s="803">
        <v>1416.43</v>
      </c>
      <c r="H966" s="34"/>
    </row>
    <row r="967" spans="2:8" s="686" customFormat="1" ht="16.95" customHeight="1">
      <c r="B967" s="34"/>
      <c r="C967" s="804" t="s">
        <v>3206</v>
      </c>
      <c r="D967" s="804" t="s">
        <v>3205</v>
      </c>
      <c r="E967" s="277" t="s">
        <v>270</v>
      </c>
      <c r="F967" s="803">
        <v>1416.43</v>
      </c>
      <c r="H967" s="34"/>
    </row>
    <row r="968" spans="2:8" s="686" customFormat="1" ht="16.95" customHeight="1">
      <c r="B968" s="34"/>
      <c r="C968" s="808" t="s">
        <v>3196</v>
      </c>
      <c r="D968" s="807" t="s">
        <v>3204</v>
      </c>
      <c r="E968" s="806" t="s">
        <v>1</v>
      </c>
      <c r="F968" s="805">
        <v>339.745</v>
      </c>
      <c r="H968" s="34"/>
    </row>
    <row r="969" spans="2:8" s="686" customFormat="1" ht="16.95" customHeight="1">
      <c r="B969" s="34"/>
      <c r="C969" s="804" t="s">
        <v>1</v>
      </c>
      <c r="D969" s="804" t="s">
        <v>3203</v>
      </c>
      <c r="E969" s="277" t="s">
        <v>1</v>
      </c>
      <c r="F969" s="803">
        <v>73.5</v>
      </c>
      <c r="H969" s="34"/>
    </row>
    <row r="970" spans="2:8" s="686" customFormat="1" ht="16.95" customHeight="1">
      <c r="B970" s="34"/>
      <c r="C970" s="804" t="s">
        <v>1</v>
      </c>
      <c r="D970" s="804" t="s">
        <v>3202</v>
      </c>
      <c r="E970" s="277" t="s">
        <v>1</v>
      </c>
      <c r="F970" s="803">
        <v>102.9</v>
      </c>
      <c r="H970" s="34"/>
    </row>
    <row r="971" spans="2:8" s="686" customFormat="1" ht="16.95" customHeight="1">
      <c r="B971" s="34"/>
      <c r="C971" s="804" t="s">
        <v>1</v>
      </c>
      <c r="D971" s="804" t="s">
        <v>3201</v>
      </c>
      <c r="E971" s="277" t="s">
        <v>1</v>
      </c>
      <c r="F971" s="803">
        <v>54</v>
      </c>
      <c r="H971" s="34"/>
    </row>
    <row r="972" spans="2:8" s="686" customFormat="1" ht="16.95" customHeight="1">
      <c r="B972" s="34"/>
      <c r="C972" s="804" t="s">
        <v>1</v>
      </c>
      <c r="D972" s="804" t="s">
        <v>3200</v>
      </c>
      <c r="E972" s="277" t="s">
        <v>1</v>
      </c>
      <c r="F972" s="803">
        <v>37.950000000000003</v>
      </c>
      <c r="H972" s="34"/>
    </row>
    <row r="973" spans="2:8" s="686" customFormat="1" ht="16.95" customHeight="1">
      <c r="B973" s="34"/>
      <c r="C973" s="804" t="s">
        <v>1</v>
      </c>
      <c r="D973" s="804" t="s">
        <v>3199</v>
      </c>
      <c r="E973" s="277" t="s">
        <v>1</v>
      </c>
      <c r="F973" s="803">
        <v>40.68</v>
      </c>
      <c r="H973" s="34"/>
    </row>
    <row r="974" spans="2:8" s="686" customFormat="1" ht="16.95" customHeight="1">
      <c r="B974" s="34"/>
      <c r="C974" s="804" t="s">
        <v>1</v>
      </c>
      <c r="D974" s="804" t="s">
        <v>3198</v>
      </c>
      <c r="E974" s="277" t="s">
        <v>1</v>
      </c>
      <c r="F974" s="803">
        <v>25.687999999999999</v>
      </c>
      <c r="H974" s="34"/>
    </row>
    <row r="975" spans="2:8" s="686" customFormat="1" ht="16.95" customHeight="1">
      <c r="B975" s="34"/>
      <c r="C975" s="804" t="s">
        <v>1</v>
      </c>
      <c r="D975" s="804" t="s">
        <v>3197</v>
      </c>
      <c r="E975" s="277" t="s">
        <v>1</v>
      </c>
      <c r="F975" s="803">
        <v>5.0270000000000001</v>
      </c>
      <c r="H975" s="34"/>
    </row>
    <row r="976" spans="2:8" s="686" customFormat="1" ht="16.95" customHeight="1">
      <c r="B976" s="34"/>
      <c r="C976" s="804" t="s">
        <v>3196</v>
      </c>
      <c r="D976" s="804" t="s">
        <v>3195</v>
      </c>
      <c r="E976" s="277" t="s">
        <v>1</v>
      </c>
      <c r="F976" s="803">
        <v>339.745</v>
      </c>
      <c r="H976" s="34"/>
    </row>
    <row r="977" spans="2:8" s="686" customFormat="1" ht="16.95" customHeight="1">
      <c r="B977" s="34"/>
      <c r="C977" s="809" t="s">
        <v>2950</v>
      </c>
      <c r="H977" s="34"/>
    </row>
    <row r="978" spans="2:8" s="686" customFormat="1" ht="16.95" customHeight="1">
      <c r="B978" s="34"/>
      <c r="C978" s="804" t="s">
        <v>3194</v>
      </c>
      <c r="D978" s="804" t="s">
        <v>3193</v>
      </c>
      <c r="E978" s="277" t="s">
        <v>270</v>
      </c>
      <c r="F978" s="803">
        <v>339.745</v>
      </c>
      <c r="H978" s="34"/>
    </row>
    <row r="979" spans="2:8" s="686" customFormat="1" ht="16.95" customHeight="1">
      <c r="B979" s="34"/>
      <c r="C979" s="804" t="s">
        <v>3192</v>
      </c>
      <c r="D979" s="804" t="s">
        <v>3191</v>
      </c>
      <c r="E979" s="277" t="s">
        <v>270</v>
      </c>
      <c r="F979" s="803">
        <v>339.745</v>
      </c>
      <c r="H979" s="34"/>
    </row>
    <row r="980" spans="2:8" s="686" customFormat="1" ht="16.95" customHeight="1">
      <c r="B980" s="34"/>
      <c r="C980" s="804" t="s">
        <v>3190</v>
      </c>
      <c r="D980" s="804" t="s">
        <v>3189</v>
      </c>
      <c r="E980" s="277" t="s">
        <v>270</v>
      </c>
      <c r="F980" s="803">
        <v>339.745</v>
      </c>
      <c r="H980" s="34"/>
    </row>
    <row r="981" spans="2:8" s="686" customFormat="1" ht="16.95" customHeight="1">
      <c r="B981" s="34"/>
      <c r="C981" s="808" t="s">
        <v>3186</v>
      </c>
      <c r="D981" s="807" t="s">
        <v>3188</v>
      </c>
      <c r="E981" s="806" t="s">
        <v>1</v>
      </c>
      <c r="F981" s="805">
        <v>1078.2819999999999</v>
      </c>
      <c r="H981" s="34"/>
    </row>
    <row r="982" spans="2:8" s="686" customFormat="1" ht="16.95" customHeight="1">
      <c r="B982" s="34"/>
      <c r="C982" s="804" t="s">
        <v>1</v>
      </c>
      <c r="D982" s="804" t="s">
        <v>3187</v>
      </c>
      <c r="E982" s="277" t="s">
        <v>1</v>
      </c>
      <c r="F982" s="803">
        <v>1078.2819999999999</v>
      </c>
      <c r="H982" s="34"/>
    </row>
    <row r="983" spans="2:8" s="686" customFormat="1" ht="16.95" customHeight="1">
      <c r="B983" s="34"/>
      <c r="C983" s="804" t="s">
        <v>3186</v>
      </c>
      <c r="D983" s="804" t="s">
        <v>2951</v>
      </c>
      <c r="E983" s="277" t="s">
        <v>1</v>
      </c>
      <c r="F983" s="803">
        <v>1078.2819999999999</v>
      </c>
      <c r="H983" s="34"/>
    </row>
    <row r="984" spans="2:8" s="686" customFormat="1" ht="16.95" customHeight="1">
      <c r="B984" s="34"/>
      <c r="C984" s="809" t="s">
        <v>2950</v>
      </c>
      <c r="H984" s="34"/>
    </row>
    <row r="985" spans="2:8" s="686" customFormat="1" ht="16.95" customHeight="1">
      <c r="B985" s="34"/>
      <c r="C985" s="804" t="s">
        <v>3185</v>
      </c>
      <c r="D985" s="804" t="s">
        <v>3184</v>
      </c>
      <c r="E985" s="277" t="s">
        <v>212</v>
      </c>
      <c r="F985" s="803">
        <v>1078.2819999999999</v>
      </c>
      <c r="H985" s="34"/>
    </row>
    <row r="986" spans="2:8" s="686" customFormat="1" ht="20.6">
      <c r="B986" s="34"/>
      <c r="C986" s="804" t="s">
        <v>3183</v>
      </c>
      <c r="D986" s="804" t="s">
        <v>3182</v>
      </c>
      <c r="E986" s="277" t="s">
        <v>212</v>
      </c>
      <c r="F986" s="803">
        <v>32348.46</v>
      </c>
      <c r="H986" s="34"/>
    </row>
    <row r="987" spans="2:8" s="686" customFormat="1">
      <c r="B987" s="34"/>
      <c r="C987" s="804" t="s">
        <v>3181</v>
      </c>
      <c r="D987" s="804" t="s">
        <v>3180</v>
      </c>
      <c r="E987" s="277" t="s">
        <v>212</v>
      </c>
      <c r="F987" s="803">
        <v>1078.2819999999999</v>
      </c>
      <c r="H987" s="34"/>
    </row>
    <row r="988" spans="2:8" s="686" customFormat="1" ht="16.95" customHeight="1">
      <c r="B988" s="34"/>
      <c r="C988" s="808" t="s">
        <v>3173</v>
      </c>
      <c r="D988" s="807" t="s">
        <v>3179</v>
      </c>
      <c r="E988" s="806" t="s">
        <v>1</v>
      </c>
      <c r="F988" s="805">
        <v>1795.7429999999999</v>
      </c>
      <c r="H988" s="34"/>
    </row>
    <row r="989" spans="2:8" s="686" customFormat="1" ht="16.95" customHeight="1">
      <c r="B989" s="34"/>
      <c r="C989" s="804" t="s">
        <v>1</v>
      </c>
      <c r="D989" s="804" t="s">
        <v>3178</v>
      </c>
      <c r="E989" s="277" t="s">
        <v>1</v>
      </c>
      <c r="F989" s="803">
        <v>588.33799999999997</v>
      </c>
      <c r="H989" s="34"/>
    </row>
    <row r="990" spans="2:8" s="686" customFormat="1" ht="16.95" customHeight="1">
      <c r="B990" s="34"/>
      <c r="C990" s="804" t="s">
        <v>1</v>
      </c>
      <c r="D990" s="804" t="s">
        <v>3177</v>
      </c>
      <c r="E990" s="277" t="s">
        <v>1</v>
      </c>
      <c r="F990" s="803">
        <v>358.16</v>
      </c>
      <c r="H990" s="34"/>
    </row>
    <row r="991" spans="2:8" s="686" customFormat="1" ht="16.95" customHeight="1">
      <c r="B991" s="34"/>
      <c r="C991" s="804" t="s">
        <v>1</v>
      </c>
      <c r="D991" s="804" t="s">
        <v>3176</v>
      </c>
      <c r="E991" s="277" t="s">
        <v>1</v>
      </c>
      <c r="F991" s="803">
        <v>323.80799999999999</v>
      </c>
      <c r="H991" s="34"/>
    </row>
    <row r="992" spans="2:8" s="686" customFormat="1" ht="16.95" customHeight="1">
      <c r="B992" s="34"/>
      <c r="C992" s="804" t="s">
        <v>1</v>
      </c>
      <c r="D992" s="804" t="s">
        <v>3175</v>
      </c>
      <c r="E992" s="277" t="s">
        <v>1</v>
      </c>
      <c r="F992" s="803">
        <v>381.43700000000001</v>
      </c>
      <c r="H992" s="34"/>
    </row>
    <row r="993" spans="2:8" s="686" customFormat="1" ht="16.95" customHeight="1">
      <c r="B993" s="34"/>
      <c r="C993" s="804" t="s">
        <v>1</v>
      </c>
      <c r="D993" s="804" t="s">
        <v>3174</v>
      </c>
      <c r="E993" s="277" t="s">
        <v>1</v>
      </c>
      <c r="F993" s="803">
        <v>144</v>
      </c>
      <c r="H993" s="34"/>
    </row>
    <row r="994" spans="2:8" s="686" customFormat="1" ht="16.95" customHeight="1">
      <c r="B994" s="34"/>
      <c r="C994" s="804" t="s">
        <v>3173</v>
      </c>
      <c r="D994" s="804" t="s">
        <v>3172</v>
      </c>
      <c r="E994" s="277" t="s">
        <v>1</v>
      </c>
      <c r="F994" s="803">
        <v>1795.7429999999999</v>
      </c>
      <c r="H994" s="34"/>
    </row>
    <row r="995" spans="2:8" s="686" customFormat="1" ht="16.95" customHeight="1">
      <c r="B995" s="34"/>
      <c r="C995" s="809" t="s">
        <v>2950</v>
      </c>
      <c r="H995" s="34"/>
    </row>
    <row r="996" spans="2:8" s="686" customFormat="1" ht="20.6">
      <c r="B996" s="34"/>
      <c r="C996" s="804" t="s">
        <v>3171</v>
      </c>
      <c r="D996" s="804" t="s">
        <v>3170</v>
      </c>
      <c r="E996" s="277" t="s">
        <v>270</v>
      </c>
      <c r="F996" s="803">
        <v>1795.7429999999999</v>
      </c>
      <c r="H996" s="34"/>
    </row>
    <row r="997" spans="2:8" s="686" customFormat="1" ht="20.6">
      <c r="B997" s="34"/>
      <c r="C997" s="804" t="s">
        <v>3169</v>
      </c>
      <c r="D997" s="804" t="s">
        <v>3168</v>
      </c>
      <c r="E997" s="277" t="s">
        <v>270</v>
      </c>
      <c r="F997" s="803">
        <v>269361.45</v>
      </c>
      <c r="H997" s="34"/>
    </row>
    <row r="998" spans="2:8" s="686" customFormat="1" ht="20.6">
      <c r="B998" s="34"/>
      <c r="C998" s="804" t="s">
        <v>3167</v>
      </c>
      <c r="D998" s="804" t="s">
        <v>3166</v>
      </c>
      <c r="E998" s="277" t="s">
        <v>270</v>
      </c>
      <c r="F998" s="803">
        <v>1795.7429999999999</v>
      </c>
      <c r="H998" s="34"/>
    </row>
    <row r="999" spans="2:8" s="686" customFormat="1" ht="16.95" customHeight="1">
      <c r="B999" s="34"/>
      <c r="C999" s="808" t="s">
        <v>3165</v>
      </c>
      <c r="D999" s="807" t="s">
        <v>3165</v>
      </c>
      <c r="E999" s="806" t="s">
        <v>1</v>
      </c>
      <c r="F999" s="805">
        <v>0</v>
      </c>
      <c r="H999" s="34"/>
    </row>
    <row r="1000" spans="2:8" s="686" customFormat="1" ht="16.95" customHeight="1">
      <c r="B1000" s="34"/>
      <c r="C1000" s="804" t="s">
        <v>1</v>
      </c>
      <c r="D1000" s="804" t="s">
        <v>72</v>
      </c>
      <c r="E1000" s="277" t="s">
        <v>1</v>
      </c>
      <c r="F1000" s="803">
        <v>0</v>
      </c>
      <c r="H1000" s="34"/>
    </row>
    <row r="1001" spans="2:8" s="686" customFormat="1" ht="16.95" customHeight="1">
      <c r="B1001" s="34"/>
      <c r="C1001" s="804" t="s">
        <v>3165</v>
      </c>
      <c r="D1001" s="804" t="s">
        <v>3164</v>
      </c>
      <c r="E1001" s="277" t="s">
        <v>1</v>
      </c>
      <c r="F1001" s="803">
        <v>0</v>
      </c>
      <c r="H1001" s="34"/>
    </row>
    <row r="1002" spans="2:8" s="686" customFormat="1" ht="16.95" customHeight="1">
      <c r="B1002" s="34"/>
      <c r="C1002" s="809" t="s">
        <v>2950</v>
      </c>
      <c r="H1002" s="34"/>
    </row>
    <row r="1003" spans="2:8" s="686" customFormat="1" ht="16.95" customHeight="1">
      <c r="B1003" s="34"/>
      <c r="C1003" s="804" t="s">
        <v>3022</v>
      </c>
      <c r="D1003" s="804" t="s">
        <v>3021</v>
      </c>
      <c r="E1003" s="277" t="s">
        <v>270</v>
      </c>
      <c r="F1003" s="803">
        <v>1339.9359999999999</v>
      </c>
      <c r="H1003" s="34"/>
    </row>
    <row r="1004" spans="2:8" s="686" customFormat="1" ht="16.95" customHeight="1">
      <c r="B1004" s="34"/>
      <c r="C1004" s="804" t="s">
        <v>3048</v>
      </c>
      <c r="D1004" s="804" t="s">
        <v>3047</v>
      </c>
      <c r="E1004" s="277" t="s">
        <v>270</v>
      </c>
      <c r="F1004" s="803">
        <v>773.25</v>
      </c>
      <c r="H1004" s="34"/>
    </row>
    <row r="1005" spans="2:8" s="686" customFormat="1" ht="16.95" customHeight="1">
      <c r="B1005" s="34"/>
      <c r="C1005" s="804" t="s">
        <v>3046</v>
      </c>
      <c r="D1005" s="804" t="s">
        <v>3045</v>
      </c>
      <c r="E1005" s="277" t="s">
        <v>158</v>
      </c>
      <c r="F1005" s="803">
        <v>636.86</v>
      </c>
      <c r="H1005" s="34"/>
    </row>
    <row r="1006" spans="2:8" s="686" customFormat="1" ht="20.6">
      <c r="B1006" s="34"/>
      <c r="C1006" s="804" t="s">
        <v>3044</v>
      </c>
      <c r="D1006" s="804" t="s">
        <v>3043</v>
      </c>
      <c r="E1006" s="277" t="s">
        <v>270</v>
      </c>
      <c r="F1006" s="803">
        <v>773.25</v>
      </c>
      <c r="H1006" s="34"/>
    </row>
    <row r="1007" spans="2:8" s="686" customFormat="1" ht="16.95" customHeight="1">
      <c r="B1007" s="34"/>
      <c r="C1007" s="804" t="s">
        <v>3042</v>
      </c>
      <c r="D1007" s="804" t="s">
        <v>3041</v>
      </c>
      <c r="E1007" s="277" t="s">
        <v>270</v>
      </c>
      <c r="F1007" s="803">
        <v>974.50699999999995</v>
      </c>
      <c r="H1007" s="34"/>
    </row>
    <row r="1008" spans="2:8" s="686" customFormat="1" ht="16.95" customHeight="1">
      <c r="B1008" s="34"/>
      <c r="C1008" s="808" t="s">
        <v>3162</v>
      </c>
      <c r="D1008" s="807" t="s">
        <v>3162</v>
      </c>
      <c r="E1008" s="806" t="s">
        <v>1</v>
      </c>
      <c r="F1008" s="805">
        <v>29.81</v>
      </c>
      <c r="H1008" s="34"/>
    </row>
    <row r="1009" spans="2:8" s="686" customFormat="1" ht="16.95" customHeight="1">
      <c r="B1009" s="34"/>
      <c r="C1009" s="804" t="s">
        <v>1</v>
      </c>
      <c r="D1009" s="804" t="s">
        <v>3163</v>
      </c>
      <c r="E1009" s="277" t="s">
        <v>1</v>
      </c>
      <c r="F1009" s="803">
        <v>29.81</v>
      </c>
      <c r="H1009" s="34"/>
    </row>
    <row r="1010" spans="2:8" s="686" customFormat="1" ht="16.95" customHeight="1">
      <c r="B1010" s="34"/>
      <c r="C1010" s="804" t="s">
        <v>3162</v>
      </c>
      <c r="D1010" s="804" t="s">
        <v>3161</v>
      </c>
      <c r="E1010" s="277" t="s">
        <v>1</v>
      </c>
      <c r="F1010" s="803">
        <v>29.81</v>
      </c>
      <c r="H1010" s="34"/>
    </row>
    <row r="1011" spans="2:8" s="686" customFormat="1" ht="16.95" customHeight="1">
      <c r="B1011" s="34"/>
      <c r="C1011" s="809" t="s">
        <v>2950</v>
      </c>
      <c r="H1011" s="34"/>
    </row>
    <row r="1012" spans="2:8" s="686" customFormat="1" ht="16.95" customHeight="1">
      <c r="B1012" s="34"/>
      <c r="C1012" s="804" t="s">
        <v>3022</v>
      </c>
      <c r="D1012" s="804" t="s">
        <v>3021</v>
      </c>
      <c r="E1012" s="277" t="s">
        <v>270</v>
      </c>
      <c r="F1012" s="803">
        <v>1339.9359999999999</v>
      </c>
      <c r="H1012" s="34"/>
    </row>
    <row r="1013" spans="2:8" s="686" customFormat="1">
      <c r="B1013" s="34"/>
      <c r="C1013" s="804" t="s">
        <v>3089</v>
      </c>
      <c r="D1013" s="804" t="s">
        <v>3088</v>
      </c>
      <c r="E1013" s="277" t="s">
        <v>212</v>
      </c>
      <c r="F1013" s="803">
        <v>73.382999999999996</v>
      </c>
      <c r="H1013" s="34"/>
    </row>
    <row r="1014" spans="2:8" s="686" customFormat="1" ht="20.6">
      <c r="B1014" s="34"/>
      <c r="C1014" s="804" t="s">
        <v>3087</v>
      </c>
      <c r="D1014" s="804" t="s">
        <v>3086</v>
      </c>
      <c r="E1014" s="277" t="s">
        <v>212</v>
      </c>
      <c r="F1014" s="803">
        <v>73.382999999999996</v>
      </c>
      <c r="H1014" s="34"/>
    </row>
    <row r="1015" spans="2:8" s="686" customFormat="1" ht="16.95" customHeight="1">
      <c r="B1015" s="34"/>
      <c r="C1015" s="804" t="s">
        <v>3048</v>
      </c>
      <c r="D1015" s="804" t="s">
        <v>3047</v>
      </c>
      <c r="E1015" s="277" t="s">
        <v>270</v>
      </c>
      <c r="F1015" s="803">
        <v>773.25</v>
      </c>
      <c r="H1015" s="34"/>
    </row>
    <row r="1016" spans="2:8" s="686" customFormat="1" ht="16.95" customHeight="1">
      <c r="B1016" s="34"/>
      <c r="C1016" s="804" t="s">
        <v>3046</v>
      </c>
      <c r="D1016" s="804" t="s">
        <v>3045</v>
      </c>
      <c r="E1016" s="277" t="s">
        <v>158</v>
      </c>
      <c r="F1016" s="803">
        <v>636.86</v>
      </c>
      <c r="H1016" s="34"/>
    </row>
    <row r="1017" spans="2:8" s="686" customFormat="1" ht="20.6">
      <c r="B1017" s="34"/>
      <c r="C1017" s="804" t="s">
        <v>3044</v>
      </c>
      <c r="D1017" s="804" t="s">
        <v>3043</v>
      </c>
      <c r="E1017" s="277" t="s">
        <v>270</v>
      </c>
      <c r="F1017" s="803">
        <v>773.25</v>
      </c>
      <c r="H1017" s="34"/>
    </row>
    <row r="1018" spans="2:8" s="686" customFormat="1" ht="16.95" customHeight="1">
      <c r="B1018" s="34"/>
      <c r="C1018" s="804" t="s">
        <v>3042</v>
      </c>
      <c r="D1018" s="804" t="s">
        <v>3041</v>
      </c>
      <c r="E1018" s="277" t="s">
        <v>270</v>
      </c>
      <c r="F1018" s="803">
        <v>974.50699999999995</v>
      </c>
      <c r="H1018" s="34"/>
    </row>
    <row r="1019" spans="2:8" s="686" customFormat="1" ht="16.95" customHeight="1">
      <c r="B1019" s="34"/>
      <c r="C1019" s="808" t="s">
        <v>3159</v>
      </c>
      <c r="D1019" s="807" t="s">
        <v>3159</v>
      </c>
      <c r="E1019" s="806" t="s">
        <v>1</v>
      </c>
      <c r="F1019" s="805">
        <v>39.17</v>
      </c>
      <c r="H1019" s="34"/>
    </row>
    <row r="1020" spans="2:8" s="686" customFormat="1" ht="16.95" customHeight="1">
      <c r="B1020" s="34"/>
      <c r="C1020" s="804" t="s">
        <v>1</v>
      </c>
      <c r="D1020" s="804" t="s">
        <v>3160</v>
      </c>
      <c r="E1020" s="277" t="s">
        <v>1</v>
      </c>
      <c r="F1020" s="803">
        <v>39.17</v>
      </c>
      <c r="H1020" s="34"/>
    </row>
    <row r="1021" spans="2:8" s="686" customFormat="1" ht="16.95" customHeight="1">
      <c r="B1021" s="34"/>
      <c r="C1021" s="804" t="s">
        <v>3159</v>
      </c>
      <c r="D1021" s="804" t="s">
        <v>3158</v>
      </c>
      <c r="E1021" s="277" t="s">
        <v>1</v>
      </c>
      <c r="F1021" s="803">
        <v>39.17</v>
      </c>
      <c r="H1021" s="34"/>
    </row>
    <row r="1022" spans="2:8" s="686" customFormat="1" ht="16.95" customHeight="1">
      <c r="B1022" s="34"/>
      <c r="C1022" s="809" t="s">
        <v>2950</v>
      </c>
      <c r="H1022" s="34"/>
    </row>
    <row r="1023" spans="2:8" s="686" customFormat="1" ht="16.95" customHeight="1">
      <c r="B1023" s="34"/>
      <c r="C1023" s="804" t="s">
        <v>3022</v>
      </c>
      <c r="D1023" s="804" t="s">
        <v>3021</v>
      </c>
      <c r="E1023" s="277" t="s">
        <v>270</v>
      </c>
      <c r="F1023" s="803">
        <v>1339.9359999999999</v>
      </c>
      <c r="H1023" s="34"/>
    </row>
    <row r="1024" spans="2:8" s="686" customFormat="1" ht="16.95" customHeight="1">
      <c r="B1024" s="34"/>
      <c r="C1024" s="804" t="s">
        <v>3157</v>
      </c>
      <c r="D1024" s="804" t="s">
        <v>3156</v>
      </c>
      <c r="E1024" s="277" t="s">
        <v>270</v>
      </c>
      <c r="F1024" s="803">
        <v>39.17</v>
      </c>
      <c r="H1024" s="34"/>
    </row>
    <row r="1025" spans="2:8" s="686" customFormat="1" ht="16.95" customHeight="1">
      <c r="B1025" s="34"/>
      <c r="C1025" s="804" t="s">
        <v>3048</v>
      </c>
      <c r="D1025" s="804" t="s">
        <v>3047</v>
      </c>
      <c r="E1025" s="277" t="s">
        <v>270</v>
      </c>
      <c r="F1025" s="803">
        <v>773.25</v>
      </c>
      <c r="H1025" s="34"/>
    </row>
    <row r="1026" spans="2:8" s="686" customFormat="1" ht="16.95" customHeight="1">
      <c r="B1026" s="34"/>
      <c r="C1026" s="804" t="s">
        <v>3046</v>
      </c>
      <c r="D1026" s="804" t="s">
        <v>3045</v>
      </c>
      <c r="E1026" s="277" t="s">
        <v>158</v>
      </c>
      <c r="F1026" s="803">
        <v>636.86</v>
      </c>
      <c r="H1026" s="34"/>
    </row>
    <row r="1027" spans="2:8" s="686" customFormat="1" ht="20.6">
      <c r="B1027" s="34"/>
      <c r="C1027" s="804" t="s">
        <v>3044</v>
      </c>
      <c r="D1027" s="804" t="s">
        <v>3043</v>
      </c>
      <c r="E1027" s="277" t="s">
        <v>270</v>
      </c>
      <c r="F1027" s="803">
        <v>773.25</v>
      </c>
      <c r="H1027" s="34"/>
    </row>
    <row r="1028" spans="2:8" s="686" customFormat="1" ht="16.95" customHeight="1">
      <c r="B1028" s="34"/>
      <c r="C1028" s="804" t="s">
        <v>3042</v>
      </c>
      <c r="D1028" s="804" t="s">
        <v>3041</v>
      </c>
      <c r="E1028" s="277" t="s">
        <v>270</v>
      </c>
      <c r="F1028" s="803">
        <v>974.50699999999995</v>
      </c>
      <c r="H1028" s="34"/>
    </row>
    <row r="1029" spans="2:8" s="686" customFormat="1" ht="16.95" customHeight="1">
      <c r="B1029" s="34"/>
      <c r="C1029" s="808" t="s">
        <v>3154</v>
      </c>
      <c r="D1029" s="807" t="s">
        <v>3154</v>
      </c>
      <c r="E1029" s="806" t="s">
        <v>1</v>
      </c>
      <c r="F1029" s="805">
        <v>325.02999999999997</v>
      </c>
      <c r="H1029" s="34"/>
    </row>
    <row r="1030" spans="2:8" s="686" customFormat="1" ht="16.95" customHeight="1">
      <c r="B1030" s="34"/>
      <c r="C1030" s="804" t="s">
        <v>1</v>
      </c>
      <c r="D1030" s="804" t="s">
        <v>3155</v>
      </c>
      <c r="E1030" s="277" t="s">
        <v>1</v>
      </c>
      <c r="F1030" s="803">
        <v>325.02999999999997</v>
      </c>
      <c r="H1030" s="34"/>
    </row>
    <row r="1031" spans="2:8" s="686" customFormat="1" ht="16.95" customHeight="1">
      <c r="B1031" s="34"/>
      <c r="C1031" s="804" t="s">
        <v>3154</v>
      </c>
      <c r="D1031" s="804" t="s">
        <v>3153</v>
      </c>
      <c r="E1031" s="277" t="s">
        <v>1</v>
      </c>
      <c r="F1031" s="803">
        <v>325.02999999999997</v>
      </c>
      <c r="H1031" s="34"/>
    </row>
    <row r="1032" spans="2:8" s="686" customFormat="1" ht="16.95" customHeight="1">
      <c r="B1032" s="34"/>
      <c r="C1032" s="809" t="s">
        <v>2950</v>
      </c>
      <c r="H1032" s="34"/>
    </row>
    <row r="1033" spans="2:8" s="686" customFormat="1" ht="16.95" customHeight="1">
      <c r="B1033" s="34"/>
      <c r="C1033" s="804" t="s">
        <v>3022</v>
      </c>
      <c r="D1033" s="804" t="s">
        <v>3021</v>
      </c>
      <c r="E1033" s="277" t="s">
        <v>270</v>
      </c>
      <c r="F1033" s="803">
        <v>1339.9359999999999</v>
      </c>
      <c r="H1033" s="34"/>
    </row>
    <row r="1034" spans="2:8" s="686" customFormat="1">
      <c r="B1034" s="34"/>
      <c r="C1034" s="804" t="s">
        <v>3089</v>
      </c>
      <c r="D1034" s="804" t="s">
        <v>3088</v>
      </c>
      <c r="E1034" s="277" t="s">
        <v>212</v>
      </c>
      <c r="F1034" s="803">
        <v>73.382999999999996</v>
      </c>
      <c r="H1034" s="34"/>
    </row>
    <row r="1035" spans="2:8" s="686" customFormat="1" ht="20.6">
      <c r="B1035" s="34"/>
      <c r="C1035" s="804" t="s">
        <v>3087</v>
      </c>
      <c r="D1035" s="804" t="s">
        <v>3086</v>
      </c>
      <c r="E1035" s="277" t="s">
        <v>212</v>
      </c>
      <c r="F1035" s="803">
        <v>73.382999999999996</v>
      </c>
      <c r="H1035" s="34"/>
    </row>
    <row r="1036" spans="2:8" s="686" customFormat="1" ht="16.95" customHeight="1">
      <c r="B1036" s="34"/>
      <c r="C1036" s="804" t="s">
        <v>3063</v>
      </c>
      <c r="D1036" s="804" t="s">
        <v>3062</v>
      </c>
      <c r="E1036" s="277" t="s">
        <v>270</v>
      </c>
      <c r="F1036" s="803">
        <v>960.44600000000003</v>
      </c>
      <c r="H1036" s="34"/>
    </row>
    <row r="1037" spans="2:8" s="686" customFormat="1" ht="16.95" customHeight="1">
      <c r="B1037" s="34"/>
      <c r="C1037" s="804" t="s">
        <v>3152</v>
      </c>
      <c r="D1037" s="804" t="s">
        <v>3151</v>
      </c>
      <c r="E1037" s="277" t="s">
        <v>270</v>
      </c>
      <c r="F1037" s="803">
        <v>325.02999999999997</v>
      </c>
      <c r="H1037" s="34"/>
    </row>
    <row r="1038" spans="2:8" s="686" customFormat="1" ht="16.95" customHeight="1">
      <c r="B1038" s="34"/>
      <c r="C1038" s="804" t="s">
        <v>3150</v>
      </c>
      <c r="D1038" s="804" t="s">
        <v>3149</v>
      </c>
      <c r="E1038" s="277" t="s">
        <v>270</v>
      </c>
      <c r="F1038" s="803">
        <v>325.02999999999997</v>
      </c>
      <c r="H1038" s="34"/>
    </row>
    <row r="1039" spans="2:8" s="686" customFormat="1" ht="16.95" customHeight="1">
      <c r="B1039" s="34"/>
      <c r="C1039" s="804" t="s">
        <v>3061</v>
      </c>
      <c r="D1039" s="804" t="s">
        <v>3060</v>
      </c>
      <c r="E1039" s="277" t="s">
        <v>270</v>
      </c>
      <c r="F1039" s="803">
        <v>960.44600000000003</v>
      </c>
      <c r="H1039" s="34"/>
    </row>
    <row r="1040" spans="2:8" s="686" customFormat="1" ht="16.95" customHeight="1">
      <c r="B1040" s="34"/>
      <c r="C1040" s="804" t="s">
        <v>3148</v>
      </c>
      <c r="D1040" s="804" t="s">
        <v>3147</v>
      </c>
      <c r="E1040" s="277" t="s">
        <v>212</v>
      </c>
      <c r="F1040" s="803">
        <v>9.3610000000000007</v>
      </c>
      <c r="H1040" s="34"/>
    </row>
    <row r="1041" spans="2:8" s="686" customFormat="1" ht="20.6">
      <c r="B1041" s="34"/>
      <c r="C1041" s="804" t="s">
        <v>3146</v>
      </c>
      <c r="D1041" s="804" t="s">
        <v>3145</v>
      </c>
      <c r="E1041" s="277" t="s">
        <v>270</v>
      </c>
      <c r="F1041" s="803">
        <v>325.02999999999997</v>
      </c>
      <c r="H1041" s="34"/>
    </row>
    <row r="1042" spans="2:8" s="686" customFormat="1" ht="16.95" customHeight="1">
      <c r="B1042" s="34"/>
      <c r="C1042" s="804" t="s">
        <v>3144</v>
      </c>
      <c r="D1042" s="804" t="s">
        <v>3143</v>
      </c>
      <c r="E1042" s="277" t="s">
        <v>270</v>
      </c>
      <c r="F1042" s="803">
        <v>325.02999999999997</v>
      </c>
      <c r="H1042" s="34"/>
    </row>
    <row r="1043" spans="2:8" s="686" customFormat="1" ht="16.95" customHeight="1">
      <c r="B1043" s="34"/>
      <c r="C1043" s="804" t="s">
        <v>3142</v>
      </c>
      <c r="D1043" s="804" t="s">
        <v>3141</v>
      </c>
      <c r="E1043" s="277" t="s">
        <v>270</v>
      </c>
      <c r="F1043" s="803">
        <v>325.02999999999997</v>
      </c>
      <c r="H1043" s="34"/>
    </row>
    <row r="1044" spans="2:8" s="686" customFormat="1" ht="16.95" customHeight="1">
      <c r="B1044" s="34"/>
      <c r="C1044" s="804" t="s">
        <v>3140</v>
      </c>
      <c r="D1044" s="804" t="s">
        <v>3139</v>
      </c>
      <c r="E1044" s="277" t="s">
        <v>270</v>
      </c>
      <c r="F1044" s="803">
        <v>325.02999999999997</v>
      </c>
      <c r="H1044" s="34"/>
    </row>
    <row r="1045" spans="2:8" s="686" customFormat="1" ht="16.95" customHeight="1">
      <c r="B1045" s="34"/>
      <c r="C1045" s="804" t="s">
        <v>3085</v>
      </c>
      <c r="D1045" s="804" t="s">
        <v>3084</v>
      </c>
      <c r="E1045" s="277" t="s">
        <v>158</v>
      </c>
      <c r="F1045" s="803">
        <v>410.09</v>
      </c>
      <c r="H1045" s="34"/>
    </row>
    <row r="1046" spans="2:8" s="686" customFormat="1" ht="16.95" customHeight="1">
      <c r="B1046" s="34"/>
      <c r="C1046" s="804" t="s">
        <v>3037</v>
      </c>
      <c r="D1046" s="804" t="s">
        <v>3036</v>
      </c>
      <c r="E1046" s="277" t="s">
        <v>270</v>
      </c>
      <c r="F1046" s="803">
        <v>495.5</v>
      </c>
      <c r="H1046" s="34"/>
    </row>
    <row r="1047" spans="2:8" s="686" customFormat="1" ht="16.95" customHeight="1">
      <c r="B1047" s="34"/>
      <c r="C1047" s="804" t="s">
        <v>3081</v>
      </c>
      <c r="D1047" s="804" t="s">
        <v>3080</v>
      </c>
      <c r="E1047" s="277" t="s">
        <v>270</v>
      </c>
      <c r="F1047" s="803">
        <v>410.09</v>
      </c>
      <c r="H1047" s="34"/>
    </row>
    <row r="1048" spans="2:8" s="686" customFormat="1" ht="16.95" customHeight="1">
      <c r="B1048" s="34"/>
      <c r="C1048" s="804" t="s">
        <v>3079</v>
      </c>
      <c r="D1048" s="804" t="s">
        <v>3078</v>
      </c>
      <c r="E1048" s="277" t="s">
        <v>158</v>
      </c>
      <c r="F1048" s="803">
        <v>410.09</v>
      </c>
      <c r="H1048" s="34"/>
    </row>
    <row r="1049" spans="2:8" s="686" customFormat="1" ht="16.95" customHeight="1">
      <c r="B1049" s="34"/>
      <c r="C1049" s="804" t="s">
        <v>3055</v>
      </c>
      <c r="D1049" s="804" t="s">
        <v>3054</v>
      </c>
      <c r="E1049" s="277" t="s">
        <v>270</v>
      </c>
      <c r="F1049" s="803">
        <v>1056.491</v>
      </c>
      <c r="H1049" s="34"/>
    </row>
    <row r="1050" spans="2:8" s="686" customFormat="1" ht="16.95" customHeight="1">
      <c r="B1050" s="34"/>
      <c r="C1050" s="804" t="s">
        <v>3138</v>
      </c>
      <c r="D1050" s="804" t="s">
        <v>3137</v>
      </c>
      <c r="E1050" s="277" t="s">
        <v>270</v>
      </c>
      <c r="F1050" s="803">
        <v>357.53300000000002</v>
      </c>
      <c r="H1050" s="34"/>
    </row>
    <row r="1051" spans="2:8" s="686" customFormat="1" ht="16.95" customHeight="1">
      <c r="B1051" s="34"/>
      <c r="C1051" s="804" t="s">
        <v>3136</v>
      </c>
      <c r="D1051" s="804" t="s">
        <v>3135</v>
      </c>
      <c r="E1051" s="277" t="s">
        <v>270</v>
      </c>
      <c r="F1051" s="803">
        <v>341.28199999999998</v>
      </c>
      <c r="H1051" s="34"/>
    </row>
    <row r="1052" spans="2:8" s="686" customFormat="1" ht="16.95" customHeight="1">
      <c r="B1052" s="34"/>
      <c r="C1052" s="804" t="s">
        <v>3053</v>
      </c>
      <c r="D1052" s="804" t="s">
        <v>3052</v>
      </c>
      <c r="E1052" s="277" t="s">
        <v>270</v>
      </c>
      <c r="F1052" s="803">
        <v>463.97399999999999</v>
      </c>
      <c r="H1052" s="34"/>
    </row>
    <row r="1053" spans="2:8" s="686" customFormat="1" ht="16.95" customHeight="1">
      <c r="B1053" s="34"/>
      <c r="C1053" s="804" t="s">
        <v>3134</v>
      </c>
      <c r="D1053" s="804" t="s">
        <v>3133</v>
      </c>
      <c r="E1053" s="277" t="s">
        <v>270</v>
      </c>
      <c r="F1053" s="803">
        <v>357.53300000000002</v>
      </c>
      <c r="H1053" s="34"/>
    </row>
    <row r="1054" spans="2:8" s="686" customFormat="1" ht="16.95" customHeight="1">
      <c r="B1054" s="34"/>
      <c r="C1054" s="804" t="s">
        <v>3132</v>
      </c>
      <c r="D1054" s="804" t="s">
        <v>3131</v>
      </c>
      <c r="E1054" s="277" t="s">
        <v>212</v>
      </c>
      <c r="F1054" s="803">
        <v>8.5809999999999995</v>
      </c>
      <c r="H1054" s="34"/>
    </row>
    <row r="1055" spans="2:8" s="686" customFormat="1" ht="16.95" customHeight="1">
      <c r="B1055" s="34"/>
      <c r="C1055" s="804" t="s">
        <v>3132</v>
      </c>
      <c r="D1055" s="804" t="s">
        <v>3131</v>
      </c>
      <c r="E1055" s="277" t="s">
        <v>212</v>
      </c>
      <c r="F1055" s="803">
        <v>1.716</v>
      </c>
      <c r="H1055" s="34"/>
    </row>
    <row r="1056" spans="2:8" s="686" customFormat="1" ht="16.95" customHeight="1">
      <c r="B1056" s="34"/>
      <c r="C1056" s="804" t="s">
        <v>3130</v>
      </c>
      <c r="D1056" s="804" t="s">
        <v>3129</v>
      </c>
      <c r="E1056" s="277" t="s">
        <v>270</v>
      </c>
      <c r="F1056" s="803">
        <v>357.53300000000002</v>
      </c>
      <c r="H1056" s="34"/>
    </row>
    <row r="1057" spans="2:8" s="686" customFormat="1" ht="16.95" customHeight="1">
      <c r="B1057" s="34"/>
      <c r="C1057" s="808" t="s">
        <v>3127</v>
      </c>
      <c r="D1057" s="807" t="s">
        <v>3127</v>
      </c>
      <c r="E1057" s="806" t="s">
        <v>1</v>
      </c>
      <c r="F1057" s="805">
        <v>114.07</v>
      </c>
      <c r="H1057" s="34"/>
    </row>
    <row r="1058" spans="2:8" s="686" customFormat="1" ht="16.95" customHeight="1">
      <c r="B1058" s="34"/>
      <c r="C1058" s="804" t="s">
        <v>1</v>
      </c>
      <c r="D1058" s="804" t="s">
        <v>3128</v>
      </c>
      <c r="E1058" s="277" t="s">
        <v>1</v>
      </c>
      <c r="F1058" s="803">
        <v>114.07</v>
      </c>
      <c r="H1058" s="34"/>
    </row>
    <row r="1059" spans="2:8" s="686" customFormat="1" ht="16.95" customHeight="1">
      <c r="B1059" s="34"/>
      <c r="C1059" s="804" t="s">
        <v>3127</v>
      </c>
      <c r="D1059" s="804" t="s">
        <v>3126</v>
      </c>
      <c r="E1059" s="277" t="s">
        <v>1</v>
      </c>
      <c r="F1059" s="803">
        <v>114.07</v>
      </c>
      <c r="H1059" s="34"/>
    </row>
    <row r="1060" spans="2:8" s="686" customFormat="1" ht="16.95" customHeight="1">
      <c r="B1060" s="34"/>
      <c r="C1060" s="809" t="s">
        <v>2950</v>
      </c>
      <c r="H1060" s="34"/>
    </row>
    <row r="1061" spans="2:8" s="686" customFormat="1" ht="16.95" customHeight="1">
      <c r="B1061" s="34"/>
      <c r="C1061" s="804" t="s">
        <v>3022</v>
      </c>
      <c r="D1061" s="804" t="s">
        <v>3021</v>
      </c>
      <c r="E1061" s="277" t="s">
        <v>270</v>
      </c>
      <c r="F1061" s="803">
        <v>1339.9359999999999</v>
      </c>
      <c r="H1061" s="34"/>
    </row>
    <row r="1062" spans="2:8" s="686" customFormat="1">
      <c r="B1062" s="34"/>
      <c r="C1062" s="804" t="s">
        <v>3089</v>
      </c>
      <c r="D1062" s="804" t="s">
        <v>3088</v>
      </c>
      <c r="E1062" s="277" t="s">
        <v>212</v>
      </c>
      <c r="F1062" s="803">
        <v>73.382999999999996</v>
      </c>
      <c r="H1062" s="34"/>
    </row>
    <row r="1063" spans="2:8" s="686" customFormat="1" ht="20.6">
      <c r="B1063" s="34"/>
      <c r="C1063" s="804" t="s">
        <v>3087</v>
      </c>
      <c r="D1063" s="804" t="s">
        <v>3086</v>
      </c>
      <c r="E1063" s="277" t="s">
        <v>212</v>
      </c>
      <c r="F1063" s="803">
        <v>73.382999999999996</v>
      </c>
      <c r="H1063" s="34"/>
    </row>
    <row r="1064" spans="2:8" s="686" customFormat="1" ht="16.95" customHeight="1">
      <c r="B1064" s="34"/>
      <c r="C1064" s="804" t="s">
        <v>3063</v>
      </c>
      <c r="D1064" s="804" t="s">
        <v>3062</v>
      </c>
      <c r="E1064" s="277" t="s">
        <v>270</v>
      </c>
      <c r="F1064" s="803">
        <v>960.44600000000003</v>
      </c>
      <c r="H1064" s="34"/>
    </row>
    <row r="1065" spans="2:8" s="686" customFormat="1" ht="16.95" customHeight="1">
      <c r="B1065" s="34"/>
      <c r="C1065" s="804" t="s">
        <v>3061</v>
      </c>
      <c r="D1065" s="804" t="s">
        <v>3060</v>
      </c>
      <c r="E1065" s="277" t="s">
        <v>270</v>
      </c>
      <c r="F1065" s="803">
        <v>960.44600000000003</v>
      </c>
      <c r="H1065" s="34"/>
    </row>
    <row r="1066" spans="2:8" s="686" customFormat="1" ht="16.95" customHeight="1">
      <c r="B1066" s="34"/>
      <c r="C1066" s="804" t="s">
        <v>3048</v>
      </c>
      <c r="D1066" s="804" t="s">
        <v>3047</v>
      </c>
      <c r="E1066" s="277" t="s">
        <v>270</v>
      </c>
      <c r="F1066" s="803">
        <v>773.25</v>
      </c>
      <c r="H1066" s="34"/>
    </row>
    <row r="1067" spans="2:8" s="686" customFormat="1" ht="16.95" customHeight="1">
      <c r="B1067" s="34"/>
      <c r="C1067" s="804" t="s">
        <v>3046</v>
      </c>
      <c r="D1067" s="804" t="s">
        <v>3045</v>
      </c>
      <c r="E1067" s="277" t="s">
        <v>158</v>
      </c>
      <c r="F1067" s="803">
        <v>636.86</v>
      </c>
      <c r="H1067" s="34"/>
    </row>
    <row r="1068" spans="2:8" s="686" customFormat="1" ht="20.6">
      <c r="B1068" s="34"/>
      <c r="C1068" s="804" t="s">
        <v>3044</v>
      </c>
      <c r="D1068" s="804" t="s">
        <v>3043</v>
      </c>
      <c r="E1068" s="277" t="s">
        <v>270</v>
      </c>
      <c r="F1068" s="803">
        <v>773.25</v>
      </c>
      <c r="H1068" s="34"/>
    </row>
    <row r="1069" spans="2:8" s="686" customFormat="1" ht="16.95" customHeight="1">
      <c r="B1069" s="34"/>
      <c r="C1069" s="804" t="s">
        <v>3055</v>
      </c>
      <c r="D1069" s="804" t="s">
        <v>3054</v>
      </c>
      <c r="E1069" s="277" t="s">
        <v>270</v>
      </c>
      <c r="F1069" s="803">
        <v>1056.491</v>
      </c>
      <c r="H1069" s="34"/>
    </row>
    <row r="1070" spans="2:8" s="686" customFormat="1" ht="16.95" customHeight="1">
      <c r="B1070" s="34"/>
      <c r="C1070" s="804" t="s">
        <v>3053</v>
      </c>
      <c r="D1070" s="804" t="s">
        <v>3052</v>
      </c>
      <c r="E1070" s="277" t="s">
        <v>270</v>
      </c>
      <c r="F1070" s="803">
        <v>463.97399999999999</v>
      </c>
      <c r="H1070" s="34"/>
    </row>
    <row r="1071" spans="2:8" s="686" customFormat="1" ht="16.95" customHeight="1">
      <c r="B1071" s="34"/>
      <c r="C1071" s="804" t="s">
        <v>3042</v>
      </c>
      <c r="D1071" s="804" t="s">
        <v>3041</v>
      </c>
      <c r="E1071" s="277" t="s">
        <v>270</v>
      </c>
      <c r="F1071" s="803">
        <v>974.50699999999995</v>
      </c>
      <c r="H1071" s="34"/>
    </row>
    <row r="1072" spans="2:8" s="686" customFormat="1" ht="16.95" customHeight="1">
      <c r="B1072" s="34"/>
      <c r="C1072" s="808" t="s">
        <v>3124</v>
      </c>
      <c r="D1072" s="807" t="s">
        <v>3124</v>
      </c>
      <c r="E1072" s="806" t="s">
        <v>1</v>
      </c>
      <c r="F1072" s="805">
        <v>3.96</v>
      </c>
      <c r="H1072" s="34"/>
    </row>
    <row r="1073" spans="2:8" s="686" customFormat="1" ht="16.95" customHeight="1">
      <c r="B1073" s="34"/>
      <c r="C1073" s="804" t="s">
        <v>1</v>
      </c>
      <c r="D1073" s="804" t="s">
        <v>3125</v>
      </c>
      <c r="E1073" s="277" t="s">
        <v>1</v>
      </c>
      <c r="F1073" s="803">
        <v>3.96</v>
      </c>
      <c r="H1073" s="34"/>
    </row>
    <row r="1074" spans="2:8" s="686" customFormat="1" ht="16.95" customHeight="1">
      <c r="B1074" s="34"/>
      <c r="C1074" s="804" t="s">
        <v>3124</v>
      </c>
      <c r="D1074" s="804" t="s">
        <v>3123</v>
      </c>
      <c r="E1074" s="277" t="s">
        <v>1</v>
      </c>
      <c r="F1074" s="803">
        <v>3.96</v>
      </c>
      <c r="H1074" s="34"/>
    </row>
    <row r="1075" spans="2:8" s="686" customFormat="1" ht="16.95" customHeight="1">
      <c r="B1075" s="34"/>
      <c r="C1075" s="809" t="s">
        <v>2950</v>
      </c>
      <c r="H1075" s="34"/>
    </row>
    <row r="1076" spans="2:8" s="686" customFormat="1" ht="16.95" customHeight="1">
      <c r="B1076" s="34"/>
      <c r="C1076" s="804" t="s">
        <v>3022</v>
      </c>
      <c r="D1076" s="804" t="s">
        <v>3021</v>
      </c>
      <c r="E1076" s="277" t="s">
        <v>270</v>
      </c>
      <c r="F1076" s="803">
        <v>1339.9359999999999</v>
      </c>
      <c r="H1076" s="34"/>
    </row>
    <row r="1077" spans="2:8" s="686" customFormat="1">
      <c r="B1077" s="34"/>
      <c r="C1077" s="804" t="s">
        <v>3089</v>
      </c>
      <c r="D1077" s="804" t="s">
        <v>3088</v>
      </c>
      <c r="E1077" s="277" t="s">
        <v>212</v>
      </c>
      <c r="F1077" s="803">
        <v>73.382999999999996</v>
      </c>
      <c r="H1077" s="34"/>
    </row>
    <row r="1078" spans="2:8" s="686" customFormat="1" ht="20.6">
      <c r="B1078" s="34"/>
      <c r="C1078" s="804" t="s">
        <v>3087</v>
      </c>
      <c r="D1078" s="804" t="s">
        <v>3086</v>
      </c>
      <c r="E1078" s="277" t="s">
        <v>212</v>
      </c>
      <c r="F1078" s="803">
        <v>73.382999999999996</v>
      </c>
      <c r="H1078" s="34"/>
    </row>
    <row r="1079" spans="2:8" s="686" customFormat="1" ht="16.95" customHeight="1">
      <c r="B1079" s="34"/>
      <c r="C1079" s="804" t="s">
        <v>3101</v>
      </c>
      <c r="D1079" s="804" t="s">
        <v>3100</v>
      </c>
      <c r="E1079" s="277" t="s">
        <v>270</v>
      </c>
      <c r="F1079" s="803">
        <v>136.38999999999999</v>
      </c>
      <c r="H1079" s="34"/>
    </row>
    <row r="1080" spans="2:8" s="686" customFormat="1" ht="16.95" customHeight="1">
      <c r="B1080" s="34"/>
      <c r="C1080" s="804" t="s">
        <v>3063</v>
      </c>
      <c r="D1080" s="804" t="s">
        <v>3062</v>
      </c>
      <c r="E1080" s="277" t="s">
        <v>270</v>
      </c>
      <c r="F1080" s="803">
        <v>960.44600000000003</v>
      </c>
      <c r="H1080" s="34"/>
    </row>
    <row r="1081" spans="2:8" s="686" customFormat="1" ht="16.95" customHeight="1">
      <c r="B1081" s="34"/>
      <c r="C1081" s="804" t="s">
        <v>3061</v>
      </c>
      <c r="D1081" s="804" t="s">
        <v>3060</v>
      </c>
      <c r="E1081" s="277" t="s">
        <v>270</v>
      </c>
      <c r="F1081" s="803">
        <v>960.44600000000003</v>
      </c>
      <c r="H1081" s="34"/>
    </row>
    <row r="1082" spans="2:8" s="686" customFormat="1" ht="16.95" customHeight="1">
      <c r="B1082" s="34"/>
      <c r="C1082" s="804" t="s">
        <v>3048</v>
      </c>
      <c r="D1082" s="804" t="s">
        <v>3047</v>
      </c>
      <c r="E1082" s="277" t="s">
        <v>270</v>
      </c>
      <c r="F1082" s="803">
        <v>773.25</v>
      </c>
      <c r="H1082" s="34"/>
    </row>
    <row r="1083" spans="2:8" s="686" customFormat="1" ht="20.6">
      <c r="B1083" s="34"/>
      <c r="C1083" s="804" t="s">
        <v>3044</v>
      </c>
      <c r="D1083" s="804" t="s">
        <v>3043</v>
      </c>
      <c r="E1083" s="277" t="s">
        <v>270</v>
      </c>
      <c r="F1083" s="803">
        <v>773.25</v>
      </c>
      <c r="H1083" s="34"/>
    </row>
    <row r="1084" spans="2:8" s="686" customFormat="1" ht="16.95" customHeight="1">
      <c r="B1084" s="34"/>
      <c r="C1084" s="804" t="s">
        <v>3055</v>
      </c>
      <c r="D1084" s="804" t="s">
        <v>3054</v>
      </c>
      <c r="E1084" s="277" t="s">
        <v>270</v>
      </c>
      <c r="F1084" s="803">
        <v>1056.491</v>
      </c>
      <c r="H1084" s="34"/>
    </row>
    <row r="1085" spans="2:8" s="686" customFormat="1" ht="16.95" customHeight="1">
      <c r="B1085" s="34"/>
      <c r="C1085" s="804" t="s">
        <v>3053</v>
      </c>
      <c r="D1085" s="804" t="s">
        <v>3052</v>
      </c>
      <c r="E1085" s="277" t="s">
        <v>270</v>
      </c>
      <c r="F1085" s="803">
        <v>463.97399999999999</v>
      </c>
      <c r="H1085" s="34"/>
    </row>
    <row r="1086" spans="2:8" s="686" customFormat="1" ht="16.95" customHeight="1">
      <c r="B1086" s="34"/>
      <c r="C1086" s="804" t="s">
        <v>3042</v>
      </c>
      <c r="D1086" s="804" t="s">
        <v>3041</v>
      </c>
      <c r="E1086" s="277" t="s">
        <v>270</v>
      </c>
      <c r="F1086" s="803">
        <v>974.50699999999995</v>
      </c>
      <c r="H1086" s="34"/>
    </row>
    <row r="1087" spans="2:8" s="686" customFormat="1" ht="16.95" customHeight="1">
      <c r="B1087" s="34"/>
      <c r="C1087" s="808" t="s">
        <v>3121</v>
      </c>
      <c r="D1087" s="807" t="s">
        <v>3121</v>
      </c>
      <c r="E1087" s="806" t="s">
        <v>1</v>
      </c>
      <c r="F1087" s="805">
        <v>93.18</v>
      </c>
      <c r="H1087" s="34"/>
    </row>
    <row r="1088" spans="2:8" s="686" customFormat="1" ht="16.95" customHeight="1">
      <c r="B1088" s="34"/>
      <c r="C1088" s="804" t="s">
        <v>1</v>
      </c>
      <c r="D1088" s="804" t="s">
        <v>3122</v>
      </c>
      <c r="E1088" s="277" t="s">
        <v>1</v>
      </c>
      <c r="F1088" s="803">
        <v>93.18</v>
      </c>
      <c r="H1088" s="34"/>
    </row>
    <row r="1089" spans="2:8" s="686" customFormat="1" ht="16.95" customHeight="1">
      <c r="B1089" s="34"/>
      <c r="C1089" s="804" t="s">
        <v>3121</v>
      </c>
      <c r="D1089" s="804" t="s">
        <v>3120</v>
      </c>
      <c r="E1089" s="277" t="s">
        <v>1</v>
      </c>
      <c r="F1089" s="803">
        <v>93.18</v>
      </c>
      <c r="H1089" s="34"/>
    </row>
    <row r="1090" spans="2:8" s="686" customFormat="1" ht="16.95" customHeight="1">
      <c r="B1090" s="34"/>
      <c r="C1090" s="809" t="s">
        <v>2950</v>
      </c>
      <c r="H1090" s="34"/>
    </row>
    <row r="1091" spans="2:8" s="686" customFormat="1" ht="16.95" customHeight="1">
      <c r="B1091" s="34"/>
      <c r="C1091" s="804" t="s">
        <v>3022</v>
      </c>
      <c r="D1091" s="804" t="s">
        <v>3021</v>
      </c>
      <c r="E1091" s="277" t="s">
        <v>270</v>
      </c>
      <c r="F1091" s="803">
        <v>1339.9359999999999</v>
      </c>
      <c r="H1091" s="34"/>
    </row>
    <row r="1092" spans="2:8" s="686" customFormat="1">
      <c r="B1092" s="34"/>
      <c r="C1092" s="804" t="s">
        <v>3089</v>
      </c>
      <c r="D1092" s="804" t="s">
        <v>3088</v>
      </c>
      <c r="E1092" s="277" t="s">
        <v>212</v>
      </c>
      <c r="F1092" s="803">
        <v>73.382999999999996</v>
      </c>
      <c r="H1092" s="34"/>
    </row>
    <row r="1093" spans="2:8" s="686" customFormat="1" ht="20.6">
      <c r="B1093" s="34"/>
      <c r="C1093" s="804" t="s">
        <v>3087</v>
      </c>
      <c r="D1093" s="804" t="s">
        <v>3086</v>
      </c>
      <c r="E1093" s="277" t="s">
        <v>212</v>
      </c>
      <c r="F1093" s="803">
        <v>73.382999999999996</v>
      </c>
      <c r="H1093" s="34"/>
    </row>
    <row r="1094" spans="2:8" s="686" customFormat="1" ht="16.95" customHeight="1">
      <c r="B1094" s="34"/>
      <c r="C1094" s="804" t="s">
        <v>3063</v>
      </c>
      <c r="D1094" s="804" t="s">
        <v>3062</v>
      </c>
      <c r="E1094" s="277" t="s">
        <v>270</v>
      </c>
      <c r="F1094" s="803">
        <v>960.44600000000003</v>
      </c>
      <c r="H1094" s="34"/>
    </row>
    <row r="1095" spans="2:8" s="686" customFormat="1" ht="16.95" customHeight="1">
      <c r="B1095" s="34"/>
      <c r="C1095" s="804" t="s">
        <v>3096</v>
      </c>
      <c r="D1095" s="804" t="s">
        <v>3095</v>
      </c>
      <c r="E1095" s="277" t="s">
        <v>158</v>
      </c>
      <c r="F1095" s="803">
        <v>425.31</v>
      </c>
      <c r="H1095" s="34"/>
    </row>
    <row r="1096" spans="2:8" s="686" customFormat="1" ht="16.95" customHeight="1">
      <c r="B1096" s="34"/>
      <c r="C1096" s="804" t="s">
        <v>3061</v>
      </c>
      <c r="D1096" s="804" t="s">
        <v>3060</v>
      </c>
      <c r="E1096" s="277" t="s">
        <v>270</v>
      </c>
      <c r="F1096" s="803">
        <v>960.44600000000003</v>
      </c>
      <c r="H1096" s="34"/>
    </row>
    <row r="1097" spans="2:8" s="686" customFormat="1" ht="16.95" customHeight="1">
      <c r="B1097" s="34"/>
      <c r="C1097" s="804" t="s">
        <v>3048</v>
      </c>
      <c r="D1097" s="804" t="s">
        <v>3047</v>
      </c>
      <c r="E1097" s="277" t="s">
        <v>270</v>
      </c>
      <c r="F1097" s="803">
        <v>773.25</v>
      </c>
      <c r="H1097" s="34"/>
    </row>
    <row r="1098" spans="2:8" s="686" customFormat="1" ht="16.95" customHeight="1">
      <c r="B1098" s="34"/>
      <c r="C1098" s="804" t="s">
        <v>3046</v>
      </c>
      <c r="D1098" s="804" t="s">
        <v>3045</v>
      </c>
      <c r="E1098" s="277" t="s">
        <v>158</v>
      </c>
      <c r="F1098" s="803">
        <v>636.86</v>
      </c>
      <c r="H1098" s="34"/>
    </row>
    <row r="1099" spans="2:8" s="686" customFormat="1" ht="20.6">
      <c r="B1099" s="34"/>
      <c r="C1099" s="804" t="s">
        <v>3044</v>
      </c>
      <c r="D1099" s="804" t="s">
        <v>3043</v>
      </c>
      <c r="E1099" s="277" t="s">
        <v>270</v>
      </c>
      <c r="F1099" s="803">
        <v>773.25</v>
      </c>
      <c r="H1099" s="34"/>
    </row>
    <row r="1100" spans="2:8" s="686" customFormat="1" ht="16.95" customHeight="1">
      <c r="B1100" s="34"/>
      <c r="C1100" s="804" t="s">
        <v>3055</v>
      </c>
      <c r="D1100" s="804" t="s">
        <v>3054</v>
      </c>
      <c r="E1100" s="277" t="s">
        <v>270</v>
      </c>
      <c r="F1100" s="803">
        <v>1056.491</v>
      </c>
      <c r="H1100" s="34"/>
    </row>
    <row r="1101" spans="2:8" s="686" customFormat="1" ht="16.95" customHeight="1">
      <c r="B1101" s="34"/>
      <c r="C1101" s="804" t="s">
        <v>3116</v>
      </c>
      <c r="D1101" s="804" t="s">
        <v>3115</v>
      </c>
      <c r="E1101" s="277" t="s">
        <v>270</v>
      </c>
      <c r="F1101" s="803">
        <v>160.50700000000001</v>
      </c>
      <c r="H1101" s="34"/>
    </row>
    <row r="1102" spans="2:8" s="686" customFormat="1" ht="16.95" customHeight="1">
      <c r="B1102" s="34"/>
      <c r="C1102" s="804" t="s">
        <v>3042</v>
      </c>
      <c r="D1102" s="804" t="s">
        <v>3041</v>
      </c>
      <c r="E1102" s="277" t="s">
        <v>270</v>
      </c>
      <c r="F1102" s="803">
        <v>974.50699999999995</v>
      </c>
      <c r="H1102" s="34"/>
    </row>
    <row r="1103" spans="2:8" s="686" customFormat="1" ht="16.95" customHeight="1">
      <c r="B1103" s="34"/>
      <c r="C1103" s="804" t="s">
        <v>3094</v>
      </c>
      <c r="D1103" s="804" t="s">
        <v>3093</v>
      </c>
      <c r="E1103" s="277" t="s">
        <v>158</v>
      </c>
      <c r="F1103" s="803">
        <v>433.81599999999997</v>
      </c>
      <c r="H1103" s="34"/>
    </row>
    <row r="1104" spans="2:8" s="686" customFormat="1" ht="16.95" customHeight="1">
      <c r="B1104" s="34"/>
      <c r="C1104" s="808" t="s">
        <v>3118</v>
      </c>
      <c r="D1104" s="807" t="s">
        <v>3118</v>
      </c>
      <c r="E1104" s="806" t="s">
        <v>1</v>
      </c>
      <c r="F1104" s="805">
        <v>64.180000000000007</v>
      </c>
      <c r="H1104" s="34"/>
    </row>
    <row r="1105" spans="2:8" s="686" customFormat="1" ht="16.95" customHeight="1">
      <c r="B1105" s="34"/>
      <c r="C1105" s="804" t="s">
        <v>1</v>
      </c>
      <c r="D1105" s="804" t="s">
        <v>3119</v>
      </c>
      <c r="E1105" s="277" t="s">
        <v>1</v>
      </c>
      <c r="F1105" s="803">
        <v>64.180000000000007</v>
      </c>
      <c r="H1105" s="34"/>
    </row>
    <row r="1106" spans="2:8" s="686" customFormat="1" ht="16.95" customHeight="1">
      <c r="B1106" s="34"/>
      <c r="C1106" s="804" t="s">
        <v>3118</v>
      </c>
      <c r="D1106" s="804" t="s">
        <v>3117</v>
      </c>
      <c r="E1106" s="277" t="s">
        <v>1</v>
      </c>
      <c r="F1106" s="803">
        <v>64.180000000000007</v>
      </c>
      <c r="H1106" s="34"/>
    </row>
    <row r="1107" spans="2:8" s="686" customFormat="1" ht="16.95" customHeight="1">
      <c r="B1107" s="34"/>
      <c r="C1107" s="809" t="s">
        <v>2950</v>
      </c>
      <c r="H1107" s="34"/>
    </row>
    <row r="1108" spans="2:8" s="686" customFormat="1" ht="16.95" customHeight="1">
      <c r="B1108" s="34"/>
      <c r="C1108" s="804" t="s">
        <v>3022</v>
      </c>
      <c r="D1108" s="804" t="s">
        <v>3021</v>
      </c>
      <c r="E1108" s="277" t="s">
        <v>270</v>
      </c>
      <c r="F1108" s="803">
        <v>1339.9359999999999</v>
      </c>
      <c r="H1108" s="34"/>
    </row>
    <row r="1109" spans="2:8" s="686" customFormat="1">
      <c r="B1109" s="34"/>
      <c r="C1109" s="804" t="s">
        <v>3089</v>
      </c>
      <c r="D1109" s="804" t="s">
        <v>3088</v>
      </c>
      <c r="E1109" s="277" t="s">
        <v>212</v>
      </c>
      <c r="F1109" s="803">
        <v>73.382999999999996</v>
      </c>
      <c r="H1109" s="34"/>
    </row>
    <row r="1110" spans="2:8" s="686" customFormat="1" ht="20.6">
      <c r="B1110" s="34"/>
      <c r="C1110" s="804" t="s">
        <v>3087</v>
      </c>
      <c r="D1110" s="804" t="s">
        <v>3086</v>
      </c>
      <c r="E1110" s="277" t="s">
        <v>212</v>
      </c>
      <c r="F1110" s="803">
        <v>73.382999999999996</v>
      </c>
      <c r="H1110" s="34"/>
    </row>
    <row r="1111" spans="2:8" s="686" customFormat="1" ht="16.95" customHeight="1">
      <c r="B1111" s="34"/>
      <c r="C1111" s="804" t="s">
        <v>3101</v>
      </c>
      <c r="D1111" s="804" t="s">
        <v>3100</v>
      </c>
      <c r="E1111" s="277" t="s">
        <v>270</v>
      </c>
      <c r="F1111" s="803">
        <v>136.38999999999999</v>
      </c>
      <c r="H1111" s="34"/>
    </row>
    <row r="1112" spans="2:8" s="686" customFormat="1" ht="16.95" customHeight="1">
      <c r="B1112" s="34"/>
      <c r="C1112" s="804" t="s">
        <v>3063</v>
      </c>
      <c r="D1112" s="804" t="s">
        <v>3062</v>
      </c>
      <c r="E1112" s="277" t="s">
        <v>270</v>
      </c>
      <c r="F1112" s="803">
        <v>960.44600000000003</v>
      </c>
      <c r="H1112" s="34"/>
    </row>
    <row r="1113" spans="2:8" s="686" customFormat="1" ht="16.95" customHeight="1">
      <c r="B1113" s="34"/>
      <c r="C1113" s="804" t="s">
        <v>3096</v>
      </c>
      <c r="D1113" s="804" t="s">
        <v>3095</v>
      </c>
      <c r="E1113" s="277" t="s">
        <v>158</v>
      </c>
      <c r="F1113" s="803">
        <v>425.31</v>
      </c>
      <c r="H1113" s="34"/>
    </row>
    <row r="1114" spans="2:8" s="686" customFormat="1" ht="16.95" customHeight="1">
      <c r="B1114" s="34"/>
      <c r="C1114" s="804" t="s">
        <v>3061</v>
      </c>
      <c r="D1114" s="804" t="s">
        <v>3060</v>
      </c>
      <c r="E1114" s="277" t="s">
        <v>270</v>
      </c>
      <c r="F1114" s="803">
        <v>960.44600000000003</v>
      </c>
      <c r="H1114" s="34"/>
    </row>
    <row r="1115" spans="2:8" s="686" customFormat="1" ht="16.95" customHeight="1">
      <c r="B1115" s="34"/>
      <c r="C1115" s="804" t="s">
        <v>3048</v>
      </c>
      <c r="D1115" s="804" t="s">
        <v>3047</v>
      </c>
      <c r="E1115" s="277" t="s">
        <v>270</v>
      </c>
      <c r="F1115" s="803">
        <v>773.25</v>
      </c>
      <c r="H1115" s="34"/>
    </row>
    <row r="1116" spans="2:8" s="686" customFormat="1" ht="20.6">
      <c r="B1116" s="34"/>
      <c r="C1116" s="804" t="s">
        <v>3044</v>
      </c>
      <c r="D1116" s="804" t="s">
        <v>3043</v>
      </c>
      <c r="E1116" s="277" t="s">
        <v>270</v>
      </c>
      <c r="F1116" s="803">
        <v>773.25</v>
      </c>
      <c r="H1116" s="34"/>
    </row>
    <row r="1117" spans="2:8" s="686" customFormat="1" ht="16.95" customHeight="1">
      <c r="B1117" s="34"/>
      <c r="C1117" s="804" t="s">
        <v>3055</v>
      </c>
      <c r="D1117" s="804" t="s">
        <v>3054</v>
      </c>
      <c r="E1117" s="277" t="s">
        <v>270</v>
      </c>
      <c r="F1117" s="803">
        <v>1056.491</v>
      </c>
      <c r="H1117" s="34"/>
    </row>
    <row r="1118" spans="2:8" s="686" customFormat="1" ht="16.95" customHeight="1">
      <c r="B1118" s="34"/>
      <c r="C1118" s="804" t="s">
        <v>3116</v>
      </c>
      <c r="D1118" s="804" t="s">
        <v>3115</v>
      </c>
      <c r="E1118" s="277" t="s">
        <v>270</v>
      </c>
      <c r="F1118" s="803">
        <v>160.50700000000001</v>
      </c>
      <c r="H1118" s="34"/>
    </row>
    <row r="1119" spans="2:8" s="686" customFormat="1" ht="16.95" customHeight="1">
      <c r="B1119" s="34"/>
      <c r="C1119" s="804" t="s">
        <v>3042</v>
      </c>
      <c r="D1119" s="804" t="s">
        <v>3041</v>
      </c>
      <c r="E1119" s="277" t="s">
        <v>270</v>
      </c>
      <c r="F1119" s="803">
        <v>974.50699999999995</v>
      </c>
      <c r="H1119" s="34"/>
    </row>
    <row r="1120" spans="2:8" s="686" customFormat="1" ht="16.95" customHeight="1">
      <c r="B1120" s="34"/>
      <c r="C1120" s="804" t="s">
        <v>3094</v>
      </c>
      <c r="D1120" s="804" t="s">
        <v>3093</v>
      </c>
      <c r="E1120" s="277" t="s">
        <v>158</v>
      </c>
      <c r="F1120" s="803">
        <v>433.81599999999997</v>
      </c>
      <c r="H1120" s="34"/>
    </row>
    <row r="1121" spans="2:8" s="686" customFormat="1" ht="16.95" customHeight="1">
      <c r="B1121" s="34"/>
      <c r="C1121" s="808" t="s">
        <v>3113</v>
      </c>
      <c r="D1121" s="807" t="s">
        <v>3113</v>
      </c>
      <c r="E1121" s="806" t="s">
        <v>1</v>
      </c>
      <c r="F1121" s="805">
        <v>144.58000000000001</v>
      </c>
      <c r="H1121" s="34"/>
    </row>
    <row r="1122" spans="2:8" s="686" customFormat="1" ht="16.95" customHeight="1">
      <c r="B1122" s="34"/>
      <c r="C1122" s="804" t="s">
        <v>1</v>
      </c>
      <c r="D1122" s="804" t="s">
        <v>3114</v>
      </c>
      <c r="E1122" s="277" t="s">
        <v>1</v>
      </c>
      <c r="F1122" s="803">
        <v>144.58000000000001</v>
      </c>
      <c r="H1122" s="34"/>
    </row>
    <row r="1123" spans="2:8" s="686" customFormat="1" ht="16.95" customHeight="1">
      <c r="B1123" s="34"/>
      <c r="C1123" s="804" t="s">
        <v>3113</v>
      </c>
      <c r="D1123" s="804" t="s">
        <v>3112</v>
      </c>
      <c r="E1123" s="277" t="s">
        <v>1</v>
      </c>
      <c r="F1123" s="803">
        <v>144.58000000000001</v>
      </c>
      <c r="H1123" s="34"/>
    </row>
    <row r="1124" spans="2:8" s="686" customFormat="1" ht="16.95" customHeight="1">
      <c r="B1124" s="34"/>
      <c r="C1124" s="809" t="s">
        <v>2950</v>
      </c>
      <c r="H1124" s="34"/>
    </row>
    <row r="1125" spans="2:8" s="686" customFormat="1" ht="16.95" customHeight="1">
      <c r="B1125" s="34"/>
      <c r="C1125" s="804" t="s">
        <v>3022</v>
      </c>
      <c r="D1125" s="804" t="s">
        <v>3021</v>
      </c>
      <c r="E1125" s="277" t="s">
        <v>270</v>
      </c>
      <c r="F1125" s="803">
        <v>1339.9359999999999</v>
      </c>
      <c r="H1125" s="34"/>
    </row>
    <row r="1126" spans="2:8" s="686" customFormat="1" ht="16.95" customHeight="1">
      <c r="B1126" s="34"/>
      <c r="C1126" s="804" t="s">
        <v>3048</v>
      </c>
      <c r="D1126" s="804" t="s">
        <v>3047</v>
      </c>
      <c r="E1126" s="277" t="s">
        <v>270</v>
      </c>
      <c r="F1126" s="803">
        <v>773.25</v>
      </c>
      <c r="H1126" s="34"/>
    </row>
    <row r="1127" spans="2:8" s="686" customFormat="1" ht="16.95" customHeight="1">
      <c r="B1127" s="34"/>
      <c r="C1127" s="804" t="s">
        <v>3046</v>
      </c>
      <c r="D1127" s="804" t="s">
        <v>3045</v>
      </c>
      <c r="E1127" s="277" t="s">
        <v>158</v>
      </c>
      <c r="F1127" s="803">
        <v>636.86</v>
      </c>
      <c r="H1127" s="34"/>
    </row>
    <row r="1128" spans="2:8" s="686" customFormat="1" ht="20.6">
      <c r="B1128" s="34"/>
      <c r="C1128" s="804" t="s">
        <v>3044</v>
      </c>
      <c r="D1128" s="804" t="s">
        <v>3043</v>
      </c>
      <c r="E1128" s="277" t="s">
        <v>270</v>
      </c>
      <c r="F1128" s="803">
        <v>773.25</v>
      </c>
      <c r="H1128" s="34"/>
    </row>
    <row r="1129" spans="2:8" s="686" customFormat="1" ht="16.95" customHeight="1">
      <c r="B1129" s="34"/>
      <c r="C1129" s="804" t="s">
        <v>3042</v>
      </c>
      <c r="D1129" s="804" t="s">
        <v>3041</v>
      </c>
      <c r="E1129" s="277" t="s">
        <v>270</v>
      </c>
      <c r="F1129" s="803">
        <v>974.50699999999995</v>
      </c>
      <c r="H1129" s="34"/>
    </row>
    <row r="1130" spans="2:8" s="686" customFormat="1" ht="16.95" customHeight="1">
      <c r="B1130" s="34"/>
      <c r="C1130" s="808" t="s">
        <v>3109</v>
      </c>
      <c r="D1130" s="807" t="s">
        <v>3109</v>
      </c>
      <c r="E1130" s="806" t="s">
        <v>1</v>
      </c>
      <c r="F1130" s="805">
        <v>64.739999999999995</v>
      </c>
      <c r="H1130" s="34"/>
    </row>
    <row r="1131" spans="2:8" s="686" customFormat="1" ht="16.95" customHeight="1">
      <c r="B1131" s="34"/>
      <c r="C1131" s="804" t="s">
        <v>1</v>
      </c>
      <c r="D1131" s="804" t="s">
        <v>3111</v>
      </c>
      <c r="E1131" s="277" t="s">
        <v>1</v>
      </c>
      <c r="F1131" s="803">
        <v>17.57</v>
      </c>
      <c r="H1131" s="34"/>
    </row>
    <row r="1132" spans="2:8" s="686" customFormat="1" ht="16.95" customHeight="1">
      <c r="B1132" s="34"/>
      <c r="C1132" s="804" t="s">
        <v>1</v>
      </c>
      <c r="D1132" s="804" t="s">
        <v>3110</v>
      </c>
      <c r="E1132" s="277" t="s">
        <v>1</v>
      </c>
      <c r="F1132" s="803">
        <v>47.17</v>
      </c>
      <c r="H1132" s="34"/>
    </row>
    <row r="1133" spans="2:8" s="686" customFormat="1" ht="16.95" customHeight="1">
      <c r="B1133" s="34"/>
      <c r="C1133" s="804" t="s">
        <v>3109</v>
      </c>
      <c r="D1133" s="804" t="s">
        <v>3108</v>
      </c>
      <c r="E1133" s="277" t="s">
        <v>1</v>
      </c>
      <c r="F1133" s="803">
        <v>64.739999999999995</v>
      </c>
      <c r="H1133" s="34"/>
    </row>
    <row r="1134" spans="2:8" s="686" customFormat="1" ht="16.95" customHeight="1">
      <c r="B1134" s="34"/>
      <c r="C1134" s="809" t="s">
        <v>2950</v>
      </c>
      <c r="H1134" s="34"/>
    </row>
    <row r="1135" spans="2:8" s="686" customFormat="1" ht="16.95" customHeight="1">
      <c r="B1135" s="34"/>
      <c r="C1135" s="804" t="s">
        <v>3022</v>
      </c>
      <c r="D1135" s="804" t="s">
        <v>3021</v>
      </c>
      <c r="E1135" s="277" t="s">
        <v>270</v>
      </c>
      <c r="F1135" s="803">
        <v>1339.9359999999999</v>
      </c>
      <c r="H1135" s="34"/>
    </row>
    <row r="1136" spans="2:8" s="686" customFormat="1">
      <c r="B1136" s="34"/>
      <c r="C1136" s="804" t="s">
        <v>3089</v>
      </c>
      <c r="D1136" s="804" t="s">
        <v>3088</v>
      </c>
      <c r="E1136" s="277" t="s">
        <v>212</v>
      </c>
      <c r="F1136" s="803">
        <v>73.382999999999996</v>
      </c>
      <c r="H1136" s="34"/>
    </row>
    <row r="1137" spans="2:8" s="686" customFormat="1" ht="20.6">
      <c r="B1137" s="34"/>
      <c r="C1137" s="804" t="s">
        <v>3087</v>
      </c>
      <c r="D1137" s="804" t="s">
        <v>3086</v>
      </c>
      <c r="E1137" s="277" t="s">
        <v>212</v>
      </c>
      <c r="F1137" s="803">
        <v>73.382999999999996</v>
      </c>
      <c r="H1137" s="34"/>
    </row>
    <row r="1138" spans="2:8" s="686" customFormat="1" ht="16.95" customHeight="1">
      <c r="B1138" s="34"/>
      <c r="C1138" s="804" t="s">
        <v>3063</v>
      </c>
      <c r="D1138" s="804" t="s">
        <v>3062</v>
      </c>
      <c r="E1138" s="277" t="s">
        <v>270</v>
      </c>
      <c r="F1138" s="803">
        <v>960.44600000000003</v>
      </c>
      <c r="H1138" s="34"/>
    </row>
    <row r="1139" spans="2:8" s="686" customFormat="1" ht="16.95" customHeight="1">
      <c r="B1139" s="34"/>
      <c r="C1139" s="804" t="s">
        <v>3061</v>
      </c>
      <c r="D1139" s="804" t="s">
        <v>3060</v>
      </c>
      <c r="E1139" s="277" t="s">
        <v>270</v>
      </c>
      <c r="F1139" s="803">
        <v>960.44600000000003</v>
      </c>
      <c r="H1139" s="34"/>
    </row>
    <row r="1140" spans="2:8" s="686" customFormat="1" ht="16.95" customHeight="1">
      <c r="B1140" s="34"/>
      <c r="C1140" s="804" t="s">
        <v>3048</v>
      </c>
      <c r="D1140" s="804" t="s">
        <v>3047</v>
      </c>
      <c r="E1140" s="277" t="s">
        <v>270</v>
      </c>
      <c r="F1140" s="803">
        <v>773.25</v>
      </c>
      <c r="H1140" s="34"/>
    </row>
    <row r="1141" spans="2:8" s="686" customFormat="1" ht="16.95" customHeight="1">
      <c r="B1141" s="34"/>
      <c r="C1141" s="804" t="s">
        <v>3046</v>
      </c>
      <c r="D1141" s="804" t="s">
        <v>3045</v>
      </c>
      <c r="E1141" s="277" t="s">
        <v>158</v>
      </c>
      <c r="F1141" s="803">
        <v>636.86</v>
      </c>
      <c r="H1141" s="34"/>
    </row>
    <row r="1142" spans="2:8" s="686" customFormat="1" ht="20.6">
      <c r="B1142" s="34"/>
      <c r="C1142" s="804" t="s">
        <v>3044</v>
      </c>
      <c r="D1142" s="804" t="s">
        <v>3043</v>
      </c>
      <c r="E1142" s="277" t="s">
        <v>270</v>
      </c>
      <c r="F1142" s="803">
        <v>773.25</v>
      </c>
      <c r="H1142" s="34"/>
    </row>
    <row r="1143" spans="2:8" s="686" customFormat="1" ht="16.95" customHeight="1">
      <c r="B1143" s="34"/>
      <c r="C1143" s="804" t="s">
        <v>3055</v>
      </c>
      <c r="D1143" s="804" t="s">
        <v>3054</v>
      </c>
      <c r="E1143" s="277" t="s">
        <v>270</v>
      </c>
      <c r="F1143" s="803">
        <v>1056.491</v>
      </c>
      <c r="H1143" s="34"/>
    </row>
    <row r="1144" spans="2:8" s="686" customFormat="1" ht="16.95" customHeight="1">
      <c r="B1144" s="34"/>
      <c r="C1144" s="804" t="s">
        <v>3077</v>
      </c>
      <c r="D1144" s="804" t="s">
        <v>3076</v>
      </c>
      <c r="E1144" s="277" t="s">
        <v>270</v>
      </c>
      <c r="F1144" s="803">
        <v>355.17399999999998</v>
      </c>
      <c r="H1144" s="34"/>
    </row>
    <row r="1145" spans="2:8" s="686" customFormat="1" ht="16.95" customHeight="1">
      <c r="B1145" s="34"/>
      <c r="C1145" s="804" t="s">
        <v>3042</v>
      </c>
      <c r="D1145" s="804" t="s">
        <v>3041</v>
      </c>
      <c r="E1145" s="277" t="s">
        <v>270</v>
      </c>
      <c r="F1145" s="803">
        <v>974.50699999999995</v>
      </c>
      <c r="H1145" s="34"/>
    </row>
    <row r="1146" spans="2:8" s="686" customFormat="1" ht="16.95" customHeight="1">
      <c r="B1146" s="34"/>
      <c r="C1146" s="808" t="s">
        <v>3106</v>
      </c>
      <c r="D1146" s="807" t="s">
        <v>3106</v>
      </c>
      <c r="E1146" s="806" t="s">
        <v>1</v>
      </c>
      <c r="F1146" s="805">
        <v>130.16</v>
      </c>
      <c r="H1146" s="34"/>
    </row>
    <row r="1147" spans="2:8" s="686" customFormat="1" ht="16.95" customHeight="1">
      <c r="B1147" s="34"/>
      <c r="C1147" s="804" t="s">
        <v>1</v>
      </c>
      <c r="D1147" s="804" t="s">
        <v>3107</v>
      </c>
      <c r="E1147" s="277" t="s">
        <v>1</v>
      </c>
      <c r="F1147" s="803">
        <v>130.16</v>
      </c>
      <c r="H1147" s="34"/>
    </row>
    <row r="1148" spans="2:8" s="686" customFormat="1" ht="16.95" customHeight="1">
      <c r="B1148" s="34"/>
      <c r="C1148" s="804" t="s">
        <v>3106</v>
      </c>
      <c r="D1148" s="804" t="s">
        <v>3105</v>
      </c>
      <c r="E1148" s="277" t="s">
        <v>1</v>
      </c>
      <c r="F1148" s="803">
        <v>130.16</v>
      </c>
      <c r="H1148" s="34"/>
    </row>
    <row r="1149" spans="2:8" s="686" customFormat="1" ht="16.95" customHeight="1">
      <c r="B1149" s="34"/>
      <c r="C1149" s="809" t="s">
        <v>2950</v>
      </c>
      <c r="H1149" s="34"/>
    </row>
    <row r="1150" spans="2:8" s="686" customFormat="1" ht="16.95" customHeight="1">
      <c r="B1150" s="34"/>
      <c r="C1150" s="804" t="s">
        <v>3022</v>
      </c>
      <c r="D1150" s="804" t="s">
        <v>3021</v>
      </c>
      <c r="E1150" s="277" t="s">
        <v>270</v>
      </c>
      <c r="F1150" s="803">
        <v>1339.9359999999999</v>
      </c>
      <c r="H1150" s="34"/>
    </row>
    <row r="1151" spans="2:8" s="686" customFormat="1">
      <c r="B1151" s="34"/>
      <c r="C1151" s="804" t="s">
        <v>3089</v>
      </c>
      <c r="D1151" s="804" t="s">
        <v>3088</v>
      </c>
      <c r="E1151" s="277" t="s">
        <v>212</v>
      </c>
      <c r="F1151" s="803">
        <v>73.382999999999996</v>
      </c>
      <c r="H1151" s="34"/>
    </row>
    <row r="1152" spans="2:8" s="686" customFormat="1" ht="20.6">
      <c r="B1152" s="34"/>
      <c r="C1152" s="804" t="s">
        <v>3087</v>
      </c>
      <c r="D1152" s="804" t="s">
        <v>3086</v>
      </c>
      <c r="E1152" s="277" t="s">
        <v>212</v>
      </c>
      <c r="F1152" s="803">
        <v>73.382999999999996</v>
      </c>
      <c r="H1152" s="34"/>
    </row>
    <row r="1153" spans="2:8" s="686" customFormat="1" ht="16.95" customHeight="1">
      <c r="B1153" s="34"/>
      <c r="C1153" s="804" t="s">
        <v>3063</v>
      </c>
      <c r="D1153" s="804" t="s">
        <v>3062</v>
      </c>
      <c r="E1153" s="277" t="s">
        <v>270</v>
      </c>
      <c r="F1153" s="803">
        <v>960.44600000000003</v>
      </c>
      <c r="H1153" s="34"/>
    </row>
    <row r="1154" spans="2:8" s="686" customFormat="1" ht="16.95" customHeight="1">
      <c r="B1154" s="34"/>
      <c r="C1154" s="804" t="s">
        <v>3096</v>
      </c>
      <c r="D1154" s="804" t="s">
        <v>3095</v>
      </c>
      <c r="E1154" s="277" t="s">
        <v>158</v>
      </c>
      <c r="F1154" s="803">
        <v>425.31</v>
      </c>
      <c r="H1154" s="34"/>
    </row>
    <row r="1155" spans="2:8" s="686" customFormat="1" ht="16.95" customHeight="1">
      <c r="B1155" s="34"/>
      <c r="C1155" s="804" t="s">
        <v>3061</v>
      </c>
      <c r="D1155" s="804" t="s">
        <v>3060</v>
      </c>
      <c r="E1155" s="277" t="s">
        <v>270</v>
      </c>
      <c r="F1155" s="803">
        <v>960.44600000000003</v>
      </c>
      <c r="H1155" s="34"/>
    </row>
    <row r="1156" spans="2:8" s="686" customFormat="1" ht="16.95" customHeight="1">
      <c r="B1156" s="34"/>
      <c r="C1156" s="804" t="s">
        <v>3048</v>
      </c>
      <c r="D1156" s="804" t="s">
        <v>3047</v>
      </c>
      <c r="E1156" s="277" t="s">
        <v>270</v>
      </c>
      <c r="F1156" s="803">
        <v>773.25</v>
      </c>
      <c r="H1156" s="34"/>
    </row>
    <row r="1157" spans="2:8" s="686" customFormat="1" ht="16.95" customHeight="1">
      <c r="B1157" s="34"/>
      <c r="C1157" s="804" t="s">
        <v>3046</v>
      </c>
      <c r="D1157" s="804" t="s">
        <v>3045</v>
      </c>
      <c r="E1157" s="277" t="s">
        <v>158</v>
      </c>
      <c r="F1157" s="803">
        <v>636.86</v>
      </c>
      <c r="H1157" s="34"/>
    </row>
    <row r="1158" spans="2:8" s="686" customFormat="1" ht="20.6">
      <c r="B1158" s="34"/>
      <c r="C1158" s="804" t="s">
        <v>3044</v>
      </c>
      <c r="D1158" s="804" t="s">
        <v>3043</v>
      </c>
      <c r="E1158" s="277" t="s">
        <v>270</v>
      </c>
      <c r="F1158" s="803">
        <v>773.25</v>
      </c>
      <c r="H1158" s="34"/>
    </row>
    <row r="1159" spans="2:8" s="686" customFormat="1" ht="16.95" customHeight="1">
      <c r="B1159" s="34"/>
      <c r="C1159" s="804" t="s">
        <v>3055</v>
      </c>
      <c r="D1159" s="804" t="s">
        <v>3054</v>
      </c>
      <c r="E1159" s="277" t="s">
        <v>270</v>
      </c>
      <c r="F1159" s="803">
        <v>1056.491</v>
      </c>
      <c r="H1159" s="34"/>
    </row>
    <row r="1160" spans="2:8" s="686" customFormat="1" ht="16.95" customHeight="1">
      <c r="B1160" s="34"/>
      <c r="C1160" s="804" t="s">
        <v>3077</v>
      </c>
      <c r="D1160" s="804" t="s">
        <v>3076</v>
      </c>
      <c r="E1160" s="277" t="s">
        <v>270</v>
      </c>
      <c r="F1160" s="803">
        <v>355.17399999999998</v>
      </c>
      <c r="H1160" s="34"/>
    </row>
    <row r="1161" spans="2:8" s="686" customFormat="1" ht="16.95" customHeight="1">
      <c r="B1161" s="34"/>
      <c r="C1161" s="804" t="s">
        <v>3042</v>
      </c>
      <c r="D1161" s="804" t="s">
        <v>3041</v>
      </c>
      <c r="E1161" s="277" t="s">
        <v>270</v>
      </c>
      <c r="F1161" s="803">
        <v>974.50699999999995</v>
      </c>
      <c r="H1161" s="34"/>
    </row>
    <row r="1162" spans="2:8" s="686" customFormat="1" ht="16.95" customHeight="1">
      <c r="B1162" s="34"/>
      <c r="C1162" s="804" t="s">
        <v>3094</v>
      </c>
      <c r="D1162" s="804" t="s">
        <v>3093</v>
      </c>
      <c r="E1162" s="277" t="s">
        <v>158</v>
      </c>
      <c r="F1162" s="803">
        <v>433.81599999999997</v>
      </c>
      <c r="H1162" s="34"/>
    </row>
    <row r="1163" spans="2:8" s="686" customFormat="1" ht="16.95" customHeight="1">
      <c r="B1163" s="34"/>
      <c r="C1163" s="808" t="s">
        <v>3103</v>
      </c>
      <c r="D1163" s="807" t="s">
        <v>3103</v>
      </c>
      <c r="E1163" s="806" t="s">
        <v>1</v>
      </c>
      <c r="F1163" s="805">
        <v>68.25</v>
      </c>
      <c r="H1163" s="34"/>
    </row>
    <row r="1164" spans="2:8" s="686" customFormat="1" ht="16.95" customHeight="1">
      <c r="B1164" s="34"/>
      <c r="C1164" s="804" t="s">
        <v>1</v>
      </c>
      <c r="D1164" s="804" t="s">
        <v>3104</v>
      </c>
      <c r="E1164" s="277" t="s">
        <v>1</v>
      </c>
      <c r="F1164" s="803">
        <v>68.25</v>
      </c>
      <c r="H1164" s="34"/>
    </row>
    <row r="1165" spans="2:8" s="686" customFormat="1" ht="16.95" customHeight="1">
      <c r="B1165" s="34"/>
      <c r="C1165" s="804" t="s">
        <v>3103</v>
      </c>
      <c r="D1165" s="804" t="s">
        <v>3102</v>
      </c>
      <c r="E1165" s="277" t="s">
        <v>1</v>
      </c>
      <c r="F1165" s="803">
        <v>68.25</v>
      </c>
      <c r="H1165" s="34"/>
    </row>
    <row r="1166" spans="2:8" s="686" customFormat="1" ht="16.95" customHeight="1">
      <c r="B1166" s="34"/>
      <c r="C1166" s="809" t="s">
        <v>2950</v>
      </c>
      <c r="H1166" s="34"/>
    </row>
    <row r="1167" spans="2:8" s="686" customFormat="1" ht="16.95" customHeight="1">
      <c r="B1167" s="34"/>
      <c r="C1167" s="804" t="s">
        <v>3022</v>
      </c>
      <c r="D1167" s="804" t="s">
        <v>3021</v>
      </c>
      <c r="E1167" s="277" t="s">
        <v>270</v>
      </c>
      <c r="F1167" s="803">
        <v>1339.9359999999999</v>
      </c>
      <c r="H1167" s="34"/>
    </row>
    <row r="1168" spans="2:8" s="686" customFormat="1">
      <c r="B1168" s="34"/>
      <c r="C1168" s="804" t="s">
        <v>3089</v>
      </c>
      <c r="D1168" s="804" t="s">
        <v>3088</v>
      </c>
      <c r="E1168" s="277" t="s">
        <v>212</v>
      </c>
      <c r="F1168" s="803">
        <v>73.382999999999996</v>
      </c>
      <c r="H1168" s="34"/>
    </row>
    <row r="1169" spans="2:8" s="686" customFormat="1" ht="20.6">
      <c r="B1169" s="34"/>
      <c r="C1169" s="804" t="s">
        <v>3087</v>
      </c>
      <c r="D1169" s="804" t="s">
        <v>3086</v>
      </c>
      <c r="E1169" s="277" t="s">
        <v>212</v>
      </c>
      <c r="F1169" s="803">
        <v>73.382999999999996</v>
      </c>
      <c r="H1169" s="34"/>
    </row>
    <row r="1170" spans="2:8" s="686" customFormat="1" ht="16.95" customHeight="1">
      <c r="B1170" s="34"/>
      <c r="C1170" s="804" t="s">
        <v>3101</v>
      </c>
      <c r="D1170" s="804" t="s">
        <v>3100</v>
      </c>
      <c r="E1170" s="277" t="s">
        <v>270</v>
      </c>
      <c r="F1170" s="803">
        <v>136.38999999999999</v>
      </c>
      <c r="H1170" s="34"/>
    </row>
    <row r="1171" spans="2:8" s="686" customFormat="1" ht="16.95" customHeight="1">
      <c r="B1171" s="34"/>
      <c r="C1171" s="804" t="s">
        <v>3063</v>
      </c>
      <c r="D1171" s="804" t="s">
        <v>3062</v>
      </c>
      <c r="E1171" s="277" t="s">
        <v>270</v>
      </c>
      <c r="F1171" s="803">
        <v>960.44600000000003</v>
      </c>
      <c r="H1171" s="34"/>
    </row>
    <row r="1172" spans="2:8" s="686" customFormat="1" ht="16.95" customHeight="1">
      <c r="B1172" s="34"/>
      <c r="C1172" s="804" t="s">
        <v>3096</v>
      </c>
      <c r="D1172" s="804" t="s">
        <v>3095</v>
      </c>
      <c r="E1172" s="277" t="s">
        <v>158</v>
      </c>
      <c r="F1172" s="803">
        <v>425.31</v>
      </c>
      <c r="H1172" s="34"/>
    </row>
    <row r="1173" spans="2:8" s="686" customFormat="1" ht="16.95" customHeight="1">
      <c r="B1173" s="34"/>
      <c r="C1173" s="804" t="s">
        <v>3061</v>
      </c>
      <c r="D1173" s="804" t="s">
        <v>3060</v>
      </c>
      <c r="E1173" s="277" t="s">
        <v>270</v>
      </c>
      <c r="F1173" s="803">
        <v>960.44600000000003</v>
      </c>
      <c r="H1173" s="34"/>
    </row>
    <row r="1174" spans="2:8" s="686" customFormat="1" ht="16.95" customHeight="1">
      <c r="B1174" s="34"/>
      <c r="C1174" s="804" t="s">
        <v>3048</v>
      </c>
      <c r="D1174" s="804" t="s">
        <v>3047</v>
      </c>
      <c r="E1174" s="277" t="s">
        <v>270</v>
      </c>
      <c r="F1174" s="803">
        <v>773.25</v>
      </c>
      <c r="H1174" s="34"/>
    </row>
    <row r="1175" spans="2:8" s="686" customFormat="1" ht="20.6">
      <c r="B1175" s="34"/>
      <c r="C1175" s="804" t="s">
        <v>3044</v>
      </c>
      <c r="D1175" s="804" t="s">
        <v>3043</v>
      </c>
      <c r="E1175" s="277" t="s">
        <v>270</v>
      </c>
      <c r="F1175" s="803">
        <v>773.25</v>
      </c>
      <c r="H1175" s="34"/>
    </row>
    <row r="1176" spans="2:8" s="686" customFormat="1" ht="16.95" customHeight="1">
      <c r="B1176" s="34"/>
      <c r="C1176" s="804" t="s">
        <v>3055</v>
      </c>
      <c r="D1176" s="804" t="s">
        <v>3054</v>
      </c>
      <c r="E1176" s="277" t="s">
        <v>270</v>
      </c>
      <c r="F1176" s="803">
        <v>1056.491</v>
      </c>
      <c r="H1176" s="34"/>
    </row>
    <row r="1177" spans="2:8" s="686" customFormat="1" ht="16.95" customHeight="1">
      <c r="B1177" s="34"/>
      <c r="C1177" s="804" t="s">
        <v>3077</v>
      </c>
      <c r="D1177" s="804" t="s">
        <v>3076</v>
      </c>
      <c r="E1177" s="277" t="s">
        <v>270</v>
      </c>
      <c r="F1177" s="803">
        <v>355.17399999999998</v>
      </c>
      <c r="H1177" s="34"/>
    </row>
    <row r="1178" spans="2:8" s="686" customFormat="1" ht="16.95" customHeight="1">
      <c r="B1178" s="34"/>
      <c r="C1178" s="804" t="s">
        <v>3042</v>
      </c>
      <c r="D1178" s="804" t="s">
        <v>3041</v>
      </c>
      <c r="E1178" s="277" t="s">
        <v>270</v>
      </c>
      <c r="F1178" s="803">
        <v>974.50699999999995</v>
      </c>
      <c r="H1178" s="34"/>
    </row>
    <row r="1179" spans="2:8" s="686" customFormat="1" ht="16.95" customHeight="1">
      <c r="B1179" s="34"/>
      <c r="C1179" s="804" t="s">
        <v>3094</v>
      </c>
      <c r="D1179" s="804" t="s">
        <v>3093</v>
      </c>
      <c r="E1179" s="277" t="s">
        <v>158</v>
      </c>
      <c r="F1179" s="803">
        <v>433.81599999999997</v>
      </c>
      <c r="H1179" s="34"/>
    </row>
    <row r="1180" spans="2:8" s="686" customFormat="1" ht="16.95" customHeight="1">
      <c r="B1180" s="34"/>
      <c r="C1180" s="808" t="s">
        <v>3098</v>
      </c>
      <c r="D1180" s="807" t="s">
        <v>3098</v>
      </c>
      <c r="E1180" s="806" t="s">
        <v>1</v>
      </c>
      <c r="F1180" s="805">
        <v>69.540000000000006</v>
      </c>
      <c r="H1180" s="34"/>
    </row>
    <row r="1181" spans="2:8" s="686" customFormat="1" ht="16.95" customHeight="1">
      <c r="B1181" s="34"/>
      <c r="C1181" s="804" t="s">
        <v>1</v>
      </c>
      <c r="D1181" s="804" t="s">
        <v>3099</v>
      </c>
      <c r="E1181" s="277" t="s">
        <v>1</v>
      </c>
      <c r="F1181" s="803">
        <v>69.540000000000006</v>
      </c>
      <c r="H1181" s="34"/>
    </row>
    <row r="1182" spans="2:8" s="686" customFormat="1" ht="16.95" customHeight="1">
      <c r="B1182" s="34"/>
      <c r="C1182" s="804" t="s">
        <v>3098</v>
      </c>
      <c r="D1182" s="804" t="s">
        <v>3097</v>
      </c>
      <c r="E1182" s="277" t="s">
        <v>1</v>
      </c>
      <c r="F1182" s="803">
        <v>69.540000000000006</v>
      </c>
      <c r="H1182" s="34"/>
    </row>
    <row r="1183" spans="2:8" s="686" customFormat="1" ht="16.95" customHeight="1">
      <c r="B1183" s="34"/>
      <c r="C1183" s="809" t="s">
        <v>2950</v>
      </c>
      <c r="H1183" s="34"/>
    </row>
    <row r="1184" spans="2:8" s="686" customFormat="1" ht="16.95" customHeight="1">
      <c r="B1184" s="34"/>
      <c r="C1184" s="804" t="s">
        <v>3022</v>
      </c>
      <c r="D1184" s="804" t="s">
        <v>3021</v>
      </c>
      <c r="E1184" s="277" t="s">
        <v>270</v>
      </c>
      <c r="F1184" s="803">
        <v>1339.9359999999999</v>
      </c>
      <c r="H1184" s="34"/>
    </row>
    <row r="1185" spans="2:8" s="686" customFormat="1">
      <c r="B1185" s="34"/>
      <c r="C1185" s="804" t="s">
        <v>3089</v>
      </c>
      <c r="D1185" s="804" t="s">
        <v>3088</v>
      </c>
      <c r="E1185" s="277" t="s">
        <v>212</v>
      </c>
      <c r="F1185" s="803">
        <v>73.382999999999996</v>
      </c>
      <c r="H1185" s="34"/>
    </row>
    <row r="1186" spans="2:8" s="686" customFormat="1" ht="20.6">
      <c r="B1186" s="34"/>
      <c r="C1186" s="804" t="s">
        <v>3087</v>
      </c>
      <c r="D1186" s="804" t="s">
        <v>3086</v>
      </c>
      <c r="E1186" s="277" t="s">
        <v>212</v>
      </c>
      <c r="F1186" s="803">
        <v>73.382999999999996</v>
      </c>
      <c r="H1186" s="34"/>
    </row>
    <row r="1187" spans="2:8" s="686" customFormat="1" ht="16.95" customHeight="1">
      <c r="B1187" s="34"/>
      <c r="C1187" s="804" t="s">
        <v>3063</v>
      </c>
      <c r="D1187" s="804" t="s">
        <v>3062</v>
      </c>
      <c r="E1187" s="277" t="s">
        <v>270</v>
      </c>
      <c r="F1187" s="803">
        <v>960.44600000000003</v>
      </c>
      <c r="H1187" s="34"/>
    </row>
    <row r="1188" spans="2:8" s="686" customFormat="1" ht="16.95" customHeight="1">
      <c r="B1188" s="34"/>
      <c r="C1188" s="804" t="s">
        <v>3096</v>
      </c>
      <c r="D1188" s="804" t="s">
        <v>3095</v>
      </c>
      <c r="E1188" s="277" t="s">
        <v>158</v>
      </c>
      <c r="F1188" s="803">
        <v>425.31</v>
      </c>
      <c r="H1188" s="34"/>
    </row>
    <row r="1189" spans="2:8" s="686" customFormat="1" ht="16.95" customHeight="1">
      <c r="B1189" s="34"/>
      <c r="C1189" s="804" t="s">
        <v>3061</v>
      </c>
      <c r="D1189" s="804" t="s">
        <v>3060</v>
      </c>
      <c r="E1189" s="277" t="s">
        <v>270</v>
      </c>
      <c r="F1189" s="803">
        <v>960.44600000000003</v>
      </c>
      <c r="H1189" s="34"/>
    </row>
    <row r="1190" spans="2:8" s="686" customFormat="1" ht="16.95" customHeight="1">
      <c r="B1190" s="34"/>
      <c r="C1190" s="804" t="s">
        <v>3085</v>
      </c>
      <c r="D1190" s="804" t="s">
        <v>3084</v>
      </c>
      <c r="E1190" s="277" t="s">
        <v>158</v>
      </c>
      <c r="F1190" s="803">
        <v>410.09</v>
      </c>
      <c r="H1190" s="34"/>
    </row>
    <row r="1191" spans="2:8" s="686" customFormat="1" ht="16.95" customHeight="1">
      <c r="B1191" s="34"/>
      <c r="C1191" s="804" t="s">
        <v>3037</v>
      </c>
      <c r="D1191" s="804" t="s">
        <v>3036</v>
      </c>
      <c r="E1191" s="277" t="s">
        <v>270</v>
      </c>
      <c r="F1191" s="803">
        <v>495.5</v>
      </c>
      <c r="H1191" s="34"/>
    </row>
    <row r="1192" spans="2:8" s="686" customFormat="1" ht="16.95" customHeight="1">
      <c r="B1192" s="34"/>
      <c r="C1192" s="804" t="s">
        <v>3083</v>
      </c>
      <c r="D1192" s="804" t="s">
        <v>3082</v>
      </c>
      <c r="E1192" s="277" t="s">
        <v>270</v>
      </c>
      <c r="F1192" s="803">
        <v>85.06</v>
      </c>
      <c r="H1192" s="34"/>
    </row>
    <row r="1193" spans="2:8" s="686" customFormat="1" ht="16.95" customHeight="1">
      <c r="B1193" s="34"/>
      <c r="C1193" s="804" t="s">
        <v>3081</v>
      </c>
      <c r="D1193" s="804" t="s">
        <v>3080</v>
      </c>
      <c r="E1193" s="277" t="s">
        <v>270</v>
      </c>
      <c r="F1193" s="803">
        <v>410.09</v>
      </c>
      <c r="H1193" s="34"/>
    </row>
    <row r="1194" spans="2:8" s="686" customFormat="1" ht="16.95" customHeight="1">
      <c r="B1194" s="34"/>
      <c r="C1194" s="804" t="s">
        <v>3079</v>
      </c>
      <c r="D1194" s="804" t="s">
        <v>3078</v>
      </c>
      <c r="E1194" s="277" t="s">
        <v>158</v>
      </c>
      <c r="F1194" s="803">
        <v>410.09</v>
      </c>
      <c r="H1194" s="34"/>
    </row>
    <row r="1195" spans="2:8" s="686" customFormat="1" ht="16.95" customHeight="1">
      <c r="B1195" s="34"/>
      <c r="C1195" s="804" t="s">
        <v>3055</v>
      </c>
      <c r="D1195" s="804" t="s">
        <v>3054</v>
      </c>
      <c r="E1195" s="277" t="s">
        <v>270</v>
      </c>
      <c r="F1195" s="803">
        <v>1056.491</v>
      </c>
      <c r="H1195" s="34"/>
    </row>
    <row r="1196" spans="2:8" s="686" customFormat="1" ht="16.95" customHeight="1">
      <c r="B1196" s="34"/>
      <c r="C1196" s="804" t="s">
        <v>3077</v>
      </c>
      <c r="D1196" s="804" t="s">
        <v>3076</v>
      </c>
      <c r="E1196" s="277" t="s">
        <v>270</v>
      </c>
      <c r="F1196" s="803">
        <v>355.17399999999998</v>
      </c>
      <c r="H1196" s="34"/>
    </row>
    <row r="1197" spans="2:8" s="686" customFormat="1" ht="16.95" customHeight="1">
      <c r="B1197" s="34"/>
      <c r="C1197" s="804" t="s">
        <v>3075</v>
      </c>
      <c r="D1197" s="804" t="s">
        <v>3074</v>
      </c>
      <c r="E1197" s="277" t="s">
        <v>270</v>
      </c>
      <c r="F1197" s="803">
        <v>93.566000000000003</v>
      </c>
      <c r="H1197" s="34"/>
    </row>
    <row r="1198" spans="2:8" s="686" customFormat="1" ht="16.95" customHeight="1">
      <c r="B1198" s="34"/>
      <c r="C1198" s="804" t="s">
        <v>3094</v>
      </c>
      <c r="D1198" s="804" t="s">
        <v>3093</v>
      </c>
      <c r="E1198" s="277" t="s">
        <v>158</v>
      </c>
      <c r="F1198" s="803">
        <v>433.81599999999997</v>
      </c>
      <c r="H1198" s="34"/>
    </row>
    <row r="1199" spans="2:8" s="686" customFormat="1" ht="16.95" customHeight="1">
      <c r="B1199" s="34"/>
      <c r="C1199" s="808" t="s">
        <v>3091</v>
      </c>
      <c r="D1199" s="807" t="s">
        <v>3091</v>
      </c>
      <c r="E1199" s="806" t="s">
        <v>1</v>
      </c>
      <c r="F1199" s="805">
        <v>15.52</v>
      </c>
      <c r="H1199" s="34"/>
    </row>
    <row r="1200" spans="2:8" s="686" customFormat="1" ht="16.95" customHeight="1">
      <c r="B1200" s="34"/>
      <c r="C1200" s="804" t="s">
        <v>1</v>
      </c>
      <c r="D1200" s="804" t="s">
        <v>3092</v>
      </c>
      <c r="E1200" s="277" t="s">
        <v>1</v>
      </c>
      <c r="F1200" s="803">
        <v>15.52</v>
      </c>
      <c r="H1200" s="34"/>
    </row>
    <row r="1201" spans="2:8" s="686" customFormat="1" ht="16.95" customHeight="1">
      <c r="B1201" s="34"/>
      <c r="C1201" s="804" t="s">
        <v>3091</v>
      </c>
      <c r="D1201" s="804" t="s">
        <v>3090</v>
      </c>
      <c r="E1201" s="277" t="s">
        <v>1</v>
      </c>
      <c r="F1201" s="803">
        <v>15.52</v>
      </c>
      <c r="H1201" s="34"/>
    </row>
    <row r="1202" spans="2:8" s="686" customFormat="1" ht="16.95" customHeight="1">
      <c r="B1202" s="34"/>
      <c r="C1202" s="809" t="s">
        <v>2950</v>
      </c>
      <c r="H1202" s="34"/>
    </row>
    <row r="1203" spans="2:8" s="686" customFormat="1" ht="16.95" customHeight="1">
      <c r="B1203" s="34"/>
      <c r="C1203" s="804" t="s">
        <v>3022</v>
      </c>
      <c r="D1203" s="804" t="s">
        <v>3021</v>
      </c>
      <c r="E1203" s="277" t="s">
        <v>270</v>
      </c>
      <c r="F1203" s="803">
        <v>1339.9359999999999</v>
      </c>
      <c r="H1203" s="34"/>
    </row>
    <row r="1204" spans="2:8" s="686" customFormat="1">
      <c r="B1204" s="34"/>
      <c r="C1204" s="804" t="s">
        <v>3089</v>
      </c>
      <c r="D1204" s="804" t="s">
        <v>3088</v>
      </c>
      <c r="E1204" s="277" t="s">
        <v>212</v>
      </c>
      <c r="F1204" s="803">
        <v>73.382999999999996</v>
      </c>
      <c r="H1204" s="34"/>
    </row>
    <row r="1205" spans="2:8" s="686" customFormat="1" ht="20.6">
      <c r="B1205" s="34"/>
      <c r="C1205" s="804" t="s">
        <v>3087</v>
      </c>
      <c r="D1205" s="804" t="s">
        <v>3086</v>
      </c>
      <c r="E1205" s="277" t="s">
        <v>212</v>
      </c>
      <c r="F1205" s="803">
        <v>73.382999999999996</v>
      </c>
      <c r="H1205" s="34"/>
    </row>
    <row r="1206" spans="2:8" s="686" customFormat="1" ht="16.95" customHeight="1">
      <c r="B1206" s="34"/>
      <c r="C1206" s="804" t="s">
        <v>3063</v>
      </c>
      <c r="D1206" s="804" t="s">
        <v>3062</v>
      </c>
      <c r="E1206" s="277" t="s">
        <v>270</v>
      </c>
      <c r="F1206" s="803">
        <v>960.44600000000003</v>
      </c>
      <c r="H1206" s="34"/>
    </row>
    <row r="1207" spans="2:8" s="686" customFormat="1" ht="16.95" customHeight="1">
      <c r="B1207" s="34"/>
      <c r="C1207" s="804" t="s">
        <v>3061</v>
      </c>
      <c r="D1207" s="804" t="s">
        <v>3060</v>
      </c>
      <c r="E1207" s="277" t="s">
        <v>270</v>
      </c>
      <c r="F1207" s="803">
        <v>960.44600000000003</v>
      </c>
      <c r="H1207" s="34"/>
    </row>
    <row r="1208" spans="2:8" s="686" customFormat="1" ht="16.95" customHeight="1">
      <c r="B1208" s="34"/>
      <c r="C1208" s="804" t="s">
        <v>3085</v>
      </c>
      <c r="D1208" s="804" t="s">
        <v>3084</v>
      </c>
      <c r="E1208" s="277" t="s">
        <v>158</v>
      </c>
      <c r="F1208" s="803">
        <v>410.09</v>
      </c>
      <c r="H1208" s="34"/>
    </row>
    <row r="1209" spans="2:8" s="686" customFormat="1" ht="16.95" customHeight="1">
      <c r="B1209" s="34"/>
      <c r="C1209" s="804" t="s">
        <v>3037</v>
      </c>
      <c r="D1209" s="804" t="s">
        <v>3036</v>
      </c>
      <c r="E1209" s="277" t="s">
        <v>270</v>
      </c>
      <c r="F1209" s="803">
        <v>495.5</v>
      </c>
      <c r="H1209" s="34"/>
    </row>
    <row r="1210" spans="2:8" s="686" customFormat="1" ht="16.95" customHeight="1">
      <c r="B1210" s="34"/>
      <c r="C1210" s="804" t="s">
        <v>3083</v>
      </c>
      <c r="D1210" s="804" t="s">
        <v>3082</v>
      </c>
      <c r="E1210" s="277" t="s">
        <v>270</v>
      </c>
      <c r="F1210" s="803">
        <v>85.06</v>
      </c>
      <c r="H1210" s="34"/>
    </row>
    <row r="1211" spans="2:8" s="686" customFormat="1" ht="16.95" customHeight="1">
      <c r="B1211" s="34"/>
      <c r="C1211" s="804" t="s">
        <v>3081</v>
      </c>
      <c r="D1211" s="804" t="s">
        <v>3080</v>
      </c>
      <c r="E1211" s="277" t="s">
        <v>270</v>
      </c>
      <c r="F1211" s="803">
        <v>410.09</v>
      </c>
      <c r="H1211" s="34"/>
    </row>
    <row r="1212" spans="2:8" s="686" customFormat="1" ht="16.95" customHeight="1">
      <c r="B1212" s="34"/>
      <c r="C1212" s="804" t="s">
        <v>3079</v>
      </c>
      <c r="D1212" s="804" t="s">
        <v>3078</v>
      </c>
      <c r="E1212" s="277" t="s">
        <v>158</v>
      </c>
      <c r="F1212" s="803">
        <v>410.09</v>
      </c>
      <c r="H1212" s="34"/>
    </row>
    <row r="1213" spans="2:8" s="686" customFormat="1" ht="16.95" customHeight="1">
      <c r="B1213" s="34"/>
      <c r="C1213" s="804" t="s">
        <v>3055</v>
      </c>
      <c r="D1213" s="804" t="s">
        <v>3054</v>
      </c>
      <c r="E1213" s="277" t="s">
        <v>270</v>
      </c>
      <c r="F1213" s="803">
        <v>1056.491</v>
      </c>
      <c r="H1213" s="34"/>
    </row>
    <row r="1214" spans="2:8" s="686" customFormat="1" ht="16.95" customHeight="1">
      <c r="B1214" s="34"/>
      <c r="C1214" s="804" t="s">
        <v>3077</v>
      </c>
      <c r="D1214" s="804" t="s">
        <v>3076</v>
      </c>
      <c r="E1214" s="277" t="s">
        <v>270</v>
      </c>
      <c r="F1214" s="803">
        <v>355.17399999999998</v>
      </c>
      <c r="H1214" s="34"/>
    </row>
    <row r="1215" spans="2:8" s="686" customFormat="1" ht="16.95" customHeight="1">
      <c r="B1215" s="34"/>
      <c r="C1215" s="804" t="s">
        <v>3075</v>
      </c>
      <c r="D1215" s="804" t="s">
        <v>3074</v>
      </c>
      <c r="E1215" s="277" t="s">
        <v>270</v>
      </c>
      <c r="F1215" s="803">
        <v>93.566000000000003</v>
      </c>
      <c r="H1215" s="34"/>
    </row>
    <row r="1216" spans="2:8" s="686" customFormat="1" ht="16.95" customHeight="1">
      <c r="B1216" s="34"/>
      <c r="C1216" s="808" t="s">
        <v>3072</v>
      </c>
      <c r="D1216" s="807" t="s">
        <v>3072</v>
      </c>
      <c r="E1216" s="806" t="s">
        <v>1</v>
      </c>
      <c r="F1216" s="805">
        <v>9.73</v>
      </c>
      <c r="H1216" s="34"/>
    </row>
    <row r="1217" spans="2:8" s="686" customFormat="1" ht="16.95" customHeight="1">
      <c r="B1217" s="34"/>
      <c r="C1217" s="804" t="s">
        <v>1</v>
      </c>
      <c r="D1217" s="804" t="s">
        <v>3073</v>
      </c>
      <c r="E1217" s="277" t="s">
        <v>1</v>
      </c>
      <c r="F1217" s="803">
        <v>9.73</v>
      </c>
      <c r="H1217" s="34"/>
    </row>
    <row r="1218" spans="2:8" s="686" customFormat="1" ht="16.95" customHeight="1">
      <c r="B1218" s="34"/>
      <c r="C1218" s="804" t="s">
        <v>3072</v>
      </c>
      <c r="D1218" s="804" t="s">
        <v>3071</v>
      </c>
      <c r="E1218" s="277" t="s">
        <v>1</v>
      </c>
      <c r="F1218" s="803">
        <v>9.73</v>
      </c>
      <c r="H1218" s="34"/>
    </row>
    <row r="1219" spans="2:8" s="686" customFormat="1" ht="16.95" customHeight="1">
      <c r="B1219" s="34"/>
      <c r="C1219" s="809" t="s">
        <v>2950</v>
      </c>
      <c r="H1219" s="34"/>
    </row>
    <row r="1220" spans="2:8" s="686" customFormat="1" ht="16.95" customHeight="1">
      <c r="B1220" s="34"/>
      <c r="C1220" s="804" t="s">
        <v>3022</v>
      </c>
      <c r="D1220" s="804" t="s">
        <v>3021</v>
      </c>
      <c r="E1220" s="277" t="s">
        <v>270</v>
      </c>
      <c r="F1220" s="803">
        <v>1339.9359999999999</v>
      </c>
      <c r="H1220" s="34"/>
    </row>
    <row r="1221" spans="2:8" s="686" customFormat="1" ht="16.95" customHeight="1">
      <c r="B1221" s="34"/>
      <c r="C1221" s="804" t="s">
        <v>3048</v>
      </c>
      <c r="D1221" s="804" t="s">
        <v>3047</v>
      </c>
      <c r="E1221" s="277" t="s">
        <v>270</v>
      </c>
      <c r="F1221" s="803">
        <v>773.25</v>
      </c>
      <c r="H1221" s="34"/>
    </row>
    <row r="1222" spans="2:8" s="686" customFormat="1" ht="16.95" customHeight="1">
      <c r="B1222" s="34"/>
      <c r="C1222" s="804" t="s">
        <v>3046</v>
      </c>
      <c r="D1222" s="804" t="s">
        <v>3045</v>
      </c>
      <c r="E1222" s="277" t="s">
        <v>158</v>
      </c>
      <c r="F1222" s="803">
        <v>636.86</v>
      </c>
      <c r="H1222" s="34"/>
    </row>
    <row r="1223" spans="2:8" s="686" customFormat="1" ht="20.6">
      <c r="B1223" s="34"/>
      <c r="C1223" s="804" t="s">
        <v>3044</v>
      </c>
      <c r="D1223" s="804" t="s">
        <v>3043</v>
      </c>
      <c r="E1223" s="277" t="s">
        <v>270</v>
      </c>
      <c r="F1223" s="803">
        <v>773.25</v>
      </c>
      <c r="H1223" s="34"/>
    </row>
    <row r="1224" spans="2:8" s="686" customFormat="1" ht="16.95" customHeight="1">
      <c r="B1224" s="34"/>
      <c r="C1224" s="804" t="s">
        <v>3042</v>
      </c>
      <c r="D1224" s="804" t="s">
        <v>3041</v>
      </c>
      <c r="E1224" s="277" t="s">
        <v>270</v>
      </c>
      <c r="F1224" s="803">
        <v>974.50699999999995</v>
      </c>
      <c r="H1224" s="34"/>
    </row>
    <row r="1225" spans="2:8" s="686" customFormat="1" ht="16.95" customHeight="1">
      <c r="B1225" s="34"/>
      <c r="C1225" s="808" t="s">
        <v>3069</v>
      </c>
      <c r="D1225" s="807" t="s">
        <v>3069</v>
      </c>
      <c r="E1225" s="806" t="s">
        <v>1</v>
      </c>
      <c r="F1225" s="805">
        <v>11.816000000000001</v>
      </c>
      <c r="H1225" s="34"/>
    </row>
    <row r="1226" spans="2:8" s="686" customFormat="1" ht="16.95" customHeight="1">
      <c r="B1226" s="34"/>
      <c r="C1226" s="804" t="s">
        <v>1</v>
      </c>
      <c r="D1226" s="804" t="s">
        <v>3070</v>
      </c>
      <c r="E1226" s="277" t="s">
        <v>1</v>
      </c>
      <c r="F1226" s="803">
        <v>11.816000000000001</v>
      </c>
      <c r="H1226" s="34"/>
    </row>
    <row r="1227" spans="2:8" s="686" customFormat="1" ht="16.95" customHeight="1">
      <c r="B1227" s="34"/>
      <c r="C1227" s="804" t="s">
        <v>3069</v>
      </c>
      <c r="D1227" s="804" t="s">
        <v>3068</v>
      </c>
      <c r="E1227" s="277" t="s">
        <v>1</v>
      </c>
      <c r="F1227" s="803">
        <v>11.816000000000001</v>
      </c>
      <c r="H1227" s="34"/>
    </row>
    <row r="1228" spans="2:8" s="686" customFormat="1" ht="16.95" customHeight="1">
      <c r="B1228" s="34"/>
      <c r="C1228" s="809" t="s">
        <v>2950</v>
      </c>
      <c r="H1228" s="34"/>
    </row>
    <row r="1229" spans="2:8" s="686" customFormat="1" ht="16.95" customHeight="1">
      <c r="B1229" s="34"/>
      <c r="C1229" s="804" t="s">
        <v>3022</v>
      </c>
      <c r="D1229" s="804" t="s">
        <v>3021</v>
      </c>
      <c r="E1229" s="277" t="s">
        <v>270</v>
      </c>
      <c r="F1229" s="803">
        <v>1339.9359999999999</v>
      </c>
      <c r="H1229" s="34"/>
    </row>
    <row r="1230" spans="2:8" s="686" customFormat="1">
      <c r="B1230" s="34"/>
      <c r="C1230" s="804" t="s">
        <v>3067</v>
      </c>
      <c r="D1230" s="804" t="s">
        <v>3066</v>
      </c>
      <c r="E1230" s="277" t="s">
        <v>212</v>
      </c>
      <c r="F1230" s="803">
        <v>0.70899999999999996</v>
      </c>
      <c r="H1230" s="34"/>
    </row>
    <row r="1231" spans="2:8" s="686" customFormat="1" ht="16.95" customHeight="1">
      <c r="B1231" s="34"/>
      <c r="C1231" s="804" t="s">
        <v>3065</v>
      </c>
      <c r="D1231" s="804" t="s">
        <v>3064</v>
      </c>
      <c r="E1231" s="277" t="s">
        <v>212</v>
      </c>
      <c r="F1231" s="803">
        <v>0.70899999999999996</v>
      </c>
      <c r="H1231" s="34"/>
    </row>
    <row r="1232" spans="2:8" s="686" customFormat="1" ht="16.95" customHeight="1">
      <c r="B1232" s="34"/>
      <c r="C1232" s="804" t="s">
        <v>3063</v>
      </c>
      <c r="D1232" s="804" t="s">
        <v>3062</v>
      </c>
      <c r="E1232" s="277" t="s">
        <v>270</v>
      </c>
      <c r="F1232" s="803">
        <v>960.44600000000003</v>
      </c>
      <c r="H1232" s="34"/>
    </row>
    <row r="1233" spans="2:8" s="686" customFormat="1" ht="16.95" customHeight="1">
      <c r="B1233" s="34"/>
      <c r="C1233" s="804" t="s">
        <v>3061</v>
      </c>
      <c r="D1233" s="804" t="s">
        <v>3060</v>
      </c>
      <c r="E1233" s="277" t="s">
        <v>270</v>
      </c>
      <c r="F1233" s="803">
        <v>960.44600000000003</v>
      </c>
      <c r="H1233" s="34"/>
    </row>
    <row r="1234" spans="2:8" s="686" customFormat="1" ht="16.95" customHeight="1">
      <c r="B1234" s="34"/>
      <c r="C1234" s="804" t="s">
        <v>3059</v>
      </c>
      <c r="D1234" s="804" t="s">
        <v>3058</v>
      </c>
      <c r="E1234" s="277" t="s">
        <v>270</v>
      </c>
      <c r="F1234" s="803">
        <v>11.816000000000001</v>
      </c>
      <c r="H1234" s="34"/>
    </row>
    <row r="1235" spans="2:8" s="686" customFormat="1" ht="16.95" customHeight="1">
      <c r="B1235" s="34"/>
      <c r="C1235" s="804" t="s">
        <v>3057</v>
      </c>
      <c r="D1235" s="804" t="s">
        <v>3056</v>
      </c>
      <c r="E1235" s="277" t="s">
        <v>270</v>
      </c>
      <c r="F1235" s="803">
        <v>11.816000000000001</v>
      </c>
      <c r="H1235" s="34"/>
    </row>
    <row r="1236" spans="2:8" s="686" customFormat="1" ht="16.95" customHeight="1">
      <c r="B1236" s="34"/>
      <c r="C1236" s="804" t="s">
        <v>3055</v>
      </c>
      <c r="D1236" s="804" t="s">
        <v>3054</v>
      </c>
      <c r="E1236" s="277" t="s">
        <v>270</v>
      </c>
      <c r="F1236" s="803">
        <v>1056.491</v>
      </c>
      <c r="H1236" s="34"/>
    </row>
    <row r="1237" spans="2:8" s="686" customFormat="1" ht="16.95" customHeight="1">
      <c r="B1237" s="34"/>
      <c r="C1237" s="804" t="s">
        <v>3053</v>
      </c>
      <c r="D1237" s="804" t="s">
        <v>3052</v>
      </c>
      <c r="E1237" s="277" t="s">
        <v>270</v>
      </c>
      <c r="F1237" s="803">
        <v>463.97399999999999</v>
      </c>
      <c r="H1237" s="34"/>
    </row>
    <row r="1238" spans="2:8" s="686" customFormat="1" ht="16.95" customHeight="1">
      <c r="B1238" s="34"/>
      <c r="C1238" s="808" t="s">
        <v>3050</v>
      </c>
      <c r="D1238" s="807" t="s">
        <v>3050</v>
      </c>
      <c r="E1238" s="806" t="s">
        <v>1</v>
      </c>
      <c r="F1238" s="805">
        <v>11.42</v>
      </c>
      <c r="H1238" s="34"/>
    </row>
    <row r="1239" spans="2:8" s="686" customFormat="1" ht="16.95" customHeight="1">
      <c r="B1239" s="34"/>
      <c r="C1239" s="804" t="s">
        <v>1</v>
      </c>
      <c r="D1239" s="804" t="s">
        <v>3051</v>
      </c>
      <c r="E1239" s="277" t="s">
        <v>1</v>
      </c>
      <c r="F1239" s="803">
        <v>11.42</v>
      </c>
      <c r="H1239" s="34"/>
    </row>
    <row r="1240" spans="2:8" s="686" customFormat="1" ht="16.95" customHeight="1">
      <c r="B1240" s="34"/>
      <c r="C1240" s="804" t="s">
        <v>3050</v>
      </c>
      <c r="D1240" s="804" t="s">
        <v>3049</v>
      </c>
      <c r="E1240" s="277" t="s">
        <v>1</v>
      </c>
      <c r="F1240" s="803">
        <v>11.42</v>
      </c>
      <c r="H1240" s="34"/>
    </row>
    <row r="1241" spans="2:8" s="686" customFormat="1" ht="16.95" customHeight="1">
      <c r="B1241" s="34"/>
      <c r="C1241" s="809" t="s">
        <v>2950</v>
      </c>
      <c r="H1241" s="34"/>
    </row>
    <row r="1242" spans="2:8" s="686" customFormat="1" ht="16.95" customHeight="1">
      <c r="B1242" s="34"/>
      <c r="C1242" s="804" t="s">
        <v>3022</v>
      </c>
      <c r="D1242" s="804" t="s">
        <v>3021</v>
      </c>
      <c r="E1242" s="277" t="s">
        <v>270</v>
      </c>
      <c r="F1242" s="803">
        <v>1339.9359999999999</v>
      </c>
      <c r="H1242" s="34"/>
    </row>
    <row r="1243" spans="2:8" s="686" customFormat="1" ht="16.95" customHeight="1">
      <c r="B1243" s="34"/>
      <c r="C1243" s="804" t="s">
        <v>3048</v>
      </c>
      <c r="D1243" s="804" t="s">
        <v>3047</v>
      </c>
      <c r="E1243" s="277" t="s">
        <v>270</v>
      </c>
      <c r="F1243" s="803">
        <v>773.25</v>
      </c>
      <c r="H1243" s="34"/>
    </row>
    <row r="1244" spans="2:8" s="686" customFormat="1" ht="16.95" customHeight="1">
      <c r="B1244" s="34"/>
      <c r="C1244" s="804" t="s">
        <v>3046</v>
      </c>
      <c r="D1244" s="804" t="s">
        <v>3045</v>
      </c>
      <c r="E1244" s="277" t="s">
        <v>158</v>
      </c>
      <c r="F1244" s="803">
        <v>636.86</v>
      </c>
      <c r="H1244" s="34"/>
    </row>
    <row r="1245" spans="2:8" s="686" customFormat="1" ht="20.6">
      <c r="B1245" s="34"/>
      <c r="C1245" s="804" t="s">
        <v>3044</v>
      </c>
      <c r="D1245" s="804" t="s">
        <v>3043</v>
      </c>
      <c r="E1245" s="277" t="s">
        <v>270</v>
      </c>
      <c r="F1245" s="803">
        <v>773.25</v>
      </c>
      <c r="H1245" s="34"/>
    </row>
    <row r="1246" spans="2:8" s="686" customFormat="1" ht="16.95" customHeight="1">
      <c r="B1246" s="34"/>
      <c r="C1246" s="804" t="s">
        <v>3042</v>
      </c>
      <c r="D1246" s="804" t="s">
        <v>3041</v>
      </c>
      <c r="E1246" s="277" t="s">
        <v>270</v>
      </c>
      <c r="F1246" s="803">
        <v>974.50699999999995</v>
      </c>
      <c r="H1246" s="34"/>
    </row>
    <row r="1247" spans="2:8" s="686" customFormat="1" ht="16.95" customHeight="1">
      <c r="B1247" s="34"/>
      <c r="C1247" s="808" t="s">
        <v>3039</v>
      </c>
      <c r="D1247" s="807" t="s">
        <v>3039</v>
      </c>
      <c r="E1247" s="806" t="s">
        <v>1</v>
      </c>
      <c r="F1247" s="805">
        <v>85.41</v>
      </c>
      <c r="H1247" s="34"/>
    </row>
    <row r="1248" spans="2:8" s="686" customFormat="1" ht="16.95" customHeight="1">
      <c r="B1248" s="34"/>
      <c r="C1248" s="804" t="s">
        <v>1</v>
      </c>
      <c r="D1248" s="804" t="s">
        <v>3040</v>
      </c>
      <c r="E1248" s="277" t="s">
        <v>1</v>
      </c>
      <c r="F1248" s="803">
        <v>85.41</v>
      </c>
      <c r="H1248" s="34"/>
    </row>
    <row r="1249" spans="2:8" s="686" customFormat="1" ht="16.95" customHeight="1">
      <c r="B1249" s="34"/>
      <c r="C1249" s="804" t="s">
        <v>3039</v>
      </c>
      <c r="D1249" s="804" t="s">
        <v>3038</v>
      </c>
      <c r="E1249" s="277" t="s">
        <v>1</v>
      </c>
      <c r="F1249" s="803">
        <v>85.41</v>
      </c>
      <c r="H1249" s="34"/>
    </row>
    <row r="1250" spans="2:8" s="686" customFormat="1" ht="16.95" customHeight="1">
      <c r="B1250" s="34"/>
      <c r="C1250" s="809" t="s">
        <v>2950</v>
      </c>
      <c r="H1250" s="34"/>
    </row>
    <row r="1251" spans="2:8" s="686" customFormat="1" ht="16.95" customHeight="1">
      <c r="B1251" s="34"/>
      <c r="C1251" s="804" t="s">
        <v>3022</v>
      </c>
      <c r="D1251" s="804" t="s">
        <v>3021</v>
      </c>
      <c r="E1251" s="277" t="s">
        <v>270</v>
      </c>
      <c r="F1251" s="803">
        <v>1339.9359999999999</v>
      </c>
      <c r="H1251" s="34"/>
    </row>
    <row r="1252" spans="2:8" s="686" customFormat="1" ht="16.95" customHeight="1">
      <c r="B1252" s="34"/>
      <c r="C1252" s="804" t="s">
        <v>3037</v>
      </c>
      <c r="D1252" s="804" t="s">
        <v>3036</v>
      </c>
      <c r="E1252" s="277" t="s">
        <v>270</v>
      </c>
      <c r="F1252" s="803">
        <v>495.5</v>
      </c>
      <c r="H1252" s="34"/>
    </row>
    <row r="1253" spans="2:8" s="686" customFormat="1" ht="16.95" customHeight="1">
      <c r="B1253" s="34"/>
      <c r="C1253" s="804" t="s">
        <v>3035</v>
      </c>
      <c r="D1253" s="804" t="s">
        <v>3034</v>
      </c>
      <c r="E1253" s="277" t="s">
        <v>270</v>
      </c>
      <c r="F1253" s="803">
        <v>85.41</v>
      </c>
      <c r="H1253" s="34"/>
    </row>
    <row r="1254" spans="2:8" s="686" customFormat="1" ht="16.95" customHeight="1">
      <c r="B1254" s="34"/>
      <c r="C1254" s="804" t="s">
        <v>3033</v>
      </c>
      <c r="D1254" s="804" t="s">
        <v>3032</v>
      </c>
      <c r="E1254" s="277" t="s">
        <v>158</v>
      </c>
      <c r="F1254" s="803">
        <v>85.41</v>
      </c>
      <c r="H1254" s="34"/>
    </row>
    <row r="1255" spans="2:8" s="686" customFormat="1" ht="16.95" customHeight="1">
      <c r="B1255" s="34"/>
      <c r="C1255" s="804" t="s">
        <v>3031</v>
      </c>
      <c r="D1255" s="804" t="s">
        <v>3030</v>
      </c>
      <c r="E1255" s="277" t="s">
        <v>158</v>
      </c>
      <c r="F1255" s="803">
        <v>85.41</v>
      </c>
      <c r="H1255" s="34"/>
    </row>
    <row r="1256" spans="2:8" s="686" customFormat="1" ht="16.95" customHeight="1">
      <c r="B1256" s="34"/>
      <c r="C1256" s="804" t="s">
        <v>3029</v>
      </c>
      <c r="D1256" s="804" t="s">
        <v>3028</v>
      </c>
      <c r="E1256" s="277" t="s">
        <v>158</v>
      </c>
      <c r="F1256" s="803">
        <v>85.41</v>
      </c>
      <c r="H1256" s="34"/>
    </row>
    <row r="1257" spans="2:8" s="686" customFormat="1" ht="20.6">
      <c r="B1257" s="34"/>
      <c r="C1257" s="804" t="s">
        <v>3027</v>
      </c>
      <c r="D1257" s="804" t="s">
        <v>3026</v>
      </c>
      <c r="E1257" s="277" t="s">
        <v>270</v>
      </c>
      <c r="F1257" s="803">
        <v>93.950999999999993</v>
      </c>
      <c r="H1257" s="34"/>
    </row>
    <row r="1258" spans="2:8" s="686" customFormat="1" ht="16.95" customHeight="1">
      <c r="B1258" s="34"/>
      <c r="C1258" s="808" t="s">
        <v>3024</v>
      </c>
      <c r="D1258" s="807" t="s">
        <v>3024</v>
      </c>
      <c r="E1258" s="806" t="s">
        <v>1</v>
      </c>
      <c r="F1258" s="805">
        <v>59.37</v>
      </c>
      <c r="H1258" s="34"/>
    </row>
    <row r="1259" spans="2:8" s="686" customFormat="1" ht="16.95" customHeight="1">
      <c r="B1259" s="34"/>
      <c r="C1259" s="804" t="s">
        <v>1</v>
      </c>
      <c r="D1259" s="804" t="s">
        <v>3025</v>
      </c>
      <c r="E1259" s="277" t="s">
        <v>1</v>
      </c>
      <c r="F1259" s="803">
        <v>59.37</v>
      </c>
      <c r="H1259" s="34"/>
    </row>
    <row r="1260" spans="2:8" s="686" customFormat="1" ht="16.95" customHeight="1">
      <c r="B1260" s="34"/>
      <c r="C1260" s="804" t="s">
        <v>3024</v>
      </c>
      <c r="D1260" s="804" t="s">
        <v>3023</v>
      </c>
      <c r="E1260" s="277" t="s">
        <v>1</v>
      </c>
      <c r="F1260" s="803">
        <v>59.37</v>
      </c>
      <c r="H1260" s="34"/>
    </row>
    <row r="1261" spans="2:8" s="686" customFormat="1" ht="16.95" customHeight="1">
      <c r="B1261" s="34"/>
      <c r="C1261" s="809" t="s">
        <v>2950</v>
      </c>
      <c r="H1261" s="34"/>
    </row>
    <row r="1262" spans="2:8" s="686" customFormat="1" ht="16.95" customHeight="1">
      <c r="B1262" s="34"/>
      <c r="C1262" s="804" t="s">
        <v>3022</v>
      </c>
      <c r="D1262" s="804" t="s">
        <v>3021</v>
      </c>
      <c r="E1262" s="277" t="s">
        <v>270</v>
      </c>
      <c r="F1262" s="803">
        <v>1339.9359999999999</v>
      </c>
      <c r="H1262" s="34"/>
    </row>
    <row r="1263" spans="2:8" s="686" customFormat="1" ht="16.95" customHeight="1">
      <c r="B1263" s="34"/>
      <c r="C1263" s="804" t="s">
        <v>3020</v>
      </c>
      <c r="D1263" s="804" t="s">
        <v>3019</v>
      </c>
      <c r="E1263" s="277" t="s">
        <v>270</v>
      </c>
      <c r="F1263" s="803">
        <v>59.37</v>
      </c>
      <c r="H1263" s="34"/>
    </row>
    <row r="1264" spans="2:8" s="686" customFormat="1" ht="16.95" customHeight="1">
      <c r="B1264" s="34"/>
      <c r="C1264" s="804" t="s">
        <v>3018</v>
      </c>
      <c r="D1264" s="804" t="s">
        <v>3017</v>
      </c>
      <c r="E1264" s="277" t="s">
        <v>270</v>
      </c>
      <c r="F1264" s="803">
        <v>59.37</v>
      </c>
      <c r="H1264" s="34"/>
    </row>
    <row r="1265" spans="2:8" s="686" customFormat="1" ht="16.95" customHeight="1">
      <c r="B1265" s="34"/>
      <c r="C1265" s="804" t="s">
        <v>3016</v>
      </c>
      <c r="D1265" s="804" t="s">
        <v>3015</v>
      </c>
      <c r="E1265" s="277" t="s">
        <v>270</v>
      </c>
      <c r="F1265" s="803">
        <v>59.37</v>
      </c>
      <c r="H1265" s="34"/>
    </row>
    <row r="1266" spans="2:8" s="686" customFormat="1" ht="16.95" customHeight="1">
      <c r="B1266" s="34"/>
      <c r="C1266" s="804" t="s">
        <v>3014</v>
      </c>
      <c r="D1266" s="804" t="s">
        <v>3013</v>
      </c>
      <c r="E1266" s="277" t="s">
        <v>270</v>
      </c>
      <c r="F1266" s="803">
        <v>59.37</v>
      </c>
      <c r="H1266" s="34"/>
    </row>
    <row r="1267" spans="2:8" s="686" customFormat="1" ht="26.5" customHeight="1">
      <c r="B1267" s="34"/>
      <c r="C1267" s="810" t="s">
        <v>3012</v>
      </c>
      <c r="D1267" s="810" t="s">
        <v>3011</v>
      </c>
      <c r="H1267" s="34"/>
    </row>
    <row r="1268" spans="2:8" s="686" customFormat="1" ht="16.95" customHeight="1">
      <c r="B1268" s="34"/>
      <c r="C1268" s="808" t="s">
        <v>3007</v>
      </c>
      <c r="D1268" s="807" t="s">
        <v>3010</v>
      </c>
      <c r="E1268" s="806" t="s">
        <v>1</v>
      </c>
      <c r="F1268" s="805">
        <v>174.255</v>
      </c>
      <c r="H1268" s="34"/>
    </row>
    <row r="1269" spans="2:8" s="686" customFormat="1" ht="16.95" customHeight="1">
      <c r="B1269" s="34"/>
      <c r="C1269" s="804" t="s">
        <v>1</v>
      </c>
      <c r="D1269" s="804" t="s">
        <v>3009</v>
      </c>
      <c r="E1269" s="277" t="s">
        <v>1</v>
      </c>
      <c r="F1269" s="803">
        <v>148.155</v>
      </c>
      <c r="H1269" s="34"/>
    </row>
    <row r="1270" spans="2:8" s="686" customFormat="1" ht="16.95" customHeight="1">
      <c r="B1270" s="34"/>
      <c r="C1270" s="804" t="s">
        <v>1</v>
      </c>
      <c r="D1270" s="804" t="s">
        <v>3008</v>
      </c>
      <c r="E1270" s="277" t="s">
        <v>1</v>
      </c>
      <c r="F1270" s="803">
        <v>26.1</v>
      </c>
      <c r="H1270" s="34"/>
    </row>
    <row r="1271" spans="2:8" s="686" customFormat="1" ht="16.95" customHeight="1">
      <c r="B1271" s="34"/>
      <c r="C1271" s="804" t="s">
        <v>3007</v>
      </c>
      <c r="D1271" s="804" t="s">
        <v>2951</v>
      </c>
      <c r="E1271" s="277" t="s">
        <v>1</v>
      </c>
      <c r="F1271" s="803">
        <v>174.255</v>
      </c>
      <c r="H1271" s="34"/>
    </row>
    <row r="1272" spans="2:8" s="686" customFormat="1" ht="16.95" customHeight="1">
      <c r="B1272" s="34"/>
      <c r="C1272" s="809" t="s">
        <v>2950</v>
      </c>
      <c r="H1272" s="34"/>
    </row>
    <row r="1273" spans="2:8" s="686" customFormat="1" ht="20.6">
      <c r="B1273" s="34"/>
      <c r="C1273" s="804" t="s">
        <v>3006</v>
      </c>
      <c r="D1273" s="804" t="s">
        <v>3005</v>
      </c>
      <c r="E1273" s="277" t="s">
        <v>212</v>
      </c>
      <c r="F1273" s="803">
        <v>174.255</v>
      </c>
      <c r="H1273" s="34"/>
    </row>
    <row r="1274" spans="2:8" s="686" customFormat="1" ht="20.6">
      <c r="B1274" s="34"/>
      <c r="C1274" s="804" t="s">
        <v>2998</v>
      </c>
      <c r="D1274" s="804" t="s">
        <v>2997</v>
      </c>
      <c r="E1274" s="277" t="s">
        <v>212</v>
      </c>
      <c r="F1274" s="803">
        <v>263.536</v>
      </c>
      <c r="H1274" s="34"/>
    </row>
    <row r="1275" spans="2:8" s="686" customFormat="1" ht="20.6">
      <c r="B1275" s="34"/>
      <c r="C1275" s="804" t="s">
        <v>2996</v>
      </c>
      <c r="D1275" s="804" t="s">
        <v>2995</v>
      </c>
      <c r="E1275" s="277" t="s">
        <v>212</v>
      </c>
      <c r="F1275" s="803">
        <v>7642.5439999999999</v>
      </c>
      <c r="H1275" s="34"/>
    </row>
    <row r="1276" spans="2:8" s="686" customFormat="1">
      <c r="B1276" s="34"/>
      <c r="C1276" s="804" t="s">
        <v>2973</v>
      </c>
      <c r="D1276" s="804" t="s">
        <v>2972</v>
      </c>
      <c r="E1276" s="277" t="s">
        <v>138</v>
      </c>
      <c r="F1276" s="803">
        <v>372.762</v>
      </c>
      <c r="H1276" s="34"/>
    </row>
    <row r="1277" spans="2:8" s="686" customFormat="1" ht="16.95" customHeight="1">
      <c r="B1277" s="34"/>
      <c r="C1277" s="804" t="s">
        <v>2971</v>
      </c>
      <c r="D1277" s="804" t="s">
        <v>2970</v>
      </c>
      <c r="E1277" s="277" t="s">
        <v>212</v>
      </c>
      <c r="F1277" s="803">
        <v>263.536</v>
      </c>
      <c r="H1277" s="34"/>
    </row>
    <row r="1278" spans="2:8" s="686" customFormat="1" ht="16.95" customHeight="1">
      <c r="B1278" s="34"/>
      <c r="C1278" s="808" t="s">
        <v>2980</v>
      </c>
      <c r="D1278" s="807" t="s">
        <v>3004</v>
      </c>
      <c r="E1278" s="806" t="s">
        <v>1</v>
      </c>
      <c r="F1278" s="805">
        <v>89.281000000000006</v>
      </c>
      <c r="H1278" s="34"/>
    </row>
    <row r="1279" spans="2:8" s="686" customFormat="1" ht="16.95" customHeight="1">
      <c r="B1279" s="34"/>
      <c r="C1279" s="804" t="s">
        <v>1</v>
      </c>
      <c r="D1279" s="804" t="s">
        <v>3003</v>
      </c>
      <c r="E1279" s="277" t="s">
        <v>1</v>
      </c>
      <c r="F1279" s="803">
        <v>47.253999999999998</v>
      </c>
      <c r="H1279" s="34"/>
    </row>
    <row r="1280" spans="2:8" s="686" customFormat="1" ht="16.95" customHeight="1">
      <c r="B1280" s="34"/>
      <c r="C1280" s="804" t="s">
        <v>1</v>
      </c>
      <c r="D1280" s="804" t="s">
        <v>3002</v>
      </c>
      <c r="E1280" s="277" t="s">
        <v>1</v>
      </c>
      <c r="F1280" s="803">
        <v>42.027000000000001</v>
      </c>
      <c r="H1280" s="34"/>
    </row>
    <row r="1281" spans="2:8" s="686" customFormat="1" ht="16.95" customHeight="1">
      <c r="B1281" s="34"/>
      <c r="C1281" s="804" t="s">
        <v>2980</v>
      </c>
      <c r="D1281" s="804" t="s">
        <v>3001</v>
      </c>
      <c r="E1281" s="277" t="s">
        <v>1</v>
      </c>
      <c r="F1281" s="803">
        <v>89.281000000000006</v>
      </c>
      <c r="H1281" s="34"/>
    </row>
    <row r="1282" spans="2:8" s="686" customFormat="1" ht="16.95" customHeight="1">
      <c r="B1282" s="34"/>
      <c r="C1282" s="809" t="s">
        <v>2950</v>
      </c>
      <c r="H1282" s="34"/>
    </row>
    <row r="1283" spans="2:8" s="686" customFormat="1" ht="16.95" customHeight="1">
      <c r="B1283" s="34"/>
      <c r="C1283" s="804" t="s">
        <v>3000</v>
      </c>
      <c r="D1283" s="804" t="s">
        <v>2999</v>
      </c>
      <c r="E1283" s="277" t="s">
        <v>212</v>
      </c>
      <c r="F1283" s="803">
        <v>89.281000000000006</v>
      </c>
      <c r="H1283" s="34"/>
    </row>
    <row r="1284" spans="2:8" s="686" customFormat="1" ht="20.6">
      <c r="B1284" s="34"/>
      <c r="C1284" s="804" t="s">
        <v>2977</v>
      </c>
      <c r="D1284" s="804" t="s">
        <v>2976</v>
      </c>
      <c r="E1284" s="277" t="s">
        <v>212</v>
      </c>
      <c r="F1284" s="803">
        <v>56.445999999999998</v>
      </c>
      <c r="H1284" s="34"/>
    </row>
    <row r="1285" spans="2:8" s="686" customFormat="1" ht="20.6">
      <c r="B1285" s="34"/>
      <c r="C1285" s="804" t="s">
        <v>2998</v>
      </c>
      <c r="D1285" s="804" t="s">
        <v>2997</v>
      </c>
      <c r="E1285" s="277" t="s">
        <v>212</v>
      </c>
      <c r="F1285" s="803">
        <v>263.536</v>
      </c>
      <c r="H1285" s="34"/>
    </row>
    <row r="1286" spans="2:8" s="686" customFormat="1" ht="20.6">
      <c r="B1286" s="34"/>
      <c r="C1286" s="804" t="s">
        <v>2996</v>
      </c>
      <c r="D1286" s="804" t="s">
        <v>2995</v>
      </c>
      <c r="E1286" s="277" t="s">
        <v>212</v>
      </c>
      <c r="F1286" s="803">
        <v>7642.5439999999999</v>
      </c>
      <c r="H1286" s="34"/>
    </row>
    <row r="1287" spans="2:8" s="686" customFormat="1">
      <c r="B1287" s="34"/>
      <c r="C1287" s="804" t="s">
        <v>2973</v>
      </c>
      <c r="D1287" s="804" t="s">
        <v>2972</v>
      </c>
      <c r="E1287" s="277" t="s">
        <v>138</v>
      </c>
      <c r="F1287" s="803">
        <v>372.762</v>
      </c>
      <c r="H1287" s="34"/>
    </row>
    <row r="1288" spans="2:8" s="686" customFormat="1" ht="16.95" customHeight="1">
      <c r="B1288" s="34"/>
      <c r="C1288" s="804" t="s">
        <v>2971</v>
      </c>
      <c r="D1288" s="804" t="s">
        <v>2970</v>
      </c>
      <c r="E1288" s="277" t="s">
        <v>212</v>
      </c>
      <c r="F1288" s="803">
        <v>263.536</v>
      </c>
      <c r="H1288" s="34"/>
    </row>
    <row r="1289" spans="2:8" s="686" customFormat="1" ht="16.95" customHeight="1">
      <c r="B1289" s="34"/>
      <c r="C1289" s="808" t="s">
        <v>2990</v>
      </c>
      <c r="D1289" s="807" t="s">
        <v>2994</v>
      </c>
      <c r="E1289" s="806" t="s">
        <v>1</v>
      </c>
      <c r="F1289" s="805">
        <v>108.28400000000001</v>
      </c>
      <c r="H1289" s="34"/>
    </row>
    <row r="1290" spans="2:8" s="686" customFormat="1" ht="16.95" customHeight="1">
      <c r="B1290" s="34"/>
      <c r="C1290" s="804" t="s">
        <v>1</v>
      </c>
      <c r="D1290" s="804" t="s">
        <v>2993</v>
      </c>
      <c r="E1290" s="277" t="s">
        <v>1</v>
      </c>
      <c r="F1290" s="803">
        <v>101.559</v>
      </c>
      <c r="H1290" s="34"/>
    </row>
    <row r="1291" spans="2:8" s="686" customFormat="1" ht="16.95" customHeight="1">
      <c r="B1291" s="34"/>
      <c r="C1291" s="804" t="s">
        <v>1</v>
      </c>
      <c r="D1291" s="804" t="s">
        <v>2992</v>
      </c>
      <c r="E1291" s="277" t="s">
        <v>1</v>
      </c>
      <c r="F1291" s="803">
        <v>2.2999999999999998</v>
      </c>
      <c r="H1291" s="34"/>
    </row>
    <row r="1292" spans="2:8" s="686" customFormat="1" ht="16.95" customHeight="1">
      <c r="B1292" s="34"/>
      <c r="C1292" s="804" t="s">
        <v>1</v>
      </c>
      <c r="D1292" s="804" t="s">
        <v>2991</v>
      </c>
      <c r="E1292" s="277" t="s">
        <v>1</v>
      </c>
      <c r="F1292" s="803">
        <v>4.4249999999999998</v>
      </c>
      <c r="H1292" s="34"/>
    </row>
    <row r="1293" spans="2:8" s="686" customFormat="1" ht="16.95" customHeight="1">
      <c r="B1293" s="34"/>
      <c r="C1293" s="804" t="s">
        <v>2990</v>
      </c>
      <c r="D1293" s="804" t="s">
        <v>2951</v>
      </c>
      <c r="E1293" s="277" t="s">
        <v>1</v>
      </c>
      <c r="F1293" s="803">
        <v>108.28400000000001</v>
      </c>
      <c r="H1293" s="34"/>
    </row>
    <row r="1294" spans="2:8" s="686" customFormat="1" ht="16.95" customHeight="1">
      <c r="B1294" s="34"/>
      <c r="C1294" s="809" t="s">
        <v>2950</v>
      </c>
      <c r="H1294" s="34"/>
    </row>
    <row r="1295" spans="2:8" s="686" customFormat="1" ht="16.95" customHeight="1">
      <c r="B1295" s="34"/>
      <c r="C1295" s="804" t="s">
        <v>2989</v>
      </c>
      <c r="D1295" s="804" t="s">
        <v>2988</v>
      </c>
      <c r="E1295" s="277" t="s">
        <v>270</v>
      </c>
      <c r="F1295" s="803">
        <v>108.28400000000001</v>
      </c>
      <c r="H1295" s="34"/>
    </row>
    <row r="1296" spans="2:8" s="686" customFormat="1" ht="16.95" customHeight="1">
      <c r="B1296" s="34"/>
      <c r="C1296" s="804" t="s">
        <v>2987</v>
      </c>
      <c r="D1296" s="804" t="s">
        <v>2986</v>
      </c>
      <c r="E1296" s="277" t="s">
        <v>270</v>
      </c>
      <c r="F1296" s="803">
        <v>108.28400000000001</v>
      </c>
      <c r="H1296" s="34"/>
    </row>
    <row r="1297" spans="2:8" s="686" customFormat="1" ht="16.95" customHeight="1">
      <c r="B1297" s="34"/>
      <c r="C1297" s="804" t="s">
        <v>2985</v>
      </c>
      <c r="D1297" s="804" t="s">
        <v>2984</v>
      </c>
      <c r="E1297" s="277" t="s">
        <v>138</v>
      </c>
      <c r="F1297" s="803">
        <v>3.7999999999999999E-2</v>
      </c>
      <c r="H1297" s="34"/>
    </row>
    <row r="1298" spans="2:8" s="686" customFormat="1" ht="20.6">
      <c r="B1298" s="34"/>
      <c r="C1298" s="804" t="s">
        <v>2983</v>
      </c>
      <c r="D1298" s="804" t="s">
        <v>2982</v>
      </c>
      <c r="E1298" s="277" t="s">
        <v>270</v>
      </c>
      <c r="F1298" s="803">
        <v>129.941</v>
      </c>
      <c r="H1298" s="34"/>
    </row>
    <row r="1299" spans="2:8" s="686" customFormat="1" ht="16.95" customHeight="1">
      <c r="B1299" s="34"/>
      <c r="C1299" s="808" t="s">
        <v>2978</v>
      </c>
      <c r="D1299" s="807" t="s">
        <v>2981</v>
      </c>
      <c r="E1299" s="806" t="s">
        <v>1</v>
      </c>
      <c r="F1299" s="805">
        <v>56.445999999999998</v>
      </c>
      <c r="H1299" s="34"/>
    </row>
    <row r="1300" spans="2:8" s="686" customFormat="1" ht="16.95" customHeight="1">
      <c r="B1300" s="34"/>
      <c r="C1300" s="804" t="s">
        <v>1</v>
      </c>
      <c r="D1300" s="804" t="s">
        <v>2980</v>
      </c>
      <c r="E1300" s="277" t="s">
        <v>1</v>
      </c>
      <c r="F1300" s="803">
        <v>89.281000000000006</v>
      </c>
      <c r="H1300" s="34"/>
    </row>
    <row r="1301" spans="2:8" s="686" customFormat="1" ht="16.95" customHeight="1">
      <c r="B1301" s="34"/>
      <c r="C1301" s="804" t="s">
        <v>1</v>
      </c>
      <c r="D1301" s="804" t="s">
        <v>2979</v>
      </c>
      <c r="E1301" s="277" t="s">
        <v>1</v>
      </c>
      <c r="F1301" s="803">
        <v>-32.835000000000001</v>
      </c>
      <c r="H1301" s="34"/>
    </row>
    <row r="1302" spans="2:8" s="686" customFormat="1" ht="16.95" customHeight="1">
      <c r="B1302" s="34"/>
      <c r="C1302" s="804" t="s">
        <v>2978</v>
      </c>
      <c r="D1302" s="804" t="s">
        <v>2951</v>
      </c>
      <c r="E1302" s="277" t="s">
        <v>1</v>
      </c>
      <c r="F1302" s="803">
        <v>56.445999999999998</v>
      </c>
      <c r="H1302" s="34"/>
    </row>
    <row r="1303" spans="2:8" s="686" customFormat="1" ht="16.95" customHeight="1">
      <c r="B1303" s="34"/>
      <c r="C1303" s="809" t="s">
        <v>2950</v>
      </c>
      <c r="H1303" s="34"/>
    </row>
    <row r="1304" spans="2:8" s="686" customFormat="1" ht="20.6">
      <c r="B1304" s="34"/>
      <c r="C1304" s="804" t="s">
        <v>2977</v>
      </c>
      <c r="D1304" s="804" t="s">
        <v>2976</v>
      </c>
      <c r="E1304" s="277" t="s">
        <v>212</v>
      </c>
      <c r="F1304" s="803">
        <v>56.445999999999998</v>
      </c>
      <c r="H1304" s="34"/>
    </row>
    <row r="1305" spans="2:8" s="686" customFormat="1" ht="20.6">
      <c r="B1305" s="34"/>
      <c r="C1305" s="804" t="s">
        <v>2977</v>
      </c>
      <c r="D1305" s="804" t="s">
        <v>2976</v>
      </c>
      <c r="E1305" s="277" t="s">
        <v>212</v>
      </c>
      <c r="F1305" s="803">
        <v>56.445999999999998</v>
      </c>
      <c r="H1305" s="34"/>
    </row>
    <row r="1306" spans="2:8" s="686" customFormat="1" ht="16.95" customHeight="1">
      <c r="B1306" s="34"/>
      <c r="C1306" s="804" t="s">
        <v>2975</v>
      </c>
      <c r="D1306" s="804" t="s">
        <v>2974</v>
      </c>
      <c r="E1306" s="277" t="s">
        <v>212</v>
      </c>
      <c r="F1306" s="803">
        <v>56.445999999999998</v>
      </c>
      <c r="H1306" s="34"/>
    </row>
    <row r="1307" spans="2:8" s="686" customFormat="1">
      <c r="B1307" s="34"/>
      <c r="C1307" s="804" t="s">
        <v>2973</v>
      </c>
      <c r="D1307" s="804" t="s">
        <v>2972</v>
      </c>
      <c r="E1307" s="277" t="s">
        <v>138</v>
      </c>
      <c r="F1307" s="803">
        <v>372.762</v>
      </c>
      <c r="H1307" s="34"/>
    </row>
    <row r="1308" spans="2:8" s="686" customFormat="1" ht="16.95" customHeight="1">
      <c r="B1308" s="34"/>
      <c r="C1308" s="804" t="s">
        <v>2971</v>
      </c>
      <c r="D1308" s="804" t="s">
        <v>2970</v>
      </c>
      <c r="E1308" s="277" t="s">
        <v>212</v>
      </c>
      <c r="F1308" s="803">
        <v>263.536</v>
      </c>
      <c r="H1308" s="34"/>
    </row>
    <row r="1309" spans="2:8" s="686" customFormat="1" ht="16.95" customHeight="1">
      <c r="B1309" s="34"/>
      <c r="C1309" s="804" t="s">
        <v>2969</v>
      </c>
      <c r="D1309" s="804" t="s">
        <v>214</v>
      </c>
      <c r="E1309" s="277" t="s">
        <v>212</v>
      </c>
      <c r="F1309" s="803">
        <v>56.445999999999998</v>
      </c>
      <c r="H1309" s="34"/>
    </row>
    <row r="1310" spans="2:8" s="686" customFormat="1" ht="16.95" customHeight="1">
      <c r="B1310" s="34"/>
      <c r="C1310" s="808" t="s">
        <v>2967</v>
      </c>
      <c r="D1310" s="807" t="s">
        <v>2967</v>
      </c>
      <c r="E1310" s="806" t="s">
        <v>1</v>
      </c>
      <c r="F1310" s="805">
        <v>331</v>
      </c>
      <c r="H1310" s="34"/>
    </row>
    <row r="1311" spans="2:8" s="686" customFormat="1" ht="16.95" customHeight="1">
      <c r="B1311" s="34"/>
      <c r="C1311" s="804" t="s">
        <v>1</v>
      </c>
      <c r="D1311" s="804" t="s">
        <v>2968</v>
      </c>
      <c r="E1311" s="277" t="s">
        <v>1</v>
      </c>
      <c r="F1311" s="803">
        <v>331</v>
      </c>
      <c r="H1311" s="34"/>
    </row>
    <row r="1312" spans="2:8" s="686" customFormat="1" ht="16.95" customHeight="1">
      <c r="B1312" s="34"/>
      <c r="C1312" s="804" t="s">
        <v>2967</v>
      </c>
      <c r="D1312" s="804" t="s">
        <v>2951</v>
      </c>
      <c r="E1312" s="277" t="s">
        <v>1</v>
      </c>
      <c r="F1312" s="803">
        <v>331</v>
      </c>
      <c r="H1312" s="34"/>
    </row>
    <row r="1313" spans="2:8" s="686" customFormat="1" ht="16.95" customHeight="1">
      <c r="B1313" s="34"/>
      <c r="C1313" s="809" t="s">
        <v>2950</v>
      </c>
      <c r="H1313" s="34"/>
    </row>
    <row r="1314" spans="2:8" s="686" customFormat="1" ht="16.95" customHeight="1">
      <c r="B1314" s="34"/>
      <c r="C1314" s="804" t="s">
        <v>2966</v>
      </c>
      <c r="D1314" s="804" t="s">
        <v>2965</v>
      </c>
      <c r="E1314" s="277" t="s">
        <v>270</v>
      </c>
      <c r="F1314" s="803">
        <v>331</v>
      </c>
      <c r="H1314" s="34"/>
    </row>
    <row r="1315" spans="2:8" s="686" customFormat="1" ht="16.95" customHeight="1">
      <c r="B1315" s="34"/>
      <c r="C1315" s="804" t="s">
        <v>2947</v>
      </c>
      <c r="D1315" s="804" t="s">
        <v>2946</v>
      </c>
      <c r="E1315" s="277" t="s">
        <v>270</v>
      </c>
      <c r="F1315" s="803">
        <v>340.44</v>
      </c>
      <c r="H1315" s="34"/>
    </row>
    <row r="1316" spans="2:8" s="686" customFormat="1" ht="16.95" customHeight="1">
      <c r="B1316" s="34"/>
      <c r="C1316" s="804" t="s">
        <v>2964</v>
      </c>
      <c r="D1316" s="804" t="s">
        <v>2963</v>
      </c>
      <c r="E1316" s="277" t="s">
        <v>270</v>
      </c>
      <c r="F1316" s="803">
        <v>331</v>
      </c>
      <c r="H1316" s="34"/>
    </row>
    <row r="1317" spans="2:8" s="686" customFormat="1" ht="16.95" customHeight="1">
      <c r="B1317" s="34"/>
      <c r="C1317" s="804" t="s">
        <v>2945</v>
      </c>
      <c r="D1317" s="804" t="s">
        <v>2944</v>
      </c>
      <c r="E1317" s="277" t="s">
        <v>270</v>
      </c>
      <c r="F1317" s="803">
        <v>340.44</v>
      </c>
      <c r="H1317" s="34"/>
    </row>
    <row r="1318" spans="2:8" s="686" customFormat="1" ht="16.95" customHeight="1">
      <c r="B1318" s="34"/>
      <c r="C1318" s="804" t="s">
        <v>2962</v>
      </c>
      <c r="D1318" s="804" t="s">
        <v>2961</v>
      </c>
      <c r="E1318" s="277" t="s">
        <v>270</v>
      </c>
      <c r="F1318" s="803">
        <v>331</v>
      </c>
      <c r="H1318" s="34"/>
    </row>
    <row r="1319" spans="2:8" s="686" customFormat="1" ht="16.95" customHeight="1">
      <c r="B1319" s="34"/>
      <c r="C1319" s="804" t="s">
        <v>2960</v>
      </c>
      <c r="D1319" s="804" t="s">
        <v>2959</v>
      </c>
      <c r="E1319" s="277" t="s">
        <v>270</v>
      </c>
      <c r="F1319" s="803">
        <v>331</v>
      </c>
      <c r="H1319" s="34"/>
    </row>
    <row r="1320" spans="2:8" s="686" customFormat="1" ht="16.95" customHeight="1">
      <c r="B1320" s="34"/>
      <c r="C1320" s="804" t="s">
        <v>2958</v>
      </c>
      <c r="D1320" s="804" t="s">
        <v>2957</v>
      </c>
      <c r="E1320" s="277" t="s">
        <v>270</v>
      </c>
      <c r="F1320" s="803">
        <v>334.31</v>
      </c>
      <c r="H1320" s="34"/>
    </row>
    <row r="1321" spans="2:8" s="686" customFormat="1" ht="16.95" customHeight="1">
      <c r="B1321" s="34"/>
      <c r="C1321" s="808" t="s">
        <v>2955</v>
      </c>
      <c r="D1321" s="807" t="s">
        <v>2955</v>
      </c>
      <c r="E1321" s="806" t="s">
        <v>1</v>
      </c>
      <c r="F1321" s="805">
        <v>0</v>
      </c>
      <c r="H1321" s="34"/>
    </row>
    <row r="1322" spans="2:8" s="686" customFormat="1" ht="16.95" customHeight="1">
      <c r="B1322" s="34"/>
      <c r="C1322" s="804" t="s">
        <v>1</v>
      </c>
      <c r="D1322" s="804" t="s">
        <v>2956</v>
      </c>
      <c r="E1322" s="277" t="s">
        <v>1</v>
      </c>
      <c r="F1322" s="803">
        <v>0</v>
      </c>
      <c r="H1322" s="34"/>
    </row>
    <row r="1323" spans="2:8" s="686" customFormat="1" ht="16.95" customHeight="1">
      <c r="B1323" s="34"/>
      <c r="C1323" s="804" t="s">
        <v>2955</v>
      </c>
      <c r="D1323" s="804" t="s">
        <v>2954</v>
      </c>
      <c r="E1323" s="277" t="s">
        <v>1</v>
      </c>
      <c r="F1323" s="803">
        <v>0</v>
      </c>
      <c r="H1323" s="34"/>
    </row>
    <row r="1324" spans="2:8" s="686" customFormat="1" ht="16.95" customHeight="1">
      <c r="B1324" s="34"/>
      <c r="C1324" s="808" t="s">
        <v>2952</v>
      </c>
      <c r="D1324" s="807" t="s">
        <v>2952</v>
      </c>
      <c r="E1324" s="806" t="s">
        <v>1</v>
      </c>
      <c r="F1324" s="805">
        <v>9.44</v>
      </c>
      <c r="H1324" s="34"/>
    </row>
    <row r="1325" spans="2:8" s="686" customFormat="1" ht="16.95" customHeight="1">
      <c r="B1325" s="34"/>
      <c r="C1325" s="804" t="s">
        <v>1</v>
      </c>
      <c r="D1325" s="804" t="s">
        <v>2953</v>
      </c>
      <c r="E1325" s="277" t="s">
        <v>1</v>
      </c>
      <c r="F1325" s="803">
        <v>9.44</v>
      </c>
      <c r="H1325" s="34"/>
    </row>
    <row r="1326" spans="2:8" s="686" customFormat="1" ht="16.95" customHeight="1">
      <c r="B1326" s="34"/>
      <c r="C1326" s="804" t="s">
        <v>2952</v>
      </c>
      <c r="D1326" s="804" t="s">
        <v>2951</v>
      </c>
      <c r="E1326" s="277" t="s">
        <v>1</v>
      </c>
      <c r="F1326" s="803">
        <v>9.44</v>
      </c>
      <c r="H1326" s="34"/>
    </row>
    <row r="1327" spans="2:8" s="686" customFormat="1" ht="16.95" customHeight="1">
      <c r="B1327" s="34"/>
      <c r="C1327" s="809" t="s">
        <v>2950</v>
      </c>
      <c r="H1327" s="34"/>
    </row>
    <row r="1328" spans="2:8" s="686" customFormat="1" ht="20.6">
      <c r="B1328" s="34"/>
      <c r="C1328" s="804" t="s">
        <v>2949</v>
      </c>
      <c r="D1328" s="804" t="s">
        <v>2948</v>
      </c>
      <c r="E1328" s="277" t="s">
        <v>270</v>
      </c>
      <c r="F1328" s="803">
        <v>9.44</v>
      </c>
      <c r="H1328" s="34"/>
    </row>
    <row r="1329" spans="2:8" s="686" customFormat="1" ht="16.95" customHeight="1">
      <c r="B1329" s="34"/>
      <c r="C1329" s="804" t="s">
        <v>2947</v>
      </c>
      <c r="D1329" s="804" t="s">
        <v>2946</v>
      </c>
      <c r="E1329" s="277" t="s">
        <v>270</v>
      </c>
      <c r="F1329" s="803">
        <v>340.44</v>
      </c>
      <c r="H1329" s="34"/>
    </row>
    <row r="1330" spans="2:8" s="686" customFormat="1" ht="16.95" customHeight="1">
      <c r="B1330" s="34"/>
      <c r="C1330" s="804" t="s">
        <v>2945</v>
      </c>
      <c r="D1330" s="804" t="s">
        <v>2944</v>
      </c>
      <c r="E1330" s="277" t="s">
        <v>270</v>
      </c>
      <c r="F1330" s="803">
        <v>340.44</v>
      </c>
      <c r="H1330" s="34"/>
    </row>
    <row r="1331" spans="2:8" s="686" customFormat="1" ht="16.95" customHeight="1">
      <c r="B1331" s="34"/>
      <c r="C1331" s="804" t="s">
        <v>2943</v>
      </c>
      <c r="D1331" s="804" t="s">
        <v>2942</v>
      </c>
      <c r="E1331" s="277" t="s">
        <v>270</v>
      </c>
      <c r="F1331" s="803">
        <v>9.44</v>
      </c>
      <c r="H1331" s="34"/>
    </row>
    <row r="1332" spans="2:8" s="686" customFormat="1" ht="16.95" customHeight="1">
      <c r="B1332" s="34"/>
      <c r="C1332" s="804" t="s">
        <v>2941</v>
      </c>
      <c r="D1332" s="804" t="s">
        <v>2940</v>
      </c>
      <c r="E1332" s="277" t="s">
        <v>270</v>
      </c>
      <c r="F1332" s="803">
        <v>18.88</v>
      </c>
      <c r="H1332" s="34"/>
    </row>
    <row r="1333" spans="2:8" s="686" customFormat="1" ht="16.95" customHeight="1">
      <c r="B1333" s="34"/>
      <c r="C1333" s="804" t="s">
        <v>2939</v>
      </c>
      <c r="D1333" s="804" t="s">
        <v>2938</v>
      </c>
      <c r="E1333" s="277" t="s">
        <v>270</v>
      </c>
      <c r="F1333" s="803">
        <v>9.7230000000000008</v>
      </c>
      <c r="H1333" s="34"/>
    </row>
    <row r="1334" spans="2:8" s="686" customFormat="1" ht="16.95" customHeight="1">
      <c r="B1334" s="34"/>
      <c r="C1334" s="808" t="s">
        <v>2936</v>
      </c>
      <c r="D1334" s="807" t="s">
        <v>2936</v>
      </c>
      <c r="E1334" s="806" t="s">
        <v>1</v>
      </c>
      <c r="F1334" s="805">
        <v>0</v>
      </c>
      <c r="H1334" s="34"/>
    </row>
    <row r="1335" spans="2:8" s="686" customFormat="1" ht="16.95" customHeight="1">
      <c r="B1335" s="34"/>
      <c r="C1335" s="804" t="s">
        <v>1</v>
      </c>
      <c r="D1335" s="804" t="s">
        <v>2937</v>
      </c>
      <c r="E1335" s="277" t="s">
        <v>1</v>
      </c>
      <c r="F1335" s="803">
        <v>0</v>
      </c>
      <c r="H1335" s="34"/>
    </row>
    <row r="1336" spans="2:8" s="686" customFormat="1" ht="16.95" customHeight="1">
      <c r="B1336" s="34"/>
      <c r="C1336" s="804" t="s">
        <v>2936</v>
      </c>
      <c r="D1336" s="804" t="s">
        <v>2935</v>
      </c>
      <c r="E1336" s="277" t="s">
        <v>1</v>
      </c>
      <c r="F1336" s="803">
        <v>0</v>
      </c>
      <c r="H1336" s="34"/>
    </row>
    <row r="1337" spans="2:8" s="686" customFormat="1" ht="7.4" customHeight="1">
      <c r="B1337" s="283"/>
      <c r="C1337" s="284"/>
      <c r="D1337" s="284"/>
      <c r="E1337" s="284"/>
      <c r="F1337" s="284"/>
      <c r="G1337" s="284"/>
      <c r="H1337" s="34"/>
    </row>
    <row r="1338" spans="2:8" s="686" customFormat="1"/>
  </sheetData>
  <mergeCells count="2">
    <mergeCell ref="D5:F5"/>
    <mergeCell ref="D6:F6"/>
  </mergeCells>
  <pageMargins left="0.7" right="0.7" top="0.78740157499999996" bottom="0.78740157499999996" header="0.3" footer="0.3"/>
  <pageSetup paperSize="9" fitToHeight="100" orientation="portrait" blackAndWhite="1"/>
  <headerFoot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1F8AC2-BC27-41D5-9635-CCB96683C307}">
  <sheetPr>
    <pageSetUpPr fitToPage="1"/>
  </sheetPr>
  <dimension ref="B2:BM150"/>
  <sheetViews>
    <sheetView showGridLines="0" topLeftCell="A96" zoomScaleNormal="100" workbookViewId="0">
      <selection activeCell="I119" sqref="I119"/>
    </sheetView>
  </sheetViews>
  <sheetFormatPr defaultColWidth="9.36328125" defaultRowHeight="10.3"/>
  <cols>
    <col min="1" max="1" width="8.36328125" style="257" customWidth="1"/>
    <col min="2" max="2" width="1.1796875" style="257" customWidth="1"/>
    <col min="3" max="3" width="4.1796875" style="257" customWidth="1"/>
    <col min="4" max="4" width="4.36328125" style="257" customWidth="1"/>
    <col min="5" max="5" width="17.1796875" style="257" customWidth="1"/>
    <col min="6" max="6" width="57.81640625" style="257" customWidth="1"/>
    <col min="7" max="7" width="7.453125" style="257" customWidth="1"/>
    <col min="8" max="8" width="14" style="257" customWidth="1"/>
    <col min="9" max="9" width="15.81640625" style="845" customWidth="1"/>
    <col min="10" max="11" width="22.36328125" style="257" customWidth="1"/>
    <col min="12" max="12" width="9.36328125" style="257" customWidth="1"/>
    <col min="13" max="13" width="10.81640625" style="727" customWidth="1"/>
    <col min="14" max="14" width="9.36328125" style="257" customWidth="1"/>
    <col min="15" max="20" width="14.1796875" style="257" hidden="1" customWidth="1"/>
    <col min="21" max="21" width="63" style="257" hidden="1" customWidth="1"/>
    <col min="22" max="22" width="12.36328125" style="257" customWidth="1"/>
    <col min="23" max="23" width="16.36328125" style="257" customWidth="1"/>
    <col min="24" max="24" width="12.36328125" style="257" customWidth="1"/>
    <col min="25" max="25" width="15" style="257" customWidth="1"/>
    <col min="26" max="26" width="11" style="257" customWidth="1"/>
    <col min="27" max="27" width="15" style="257" customWidth="1"/>
    <col min="28" max="28" width="16.36328125" style="257" customWidth="1"/>
    <col min="29" max="29" width="11" style="257" customWidth="1"/>
    <col min="30" max="30" width="15" style="257" customWidth="1"/>
    <col min="31" max="31" width="16.36328125" style="257" customWidth="1"/>
    <col min="32" max="16384" width="9.36328125" style="257"/>
  </cols>
  <sheetData>
    <row r="2" spans="2:46" ht="37" customHeight="1">
      <c r="L2" s="894"/>
      <c r="M2" s="895"/>
      <c r="N2" s="895"/>
      <c r="O2" s="895"/>
      <c r="P2" s="895"/>
      <c r="Q2" s="895"/>
      <c r="R2" s="895"/>
      <c r="S2" s="895"/>
      <c r="T2" s="895"/>
      <c r="U2" s="895"/>
      <c r="V2" s="895"/>
      <c r="AT2" s="277"/>
    </row>
    <row r="3" spans="2:46" ht="7" customHeight="1">
      <c r="B3" s="13"/>
      <c r="C3" s="14"/>
      <c r="D3" s="14"/>
      <c r="E3" s="14"/>
      <c r="F3" s="14"/>
      <c r="G3" s="14"/>
      <c r="H3" s="14"/>
      <c r="I3" s="846"/>
      <c r="J3" s="14"/>
      <c r="K3" s="14"/>
      <c r="L3" s="15"/>
      <c r="AT3" s="277"/>
    </row>
    <row r="4" spans="2:46" ht="25" customHeight="1">
      <c r="B4" s="15"/>
      <c r="D4" s="16" t="s">
        <v>110</v>
      </c>
      <c r="L4" s="15"/>
      <c r="M4" s="728"/>
      <c r="AT4" s="277"/>
    </row>
    <row r="5" spans="2:46" ht="7" customHeight="1">
      <c r="B5" s="15"/>
      <c r="L5" s="15"/>
    </row>
    <row r="6" spans="2:46" ht="12" customHeight="1">
      <c r="B6" s="15"/>
      <c r="D6" s="269" t="s">
        <v>16</v>
      </c>
      <c r="L6" s="15"/>
    </row>
    <row r="7" spans="2:46" ht="16.5" customHeight="1">
      <c r="B7" s="15"/>
      <c r="E7" s="940" t="s">
        <v>4078</v>
      </c>
      <c r="F7" s="941"/>
      <c r="G7" s="941"/>
      <c r="H7" s="941"/>
      <c r="L7" s="15"/>
    </row>
    <row r="8" spans="2:46" s="2" customFormat="1" ht="12" customHeight="1">
      <c r="B8" s="34"/>
      <c r="D8" s="269" t="s">
        <v>111</v>
      </c>
      <c r="I8" s="308"/>
      <c r="L8" s="34"/>
      <c r="M8" s="729"/>
    </row>
    <row r="9" spans="2:46" s="2" customFormat="1" ht="16.5" customHeight="1">
      <c r="B9" s="34"/>
      <c r="E9" s="911" t="s">
        <v>6999</v>
      </c>
      <c r="F9" s="939"/>
      <c r="G9" s="939"/>
      <c r="H9" s="939"/>
      <c r="I9" s="308"/>
      <c r="L9" s="34"/>
      <c r="M9" s="729"/>
    </row>
    <row r="10" spans="2:46" s="2" customFormat="1">
      <c r="B10" s="34"/>
      <c r="I10" s="308"/>
      <c r="L10" s="34"/>
      <c r="M10" s="729"/>
    </row>
    <row r="11" spans="2:46" s="2" customFormat="1" ht="12" customHeight="1">
      <c r="B11" s="34"/>
      <c r="D11" s="269" t="s">
        <v>17</v>
      </c>
      <c r="F11" s="262" t="s">
        <v>1</v>
      </c>
      <c r="I11" s="847" t="s">
        <v>18</v>
      </c>
      <c r="J11" s="262" t="s">
        <v>1</v>
      </c>
      <c r="L11" s="34"/>
      <c r="M11" s="729"/>
    </row>
    <row r="12" spans="2:46" s="2" customFormat="1" ht="12" customHeight="1">
      <c r="B12" s="34"/>
      <c r="D12" s="269" t="s">
        <v>19</v>
      </c>
      <c r="F12" s="791" t="s">
        <v>2933</v>
      </c>
      <c r="I12" s="847" t="s">
        <v>20</v>
      </c>
      <c r="J12" s="789">
        <f>'Rekapitulace stavby'!AN8</f>
        <v>44757</v>
      </c>
      <c r="L12" s="34"/>
      <c r="M12" s="729"/>
    </row>
    <row r="13" spans="2:46" s="2" customFormat="1" ht="10.95" customHeight="1">
      <c r="B13" s="34"/>
      <c r="I13" s="308"/>
      <c r="L13" s="34"/>
      <c r="M13" s="729"/>
    </row>
    <row r="14" spans="2:46" s="2" customFormat="1" ht="12" customHeight="1">
      <c r="B14" s="34"/>
      <c r="D14" s="269" t="s">
        <v>21</v>
      </c>
      <c r="I14" s="847" t="s">
        <v>22</v>
      </c>
      <c r="J14" s="262" t="s">
        <v>1</v>
      </c>
      <c r="L14" s="34"/>
      <c r="M14" s="729"/>
    </row>
    <row r="15" spans="2:46" s="2" customFormat="1" ht="18" customHeight="1">
      <c r="B15" s="34"/>
      <c r="E15" s="791" t="s">
        <v>2932</v>
      </c>
      <c r="I15" s="847" t="s">
        <v>23</v>
      </c>
      <c r="J15" s="262" t="s">
        <v>1</v>
      </c>
      <c r="L15" s="34"/>
      <c r="M15" s="729"/>
    </row>
    <row r="16" spans="2:46" s="2" customFormat="1" ht="7" customHeight="1">
      <c r="B16" s="34"/>
      <c r="I16" s="308"/>
      <c r="L16" s="34"/>
      <c r="M16" s="729"/>
    </row>
    <row r="17" spans="2:13" s="2" customFormat="1" ht="12" customHeight="1">
      <c r="B17" s="34"/>
      <c r="D17" s="269" t="s">
        <v>24</v>
      </c>
      <c r="I17" s="847" t="s">
        <v>22</v>
      </c>
      <c r="J17" s="792" t="str">
        <f>'Rekapitulace stavby'!AN13</f>
        <v>Vyplň údaj</v>
      </c>
      <c r="L17" s="34"/>
      <c r="M17" s="729"/>
    </row>
    <row r="18" spans="2:13" s="2" customFormat="1" ht="18" customHeight="1">
      <c r="B18" s="34"/>
      <c r="E18" s="901" t="str">
        <f>'Rekapitulace stavby'!E14</f>
        <v>Vyplň údaj</v>
      </c>
      <c r="F18" s="896"/>
      <c r="G18" s="896"/>
      <c r="H18" s="896"/>
      <c r="I18" s="847" t="s">
        <v>23</v>
      </c>
      <c r="J18" s="792" t="str">
        <f>'Rekapitulace stavby'!AN14</f>
        <v>Vyplň údaj</v>
      </c>
      <c r="L18" s="34"/>
      <c r="M18" s="729"/>
    </row>
    <row r="19" spans="2:13" s="2" customFormat="1" ht="7" customHeight="1">
      <c r="B19" s="34"/>
      <c r="I19" s="308"/>
      <c r="L19" s="34"/>
      <c r="M19" s="729"/>
    </row>
    <row r="20" spans="2:13" s="2" customFormat="1" ht="12" customHeight="1">
      <c r="B20" s="34"/>
      <c r="D20" s="269" t="s">
        <v>26</v>
      </c>
      <c r="I20" s="847" t="s">
        <v>22</v>
      </c>
      <c r="J20" s="262" t="s">
        <v>1</v>
      </c>
      <c r="L20" s="34"/>
      <c r="M20" s="729"/>
    </row>
    <row r="21" spans="2:13" s="2" customFormat="1" ht="18" customHeight="1">
      <c r="B21" s="34"/>
      <c r="E21" s="262" t="s">
        <v>27</v>
      </c>
      <c r="I21" s="847" t="s">
        <v>23</v>
      </c>
      <c r="J21" s="262" t="s">
        <v>1</v>
      </c>
      <c r="L21" s="34"/>
      <c r="M21" s="729"/>
    </row>
    <row r="22" spans="2:13" s="2" customFormat="1" ht="7" customHeight="1">
      <c r="B22" s="34"/>
      <c r="I22" s="308"/>
      <c r="L22" s="34"/>
      <c r="M22" s="729"/>
    </row>
    <row r="23" spans="2:13" s="2" customFormat="1" ht="12" customHeight="1">
      <c r="B23" s="34"/>
      <c r="D23" s="269" t="s">
        <v>29</v>
      </c>
      <c r="I23" s="847" t="s">
        <v>22</v>
      </c>
      <c r="J23" s="262" t="s">
        <v>1</v>
      </c>
      <c r="L23" s="34"/>
      <c r="M23" s="729"/>
    </row>
    <row r="24" spans="2:13" s="2" customFormat="1" ht="18" customHeight="1">
      <c r="B24" s="34"/>
      <c r="E24" s="262"/>
      <c r="I24" s="847" t="s">
        <v>23</v>
      </c>
      <c r="J24" s="262" t="s">
        <v>1</v>
      </c>
      <c r="L24" s="34"/>
      <c r="M24" s="729"/>
    </row>
    <row r="25" spans="2:13" s="2" customFormat="1" ht="7" customHeight="1">
      <c r="B25" s="34"/>
      <c r="I25" s="308"/>
      <c r="L25" s="34"/>
      <c r="M25" s="729"/>
    </row>
    <row r="26" spans="2:13" s="2" customFormat="1" ht="12" customHeight="1">
      <c r="B26" s="34"/>
      <c r="D26" s="269" t="s">
        <v>31</v>
      </c>
      <c r="I26" s="308"/>
      <c r="L26" s="34"/>
      <c r="M26" s="729"/>
    </row>
    <row r="27" spans="2:13" s="5" customFormat="1" ht="16.5" customHeight="1">
      <c r="B27" s="87"/>
      <c r="E27" s="903" t="s">
        <v>1</v>
      </c>
      <c r="F27" s="903"/>
      <c r="G27" s="903"/>
      <c r="H27" s="903"/>
      <c r="I27" s="861"/>
      <c r="L27" s="87"/>
      <c r="M27" s="730"/>
    </row>
    <row r="28" spans="2:13" s="2" customFormat="1" ht="7" customHeight="1">
      <c r="B28" s="34"/>
      <c r="I28" s="308"/>
      <c r="L28" s="34"/>
      <c r="M28" s="729"/>
    </row>
    <row r="29" spans="2:13" s="2" customFormat="1" ht="7" customHeight="1">
      <c r="B29" s="34"/>
      <c r="D29" s="48"/>
      <c r="E29" s="48"/>
      <c r="F29" s="48"/>
      <c r="G29" s="48"/>
      <c r="H29" s="48"/>
      <c r="I29" s="862"/>
      <c r="J29" s="48"/>
      <c r="K29" s="48"/>
      <c r="L29" s="34"/>
      <c r="M29" s="729"/>
    </row>
    <row r="30" spans="2:13" s="2" customFormat="1" ht="25.4" customHeight="1">
      <c r="B30" s="34"/>
      <c r="D30" s="88" t="s">
        <v>32</v>
      </c>
      <c r="I30" s="308"/>
      <c r="J30" s="254">
        <f>ROUND(J117, 0)</f>
        <v>0</v>
      </c>
      <c r="L30" s="34"/>
      <c r="M30" s="729"/>
    </row>
    <row r="31" spans="2:13" s="2" customFormat="1" ht="7" customHeight="1">
      <c r="B31" s="34"/>
      <c r="D31" s="48"/>
      <c r="E31" s="48"/>
      <c r="F31" s="48"/>
      <c r="G31" s="48"/>
      <c r="H31" s="48"/>
      <c r="I31" s="862"/>
      <c r="J31" s="48"/>
      <c r="K31" s="48"/>
      <c r="L31" s="34"/>
      <c r="M31" s="729"/>
    </row>
    <row r="32" spans="2:13" s="2" customFormat="1" ht="14.5" customHeight="1">
      <c r="B32" s="34"/>
      <c r="F32" s="266" t="s">
        <v>34</v>
      </c>
      <c r="I32" s="850" t="s">
        <v>33</v>
      </c>
      <c r="J32" s="266" t="s">
        <v>35</v>
      </c>
      <c r="L32" s="34"/>
      <c r="M32" s="729"/>
    </row>
    <row r="33" spans="2:13" s="2" customFormat="1" ht="14.5" customHeight="1">
      <c r="B33" s="34"/>
      <c r="D33" s="89" t="s">
        <v>36</v>
      </c>
      <c r="E33" s="269" t="s">
        <v>37</v>
      </c>
      <c r="F33" s="90">
        <f>J30</f>
        <v>0</v>
      </c>
      <c r="I33" s="850">
        <v>0.21</v>
      </c>
      <c r="J33" s="90">
        <f>ROUND((J30*I33),  0)</f>
        <v>0</v>
      </c>
      <c r="L33" s="34"/>
      <c r="M33" s="729"/>
    </row>
    <row r="34" spans="2:13" s="2" customFormat="1" ht="14.5" customHeight="1">
      <c r="B34" s="34"/>
      <c r="E34" s="269" t="s">
        <v>38</v>
      </c>
      <c r="F34" s="90">
        <v>0</v>
      </c>
      <c r="I34" s="850">
        <v>0.15</v>
      </c>
      <c r="J34" s="90">
        <f>ROUND((J31*I34),  0)</f>
        <v>0</v>
      </c>
      <c r="L34" s="34"/>
      <c r="M34" s="729"/>
    </row>
    <row r="35" spans="2:13" s="2" customFormat="1" ht="14.5" hidden="1" customHeight="1">
      <c r="B35" s="34"/>
      <c r="E35" s="269" t="s">
        <v>39</v>
      </c>
      <c r="F35" s="90">
        <f>ROUND((SUM(BG117:BG149)),  0)</f>
        <v>0</v>
      </c>
      <c r="I35" s="850">
        <v>0.21</v>
      </c>
      <c r="J35" s="90">
        <f>0</f>
        <v>0</v>
      </c>
      <c r="L35" s="34"/>
      <c r="M35" s="729"/>
    </row>
    <row r="36" spans="2:13" s="2" customFormat="1" ht="14.5" hidden="1" customHeight="1">
      <c r="B36" s="34"/>
      <c r="E36" s="269" t="s">
        <v>40</v>
      </c>
      <c r="F36" s="90">
        <f>ROUND((SUM(BH117:BH149)),  0)</f>
        <v>0</v>
      </c>
      <c r="I36" s="850">
        <v>0.15</v>
      </c>
      <c r="J36" s="90">
        <f>0</f>
        <v>0</v>
      </c>
      <c r="L36" s="34"/>
      <c r="M36" s="729"/>
    </row>
    <row r="37" spans="2:13" s="2" customFormat="1" ht="14.5" hidden="1" customHeight="1">
      <c r="B37" s="34"/>
      <c r="E37" s="269" t="s">
        <v>41</v>
      </c>
      <c r="F37" s="90">
        <f>ROUND((SUM(BI117:BI149)),  0)</f>
        <v>0</v>
      </c>
      <c r="I37" s="850">
        <v>0</v>
      </c>
      <c r="J37" s="90">
        <f>0</f>
        <v>0</v>
      </c>
      <c r="L37" s="34"/>
      <c r="M37" s="729"/>
    </row>
    <row r="38" spans="2:13" s="2" customFormat="1" ht="7" customHeight="1">
      <c r="B38" s="34"/>
      <c r="I38" s="308"/>
      <c r="L38" s="34"/>
      <c r="M38" s="729"/>
    </row>
    <row r="39" spans="2:13" s="2" customFormat="1" ht="25.4" customHeight="1">
      <c r="B39" s="34"/>
      <c r="C39" s="279"/>
      <c r="D39" s="93" t="s">
        <v>42</v>
      </c>
      <c r="E39" s="280"/>
      <c r="F39" s="280"/>
      <c r="G39" s="94" t="s">
        <v>43</v>
      </c>
      <c r="H39" s="95" t="s">
        <v>44</v>
      </c>
      <c r="I39" s="863"/>
      <c r="J39" s="96">
        <f>SUM(J30:J37)</f>
        <v>0</v>
      </c>
      <c r="K39" s="281"/>
      <c r="L39" s="34"/>
      <c r="M39" s="729"/>
    </row>
    <row r="40" spans="2:13" s="2" customFormat="1" ht="14.5" customHeight="1">
      <c r="B40" s="34"/>
      <c r="I40" s="308"/>
      <c r="L40" s="34"/>
      <c r="M40" s="729"/>
    </row>
    <row r="41" spans="2:13" ht="14.5" customHeight="1">
      <c r="B41" s="15"/>
      <c r="L41" s="15"/>
    </row>
    <row r="42" spans="2:13" ht="14.5" customHeight="1">
      <c r="B42" s="15"/>
      <c r="L42" s="15"/>
    </row>
    <row r="43" spans="2:13" ht="14.5" customHeight="1">
      <c r="B43" s="15"/>
      <c r="L43" s="15"/>
    </row>
    <row r="44" spans="2:13" ht="14.5" customHeight="1">
      <c r="B44" s="15"/>
      <c r="L44" s="15"/>
    </row>
    <row r="45" spans="2:13" ht="14.5" customHeight="1">
      <c r="B45" s="15"/>
      <c r="L45" s="15"/>
    </row>
    <row r="46" spans="2:13" ht="14.5" customHeight="1">
      <c r="B46" s="15"/>
      <c r="L46" s="15"/>
    </row>
    <row r="47" spans="2:13" ht="14.5" customHeight="1">
      <c r="B47" s="15"/>
      <c r="L47" s="15"/>
    </row>
    <row r="48" spans="2:13" ht="14.5" customHeight="1">
      <c r="B48" s="15"/>
      <c r="L48" s="15"/>
    </row>
    <row r="49" spans="2:13" ht="14.5" customHeight="1">
      <c r="B49" s="15"/>
      <c r="L49" s="15"/>
    </row>
    <row r="50" spans="2:13" s="2" customFormat="1" ht="14.5" customHeight="1">
      <c r="B50" s="34"/>
      <c r="D50" s="35" t="s">
        <v>45</v>
      </c>
      <c r="E50" s="36"/>
      <c r="F50" s="36"/>
      <c r="G50" s="35" t="s">
        <v>46</v>
      </c>
      <c r="H50" s="36"/>
      <c r="I50" s="852"/>
      <c r="J50" s="36"/>
      <c r="K50" s="36"/>
      <c r="L50" s="34"/>
      <c r="M50" s="729"/>
    </row>
    <row r="51" spans="2:13">
      <c r="B51" s="15"/>
      <c r="L51" s="15"/>
    </row>
    <row r="52" spans="2:13">
      <c r="B52" s="15"/>
      <c r="L52" s="15"/>
    </row>
    <row r="53" spans="2:13">
      <c r="B53" s="15"/>
      <c r="L53" s="15"/>
    </row>
    <row r="54" spans="2:13">
      <c r="B54" s="15"/>
      <c r="L54" s="15"/>
    </row>
    <row r="55" spans="2:13">
      <c r="B55" s="15"/>
      <c r="L55" s="15"/>
    </row>
    <row r="56" spans="2:13">
      <c r="B56" s="15"/>
      <c r="L56" s="15"/>
    </row>
    <row r="57" spans="2:13">
      <c r="B57" s="15"/>
      <c r="L57" s="15"/>
    </row>
    <row r="58" spans="2:13">
      <c r="B58" s="15"/>
      <c r="L58" s="15"/>
    </row>
    <row r="59" spans="2:13">
      <c r="B59" s="15"/>
      <c r="L59" s="15"/>
    </row>
    <row r="60" spans="2:13">
      <c r="B60" s="15"/>
      <c r="L60" s="15"/>
    </row>
    <row r="61" spans="2:13" s="2" customFormat="1" ht="12.45">
      <c r="B61" s="34"/>
      <c r="D61" s="37" t="s">
        <v>47</v>
      </c>
      <c r="E61" s="282"/>
      <c r="F61" s="98" t="s">
        <v>48</v>
      </c>
      <c r="G61" s="37" t="s">
        <v>47</v>
      </c>
      <c r="H61" s="282"/>
      <c r="I61" s="864"/>
      <c r="J61" s="99" t="s">
        <v>48</v>
      </c>
      <c r="K61" s="282"/>
      <c r="L61" s="34"/>
      <c r="M61" s="729"/>
    </row>
    <row r="62" spans="2:13">
      <c r="B62" s="15"/>
      <c r="L62" s="15"/>
    </row>
    <row r="63" spans="2:13">
      <c r="B63" s="15"/>
      <c r="L63" s="15"/>
    </row>
    <row r="64" spans="2:13">
      <c r="B64" s="15"/>
      <c r="L64" s="15"/>
    </row>
    <row r="65" spans="2:13" s="2" customFormat="1" ht="12.45">
      <c r="B65" s="34"/>
      <c r="D65" s="35" t="s">
        <v>49</v>
      </c>
      <c r="E65" s="36"/>
      <c r="F65" s="36"/>
      <c r="G65" s="35" t="s">
        <v>50</v>
      </c>
      <c r="H65" s="36"/>
      <c r="I65" s="852"/>
      <c r="J65" s="36"/>
      <c r="K65" s="36"/>
      <c r="L65" s="34"/>
      <c r="M65" s="729"/>
    </row>
    <row r="66" spans="2:13">
      <c r="B66" s="15"/>
      <c r="L66" s="15"/>
    </row>
    <row r="67" spans="2:13">
      <c r="B67" s="15"/>
      <c r="L67" s="15"/>
    </row>
    <row r="68" spans="2:13">
      <c r="B68" s="15"/>
      <c r="L68" s="15"/>
    </row>
    <row r="69" spans="2:13">
      <c r="B69" s="15"/>
      <c r="L69" s="15"/>
    </row>
    <row r="70" spans="2:13">
      <c r="B70" s="15"/>
      <c r="L70" s="15"/>
    </row>
    <row r="71" spans="2:13">
      <c r="B71" s="15"/>
      <c r="L71" s="15"/>
    </row>
    <row r="72" spans="2:13">
      <c r="B72" s="15"/>
      <c r="L72" s="15"/>
    </row>
    <row r="73" spans="2:13">
      <c r="B73" s="15"/>
      <c r="L73" s="15"/>
    </row>
    <row r="74" spans="2:13">
      <c r="B74" s="15"/>
      <c r="L74" s="15"/>
    </row>
    <row r="75" spans="2:13">
      <c r="B75" s="15"/>
      <c r="L75" s="15"/>
    </row>
    <row r="76" spans="2:13" s="2" customFormat="1" ht="12.45">
      <c r="B76" s="34"/>
      <c r="D76" s="37" t="s">
        <v>47</v>
      </c>
      <c r="E76" s="282"/>
      <c r="F76" s="98" t="s">
        <v>48</v>
      </c>
      <c r="G76" s="37" t="s">
        <v>47</v>
      </c>
      <c r="H76" s="282"/>
      <c r="I76" s="864"/>
      <c r="J76" s="99" t="s">
        <v>48</v>
      </c>
      <c r="K76" s="282"/>
      <c r="L76" s="34"/>
      <c r="M76" s="729"/>
    </row>
    <row r="77" spans="2:13" s="2" customFormat="1" ht="14.5" customHeight="1">
      <c r="B77" s="283"/>
      <c r="C77" s="284"/>
      <c r="D77" s="284"/>
      <c r="E77" s="284"/>
      <c r="F77" s="284"/>
      <c r="G77" s="284"/>
      <c r="H77" s="284"/>
      <c r="I77" s="865"/>
      <c r="J77" s="284"/>
      <c r="K77" s="284"/>
      <c r="L77" s="34"/>
      <c r="M77" s="729"/>
    </row>
    <row r="81" spans="2:47" s="2" customFormat="1" ht="7" customHeight="1">
      <c r="B81" s="285"/>
      <c r="C81" s="286"/>
      <c r="D81" s="286"/>
      <c r="E81" s="286"/>
      <c r="F81" s="286"/>
      <c r="G81" s="286"/>
      <c r="H81" s="286"/>
      <c r="I81" s="866"/>
      <c r="J81" s="286"/>
      <c r="K81" s="286"/>
      <c r="L81" s="34"/>
      <c r="M81" s="729"/>
    </row>
    <row r="82" spans="2:47" s="2" customFormat="1" ht="25" customHeight="1">
      <c r="B82" s="34"/>
      <c r="C82" s="16" t="s">
        <v>112</v>
      </c>
      <c r="I82" s="308"/>
      <c r="L82" s="34"/>
      <c r="M82" s="729"/>
    </row>
    <row r="83" spans="2:47" s="2" customFormat="1" ht="7" customHeight="1">
      <c r="B83" s="34"/>
      <c r="I83" s="308"/>
      <c r="L83" s="34"/>
      <c r="M83" s="729"/>
    </row>
    <row r="84" spans="2:47" s="2" customFormat="1" ht="12" customHeight="1">
      <c r="B84" s="34"/>
      <c r="C84" s="269" t="s">
        <v>16</v>
      </c>
      <c r="I84" s="308"/>
      <c r="L84" s="34"/>
      <c r="M84" s="729"/>
    </row>
    <row r="85" spans="2:47" s="2" customFormat="1" ht="16.5" customHeight="1">
      <c r="B85" s="34"/>
      <c r="E85" s="940" t="str">
        <f>E7</f>
        <v>Přístavba a rekonstrukce sportovní haly Chrudim, I.etapa</v>
      </c>
      <c r="F85" s="941"/>
      <c r="G85" s="941"/>
      <c r="H85" s="941"/>
      <c r="I85" s="308"/>
      <c r="L85" s="34"/>
      <c r="M85" s="729"/>
    </row>
    <row r="86" spans="2:47" s="2" customFormat="1" ht="12" customHeight="1">
      <c r="B86" s="34"/>
      <c r="C86" s="269" t="s">
        <v>111</v>
      </c>
      <c r="I86" s="308"/>
      <c r="L86" s="34"/>
      <c r="M86" s="729"/>
    </row>
    <row r="87" spans="2:47" s="2" customFormat="1" ht="16.5" customHeight="1">
      <c r="B87" s="34"/>
      <c r="E87" s="911" t="str">
        <f>E9</f>
        <v>41a - Zařizovací předměty</v>
      </c>
      <c r="F87" s="939"/>
      <c r="G87" s="939"/>
      <c r="H87" s="939"/>
      <c r="I87" s="308"/>
      <c r="L87" s="34"/>
      <c r="M87" s="729"/>
    </row>
    <row r="88" spans="2:47" s="2" customFormat="1" ht="7" customHeight="1">
      <c r="B88" s="34"/>
      <c r="I88" s="308"/>
      <c r="L88" s="34"/>
      <c r="M88" s="729"/>
    </row>
    <row r="89" spans="2:47" s="2" customFormat="1" ht="12" customHeight="1">
      <c r="B89" s="34"/>
      <c r="C89" s="269" t="s">
        <v>19</v>
      </c>
      <c r="F89" s="262" t="str">
        <f>F12</f>
        <v>Chrudim</v>
      </c>
      <c r="I89" s="847" t="s">
        <v>20</v>
      </c>
      <c r="J89" s="260">
        <f>IF(J12="","",J12)</f>
        <v>44757</v>
      </c>
      <c r="L89" s="34"/>
      <c r="M89" s="729"/>
    </row>
    <row r="90" spans="2:47" s="2" customFormat="1" ht="7" customHeight="1">
      <c r="B90" s="34"/>
      <c r="I90" s="308"/>
      <c r="L90" s="34"/>
      <c r="M90" s="729"/>
    </row>
    <row r="91" spans="2:47" s="2" customFormat="1" ht="40.5" customHeight="1">
      <c r="B91" s="34"/>
      <c r="C91" s="269" t="s">
        <v>21</v>
      </c>
      <c r="F91" s="262" t="str">
        <f>E15</f>
        <v xml:space="preserve">Město Chrudim, Resselovo nám.77, Chrudim </v>
      </c>
      <c r="I91" s="847" t="s">
        <v>26</v>
      </c>
      <c r="J91" s="264" t="str">
        <f>E21</f>
        <v>Projekce CZ s.r.o., Tovární 290, Chrudim</v>
      </c>
      <c r="L91" s="34"/>
      <c r="M91" s="729"/>
    </row>
    <row r="92" spans="2:47" s="2" customFormat="1" ht="15.25" customHeight="1">
      <c r="B92" s="34"/>
      <c r="C92" s="269" t="s">
        <v>24</v>
      </c>
      <c r="F92" s="262" t="str">
        <f>IF(E18="","",E18)</f>
        <v>Vyplň údaj</v>
      </c>
      <c r="I92" s="847" t="s">
        <v>29</v>
      </c>
      <c r="J92" s="264">
        <f>E24</f>
        <v>0</v>
      </c>
      <c r="L92" s="34"/>
      <c r="M92" s="729"/>
    </row>
    <row r="93" spans="2:47" s="2" customFormat="1" ht="10.4" customHeight="1">
      <c r="B93" s="34"/>
      <c r="I93" s="308"/>
      <c r="L93" s="34"/>
      <c r="M93" s="729"/>
    </row>
    <row r="94" spans="2:47" s="2" customFormat="1" ht="29.25" customHeight="1">
      <c r="B94" s="34"/>
      <c r="C94" s="100" t="s">
        <v>113</v>
      </c>
      <c r="D94" s="279"/>
      <c r="E94" s="279"/>
      <c r="F94" s="279"/>
      <c r="G94" s="279"/>
      <c r="H94" s="279"/>
      <c r="I94" s="867"/>
      <c r="J94" s="101" t="s">
        <v>114</v>
      </c>
      <c r="K94" s="279"/>
      <c r="L94" s="34"/>
      <c r="M94" s="729"/>
    </row>
    <row r="95" spans="2:47" s="2" customFormat="1" ht="10.4" customHeight="1">
      <c r="B95" s="34"/>
      <c r="I95" s="308"/>
      <c r="L95" s="34"/>
      <c r="M95" s="729"/>
    </row>
    <row r="96" spans="2:47" s="2" customFormat="1" ht="22.95" customHeight="1">
      <c r="B96" s="34"/>
      <c r="C96" s="102" t="s">
        <v>115</v>
      </c>
      <c r="I96" s="308"/>
      <c r="J96" s="254">
        <f>J118</f>
        <v>0</v>
      </c>
      <c r="L96" s="34"/>
      <c r="M96" s="729"/>
      <c r="AU96" s="277"/>
    </row>
    <row r="97" spans="2:13" s="6" customFormat="1" ht="25" customHeight="1">
      <c r="B97" s="103"/>
      <c r="D97" s="104" t="s">
        <v>166</v>
      </c>
      <c r="E97" s="105"/>
      <c r="F97" s="105"/>
      <c r="G97" s="105"/>
      <c r="H97" s="105"/>
      <c r="I97" s="106"/>
      <c r="J97" s="106">
        <f>J118</f>
        <v>0</v>
      </c>
      <c r="L97" s="103"/>
      <c r="M97" s="731"/>
    </row>
    <row r="98" spans="2:13" s="2" customFormat="1" ht="21.75" customHeight="1">
      <c r="B98" s="34"/>
      <c r="I98" s="308"/>
      <c r="L98" s="34"/>
      <c r="M98" s="729"/>
    </row>
    <row r="99" spans="2:13" s="2" customFormat="1" ht="7" customHeight="1">
      <c r="B99" s="283"/>
      <c r="C99" s="284"/>
      <c r="D99" s="284"/>
      <c r="E99" s="284"/>
      <c r="F99" s="284"/>
      <c r="G99" s="284"/>
      <c r="H99" s="284"/>
      <c r="I99" s="865"/>
      <c r="J99" s="284"/>
      <c r="K99" s="284"/>
      <c r="L99" s="34"/>
      <c r="M99" s="729"/>
    </row>
    <row r="103" spans="2:13" s="2" customFormat="1" ht="7" customHeight="1">
      <c r="B103" s="285"/>
      <c r="C103" s="286"/>
      <c r="D103" s="286"/>
      <c r="E103" s="286"/>
      <c r="F103" s="286"/>
      <c r="G103" s="286"/>
      <c r="H103" s="286"/>
      <c r="I103" s="866"/>
      <c r="J103" s="286"/>
      <c r="K103" s="286"/>
      <c r="L103" s="34"/>
      <c r="M103" s="729"/>
    </row>
    <row r="104" spans="2:13" s="2" customFormat="1" ht="25" customHeight="1">
      <c r="B104" s="34"/>
      <c r="C104" s="16" t="s">
        <v>117</v>
      </c>
      <c r="I104" s="308"/>
      <c r="L104" s="34"/>
      <c r="M104" s="729"/>
    </row>
    <row r="105" spans="2:13" s="2" customFormat="1" ht="7" customHeight="1">
      <c r="B105" s="34"/>
      <c r="I105" s="308"/>
      <c r="L105" s="34"/>
      <c r="M105" s="729"/>
    </row>
    <row r="106" spans="2:13" s="2" customFormat="1" ht="12" customHeight="1">
      <c r="B106" s="34"/>
      <c r="C106" s="269" t="s">
        <v>16</v>
      </c>
      <c r="I106" s="308"/>
      <c r="L106" s="34"/>
      <c r="M106" s="729"/>
    </row>
    <row r="107" spans="2:13" s="2" customFormat="1" ht="16.5" customHeight="1">
      <c r="B107" s="34"/>
      <c r="E107" s="940" t="str">
        <f>E7</f>
        <v>Přístavba a rekonstrukce sportovní haly Chrudim, I.etapa</v>
      </c>
      <c r="F107" s="941"/>
      <c r="G107" s="941"/>
      <c r="H107" s="941"/>
      <c r="I107" s="308"/>
      <c r="L107" s="34"/>
      <c r="M107" s="729"/>
    </row>
    <row r="108" spans="2:13" s="2" customFormat="1" ht="12" customHeight="1">
      <c r="B108" s="34"/>
      <c r="C108" s="269" t="s">
        <v>111</v>
      </c>
      <c r="I108" s="308"/>
      <c r="L108" s="34"/>
      <c r="M108" s="729"/>
    </row>
    <row r="109" spans="2:13" s="2" customFormat="1" ht="16.5" customHeight="1">
      <c r="B109" s="34"/>
      <c r="E109" s="911" t="str">
        <f>E9</f>
        <v>41a - Zařizovací předměty</v>
      </c>
      <c r="F109" s="939"/>
      <c r="G109" s="939"/>
      <c r="H109" s="939"/>
      <c r="I109" s="308"/>
      <c r="L109" s="34"/>
      <c r="M109" s="729"/>
    </row>
    <row r="110" spans="2:13" s="2" customFormat="1" ht="7" customHeight="1">
      <c r="B110" s="34"/>
      <c r="I110" s="308"/>
      <c r="L110" s="34"/>
      <c r="M110" s="729"/>
    </row>
    <row r="111" spans="2:13" s="2" customFormat="1" ht="12" customHeight="1">
      <c r="B111" s="34"/>
      <c r="C111" s="269" t="s">
        <v>19</v>
      </c>
      <c r="F111" s="262" t="str">
        <f>F12</f>
        <v>Chrudim</v>
      </c>
      <c r="I111" s="847" t="s">
        <v>20</v>
      </c>
      <c r="J111" s="260">
        <f>IF(J12="","",J12)</f>
        <v>44757</v>
      </c>
      <c r="L111" s="34"/>
      <c r="M111" s="729"/>
    </row>
    <row r="112" spans="2:13" s="2" customFormat="1" ht="6.75" customHeight="1">
      <c r="B112" s="34"/>
      <c r="I112" s="308"/>
      <c r="L112" s="34"/>
      <c r="M112" s="729"/>
    </row>
    <row r="113" spans="2:65" s="2" customFormat="1" ht="36" customHeight="1">
      <c r="B113" s="34"/>
      <c r="C113" s="269" t="s">
        <v>21</v>
      </c>
      <c r="F113" s="262" t="str">
        <f>E15</f>
        <v xml:space="preserve">Město Chrudim, Resselovo nám.77, Chrudim </v>
      </c>
      <c r="I113" s="847" t="s">
        <v>26</v>
      </c>
      <c r="J113" s="264" t="str">
        <f>E21</f>
        <v>Projekce CZ s.r.o., Tovární 290, Chrudim</v>
      </c>
      <c r="L113" s="34"/>
      <c r="M113" s="729"/>
    </row>
    <row r="114" spans="2:65" s="2" customFormat="1" ht="15.25" customHeight="1">
      <c r="B114" s="34"/>
      <c r="C114" s="269" t="s">
        <v>24</v>
      </c>
      <c r="F114" s="262" t="str">
        <f>IF(E18="","",E18)</f>
        <v>Vyplň údaj</v>
      </c>
      <c r="I114" s="847" t="s">
        <v>29</v>
      </c>
      <c r="J114" s="264">
        <f>E24</f>
        <v>0</v>
      </c>
      <c r="L114" s="34"/>
      <c r="M114" s="729"/>
    </row>
    <row r="115" spans="2:65" s="2" customFormat="1" ht="10.4" customHeight="1">
      <c r="B115" s="34"/>
      <c r="I115" s="308"/>
      <c r="L115" s="34"/>
      <c r="M115" s="729"/>
    </row>
    <row r="116" spans="2:65" s="8" customFormat="1" ht="29.25" customHeight="1">
      <c r="B116" s="116"/>
      <c r="C116" s="113" t="s">
        <v>118</v>
      </c>
      <c r="D116" s="114" t="s">
        <v>57</v>
      </c>
      <c r="E116" s="114" t="s">
        <v>53</v>
      </c>
      <c r="F116" s="114" t="s">
        <v>54</v>
      </c>
      <c r="G116" s="114" t="s">
        <v>119</v>
      </c>
      <c r="H116" s="114" t="s">
        <v>120</v>
      </c>
      <c r="I116" s="858" t="s">
        <v>121</v>
      </c>
      <c r="J116" s="114" t="s">
        <v>114</v>
      </c>
      <c r="K116" s="115" t="s">
        <v>122</v>
      </c>
      <c r="L116" s="116"/>
      <c r="M116" s="733"/>
      <c r="N116" s="55"/>
      <c r="O116" s="55"/>
      <c r="P116" s="55"/>
      <c r="Q116" s="55"/>
      <c r="R116" s="55"/>
      <c r="S116" s="55"/>
      <c r="T116" s="56"/>
    </row>
    <row r="117" spans="2:65" s="2" customFormat="1" ht="22.95" customHeight="1">
      <c r="B117" s="34"/>
      <c r="C117" s="61" t="s">
        <v>129</v>
      </c>
      <c r="I117" s="308"/>
      <c r="J117" s="288">
        <f>J96</f>
        <v>0</v>
      </c>
      <c r="L117" s="34"/>
      <c r="M117" s="729"/>
      <c r="N117" s="48"/>
      <c r="O117" s="48"/>
      <c r="P117" s="290"/>
      <c r="Q117" s="48"/>
      <c r="R117" s="290"/>
      <c r="S117" s="48"/>
      <c r="T117" s="291"/>
      <c r="AT117" s="277"/>
      <c r="AU117" s="277"/>
      <c r="BK117" s="118"/>
    </row>
    <row r="118" spans="2:65" s="292" customFormat="1" ht="25.95" customHeight="1">
      <c r="B118" s="293"/>
      <c r="D118" s="120" t="s">
        <v>71</v>
      </c>
      <c r="E118" s="121" t="s">
        <v>167</v>
      </c>
      <c r="F118" s="121" t="s">
        <v>168</v>
      </c>
      <c r="I118" s="299"/>
      <c r="J118" s="295">
        <f>SUM(J119:J149)</f>
        <v>0</v>
      </c>
      <c r="L118" s="293"/>
      <c r="M118" s="780"/>
      <c r="P118" s="297"/>
      <c r="R118" s="297"/>
      <c r="T118" s="298"/>
      <c r="AR118" s="120"/>
      <c r="AT118" s="127"/>
      <c r="AU118" s="127"/>
      <c r="AY118" s="120"/>
      <c r="BK118" s="128"/>
    </row>
    <row r="119" spans="2:65" s="2" customFormat="1" ht="16.5" customHeight="1">
      <c r="B119" s="301"/>
      <c r="C119" s="145" t="s">
        <v>8</v>
      </c>
      <c r="D119" s="146"/>
      <c r="E119" s="146"/>
      <c r="F119" s="147" t="s">
        <v>177</v>
      </c>
      <c r="G119" s="148" t="s">
        <v>169</v>
      </c>
      <c r="H119" s="149">
        <v>16</v>
      </c>
      <c r="I119" s="150"/>
      <c r="J119" s="151">
        <f t="shared" ref="J119:J149" si="0">ROUND(I119*H119,0)</f>
        <v>0</v>
      </c>
      <c r="K119" s="147" t="s">
        <v>1</v>
      </c>
      <c r="L119" s="152"/>
      <c r="M119" s="736"/>
      <c r="N119" s="306"/>
      <c r="P119" s="307"/>
      <c r="Q119" s="307"/>
      <c r="R119" s="307"/>
      <c r="S119" s="307"/>
      <c r="T119" s="133"/>
      <c r="AR119" s="134"/>
      <c r="AT119" s="134"/>
      <c r="AU119" s="134"/>
      <c r="AY119" s="277"/>
      <c r="BE119" s="308"/>
      <c r="BF119" s="308"/>
      <c r="BG119" s="308"/>
      <c r="BH119" s="308"/>
      <c r="BI119" s="308"/>
      <c r="BJ119" s="277"/>
      <c r="BK119" s="308"/>
      <c r="BL119" s="277"/>
      <c r="BM119" s="134"/>
    </row>
    <row r="120" spans="2:65" s="10" customFormat="1" ht="129.75" customHeight="1">
      <c r="B120" s="136"/>
      <c r="D120" s="137" t="s">
        <v>131</v>
      </c>
      <c r="E120" s="138" t="s">
        <v>1</v>
      </c>
      <c r="F120" s="184" t="s">
        <v>2051</v>
      </c>
      <c r="H120" s="140"/>
      <c r="I120" s="860"/>
      <c r="L120" s="136"/>
      <c r="M120" s="738"/>
      <c r="T120" s="144"/>
      <c r="AT120" s="138"/>
      <c r="AU120" s="138"/>
      <c r="AY120" s="138"/>
    </row>
    <row r="121" spans="2:65" s="2" customFormat="1" ht="16.5" customHeight="1">
      <c r="B121" s="301"/>
      <c r="C121" s="145" t="s">
        <v>78</v>
      </c>
      <c r="D121" s="146"/>
      <c r="E121" s="146"/>
      <c r="F121" s="147" t="s">
        <v>2053</v>
      </c>
      <c r="G121" s="148" t="s">
        <v>169</v>
      </c>
      <c r="H121" s="149">
        <v>3</v>
      </c>
      <c r="I121" s="150"/>
      <c r="J121" s="151">
        <f t="shared" si="0"/>
        <v>0</v>
      </c>
      <c r="K121" s="147" t="s">
        <v>1</v>
      </c>
      <c r="L121" s="152"/>
      <c r="M121" s="736"/>
      <c r="N121" s="306"/>
      <c r="P121" s="307"/>
      <c r="Q121" s="307"/>
      <c r="R121" s="307"/>
      <c r="S121" s="307"/>
      <c r="T121" s="133"/>
      <c r="AR121" s="134"/>
      <c r="AT121" s="134"/>
      <c r="AU121" s="134"/>
      <c r="AY121" s="277"/>
      <c r="BE121" s="308"/>
      <c r="BF121" s="308"/>
      <c r="BG121" s="308"/>
      <c r="BH121" s="308"/>
      <c r="BI121" s="308"/>
      <c r="BJ121" s="277"/>
      <c r="BK121" s="308"/>
      <c r="BL121" s="277"/>
      <c r="BM121" s="134"/>
    </row>
    <row r="122" spans="2:65" s="2" customFormat="1" ht="160.94999999999999" customHeight="1">
      <c r="B122" s="301"/>
      <c r="C122" s="10"/>
      <c r="D122" s="137" t="s">
        <v>131</v>
      </c>
      <c r="E122" s="138" t="s">
        <v>1</v>
      </c>
      <c r="F122" s="184" t="s">
        <v>2052</v>
      </c>
      <c r="G122" s="10"/>
      <c r="H122" s="140"/>
      <c r="I122" s="860"/>
      <c r="J122" s="10"/>
      <c r="K122" s="10"/>
      <c r="L122" s="152"/>
      <c r="M122" s="736"/>
      <c r="N122" s="306"/>
      <c r="P122" s="307"/>
      <c r="Q122" s="307"/>
      <c r="R122" s="307"/>
      <c r="S122" s="307"/>
      <c r="T122" s="133"/>
      <c r="AR122" s="134"/>
      <c r="AT122" s="134"/>
      <c r="AU122" s="134"/>
      <c r="AY122" s="277"/>
      <c r="BE122" s="308"/>
      <c r="BF122" s="308"/>
      <c r="BG122" s="308"/>
      <c r="BH122" s="308"/>
      <c r="BI122" s="308"/>
      <c r="BJ122" s="277"/>
      <c r="BK122" s="308"/>
      <c r="BL122" s="277"/>
      <c r="BM122" s="134"/>
    </row>
    <row r="123" spans="2:65" s="2" customFormat="1" ht="16.5" customHeight="1">
      <c r="B123" s="301"/>
      <c r="C123" s="145" t="s">
        <v>132</v>
      </c>
      <c r="D123" s="146"/>
      <c r="E123" s="146"/>
      <c r="F123" s="147" t="s">
        <v>178</v>
      </c>
      <c r="G123" s="148" t="s">
        <v>169</v>
      </c>
      <c r="H123" s="149">
        <v>18</v>
      </c>
      <c r="I123" s="150"/>
      <c r="J123" s="151">
        <f t="shared" si="0"/>
        <v>0</v>
      </c>
      <c r="K123" s="147" t="s">
        <v>1</v>
      </c>
      <c r="L123" s="152"/>
      <c r="M123" s="736"/>
      <c r="N123" s="306"/>
      <c r="P123" s="307"/>
      <c r="Q123" s="307"/>
      <c r="R123" s="307"/>
      <c r="S123" s="307"/>
      <c r="T123" s="133"/>
      <c r="AR123" s="134"/>
      <c r="AT123" s="134"/>
      <c r="AU123" s="134"/>
      <c r="AY123" s="277"/>
      <c r="BE123" s="308"/>
      <c r="BF123" s="308"/>
      <c r="BG123" s="308"/>
      <c r="BH123" s="308"/>
      <c r="BI123" s="308"/>
      <c r="BJ123" s="277"/>
      <c r="BK123" s="308"/>
      <c r="BL123" s="277"/>
      <c r="BM123" s="134"/>
    </row>
    <row r="124" spans="2:65" s="2" customFormat="1" ht="91.5" customHeight="1">
      <c r="B124" s="301"/>
      <c r="C124" s="145"/>
      <c r="D124" s="137" t="s">
        <v>131</v>
      </c>
      <c r="E124" s="138" t="s">
        <v>1</v>
      </c>
      <c r="F124" s="184" t="s">
        <v>2054</v>
      </c>
      <c r="G124" s="10"/>
      <c r="H124" s="140"/>
      <c r="I124" s="860"/>
      <c r="J124" s="10"/>
      <c r="K124" s="10"/>
      <c r="L124" s="152"/>
      <c r="M124" s="736"/>
      <c r="N124" s="306"/>
      <c r="P124" s="307"/>
      <c r="Q124" s="307"/>
      <c r="R124" s="307"/>
      <c r="S124" s="307"/>
      <c r="T124" s="133"/>
      <c r="AR124" s="134"/>
      <c r="AT124" s="134"/>
      <c r="AU124" s="134"/>
      <c r="AY124" s="277"/>
      <c r="BE124" s="308"/>
      <c r="BF124" s="308"/>
      <c r="BG124" s="308"/>
      <c r="BH124" s="308"/>
      <c r="BI124" s="308"/>
      <c r="BJ124" s="277"/>
      <c r="BK124" s="308"/>
      <c r="BL124" s="277"/>
      <c r="BM124" s="134"/>
    </row>
    <row r="125" spans="2:65" s="2" customFormat="1" ht="16.5" customHeight="1">
      <c r="B125" s="301"/>
      <c r="C125" s="145" t="s">
        <v>103</v>
      </c>
      <c r="D125" s="146"/>
      <c r="E125" s="146"/>
      <c r="F125" s="147" t="s">
        <v>178</v>
      </c>
      <c r="G125" s="148" t="s">
        <v>169</v>
      </c>
      <c r="H125" s="149">
        <v>6</v>
      </c>
      <c r="I125" s="150"/>
      <c r="J125" s="151">
        <f t="shared" si="0"/>
        <v>0</v>
      </c>
      <c r="K125" s="147" t="s">
        <v>1</v>
      </c>
      <c r="L125" s="152"/>
      <c r="M125" s="736"/>
      <c r="N125" s="306"/>
      <c r="P125" s="307"/>
      <c r="Q125" s="307"/>
      <c r="R125" s="307"/>
      <c r="S125" s="307"/>
      <c r="T125" s="133"/>
      <c r="AR125" s="134"/>
      <c r="AT125" s="134"/>
      <c r="AU125" s="134"/>
      <c r="AY125" s="277"/>
      <c r="BE125" s="308"/>
      <c r="BF125" s="308"/>
      <c r="BG125" s="308"/>
      <c r="BH125" s="308"/>
      <c r="BI125" s="308"/>
      <c r="BJ125" s="277"/>
      <c r="BK125" s="308"/>
      <c r="BL125" s="277"/>
      <c r="BM125" s="134"/>
    </row>
    <row r="126" spans="2:65" s="2" customFormat="1" ht="105.65" customHeight="1">
      <c r="B126" s="301"/>
      <c r="C126" s="145"/>
      <c r="D126" s="137" t="s">
        <v>131</v>
      </c>
      <c r="E126" s="138" t="s">
        <v>1</v>
      </c>
      <c r="F126" s="184" t="s">
        <v>2055</v>
      </c>
      <c r="G126" s="10"/>
      <c r="H126" s="140"/>
      <c r="I126" s="860"/>
      <c r="J126" s="10"/>
      <c r="K126" s="10"/>
      <c r="L126" s="152"/>
      <c r="M126" s="736"/>
      <c r="N126" s="306"/>
      <c r="P126" s="307"/>
      <c r="Q126" s="307"/>
      <c r="R126" s="307"/>
      <c r="S126" s="307"/>
      <c r="T126" s="133"/>
      <c r="AR126" s="134"/>
      <c r="AT126" s="134"/>
      <c r="AU126" s="134"/>
      <c r="AY126" s="277"/>
      <c r="BE126" s="308"/>
      <c r="BF126" s="308"/>
      <c r="BG126" s="308"/>
      <c r="BH126" s="308"/>
      <c r="BI126" s="308"/>
      <c r="BJ126" s="277"/>
      <c r="BK126" s="308"/>
      <c r="BL126" s="277"/>
      <c r="BM126" s="134"/>
    </row>
    <row r="127" spans="2:65" s="2" customFormat="1" ht="16.5" customHeight="1">
      <c r="B127" s="301"/>
      <c r="C127" s="145" t="s">
        <v>133</v>
      </c>
      <c r="D127" s="146"/>
      <c r="E127" s="146"/>
      <c r="F127" s="147" t="s">
        <v>179</v>
      </c>
      <c r="G127" s="148" t="s">
        <v>165</v>
      </c>
      <c r="H127" s="149">
        <v>1</v>
      </c>
      <c r="I127" s="150"/>
      <c r="J127" s="151">
        <f t="shared" si="0"/>
        <v>0</v>
      </c>
      <c r="K127" s="147" t="s">
        <v>1</v>
      </c>
      <c r="L127" s="152"/>
      <c r="M127" s="736"/>
      <c r="N127" s="306"/>
      <c r="P127" s="307"/>
      <c r="Q127" s="307"/>
      <c r="R127" s="307"/>
      <c r="S127" s="307"/>
      <c r="T127" s="133"/>
      <c r="AR127" s="134"/>
      <c r="AT127" s="134"/>
      <c r="AU127" s="134"/>
      <c r="AY127" s="277"/>
      <c r="BE127" s="308"/>
      <c r="BF127" s="308"/>
      <c r="BG127" s="308"/>
      <c r="BH127" s="308"/>
      <c r="BI127" s="308"/>
      <c r="BJ127" s="277"/>
      <c r="BK127" s="308"/>
      <c r="BL127" s="277"/>
      <c r="BM127" s="134"/>
    </row>
    <row r="128" spans="2:65" s="2" customFormat="1" ht="97.95" customHeight="1">
      <c r="B128" s="301"/>
      <c r="C128" s="145"/>
      <c r="D128" s="137" t="s">
        <v>131</v>
      </c>
      <c r="E128" s="138" t="s">
        <v>1</v>
      </c>
      <c r="F128" s="184" t="s">
        <v>2056</v>
      </c>
      <c r="G128" s="10"/>
      <c r="H128" s="140"/>
      <c r="I128" s="860"/>
      <c r="J128" s="10"/>
      <c r="K128" s="10"/>
      <c r="L128" s="152"/>
      <c r="M128" s="736"/>
      <c r="N128" s="306"/>
      <c r="P128" s="307"/>
      <c r="Q128" s="307"/>
      <c r="R128" s="307"/>
      <c r="S128" s="307"/>
      <c r="T128" s="133"/>
      <c r="AR128" s="134"/>
      <c r="AT128" s="134"/>
      <c r="AU128" s="134"/>
      <c r="AY128" s="277"/>
      <c r="BE128" s="308"/>
      <c r="BF128" s="308"/>
      <c r="BG128" s="308"/>
      <c r="BH128" s="308"/>
      <c r="BI128" s="308"/>
      <c r="BJ128" s="277"/>
      <c r="BK128" s="308"/>
      <c r="BL128" s="277"/>
      <c r="BM128" s="134"/>
    </row>
    <row r="129" spans="2:65" s="2" customFormat="1" ht="16.5" customHeight="1">
      <c r="B129" s="301"/>
      <c r="C129" s="145" t="s">
        <v>107</v>
      </c>
      <c r="D129" s="146"/>
      <c r="E129" s="146"/>
      <c r="F129" s="147" t="s">
        <v>180</v>
      </c>
      <c r="G129" s="148" t="s">
        <v>169</v>
      </c>
      <c r="H129" s="149">
        <v>3</v>
      </c>
      <c r="I129" s="150"/>
      <c r="J129" s="151">
        <f t="shared" si="0"/>
        <v>0</v>
      </c>
      <c r="K129" s="147" t="s">
        <v>1</v>
      </c>
      <c r="L129" s="152"/>
      <c r="M129" s="736"/>
      <c r="N129" s="306"/>
      <c r="P129" s="307"/>
      <c r="Q129" s="307"/>
      <c r="R129" s="307"/>
      <c r="S129" s="307"/>
      <c r="T129" s="133"/>
      <c r="AR129" s="134"/>
      <c r="AT129" s="134"/>
      <c r="AU129" s="134"/>
      <c r="AY129" s="277"/>
      <c r="BE129" s="308"/>
      <c r="BF129" s="308"/>
      <c r="BG129" s="308"/>
      <c r="BH129" s="308"/>
      <c r="BI129" s="308"/>
      <c r="BJ129" s="277"/>
      <c r="BK129" s="308"/>
      <c r="BL129" s="277"/>
      <c r="BM129" s="134"/>
    </row>
    <row r="130" spans="2:65" s="2" customFormat="1" ht="145.19999999999999" customHeight="1">
      <c r="B130" s="301"/>
      <c r="C130" s="145"/>
      <c r="D130" s="137" t="s">
        <v>131</v>
      </c>
      <c r="E130" s="138" t="s">
        <v>1</v>
      </c>
      <c r="F130" s="184" t="s">
        <v>2057</v>
      </c>
      <c r="G130" s="10"/>
      <c r="H130" s="140"/>
      <c r="I130" s="860"/>
      <c r="J130" s="10"/>
      <c r="K130" s="10"/>
      <c r="L130" s="152"/>
      <c r="M130" s="736"/>
      <c r="N130" s="306"/>
      <c r="P130" s="307"/>
      <c r="Q130" s="307"/>
      <c r="R130" s="307"/>
      <c r="S130" s="307"/>
      <c r="T130" s="133"/>
      <c r="AR130" s="134"/>
      <c r="AT130" s="134"/>
      <c r="AU130" s="134"/>
      <c r="AY130" s="277"/>
      <c r="BE130" s="308"/>
      <c r="BF130" s="308"/>
      <c r="BG130" s="308"/>
      <c r="BH130" s="308"/>
      <c r="BI130" s="308"/>
      <c r="BJ130" s="277"/>
      <c r="BK130" s="308"/>
      <c r="BL130" s="277"/>
      <c r="BM130" s="134"/>
    </row>
    <row r="131" spans="2:65" s="2" customFormat="1" ht="16.5" customHeight="1">
      <c r="B131" s="301"/>
      <c r="C131" s="145" t="s">
        <v>134</v>
      </c>
      <c r="D131" s="146"/>
      <c r="E131" s="146"/>
      <c r="F131" s="147" t="s">
        <v>809</v>
      </c>
      <c r="G131" s="148" t="s">
        <v>169</v>
      </c>
      <c r="H131" s="149">
        <v>1</v>
      </c>
      <c r="I131" s="150"/>
      <c r="J131" s="151">
        <f t="shared" si="0"/>
        <v>0</v>
      </c>
      <c r="K131" s="147" t="s">
        <v>1</v>
      </c>
      <c r="L131" s="152"/>
      <c r="M131" s="736"/>
      <c r="N131" s="306"/>
      <c r="P131" s="307"/>
      <c r="Q131" s="307"/>
      <c r="R131" s="307"/>
      <c r="S131" s="307"/>
      <c r="T131" s="133"/>
      <c r="AR131" s="134"/>
      <c r="AT131" s="134"/>
      <c r="AU131" s="134"/>
      <c r="AY131" s="277"/>
      <c r="BE131" s="308"/>
      <c r="BF131" s="308"/>
      <c r="BG131" s="308"/>
      <c r="BH131" s="308"/>
      <c r="BI131" s="308"/>
      <c r="BJ131" s="277"/>
      <c r="BK131" s="308"/>
      <c r="BL131" s="277"/>
      <c r="BM131" s="134"/>
    </row>
    <row r="132" spans="2:65" s="2" customFormat="1" ht="152.5" customHeight="1">
      <c r="B132" s="301"/>
      <c r="C132" s="145"/>
      <c r="D132" s="137" t="s">
        <v>131</v>
      </c>
      <c r="E132" s="138" t="s">
        <v>1</v>
      </c>
      <c r="F132" s="184" t="s">
        <v>2059</v>
      </c>
      <c r="G132" s="10"/>
      <c r="H132" s="140"/>
      <c r="I132" s="860"/>
      <c r="J132" s="10"/>
      <c r="K132" s="10"/>
      <c r="L132" s="152"/>
      <c r="M132" s="736"/>
      <c r="N132" s="306"/>
      <c r="P132" s="307"/>
      <c r="Q132" s="307"/>
      <c r="R132" s="307"/>
      <c r="S132" s="307"/>
      <c r="T132" s="133"/>
      <c r="AR132" s="134"/>
      <c r="AT132" s="134"/>
      <c r="AU132" s="134"/>
      <c r="AY132" s="277"/>
      <c r="BE132" s="308"/>
      <c r="BF132" s="308"/>
      <c r="BG132" s="308"/>
      <c r="BH132" s="308"/>
      <c r="BI132" s="308"/>
      <c r="BJ132" s="277"/>
      <c r="BK132" s="308"/>
      <c r="BL132" s="277"/>
      <c r="BM132" s="134"/>
    </row>
    <row r="133" spans="2:65" s="2" customFormat="1" ht="16.5" customHeight="1">
      <c r="B133" s="301"/>
      <c r="C133" s="145" t="s">
        <v>135</v>
      </c>
      <c r="D133" s="146"/>
      <c r="E133" s="146"/>
      <c r="F133" s="147" t="s">
        <v>809</v>
      </c>
      <c r="G133" s="148" t="s">
        <v>169</v>
      </c>
      <c r="H133" s="149">
        <v>11</v>
      </c>
      <c r="I133" s="150"/>
      <c r="J133" s="151">
        <f t="shared" si="0"/>
        <v>0</v>
      </c>
      <c r="K133" s="147" t="s">
        <v>1</v>
      </c>
      <c r="L133" s="152"/>
      <c r="M133" s="736"/>
      <c r="N133" s="306"/>
      <c r="P133" s="307"/>
      <c r="Q133" s="307"/>
      <c r="R133" s="307"/>
      <c r="S133" s="307"/>
      <c r="T133" s="133"/>
      <c r="AR133" s="134"/>
      <c r="AT133" s="134"/>
      <c r="AU133" s="134"/>
      <c r="AY133" s="277"/>
      <c r="BE133" s="308"/>
      <c r="BF133" s="308"/>
      <c r="BG133" s="308"/>
      <c r="BH133" s="308"/>
      <c r="BI133" s="308"/>
      <c r="BJ133" s="277"/>
      <c r="BK133" s="308"/>
      <c r="BL133" s="277"/>
      <c r="BM133" s="134"/>
    </row>
    <row r="134" spans="2:65" s="2" customFormat="1" ht="141" customHeight="1">
      <c r="B134" s="301"/>
      <c r="C134" s="145"/>
      <c r="D134" s="137" t="s">
        <v>131</v>
      </c>
      <c r="E134" s="138" t="s">
        <v>1</v>
      </c>
      <c r="F134" s="184" t="s">
        <v>2058</v>
      </c>
      <c r="G134" s="10"/>
      <c r="H134" s="140"/>
      <c r="I134" s="860"/>
      <c r="J134" s="10"/>
      <c r="K134" s="10"/>
      <c r="L134" s="152"/>
      <c r="M134" s="736"/>
      <c r="N134" s="306"/>
      <c r="P134" s="307"/>
      <c r="Q134" s="307"/>
      <c r="R134" s="307"/>
      <c r="S134" s="307"/>
      <c r="T134" s="133"/>
      <c r="AR134" s="134"/>
      <c r="AT134" s="134"/>
      <c r="AU134" s="134"/>
      <c r="AY134" s="277"/>
      <c r="BE134" s="308"/>
      <c r="BF134" s="308"/>
      <c r="BG134" s="308"/>
      <c r="BH134" s="308"/>
      <c r="BI134" s="308"/>
      <c r="BJ134" s="277"/>
      <c r="BK134" s="308"/>
      <c r="BL134" s="277"/>
      <c r="BM134" s="134"/>
    </row>
    <row r="135" spans="2:65" s="2" customFormat="1" ht="16.5" customHeight="1">
      <c r="B135" s="301"/>
      <c r="C135" s="145" t="s">
        <v>136</v>
      </c>
      <c r="D135" s="146"/>
      <c r="E135" s="146"/>
      <c r="F135" s="147" t="s">
        <v>809</v>
      </c>
      <c r="G135" s="148" t="s">
        <v>169</v>
      </c>
      <c r="H135" s="149">
        <v>4</v>
      </c>
      <c r="I135" s="150"/>
      <c r="J135" s="151">
        <f t="shared" si="0"/>
        <v>0</v>
      </c>
      <c r="K135" s="147" t="s">
        <v>1</v>
      </c>
      <c r="L135" s="152"/>
      <c r="M135" s="736"/>
      <c r="N135" s="306"/>
      <c r="P135" s="307"/>
      <c r="Q135" s="307"/>
      <c r="R135" s="307"/>
      <c r="S135" s="307"/>
      <c r="T135" s="133"/>
      <c r="AR135" s="134"/>
      <c r="AT135" s="134"/>
      <c r="AU135" s="134"/>
      <c r="AY135" s="277"/>
      <c r="BE135" s="308"/>
      <c r="BF135" s="308"/>
      <c r="BG135" s="308"/>
      <c r="BH135" s="308"/>
      <c r="BI135" s="308"/>
      <c r="BJ135" s="277"/>
      <c r="BK135" s="308"/>
      <c r="BL135" s="277"/>
      <c r="BM135" s="134"/>
    </row>
    <row r="136" spans="2:65" s="2" customFormat="1" ht="148.19999999999999" customHeight="1">
      <c r="B136" s="301"/>
      <c r="C136" s="145"/>
      <c r="D136" s="145"/>
      <c r="E136" s="146"/>
      <c r="F136" s="184" t="s">
        <v>2060</v>
      </c>
      <c r="G136" s="10"/>
      <c r="H136" s="140"/>
      <c r="I136" s="860"/>
      <c r="J136" s="10"/>
      <c r="K136" s="10"/>
      <c r="L136" s="152"/>
      <c r="M136" s="736"/>
      <c r="N136" s="306"/>
      <c r="P136" s="307"/>
      <c r="Q136" s="307"/>
      <c r="R136" s="307"/>
      <c r="S136" s="307"/>
      <c r="T136" s="133"/>
      <c r="AR136" s="134"/>
      <c r="AT136" s="134"/>
      <c r="AU136" s="134"/>
      <c r="AY136" s="277"/>
      <c r="BE136" s="308"/>
      <c r="BF136" s="308"/>
      <c r="BG136" s="308"/>
      <c r="BH136" s="308"/>
      <c r="BI136" s="308"/>
      <c r="BJ136" s="277"/>
      <c r="BK136" s="308"/>
      <c r="BL136" s="277"/>
      <c r="BM136" s="134"/>
    </row>
    <row r="137" spans="2:65" s="2" customFormat="1" ht="16.5" customHeight="1">
      <c r="B137" s="301"/>
      <c r="C137" s="145" t="s">
        <v>137</v>
      </c>
      <c r="D137" s="146"/>
      <c r="E137" s="146"/>
      <c r="F137" s="147" t="s">
        <v>809</v>
      </c>
      <c r="G137" s="148" t="s">
        <v>165</v>
      </c>
      <c r="H137" s="149">
        <v>1</v>
      </c>
      <c r="I137" s="150"/>
      <c r="J137" s="151">
        <f t="shared" si="0"/>
        <v>0</v>
      </c>
      <c r="K137" s="147" t="s">
        <v>1</v>
      </c>
      <c r="L137" s="152"/>
      <c r="M137" s="736"/>
      <c r="N137" s="306"/>
      <c r="P137" s="307"/>
      <c r="Q137" s="307"/>
      <c r="R137" s="307"/>
      <c r="S137" s="307"/>
      <c r="T137" s="133"/>
      <c r="AR137" s="134"/>
      <c r="AT137" s="134"/>
      <c r="AU137" s="134"/>
      <c r="AY137" s="277"/>
      <c r="BE137" s="308"/>
      <c r="BF137" s="308"/>
      <c r="BG137" s="308"/>
      <c r="BH137" s="308"/>
      <c r="BI137" s="308"/>
      <c r="BJ137" s="277"/>
      <c r="BK137" s="308"/>
      <c r="BL137" s="277"/>
      <c r="BM137" s="134"/>
    </row>
    <row r="138" spans="2:65" s="2" customFormat="1" ht="78.75" customHeight="1">
      <c r="B138" s="301"/>
      <c r="C138" s="145"/>
      <c r="D138" s="145"/>
      <c r="E138" s="146"/>
      <c r="F138" s="184" t="s">
        <v>2061</v>
      </c>
      <c r="G138" s="10"/>
      <c r="H138" s="140"/>
      <c r="I138" s="860"/>
      <c r="J138" s="10"/>
      <c r="K138" s="10"/>
      <c r="L138" s="152"/>
      <c r="M138" s="736"/>
      <c r="N138" s="306"/>
      <c r="P138" s="307"/>
      <c r="Q138" s="307"/>
      <c r="R138" s="307"/>
      <c r="S138" s="307"/>
      <c r="T138" s="133"/>
      <c r="AR138" s="134"/>
      <c r="AT138" s="134"/>
      <c r="AU138" s="134"/>
      <c r="AY138" s="277"/>
      <c r="BE138" s="308"/>
      <c r="BF138" s="308"/>
      <c r="BG138" s="308"/>
      <c r="BH138" s="308"/>
      <c r="BI138" s="308"/>
      <c r="BJ138" s="277"/>
      <c r="BK138" s="308"/>
      <c r="BL138" s="277"/>
      <c r="BM138" s="134"/>
    </row>
    <row r="139" spans="2:65" s="2" customFormat="1" ht="21.65" customHeight="1">
      <c r="B139" s="301"/>
      <c r="C139" s="145" t="s">
        <v>139</v>
      </c>
      <c r="D139" s="146"/>
      <c r="E139" s="146"/>
      <c r="F139" s="147" t="s">
        <v>810</v>
      </c>
      <c r="G139" s="148" t="s">
        <v>169</v>
      </c>
      <c r="H139" s="149">
        <v>1</v>
      </c>
      <c r="I139" s="150"/>
      <c r="J139" s="151">
        <f t="shared" si="0"/>
        <v>0</v>
      </c>
      <c r="K139" s="147" t="s">
        <v>1</v>
      </c>
      <c r="L139" s="152"/>
      <c r="M139" s="736"/>
      <c r="N139" s="306"/>
      <c r="P139" s="307"/>
      <c r="Q139" s="307"/>
      <c r="R139" s="307"/>
      <c r="S139" s="307"/>
      <c r="T139" s="133"/>
      <c r="AR139" s="134"/>
      <c r="AT139" s="134"/>
      <c r="AU139" s="134"/>
      <c r="AY139" s="277"/>
      <c r="BE139" s="308"/>
      <c r="BF139" s="308"/>
      <c r="BG139" s="308"/>
      <c r="BH139" s="308"/>
      <c r="BI139" s="308"/>
      <c r="BJ139" s="277"/>
      <c r="BK139" s="308"/>
      <c r="BL139" s="277"/>
      <c r="BM139" s="134"/>
    </row>
    <row r="140" spans="2:65" s="2" customFormat="1" ht="58.2" customHeight="1">
      <c r="B140" s="301"/>
      <c r="C140" s="145"/>
      <c r="D140" s="145"/>
      <c r="E140" s="146"/>
      <c r="F140" s="184" t="s">
        <v>2062</v>
      </c>
      <c r="G140" s="10"/>
      <c r="H140" s="140"/>
      <c r="I140" s="860"/>
      <c r="J140" s="10"/>
      <c r="K140" s="10"/>
      <c r="L140" s="152"/>
      <c r="M140" s="736"/>
      <c r="N140" s="306"/>
      <c r="P140" s="307"/>
      <c r="Q140" s="307"/>
      <c r="R140" s="307"/>
      <c r="S140" s="307"/>
      <c r="T140" s="133"/>
      <c r="AR140" s="134"/>
      <c r="AT140" s="134"/>
      <c r="AU140" s="134"/>
      <c r="AY140" s="277"/>
      <c r="BE140" s="308"/>
      <c r="BF140" s="308"/>
      <c r="BG140" s="308"/>
      <c r="BH140" s="308"/>
      <c r="BI140" s="308"/>
      <c r="BJ140" s="277"/>
      <c r="BK140" s="308"/>
      <c r="BL140" s="277"/>
      <c r="BM140" s="134"/>
    </row>
    <row r="141" spans="2:65" s="2" customFormat="1" ht="16.5" customHeight="1">
      <c r="B141" s="301"/>
      <c r="C141" s="145" t="s">
        <v>140</v>
      </c>
      <c r="D141" s="146"/>
      <c r="E141" s="146"/>
      <c r="F141" s="147" t="s">
        <v>809</v>
      </c>
      <c r="G141" s="148" t="s">
        <v>169</v>
      </c>
      <c r="H141" s="149">
        <v>2</v>
      </c>
      <c r="I141" s="150"/>
      <c r="J141" s="151">
        <f t="shared" si="0"/>
        <v>0</v>
      </c>
      <c r="K141" s="147" t="s">
        <v>1</v>
      </c>
      <c r="L141" s="152"/>
      <c r="M141" s="736"/>
      <c r="N141" s="306"/>
      <c r="P141" s="307"/>
      <c r="Q141" s="307"/>
      <c r="R141" s="307"/>
      <c r="S141" s="307"/>
      <c r="T141" s="133"/>
      <c r="AR141" s="134"/>
      <c r="AT141" s="134"/>
      <c r="AU141" s="134"/>
      <c r="AY141" s="277"/>
      <c r="BE141" s="308"/>
      <c r="BF141" s="308"/>
      <c r="BG141" s="308"/>
      <c r="BH141" s="308"/>
      <c r="BI141" s="308"/>
      <c r="BJ141" s="277"/>
      <c r="BK141" s="308"/>
      <c r="BL141" s="277"/>
      <c r="BM141" s="134"/>
    </row>
    <row r="142" spans="2:65" s="2" customFormat="1" ht="65.25" customHeight="1">
      <c r="B142" s="301"/>
      <c r="C142" s="145"/>
      <c r="D142" s="145"/>
      <c r="E142" s="146"/>
      <c r="F142" s="184" t="s">
        <v>2063</v>
      </c>
      <c r="G142" s="10"/>
      <c r="H142" s="140"/>
      <c r="I142" s="860"/>
      <c r="J142" s="10"/>
      <c r="K142" s="10"/>
      <c r="L142" s="152"/>
      <c r="M142" s="736"/>
      <c r="N142" s="306"/>
      <c r="P142" s="307"/>
      <c r="Q142" s="307"/>
      <c r="R142" s="307"/>
      <c r="S142" s="307"/>
      <c r="T142" s="133"/>
      <c r="AR142" s="134"/>
      <c r="AT142" s="134"/>
      <c r="AU142" s="134"/>
      <c r="AY142" s="277"/>
      <c r="BE142" s="308"/>
      <c r="BF142" s="308"/>
      <c r="BG142" s="308"/>
      <c r="BH142" s="308"/>
      <c r="BI142" s="308"/>
      <c r="BJ142" s="277"/>
      <c r="BK142" s="308"/>
      <c r="BL142" s="277"/>
      <c r="BM142" s="134"/>
    </row>
    <row r="143" spans="2:65" s="2" customFormat="1" ht="16.5" customHeight="1">
      <c r="B143" s="301"/>
      <c r="C143" s="145" t="s">
        <v>141</v>
      </c>
      <c r="D143" s="146"/>
      <c r="E143" s="146"/>
      <c r="F143" s="147" t="s">
        <v>811</v>
      </c>
      <c r="G143" s="148" t="s">
        <v>169</v>
      </c>
      <c r="H143" s="149">
        <v>1</v>
      </c>
      <c r="I143" s="150"/>
      <c r="J143" s="151">
        <f t="shared" si="0"/>
        <v>0</v>
      </c>
      <c r="K143" s="147" t="s">
        <v>1</v>
      </c>
      <c r="L143" s="152"/>
      <c r="M143" s="736"/>
      <c r="N143" s="306"/>
      <c r="P143" s="307"/>
      <c r="Q143" s="307"/>
      <c r="R143" s="307"/>
      <c r="S143" s="307"/>
      <c r="T143" s="133"/>
      <c r="AR143" s="134"/>
      <c r="AT143" s="134"/>
      <c r="AU143" s="134"/>
      <c r="AY143" s="277"/>
      <c r="BE143" s="308"/>
      <c r="BF143" s="308"/>
      <c r="BG143" s="308"/>
      <c r="BH143" s="308"/>
      <c r="BI143" s="308"/>
      <c r="BJ143" s="277"/>
      <c r="BK143" s="308"/>
      <c r="BL143" s="277"/>
      <c r="BM143" s="134"/>
    </row>
    <row r="144" spans="2:65" s="2" customFormat="1" ht="75" customHeight="1">
      <c r="B144" s="301"/>
      <c r="C144" s="145"/>
      <c r="D144" s="145"/>
      <c r="E144" s="146"/>
      <c r="F144" s="184" t="s">
        <v>2064</v>
      </c>
      <c r="G144" s="10"/>
      <c r="H144" s="140"/>
      <c r="I144" s="860"/>
      <c r="J144" s="10"/>
      <c r="K144" s="10"/>
      <c r="L144" s="152"/>
      <c r="M144" s="736"/>
      <c r="N144" s="306"/>
      <c r="P144" s="307"/>
      <c r="Q144" s="307"/>
      <c r="R144" s="307"/>
      <c r="S144" s="307"/>
      <c r="T144" s="133"/>
      <c r="AR144" s="134"/>
      <c r="AT144" s="134"/>
      <c r="AU144" s="134"/>
      <c r="AY144" s="277"/>
      <c r="BE144" s="308"/>
      <c r="BF144" s="308"/>
      <c r="BG144" s="308"/>
      <c r="BH144" s="308"/>
      <c r="BI144" s="308"/>
      <c r="BJ144" s="277"/>
      <c r="BK144" s="308"/>
      <c r="BL144" s="277"/>
      <c r="BM144" s="134"/>
    </row>
    <row r="145" spans="2:65" s="2" customFormat="1" ht="16.5" customHeight="1">
      <c r="B145" s="301"/>
      <c r="C145" s="145" t="s">
        <v>142</v>
      </c>
      <c r="D145" s="146"/>
      <c r="E145" s="146"/>
      <c r="F145" s="147" t="s">
        <v>812</v>
      </c>
      <c r="G145" s="148" t="s">
        <v>169</v>
      </c>
      <c r="H145" s="149">
        <v>4</v>
      </c>
      <c r="I145" s="150"/>
      <c r="J145" s="151">
        <f t="shared" si="0"/>
        <v>0</v>
      </c>
      <c r="K145" s="147" t="s">
        <v>1</v>
      </c>
      <c r="L145" s="152"/>
      <c r="M145" s="736"/>
      <c r="N145" s="306"/>
      <c r="P145" s="307"/>
      <c r="Q145" s="307"/>
      <c r="R145" s="307"/>
      <c r="S145" s="307"/>
      <c r="T145" s="133"/>
      <c r="AR145" s="134"/>
      <c r="AT145" s="134"/>
      <c r="AU145" s="134"/>
      <c r="AY145" s="277"/>
      <c r="BE145" s="308"/>
      <c r="BF145" s="308"/>
      <c r="BG145" s="308"/>
      <c r="BH145" s="308"/>
      <c r="BI145" s="308"/>
      <c r="BJ145" s="277"/>
      <c r="BK145" s="308"/>
      <c r="BL145" s="277"/>
      <c r="BM145" s="134"/>
    </row>
    <row r="146" spans="2:65" s="2" customFormat="1" ht="83.5" customHeight="1">
      <c r="B146" s="301"/>
      <c r="C146" s="145"/>
      <c r="D146" s="145"/>
      <c r="E146" s="146"/>
      <c r="F146" s="184" t="s">
        <v>2065</v>
      </c>
      <c r="G146" s="10"/>
      <c r="H146" s="140"/>
      <c r="I146" s="860"/>
      <c r="J146" s="10"/>
      <c r="K146" s="10"/>
      <c r="L146" s="152"/>
      <c r="M146" s="736"/>
      <c r="N146" s="306"/>
      <c r="P146" s="307"/>
      <c r="Q146" s="307"/>
      <c r="R146" s="307"/>
      <c r="S146" s="307"/>
      <c r="T146" s="133"/>
      <c r="AR146" s="134"/>
      <c r="AT146" s="134"/>
      <c r="AU146" s="134"/>
      <c r="AY146" s="277"/>
      <c r="BE146" s="308"/>
      <c r="BF146" s="308"/>
      <c r="BG146" s="308"/>
      <c r="BH146" s="308"/>
      <c r="BI146" s="308"/>
      <c r="BJ146" s="277"/>
      <c r="BK146" s="308"/>
      <c r="BL146" s="277"/>
      <c r="BM146" s="134"/>
    </row>
    <row r="147" spans="2:65" s="2" customFormat="1" ht="38.25" customHeight="1">
      <c r="B147" s="301"/>
      <c r="C147" s="145" t="s">
        <v>143</v>
      </c>
      <c r="D147" s="145"/>
      <c r="E147" s="146"/>
      <c r="F147" s="147" t="s">
        <v>813</v>
      </c>
      <c r="G147" s="148" t="s">
        <v>169</v>
      </c>
      <c r="H147" s="149">
        <v>50</v>
      </c>
      <c r="I147" s="150"/>
      <c r="J147" s="151">
        <f t="shared" ref="J147" si="1">ROUND(I147*H147,0)</f>
        <v>0</v>
      </c>
      <c r="K147" s="147" t="s">
        <v>1</v>
      </c>
      <c r="L147" s="152"/>
      <c r="M147" s="736"/>
      <c r="N147" s="306"/>
      <c r="P147" s="307"/>
      <c r="Q147" s="307"/>
      <c r="R147" s="307"/>
      <c r="S147" s="307"/>
      <c r="T147" s="133"/>
      <c r="AR147" s="134"/>
      <c r="AT147" s="134"/>
      <c r="AU147" s="134"/>
      <c r="AY147" s="277"/>
      <c r="BE147" s="308"/>
      <c r="BF147" s="308"/>
      <c r="BG147" s="308"/>
      <c r="BH147" s="308"/>
      <c r="BI147" s="308"/>
      <c r="BJ147" s="277"/>
      <c r="BK147" s="308"/>
      <c r="BL147" s="277"/>
      <c r="BM147" s="134"/>
    </row>
    <row r="148" spans="2:65" s="278" customFormat="1" ht="17.25" customHeight="1">
      <c r="B148" s="301"/>
      <c r="C148" s="145"/>
      <c r="D148" s="168" t="s">
        <v>131</v>
      </c>
      <c r="E148" s="161" t="s">
        <v>1</v>
      </c>
      <c r="F148" s="170" t="s">
        <v>2066</v>
      </c>
      <c r="G148" s="165"/>
      <c r="H148" s="166">
        <v>50</v>
      </c>
      <c r="I148" s="326"/>
      <c r="J148" s="165"/>
      <c r="K148" s="160"/>
      <c r="L148" s="152"/>
      <c r="M148" s="736"/>
      <c r="N148" s="306"/>
      <c r="P148" s="307"/>
      <c r="Q148" s="307"/>
      <c r="R148" s="307"/>
      <c r="S148" s="307"/>
      <c r="T148" s="133"/>
      <c r="AR148" s="134"/>
      <c r="AT148" s="134"/>
      <c r="AU148" s="134"/>
      <c r="AY148" s="277"/>
      <c r="BE148" s="308"/>
      <c r="BF148" s="308"/>
      <c r="BG148" s="308"/>
      <c r="BH148" s="308"/>
      <c r="BI148" s="308"/>
      <c r="BJ148" s="277"/>
      <c r="BK148" s="308"/>
      <c r="BL148" s="277"/>
      <c r="BM148" s="134"/>
    </row>
    <row r="149" spans="2:65" s="2" customFormat="1" ht="24.25" customHeight="1">
      <c r="B149" s="301"/>
      <c r="C149" s="145" t="s">
        <v>144</v>
      </c>
      <c r="D149" s="145"/>
      <c r="E149" s="146"/>
      <c r="F149" s="147" t="s">
        <v>814</v>
      </c>
      <c r="G149" s="148" t="s">
        <v>138</v>
      </c>
      <c r="H149" s="149">
        <v>6</v>
      </c>
      <c r="I149" s="150"/>
      <c r="J149" s="151">
        <f t="shared" si="0"/>
        <v>0</v>
      </c>
      <c r="K149" s="147" t="s">
        <v>1</v>
      </c>
      <c r="L149" s="152"/>
      <c r="M149" s="736"/>
      <c r="N149" s="306"/>
      <c r="P149" s="307"/>
      <c r="Q149" s="307"/>
      <c r="R149" s="307"/>
      <c r="S149" s="307"/>
      <c r="T149" s="133"/>
      <c r="AR149" s="134"/>
      <c r="AT149" s="134"/>
      <c r="AU149" s="134"/>
      <c r="AY149" s="277"/>
      <c r="BE149" s="308"/>
      <c r="BF149" s="308"/>
      <c r="BG149" s="308"/>
      <c r="BH149" s="308"/>
      <c r="BI149" s="308"/>
      <c r="BJ149" s="277"/>
      <c r="BK149" s="308"/>
      <c r="BL149" s="277"/>
      <c r="BM149" s="134"/>
    </row>
    <row r="150" spans="2:65" s="2" customFormat="1" ht="7" customHeight="1">
      <c r="B150" s="283"/>
      <c r="C150" s="284"/>
      <c r="D150" s="284"/>
      <c r="E150" s="284"/>
      <c r="F150" s="284"/>
      <c r="G150" s="284"/>
      <c r="H150" s="284"/>
      <c r="I150" s="865"/>
      <c r="J150" s="284"/>
      <c r="K150" s="284"/>
      <c r="L150" s="34"/>
      <c r="M150" s="729"/>
    </row>
  </sheetData>
  <sheetProtection algorithmName="SHA-512" hashValue="FUJ1YceVOOzV6fXsac0fZs9IU0bRMjRAYPJVu42jFQ/YfqdWvRR5JgGNQGJWuwE7WzB3yeBr06KYxS3ztKGzPw==" saltValue="Xn67txITLdkL+D2PNs75mA==" spinCount="100000" sheet="1" objects="1" scenarios="1" selectLockedCells="1"/>
  <autoFilter ref="C116:K149" xr:uid="{00000000-0009-0000-0000-000003000000}"/>
  <mergeCells count="9">
    <mergeCell ref="E87:H87"/>
    <mergeCell ref="E107:H107"/>
    <mergeCell ref="E109:H109"/>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4DE7-96FA-4006-904D-85B9A99A632C}">
  <sheetPr>
    <pageSetUpPr fitToPage="1"/>
  </sheetPr>
  <dimension ref="B2:BM264"/>
  <sheetViews>
    <sheetView showGridLines="0" topLeftCell="A101" zoomScaleNormal="100" workbookViewId="0">
      <selection activeCell="I129" sqref="I129"/>
    </sheetView>
  </sheetViews>
  <sheetFormatPr defaultColWidth="9.36328125" defaultRowHeight="10.3"/>
  <cols>
    <col min="1" max="1" width="8.36328125" style="257" customWidth="1"/>
    <col min="2" max="2" width="1.1796875" style="257" customWidth="1"/>
    <col min="3" max="3" width="4.1796875" style="257" customWidth="1"/>
    <col min="4" max="4" width="9.81640625" style="257" customWidth="1"/>
    <col min="5" max="5" width="17.1796875" style="257" customWidth="1"/>
    <col min="6" max="6" width="50.81640625" style="257" customWidth="1"/>
    <col min="7" max="7" width="7.453125" style="257" customWidth="1"/>
    <col min="8" max="8" width="14" style="257" customWidth="1"/>
    <col min="9" max="9" width="15.81640625" style="257" customWidth="1"/>
    <col min="10" max="11" width="22.36328125" style="257" customWidth="1"/>
    <col min="12" max="12" width="9.36328125" style="257" customWidth="1"/>
    <col min="13" max="13" width="10.81640625" style="727" customWidth="1"/>
    <col min="14" max="14" width="9.36328125" style="727"/>
    <col min="15" max="20" width="14.1796875" style="727" customWidth="1"/>
    <col min="21" max="21" width="16.36328125" style="727" customWidth="1"/>
    <col min="22" max="22" width="12.36328125" style="257" customWidth="1"/>
    <col min="23" max="23" width="16.36328125" style="257" customWidth="1"/>
    <col min="24" max="24" width="12.36328125" style="257" customWidth="1"/>
    <col min="25" max="25" width="15" style="257" customWidth="1"/>
    <col min="26" max="26" width="11" style="257" customWidth="1"/>
    <col min="27" max="27" width="15" style="257" customWidth="1"/>
    <col min="28" max="28" width="16.36328125" style="257" customWidth="1"/>
    <col min="29" max="29" width="11" style="257" customWidth="1"/>
    <col min="30" max="30" width="15" style="257" customWidth="1"/>
    <col min="31" max="31" width="16.36328125" style="257" customWidth="1"/>
    <col min="32" max="35" width="9.36328125" style="257"/>
    <col min="36" max="36" width="1.1796875" style="257" customWidth="1"/>
    <col min="37" max="43" width="9.1796875" style="257" hidden="1" customWidth="1"/>
    <col min="44" max="62" width="9.36328125" style="257" hidden="1" customWidth="1"/>
    <col min="63" max="63" width="106.6328125" style="257" customWidth="1"/>
    <col min="64" max="64" width="108.453125" style="257" customWidth="1"/>
    <col min="65" max="65" width="3.453125" style="257" customWidth="1"/>
    <col min="66" max="16384" width="9.36328125" style="257"/>
  </cols>
  <sheetData>
    <row r="2" spans="2:46" ht="37" customHeight="1">
      <c r="L2" s="894"/>
      <c r="M2" s="895"/>
      <c r="N2" s="895"/>
      <c r="O2" s="895"/>
      <c r="P2" s="895"/>
      <c r="Q2" s="895"/>
      <c r="R2" s="895"/>
      <c r="S2" s="895"/>
      <c r="T2" s="895"/>
      <c r="U2" s="895"/>
      <c r="V2" s="895"/>
      <c r="AT2" s="277"/>
    </row>
    <row r="3" spans="2:46" ht="7" customHeight="1">
      <c r="B3" s="13"/>
      <c r="C3" s="14"/>
      <c r="D3" s="14"/>
      <c r="E3" s="14"/>
      <c r="F3" s="14"/>
      <c r="G3" s="14"/>
      <c r="H3" s="14"/>
      <c r="I3" s="14"/>
      <c r="J3" s="14"/>
      <c r="K3" s="14"/>
      <c r="L3" s="15"/>
      <c r="AT3" s="277"/>
    </row>
    <row r="4" spans="2:46" ht="25" customHeight="1">
      <c r="B4" s="15"/>
      <c r="D4" s="16" t="s">
        <v>110</v>
      </c>
      <c r="L4" s="15"/>
      <c r="M4" s="728"/>
      <c r="AT4" s="277"/>
    </row>
    <row r="5" spans="2:46" ht="7" customHeight="1">
      <c r="B5" s="15"/>
      <c r="L5" s="15"/>
    </row>
    <row r="6" spans="2:46" ht="12" customHeight="1">
      <c r="B6" s="15"/>
      <c r="D6" s="269" t="s">
        <v>16</v>
      </c>
      <c r="L6" s="15"/>
    </row>
    <row r="7" spans="2:46" ht="16.5" customHeight="1">
      <c r="B7" s="15"/>
      <c r="E7" s="940" t="s">
        <v>4078</v>
      </c>
      <c r="F7" s="941"/>
      <c r="G7" s="941"/>
      <c r="H7" s="941"/>
      <c r="L7" s="15"/>
    </row>
    <row r="8" spans="2:46" s="2" customFormat="1" ht="12" customHeight="1">
      <c r="B8" s="34"/>
      <c r="D8" s="269" t="s">
        <v>111</v>
      </c>
      <c r="L8" s="34"/>
      <c r="M8" s="729"/>
      <c r="N8" s="729"/>
      <c r="O8" s="729"/>
      <c r="P8" s="729"/>
      <c r="Q8" s="729"/>
      <c r="R8" s="729"/>
      <c r="S8" s="729"/>
      <c r="T8" s="729"/>
      <c r="U8" s="729"/>
    </row>
    <row r="9" spans="2:46" s="2" customFormat="1" ht="16.5" customHeight="1">
      <c r="B9" s="34"/>
      <c r="E9" s="911" t="s">
        <v>7000</v>
      </c>
      <c r="F9" s="939"/>
      <c r="G9" s="939"/>
      <c r="H9" s="939"/>
      <c r="L9" s="34"/>
      <c r="M9" s="729"/>
      <c r="N9" s="729"/>
      <c r="O9" s="729"/>
      <c r="P9" s="729"/>
      <c r="Q9" s="729"/>
      <c r="R9" s="729"/>
      <c r="S9" s="729"/>
      <c r="T9" s="729"/>
      <c r="U9" s="729"/>
    </row>
    <row r="10" spans="2:46" s="2" customFormat="1">
      <c r="B10" s="34"/>
      <c r="L10" s="34"/>
      <c r="M10" s="729"/>
      <c r="N10" s="729"/>
      <c r="O10" s="729"/>
      <c r="P10" s="729"/>
      <c r="Q10" s="729"/>
      <c r="R10" s="729"/>
      <c r="S10" s="729"/>
      <c r="T10" s="729"/>
      <c r="U10" s="729"/>
    </row>
    <row r="11" spans="2:46" s="2" customFormat="1" ht="12" customHeight="1">
      <c r="B11" s="34"/>
      <c r="D11" s="269" t="s">
        <v>17</v>
      </c>
      <c r="F11" s="262" t="s">
        <v>1</v>
      </c>
      <c r="I11" s="269" t="s">
        <v>18</v>
      </c>
      <c r="J11" s="262" t="s">
        <v>1</v>
      </c>
      <c r="L11" s="34"/>
      <c r="M11" s="729"/>
      <c r="N11" s="729"/>
      <c r="O11" s="729"/>
      <c r="P11" s="729"/>
      <c r="Q11" s="729"/>
      <c r="R11" s="729"/>
      <c r="S11" s="729"/>
      <c r="T11" s="729"/>
      <c r="U11" s="729"/>
    </row>
    <row r="12" spans="2:46" s="2" customFormat="1" ht="12" customHeight="1">
      <c r="B12" s="34"/>
      <c r="D12" s="269" t="s">
        <v>19</v>
      </c>
      <c r="F12" s="791" t="s">
        <v>2933</v>
      </c>
      <c r="I12" s="269" t="s">
        <v>20</v>
      </c>
      <c r="J12" s="789">
        <f>'Rekapitulace stavby'!AN8</f>
        <v>44757</v>
      </c>
      <c r="L12" s="34"/>
      <c r="M12" s="729"/>
      <c r="N12" s="729"/>
      <c r="O12" s="729"/>
      <c r="P12" s="729"/>
      <c r="Q12" s="729"/>
      <c r="R12" s="729"/>
      <c r="S12" s="729"/>
      <c r="T12" s="729"/>
      <c r="U12" s="729"/>
    </row>
    <row r="13" spans="2:46" s="2" customFormat="1" ht="10.95" customHeight="1">
      <c r="B13" s="34"/>
      <c r="L13" s="34"/>
      <c r="M13" s="729"/>
      <c r="N13" s="729"/>
      <c r="O13" s="729"/>
      <c r="P13" s="729"/>
      <c r="Q13" s="729"/>
      <c r="R13" s="729"/>
      <c r="S13" s="729"/>
      <c r="T13" s="729"/>
      <c r="U13" s="729"/>
    </row>
    <row r="14" spans="2:46" s="2" customFormat="1" ht="12" customHeight="1">
      <c r="B14" s="34"/>
      <c r="D14" s="269" t="s">
        <v>21</v>
      </c>
      <c r="I14" s="269" t="s">
        <v>22</v>
      </c>
      <c r="J14" s="262" t="s">
        <v>1</v>
      </c>
      <c r="L14" s="34"/>
      <c r="M14" s="729"/>
      <c r="N14" s="729"/>
      <c r="O14" s="729"/>
      <c r="P14" s="729"/>
      <c r="Q14" s="729"/>
      <c r="R14" s="729"/>
      <c r="S14" s="729"/>
      <c r="T14" s="729"/>
      <c r="U14" s="729"/>
    </row>
    <row r="15" spans="2:46" s="2" customFormat="1" ht="18" customHeight="1">
      <c r="B15" s="34"/>
      <c r="E15" s="262" t="s">
        <v>2932</v>
      </c>
      <c r="I15" s="269" t="s">
        <v>23</v>
      </c>
      <c r="J15" s="262" t="s">
        <v>1</v>
      </c>
      <c r="L15" s="34"/>
      <c r="M15" s="729"/>
      <c r="N15" s="729"/>
      <c r="O15" s="729"/>
      <c r="P15" s="729"/>
      <c r="Q15" s="729"/>
      <c r="R15" s="729"/>
      <c r="S15" s="729"/>
      <c r="T15" s="729"/>
      <c r="U15" s="729"/>
    </row>
    <row r="16" spans="2:46" s="2" customFormat="1" ht="7" customHeight="1">
      <c r="B16" s="34"/>
      <c r="L16" s="34"/>
      <c r="M16" s="729"/>
      <c r="N16" s="729"/>
      <c r="O16" s="729"/>
      <c r="P16" s="729"/>
      <c r="Q16" s="729"/>
      <c r="R16" s="729"/>
      <c r="S16" s="729"/>
      <c r="T16" s="729"/>
      <c r="U16" s="729"/>
    </row>
    <row r="17" spans="2:21" s="2" customFormat="1" ht="12" customHeight="1">
      <c r="B17" s="34"/>
      <c r="D17" s="269" t="s">
        <v>24</v>
      </c>
      <c r="I17" s="269" t="s">
        <v>22</v>
      </c>
      <c r="J17" s="792" t="str">
        <f>'Rekapitulace stavby'!AN13</f>
        <v>Vyplň údaj</v>
      </c>
      <c r="L17" s="34"/>
      <c r="M17" s="729"/>
      <c r="N17" s="729"/>
      <c r="O17" s="729"/>
      <c r="P17" s="729"/>
      <c r="Q17" s="729"/>
      <c r="R17" s="729"/>
      <c r="S17" s="729"/>
      <c r="T17" s="729"/>
      <c r="U17" s="729"/>
    </row>
    <row r="18" spans="2:21" s="2" customFormat="1" ht="18" customHeight="1">
      <c r="B18" s="34"/>
      <c r="E18" s="901" t="str">
        <f>'Rekapitulace stavby'!E14</f>
        <v>Vyplň údaj</v>
      </c>
      <c r="F18" s="896"/>
      <c r="G18" s="896"/>
      <c r="H18" s="896"/>
      <c r="I18" s="269" t="s">
        <v>23</v>
      </c>
      <c r="J18" s="792" t="str">
        <f>'Rekapitulace stavby'!AN14</f>
        <v>Vyplň údaj</v>
      </c>
      <c r="L18" s="34"/>
      <c r="M18" s="729"/>
      <c r="N18" s="729"/>
      <c r="O18" s="729"/>
      <c r="P18" s="729"/>
      <c r="Q18" s="729"/>
      <c r="R18" s="729"/>
      <c r="S18" s="729"/>
      <c r="T18" s="729"/>
      <c r="U18" s="729"/>
    </row>
    <row r="19" spans="2:21" s="2" customFormat="1" ht="7" customHeight="1">
      <c r="B19" s="34"/>
      <c r="L19" s="34"/>
      <c r="M19" s="729"/>
      <c r="N19" s="729"/>
      <c r="O19" s="729"/>
      <c r="P19" s="729"/>
      <c r="Q19" s="729"/>
      <c r="R19" s="729"/>
      <c r="S19" s="729"/>
      <c r="T19" s="729"/>
      <c r="U19" s="729"/>
    </row>
    <row r="20" spans="2:21" s="2" customFormat="1" ht="12" customHeight="1">
      <c r="B20" s="34"/>
      <c r="D20" s="269" t="s">
        <v>26</v>
      </c>
      <c r="I20" s="269" t="s">
        <v>22</v>
      </c>
      <c r="J20" s="262" t="s">
        <v>1</v>
      </c>
      <c r="L20" s="34"/>
      <c r="M20" s="729"/>
      <c r="N20" s="729"/>
      <c r="O20" s="729"/>
      <c r="P20" s="729"/>
      <c r="Q20" s="729"/>
      <c r="R20" s="729"/>
      <c r="S20" s="729"/>
      <c r="T20" s="729"/>
      <c r="U20" s="729"/>
    </row>
    <row r="21" spans="2:21" s="2" customFormat="1" ht="18" customHeight="1">
      <c r="B21" s="34"/>
      <c r="E21" s="262" t="s">
        <v>27</v>
      </c>
      <c r="I21" s="269" t="s">
        <v>23</v>
      </c>
      <c r="J21" s="262" t="s">
        <v>1</v>
      </c>
      <c r="L21" s="34"/>
      <c r="M21" s="729"/>
      <c r="N21" s="729"/>
      <c r="O21" s="729"/>
      <c r="P21" s="729"/>
      <c r="Q21" s="729"/>
      <c r="R21" s="729"/>
      <c r="S21" s="729"/>
      <c r="T21" s="729"/>
      <c r="U21" s="729"/>
    </row>
    <row r="22" spans="2:21" s="2" customFormat="1" ht="7" customHeight="1">
      <c r="B22" s="34"/>
      <c r="L22" s="34"/>
      <c r="M22" s="729"/>
      <c r="N22" s="729"/>
      <c r="O22" s="729"/>
      <c r="P22" s="729"/>
      <c r="Q22" s="729"/>
      <c r="R22" s="729"/>
      <c r="S22" s="729"/>
      <c r="T22" s="729"/>
      <c r="U22" s="729"/>
    </row>
    <row r="23" spans="2:21" s="2" customFormat="1" ht="12" customHeight="1">
      <c r="B23" s="34"/>
      <c r="D23" s="269" t="s">
        <v>29</v>
      </c>
      <c r="I23" s="269" t="s">
        <v>22</v>
      </c>
      <c r="J23" s="262" t="s">
        <v>1</v>
      </c>
      <c r="L23" s="34"/>
      <c r="M23" s="729"/>
      <c r="N23" s="729"/>
      <c r="O23" s="729"/>
      <c r="P23" s="729"/>
      <c r="Q23" s="729"/>
      <c r="R23" s="729"/>
      <c r="S23" s="729"/>
      <c r="T23" s="729"/>
      <c r="U23" s="729"/>
    </row>
    <row r="24" spans="2:21" s="2" customFormat="1" ht="18" customHeight="1">
      <c r="B24" s="34"/>
      <c r="E24" s="262"/>
      <c r="I24" s="269" t="s">
        <v>23</v>
      </c>
      <c r="J24" s="262" t="s">
        <v>1</v>
      </c>
      <c r="L24" s="34"/>
      <c r="M24" s="729"/>
      <c r="N24" s="729"/>
      <c r="O24" s="729"/>
      <c r="P24" s="729"/>
      <c r="Q24" s="729"/>
      <c r="R24" s="729"/>
      <c r="S24" s="729"/>
      <c r="T24" s="729"/>
      <c r="U24" s="729"/>
    </row>
    <row r="25" spans="2:21" s="2" customFormat="1" ht="7" customHeight="1">
      <c r="B25" s="34"/>
      <c r="L25" s="34"/>
      <c r="M25" s="729"/>
      <c r="N25" s="729"/>
      <c r="O25" s="729"/>
      <c r="P25" s="729"/>
      <c r="Q25" s="729"/>
      <c r="R25" s="729"/>
      <c r="S25" s="729"/>
      <c r="T25" s="729"/>
      <c r="U25" s="729"/>
    </row>
    <row r="26" spans="2:21" s="2" customFormat="1" ht="12" customHeight="1">
      <c r="B26" s="34"/>
      <c r="D26" s="269" t="s">
        <v>31</v>
      </c>
      <c r="L26" s="34"/>
      <c r="M26" s="729"/>
      <c r="N26" s="729"/>
      <c r="O26" s="729"/>
      <c r="P26" s="729"/>
      <c r="Q26" s="729"/>
      <c r="R26" s="729"/>
      <c r="S26" s="729"/>
      <c r="T26" s="729"/>
      <c r="U26" s="729"/>
    </row>
    <row r="27" spans="2:21" s="5" customFormat="1" ht="16.5" customHeight="1">
      <c r="B27" s="87"/>
      <c r="E27" s="903" t="s">
        <v>1</v>
      </c>
      <c r="F27" s="903"/>
      <c r="G27" s="903"/>
      <c r="H27" s="903"/>
      <c r="L27" s="87"/>
      <c r="M27" s="730"/>
      <c r="N27" s="730"/>
      <c r="O27" s="730"/>
      <c r="P27" s="730"/>
      <c r="Q27" s="730"/>
      <c r="R27" s="730"/>
      <c r="S27" s="730"/>
      <c r="T27" s="730"/>
      <c r="U27" s="730"/>
    </row>
    <row r="28" spans="2:21" s="2" customFormat="1" ht="7" customHeight="1">
      <c r="B28" s="34"/>
      <c r="L28" s="34"/>
      <c r="M28" s="729"/>
      <c r="N28" s="729"/>
      <c r="O28" s="729"/>
      <c r="P28" s="729"/>
      <c r="Q28" s="729"/>
      <c r="R28" s="729"/>
      <c r="S28" s="729"/>
      <c r="T28" s="729"/>
      <c r="U28" s="729"/>
    </row>
    <row r="29" spans="2:21" s="2" customFormat="1" ht="7" customHeight="1">
      <c r="B29" s="34"/>
      <c r="D29" s="48"/>
      <c r="E29" s="48"/>
      <c r="F29" s="48"/>
      <c r="G29" s="48"/>
      <c r="H29" s="48"/>
      <c r="I29" s="48"/>
      <c r="J29" s="48"/>
      <c r="K29" s="48"/>
      <c r="L29" s="34"/>
      <c r="M29" s="729"/>
      <c r="N29" s="729"/>
      <c r="O29" s="729"/>
      <c r="P29" s="729"/>
      <c r="Q29" s="729"/>
      <c r="R29" s="729"/>
      <c r="S29" s="729"/>
      <c r="T29" s="729"/>
      <c r="U29" s="729"/>
    </row>
    <row r="30" spans="2:21" s="2" customFormat="1" ht="25.4" customHeight="1">
      <c r="B30" s="34"/>
      <c r="D30" s="88" t="s">
        <v>32</v>
      </c>
      <c r="J30" s="254">
        <f>ROUND(J126, 0)</f>
        <v>0</v>
      </c>
      <c r="L30" s="34"/>
      <c r="M30" s="729"/>
      <c r="N30" s="729"/>
      <c r="O30" s="729"/>
      <c r="P30" s="729"/>
      <c r="Q30" s="729"/>
      <c r="R30" s="729"/>
      <c r="S30" s="729"/>
      <c r="T30" s="729"/>
      <c r="U30" s="729"/>
    </row>
    <row r="31" spans="2:21" s="2" customFormat="1" ht="7" customHeight="1">
      <c r="B31" s="34"/>
      <c r="D31" s="48"/>
      <c r="E31" s="48"/>
      <c r="F31" s="48"/>
      <c r="G31" s="48"/>
      <c r="H31" s="48"/>
      <c r="I31" s="48"/>
      <c r="J31" s="48"/>
      <c r="K31" s="48"/>
      <c r="L31" s="34"/>
      <c r="M31" s="729"/>
      <c r="N31" s="729"/>
      <c r="O31" s="729"/>
      <c r="P31" s="729"/>
      <c r="Q31" s="729"/>
      <c r="R31" s="729"/>
      <c r="S31" s="729"/>
      <c r="T31" s="729"/>
      <c r="U31" s="729"/>
    </row>
    <row r="32" spans="2:21" s="2" customFormat="1" ht="14.5" customHeight="1">
      <c r="B32" s="34"/>
      <c r="F32" s="266" t="s">
        <v>34</v>
      </c>
      <c r="I32" s="266" t="s">
        <v>33</v>
      </c>
      <c r="J32" s="266" t="s">
        <v>35</v>
      </c>
      <c r="L32" s="34"/>
      <c r="M32" s="729"/>
      <c r="N32" s="729"/>
      <c r="O32" s="729"/>
      <c r="P32" s="729"/>
      <c r="Q32" s="729"/>
      <c r="R32" s="729"/>
      <c r="S32" s="729"/>
      <c r="T32" s="729"/>
      <c r="U32" s="729"/>
    </row>
    <row r="33" spans="2:21" s="2" customFormat="1" ht="14.5" customHeight="1">
      <c r="B33" s="34"/>
      <c r="D33" s="89" t="s">
        <v>36</v>
      </c>
      <c r="E33" s="269" t="s">
        <v>37</v>
      </c>
      <c r="F33" s="90">
        <f>J30</f>
        <v>0</v>
      </c>
      <c r="I33" s="91">
        <v>0.21</v>
      </c>
      <c r="J33" s="90">
        <f>ROUND((F33*I33),  0)</f>
        <v>0</v>
      </c>
      <c r="L33" s="34"/>
      <c r="M33" s="729"/>
      <c r="N33" s="729"/>
      <c r="O33" s="729"/>
      <c r="P33" s="729"/>
      <c r="Q33" s="729"/>
      <c r="R33" s="729"/>
      <c r="S33" s="729"/>
      <c r="T33" s="729"/>
      <c r="U33" s="729"/>
    </row>
    <row r="34" spans="2:21" s="2" customFormat="1" ht="14.5" customHeight="1">
      <c r="B34" s="34"/>
      <c r="E34" s="269" t="s">
        <v>38</v>
      </c>
      <c r="F34" s="90">
        <v>0</v>
      </c>
      <c r="I34" s="91">
        <v>0.15</v>
      </c>
      <c r="J34" s="90">
        <f>ROUND((F34*I34),  0)</f>
        <v>0</v>
      </c>
      <c r="L34" s="34"/>
      <c r="M34" s="729"/>
      <c r="N34" s="729"/>
      <c r="O34" s="729"/>
      <c r="P34" s="729"/>
      <c r="Q34" s="729"/>
      <c r="R34" s="729"/>
      <c r="S34" s="729"/>
      <c r="T34" s="729"/>
      <c r="U34" s="729"/>
    </row>
    <row r="35" spans="2:21" s="2" customFormat="1" ht="14.5" hidden="1" customHeight="1">
      <c r="B35" s="34"/>
      <c r="E35" s="269" t="s">
        <v>39</v>
      </c>
      <c r="F35" s="90">
        <f>ROUND((SUM(BG126:BG263)),  0)</f>
        <v>0</v>
      </c>
      <c r="I35" s="91">
        <v>0.21</v>
      </c>
      <c r="J35" s="90">
        <f>0</f>
        <v>0</v>
      </c>
      <c r="L35" s="34"/>
      <c r="M35" s="729"/>
      <c r="N35" s="729"/>
      <c r="O35" s="729"/>
      <c r="P35" s="729"/>
      <c r="Q35" s="729"/>
      <c r="R35" s="729"/>
      <c r="S35" s="729"/>
      <c r="T35" s="729"/>
      <c r="U35" s="729"/>
    </row>
    <row r="36" spans="2:21" s="2" customFormat="1" ht="14.5" hidden="1" customHeight="1">
      <c r="B36" s="34"/>
      <c r="E36" s="269" t="s">
        <v>40</v>
      </c>
      <c r="F36" s="90">
        <f>ROUND((SUM(BH126:BH263)),  0)</f>
        <v>0</v>
      </c>
      <c r="I36" s="91">
        <v>0.15</v>
      </c>
      <c r="J36" s="90">
        <f>0</f>
        <v>0</v>
      </c>
      <c r="L36" s="34"/>
      <c r="M36" s="729"/>
      <c r="N36" s="729"/>
      <c r="O36" s="729"/>
      <c r="P36" s="729"/>
      <c r="Q36" s="729"/>
      <c r="R36" s="729"/>
      <c r="S36" s="729"/>
      <c r="T36" s="729"/>
      <c r="U36" s="729"/>
    </row>
    <row r="37" spans="2:21" s="2" customFormat="1" ht="14.5" hidden="1" customHeight="1">
      <c r="B37" s="34"/>
      <c r="E37" s="269" t="s">
        <v>41</v>
      </c>
      <c r="F37" s="90">
        <f>ROUND((SUM(BI126:BI263)),  0)</f>
        <v>0</v>
      </c>
      <c r="I37" s="91">
        <v>0</v>
      </c>
      <c r="J37" s="90">
        <f>0</f>
        <v>0</v>
      </c>
      <c r="L37" s="34"/>
      <c r="M37" s="729"/>
      <c r="N37" s="729"/>
      <c r="O37" s="729"/>
      <c r="P37" s="729"/>
      <c r="Q37" s="729"/>
      <c r="R37" s="729"/>
      <c r="S37" s="729"/>
      <c r="T37" s="729"/>
      <c r="U37" s="729"/>
    </row>
    <row r="38" spans="2:21" s="2" customFormat="1" ht="7" customHeight="1">
      <c r="B38" s="34"/>
      <c r="L38" s="34"/>
      <c r="M38" s="729"/>
      <c r="N38" s="729"/>
      <c r="O38" s="729"/>
      <c r="P38" s="729"/>
      <c r="Q38" s="729"/>
      <c r="R38" s="729"/>
      <c r="S38" s="729"/>
      <c r="T38" s="729"/>
      <c r="U38" s="729"/>
    </row>
    <row r="39" spans="2:21" s="2" customFormat="1" ht="25.4" customHeight="1">
      <c r="B39" s="34"/>
      <c r="C39" s="279"/>
      <c r="D39" s="93" t="s">
        <v>42</v>
      </c>
      <c r="E39" s="280"/>
      <c r="F39" s="280"/>
      <c r="G39" s="94" t="s">
        <v>43</v>
      </c>
      <c r="H39" s="95" t="s">
        <v>44</v>
      </c>
      <c r="I39" s="280"/>
      <c r="J39" s="96">
        <f>SUM(J30:J37)</f>
        <v>0</v>
      </c>
      <c r="K39" s="281"/>
      <c r="L39" s="34"/>
      <c r="M39" s="729"/>
      <c r="N39" s="729"/>
      <c r="O39" s="729"/>
      <c r="P39" s="729"/>
      <c r="Q39" s="729"/>
      <c r="R39" s="729"/>
      <c r="S39" s="729"/>
      <c r="T39" s="729"/>
      <c r="U39" s="729"/>
    </row>
    <row r="40" spans="2:21" s="2" customFormat="1" ht="14.5" customHeight="1">
      <c r="B40" s="34"/>
      <c r="L40" s="34"/>
      <c r="M40" s="729"/>
      <c r="N40" s="729"/>
      <c r="O40" s="729"/>
      <c r="P40" s="729"/>
      <c r="Q40" s="729"/>
      <c r="R40" s="729"/>
      <c r="S40" s="729"/>
      <c r="T40" s="729"/>
      <c r="U40" s="729"/>
    </row>
    <row r="41" spans="2:21" ht="14.5" customHeight="1">
      <c r="B41" s="15"/>
      <c r="L41" s="15"/>
    </row>
    <row r="42" spans="2:21" ht="14.5" customHeight="1">
      <c r="B42" s="15"/>
      <c r="L42" s="15"/>
    </row>
    <row r="43" spans="2:21" ht="14.5" customHeight="1">
      <c r="B43" s="15"/>
      <c r="L43" s="15"/>
    </row>
    <row r="44" spans="2:21" ht="14.5" customHeight="1">
      <c r="B44" s="15"/>
      <c r="L44" s="15"/>
    </row>
    <row r="45" spans="2:21" ht="14.5" customHeight="1">
      <c r="B45" s="15"/>
      <c r="L45" s="15"/>
    </row>
    <row r="46" spans="2:21" ht="14.5" customHeight="1">
      <c r="B46" s="15"/>
      <c r="L46" s="15"/>
    </row>
    <row r="47" spans="2:21" ht="14.5" customHeight="1">
      <c r="B47" s="15"/>
      <c r="L47" s="15"/>
    </row>
    <row r="48" spans="2:21" ht="14.5" customHeight="1">
      <c r="B48" s="15"/>
      <c r="L48" s="15"/>
    </row>
    <row r="49" spans="2:21" ht="14.5" customHeight="1">
      <c r="B49" s="15"/>
      <c r="L49" s="15"/>
    </row>
    <row r="50" spans="2:21" s="2" customFormat="1" ht="14.5" customHeight="1">
      <c r="B50" s="34"/>
      <c r="D50" s="35" t="s">
        <v>45</v>
      </c>
      <c r="E50" s="36"/>
      <c r="F50" s="36"/>
      <c r="G50" s="35" t="s">
        <v>46</v>
      </c>
      <c r="H50" s="36"/>
      <c r="I50" s="36"/>
      <c r="J50" s="36"/>
      <c r="K50" s="36"/>
      <c r="L50" s="34"/>
      <c r="M50" s="729"/>
      <c r="N50" s="729"/>
      <c r="O50" s="729"/>
      <c r="P50" s="729"/>
      <c r="Q50" s="729"/>
      <c r="R50" s="729"/>
      <c r="S50" s="729"/>
      <c r="T50" s="729"/>
      <c r="U50" s="729"/>
    </row>
    <row r="51" spans="2:21">
      <c r="B51" s="15"/>
      <c r="L51" s="15"/>
    </row>
    <row r="52" spans="2:21">
      <c r="B52" s="15"/>
      <c r="L52" s="15"/>
    </row>
    <row r="53" spans="2:21">
      <c r="B53" s="15"/>
      <c r="L53" s="15"/>
    </row>
    <row r="54" spans="2:21">
      <c r="B54" s="15"/>
      <c r="L54" s="15"/>
    </row>
    <row r="55" spans="2:21">
      <c r="B55" s="15"/>
      <c r="L55" s="15"/>
    </row>
    <row r="56" spans="2:21">
      <c r="B56" s="15"/>
      <c r="L56" s="15"/>
    </row>
    <row r="57" spans="2:21">
      <c r="B57" s="15"/>
      <c r="L57" s="15"/>
    </row>
    <row r="58" spans="2:21">
      <c r="B58" s="15"/>
      <c r="L58" s="15"/>
    </row>
    <row r="59" spans="2:21">
      <c r="B59" s="15"/>
      <c r="L59" s="15"/>
    </row>
    <row r="60" spans="2:21">
      <c r="B60" s="15"/>
      <c r="L60" s="15"/>
    </row>
    <row r="61" spans="2:21" s="2" customFormat="1" ht="12.45">
      <c r="B61" s="34"/>
      <c r="D61" s="37" t="s">
        <v>47</v>
      </c>
      <c r="E61" s="282"/>
      <c r="F61" s="98" t="s">
        <v>48</v>
      </c>
      <c r="G61" s="37" t="s">
        <v>47</v>
      </c>
      <c r="H61" s="282"/>
      <c r="I61" s="282"/>
      <c r="J61" s="99" t="s">
        <v>48</v>
      </c>
      <c r="K61" s="282"/>
      <c r="L61" s="34"/>
      <c r="M61" s="729"/>
      <c r="N61" s="729"/>
      <c r="O61" s="729"/>
      <c r="P61" s="729"/>
      <c r="Q61" s="729"/>
      <c r="R61" s="729"/>
      <c r="S61" s="729"/>
      <c r="T61" s="729"/>
      <c r="U61" s="729"/>
    </row>
    <row r="62" spans="2:21">
      <c r="B62" s="15"/>
      <c r="L62" s="15"/>
    </row>
    <row r="63" spans="2:21">
      <c r="B63" s="15"/>
      <c r="L63" s="15"/>
    </row>
    <row r="64" spans="2:21">
      <c r="B64" s="15"/>
      <c r="L64" s="15"/>
    </row>
    <row r="65" spans="2:21" s="2" customFormat="1" ht="12.45">
      <c r="B65" s="34"/>
      <c r="D65" s="35" t="s">
        <v>49</v>
      </c>
      <c r="E65" s="36"/>
      <c r="F65" s="36"/>
      <c r="G65" s="35" t="s">
        <v>50</v>
      </c>
      <c r="H65" s="36"/>
      <c r="I65" s="36"/>
      <c r="J65" s="36"/>
      <c r="K65" s="36"/>
      <c r="L65" s="34"/>
      <c r="M65" s="729"/>
      <c r="N65" s="729"/>
      <c r="O65" s="729"/>
      <c r="P65" s="729"/>
      <c r="Q65" s="729"/>
      <c r="R65" s="729"/>
      <c r="S65" s="729"/>
      <c r="T65" s="729"/>
      <c r="U65" s="729"/>
    </row>
    <row r="66" spans="2:21">
      <c r="B66" s="15"/>
      <c r="L66" s="15"/>
    </row>
    <row r="67" spans="2:21">
      <c r="B67" s="15"/>
      <c r="L67" s="15"/>
    </row>
    <row r="68" spans="2:21">
      <c r="B68" s="15"/>
      <c r="L68" s="15"/>
    </row>
    <row r="69" spans="2:21">
      <c r="B69" s="15"/>
      <c r="L69" s="15"/>
    </row>
    <row r="70" spans="2:21">
      <c r="B70" s="15"/>
      <c r="L70" s="15"/>
    </row>
    <row r="71" spans="2:21">
      <c r="B71" s="15"/>
      <c r="L71" s="15"/>
    </row>
    <row r="72" spans="2:21">
      <c r="B72" s="15"/>
      <c r="L72" s="15"/>
    </row>
    <row r="73" spans="2:21">
      <c r="B73" s="15"/>
      <c r="L73" s="15"/>
    </row>
    <row r="74" spans="2:21">
      <c r="B74" s="15"/>
      <c r="L74" s="15"/>
    </row>
    <row r="75" spans="2:21">
      <c r="B75" s="15"/>
      <c r="L75" s="15"/>
    </row>
    <row r="76" spans="2:21" s="2" customFormat="1" ht="12.45">
      <c r="B76" s="34"/>
      <c r="D76" s="37" t="s">
        <v>47</v>
      </c>
      <c r="E76" s="282"/>
      <c r="F76" s="98" t="s">
        <v>48</v>
      </c>
      <c r="G76" s="37" t="s">
        <v>47</v>
      </c>
      <c r="H76" s="282"/>
      <c r="I76" s="282"/>
      <c r="J76" s="99" t="s">
        <v>48</v>
      </c>
      <c r="K76" s="282"/>
      <c r="L76" s="34"/>
      <c r="M76" s="729"/>
      <c r="N76" s="729"/>
      <c r="O76" s="729"/>
      <c r="P76" s="729"/>
      <c r="Q76" s="729"/>
      <c r="R76" s="729"/>
      <c r="S76" s="729"/>
      <c r="T76" s="729"/>
      <c r="U76" s="729"/>
    </row>
    <row r="77" spans="2:21" s="2" customFormat="1" ht="14.5" customHeight="1">
      <c r="B77" s="283"/>
      <c r="C77" s="284"/>
      <c r="D77" s="284"/>
      <c r="E77" s="284"/>
      <c r="F77" s="284"/>
      <c r="G77" s="284"/>
      <c r="H77" s="284"/>
      <c r="I77" s="284"/>
      <c r="J77" s="284"/>
      <c r="K77" s="284"/>
      <c r="L77" s="34"/>
      <c r="M77" s="729"/>
      <c r="N77" s="729"/>
      <c r="O77" s="729"/>
      <c r="P77" s="729"/>
      <c r="Q77" s="729"/>
      <c r="R77" s="729"/>
      <c r="S77" s="729"/>
      <c r="T77" s="729"/>
      <c r="U77" s="729"/>
    </row>
    <row r="81" spans="2:47" s="2" customFormat="1" ht="7" customHeight="1">
      <c r="B81" s="285"/>
      <c r="C81" s="286"/>
      <c r="D81" s="286"/>
      <c r="E81" s="286"/>
      <c r="F81" s="286"/>
      <c r="G81" s="286"/>
      <c r="H81" s="286"/>
      <c r="I81" s="286"/>
      <c r="J81" s="286"/>
      <c r="K81" s="286"/>
      <c r="L81" s="34"/>
      <c r="M81" s="729"/>
      <c r="N81" s="729"/>
      <c r="O81" s="729"/>
      <c r="P81" s="729"/>
      <c r="Q81" s="729"/>
      <c r="R81" s="729"/>
      <c r="S81" s="729"/>
      <c r="T81" s="729"/>
      <c r="U81" s="729"/>
    </row>
    <row r="82" spans="2:47" s="2" customFormat="1" ht="25" customHeight="1">
      <c r="B82" s="34"/>
      <c r="C82" s="16" t="s">
        <v>112</v>
      </c>
      <c r="L82" s="34"/>
      <c r="M82" s="729"/>
      <c r="N82" s="729"/>
      <c r="O82" s="729"/>
      <c r="P82" s="729"/>
      <c r="Q82" s="729"/>
      <c r="R82" s="729"/>
      <c r="S82" s="729"/>
      <c r="T82" s="729"/>
      <c r="U82" s="729"/>
    </row>
    <row r="83" spans="2:47" s="2" customFormat="1" ht="7" customHeight="1">
      <c r="B83" s="34"/>
      <c r="L83" s="34"/>
      <c r="M83" s="729"/>
      <c r="N83" s="729"/>
      <c r="O83" s="729"/>
      <c r="P83" s="729"/>
      <c r="Q83" s="729"/>
      <c r="R83" s="729"/>
      <c r="S83" s="729"/>
      <c r="T83" s="729"/>
      <c r="U83" s="729"/>
    </row>
    <row r="84" spans="2:47" s="2" customFormat="1" ht="12" customHeight="1">
      <c r="B84" s="34"/>
      <c r="C84" s="269" t="s">
        <v>16</v>
      </c>
      <c r="L84" s="34"/>
      <c r="M84" s="729"/>
      <c r="N84" s="729"/>
      <c r="O84" s="729"/>
      <c r="P84" s="729"/>
      <c r="Q84" s="729"/>
      <c r="R84" s="729"/>
      <c r="S84" s="729"/>
      <c r="T84" s="729"/>
      <c r="U84" s="729"/>
    </row>
    <row r="85" spans="2:47" s="2" customFormat="1" ht="16.5" customHeight="1">
      <c r="B85" s="34"/>
      <c r="E85" s="940" t="str">
        <f>E7</f>
        <v>Přístavba a rekonstrukce sportovní haly Chrudim, I.etapa</v>
      </c>
      <c r="F85" s="941"/>
      <c r="G85" s="941"/>
      <c r="H85" s="941"/>
      <c r="L85" s="34"/>
      <c r="M85" s="729"/>
      <c r="N85" s="729"/>
      <c r="O85" s="729"/>
      <c r="P85" s="729"/>
      <c r="Q85" s="729"/>
      <c r="R85" s="729"/>
      <c r="S85" s="729"/>
      <c r="T85" s="729"/>
      <c r="U85" s="729"/>
    </row>
    <row r="86" spans="2:47" s="2" customFormat="1" ht="12" customHeight="1">
      <c r="B86" s="34"/>
      <c r="C86" s="269" t="s">
        <v>111</v>
      </c>
      <c r="L86" s="34"/>
      <c r="M86" s="729"/>
      <c r="N86" s="729"/>
      <c r="O86" s="729"/>
      <c r="P86" s="729"/>
      <c r="Q86" s="729"/>
      <c r="R86" s="729"/>
      <c r="S86" s="729"/>
      <c r="T86" s="729"/>
      <c r="U86" s="729"/>
    </row>
    <row r="87" spans="2:47" s="2" customFormat="1" ht="16.5" customHeight="1">
      <c r="B87" s="34"/>
      <c r="E87" s="911" t="str">
        <f>E9</f>
        <v>41b - Vodovod</v>
      </c>
      <c r="F87" s="939"/>
      <c r="G87" s="939"/>
      <c r="H87" s="939"/>
      <c r="L87" s="34"/>
      <c r="M87" s="729"/>
      <c r="N87" s="729"/>
      <c r="O87" s="729"/>
      <c r="P87" s="729"/>
      <c r="Q87" s="729"/>
      <c r="R87" s="729"/>
      <c r="S87" s="729"/>
      <c r="T87" s="729"/>
      <c r="U87" s="729"/>
    </row>
    <row r="88" spans="2:47" s="2" customFormat="1" ht="7" customHeight="1">
      <c r="B88" s="34"/>
      <c r="L88" s="34"/>
      <c r="M88" s="729"/>
      <c r="N88" s="729"/>
      <c r="O88" s="729"/>
      <c r="P88" s="729"/>
      <c r="Q88" s="729"/>
      <c r="R88" s="729"/>
      <c r="S88" s="729"/>
      <c r="T88" s="729"/>
      <c r="U88" s="729"/>
    </row>
    <row r="89" spans="2:47" s="2" customFormat="1" ht="12" customHeight="1">
      <c r="B89" s="34"/>
      <c r="C89" s="269" t="s">
        <v>19</v>
      </c>
      <c r="F89" s="262" t="str">
        <f>F12</f>
        <v>Chrudim</v>
      </c>
      <c r="I89" s="269" t="s">
        <v>20</v>
      </c>
      <c r="J89" s="260">
        <f>IF(J12="","",J12)</f>
        <v>44757</v>
      </c>
      <c r="L89" s="34"/>
      <c r="M89" s="729"/>
      <c r="N89" s="729"/>
      <c r="O89" s="729"/>
      <c r="P89" s="729"/>
      <c r="Q89" s="729"/>
      <c r="R89" s="729"/>
      <c r="S89" s="729"/>
      <c r="T89" s="729"/>
      <c r="U89" s="729"/>
    </row>
    <row r="90" spans="2:47" s="2" customFormat="1" ht="7" customHeight="1">
      <c r="B90" s="34"/>
      <c r="L90" s="34"/>
      <c r="M90" s="729"/>
      <c r="N90" s="729"/>
      <c r="O90" s="729"/>
      <c r="P90" s="729"/>
      <c r="Q90" s="729"/>
      <c r="R90" s="729"/>
      <c r="S90" s="729"/>
      <c r="T90" s="729"/>
      <c r="U90" s="729"/>
    </row>
    <row r="91" spans="2:47" s="2" customFormat="1" ht="25.75" customHeight="1">
      <c r="B91" s="34"/>
      <c r="C91" s="269" t="s">
        <v>21</v>
      </c>
      <c r="F91" s="262" t="str">
        <f>E15</f>
        <v xml:space="preserve">Město Chrudim, Resselovo nám.77, Chrudim </v>
      </c>
      <c r="I91" s="269" t="s">
        <v>26</v>
      </c>
      <c r="J91" s="264" t="str">
        <f>E21</f>
        <v>Projekce CZ s.r.o., Tovární 290, Chrudim</v>
      </c>
      <c r="L91" s="34"/>
      <c r="M91" s="729"/>
      <c r="N91" s="729"/>
      <c r="O91" s="729"/>
      <c r="P91" s="729"/>
      <c r="Q91" s="729"/>
      <c r="R91" s="729"/>
      <c r="S91" s="729"/>
      <c r="T91" s="729"/>
      <c r="U91" s="729"/>
    </row>
    <row r="92" spans="2:47" s="2" customFormat="1" ht="15.25" customHeight="1">
      <c r="B92" s="34"/>
      <c r="C92" s="269" t="s">
        <v>24</v>
      </c>
      <c r="F92" s="262" t="str">
        <f>IF(E18="","",E18)</f>
        <v>Vyplň údaj</v>
      </c>
      <c r="I92" s="269" t="s">
        <v>29</v>
      </c>
      <c r="J92" s="264"/>
      <c r="L92" s="34"/>
      <c r="M92" s="729"/>
      <c r="N92" s="729"/>
      <c r="O92" s="729"/>
      <c r="P92" s="729"/>
      <c r="Q92" s="729"/>
      <c r="R92" s="729"/>
      <c r="S92" s="729"/>
      <c r="T92" s="729"/>
      <c r="U92" s="729"/>
    </row>
    <row r="93" spans="2:47" s="2" customFormat="1" ht="10.4" customHeight="1">
      <c r="B93" s="34"/>
      <c r="L93" s="34"/>
      <c r="M93" s="729"/>
      <c r="N93" s="729"/>
      <c r="O93" s="729"/>
      <c r="P93" s="729"/>
      <c r="Q93" s="729"/>
      <c r="R93" s="729"/>
      <c r="S93" s="729"/>
      <c r="T93" s="729"/>
      <c r="U93" s="729"/>
    </row>
    <row r="94" spans="2:47" s="2" customFormat="1" ht="29.25" customHeight="1">
      <c r="B94" s="34"/>
      <c r="C94" s="100" t="s">
        <v>113</v>
      </c>
      <c r="D94" s="279"/>
      <c r="E94" s="279"/>
      <c r="F94" s="279"/>
      <c r="G94" s="279"/>
      <c r="H94" s="279"/>
      <c r="I94" s="279"/>
      <c r="J94" s="101" t="s">
        <v>114</v>
      </c>
      <c r="K94" s="279"/>
      <c r="L94" s="34"/>
      <c r="M94" s="729"/>
      <c r="N94" s="729"/>
      <c r="O94" s="729"/>
      <c r="P94" s="729"/>
      <c r="Q94" s="729"/>
      <c r="R94" s="729"/>
      <c r="S94" s="729"/>
      <c r="T94" s="729"/>
      <c r="U94" s="729"/>
    </row>
    <row r="95" spans="2:47" s="2" customFormat="1" ht="10.4" customHeight="1">
      <c r="B95" s="34"/>
      <c r="L95" s="34"/>
      <c r="M95" s="729"/>
      <c r="N95" s="729"/>
      <c r="O95" s="729"/>
      <c r="P95" s="729"/>
      <c r="Q95" s="729"/>
      <c r="R95" s="729"/>
      <c r="S95" s="729"/>
      <c r="T95" s="729"/>
      <c r="U95" s="729"/>
    </row>
    <row r="96" spans="2:47" s="2" customFormat="1" ht="22.95" customHeight="1">
      <c r="B96" s="34"/>
      <c r="C96" s="102" t="s">
        <v>115</v>
      </c>
      <c r="J96" s="254">
        <f>J126</f>
        <v>0</v>
      </c>
      <c r="L96" s="34"/>
      <c r="M96" s="729"/>
      <c r="N96" s="729"/>
      <c r="O96" s="729"/>
      <c r="P96" s="729"/>
      <c r="Q96" s="729"/>
      <c r="R96" s="729"/>
      <c r="S96" s="729"/>
      <c r="T96" s="729"/>
      <c r="U96" s="729"/>
      <c r="AU96" s="277"/>
    </row>
    <row r="97" spans="2:21" s="6" customFormat="1" ht="25" customHeight="1">
      <c r="B97" s="103"/>
      <c r="D97" s="104" t="s">
        <v>815</v>
      </c>
      <c r="E97" s="105"/>
      <c r="F97" s="105"/>
      <c r="G97" s="105"/>
      <c r="H97" s="105"/>
      <c r="I97" s="105"/>
      <c r="J97" s="106">
        <f>J127</f>
        <v>0</v>
      </c>
      <c r="L97" s="103"/>
      <c r="M97" s="731"/>
      <c r="N97" s="731"/>
      <c r="O97" s="731"/>
      <c r="P97" s="731"/>
      <c r="Q97" s="731"/>
      <c r="R97" s="731"/>
      <c r="S97" s="731"/>
      <c r="T97" s="731"/>
      <c r="U97" s="731"/>
    </row>
    <row r="98" spans="2:21" s="259" customFormat="1" ht="19.95" customHeight="1">
      <c r="B98" s="107"/>
      <c r="D98" s="108" t="s">
        <v>816</v>
      </c>
      <c r="E98" s="109"/>
      <c r="F98" s="109"/>
      <c r="G98" s="109"/>
      <c r="H98" s="109"/>
      <c r="I98" s="109"/>
      <c r="J98" s="110">
        <f>J128</f>
        <v>0</v>
      </c>
      <c r="L98" s="107"/>
      <c r="M98" s="732"/>
      <c r="N98" s="732"/>
      <c r="O98" s="732"/>
      <c r="P98" s="732"/>
      <c r="Q98" s="732"/>
      <c r="R98" s="732"/>
      <c r="S98" s="732"/>
      <c r="T98" s="732"/>
      <c r="U98" s="732"/>
    </row>
    <row r="99" spans="2:21" s="259" customFormat="1" ht="19.95" customHeight="1">
      <c r="B99" s="107"/>
      <c r="D99" s="108" t="s">
        <v>817</v>
      </c>
      <c r="E99" s="109"/>
      <c r="F99" s="109"/>
      <c r="G99" s="109"/>
      <c r="H99" s="109"/>
      <c r="I99" s="109"/>
      <c r="J99" s="110">
        <f>J154</f>
        <v>0</v>
      </c>
      <c r="L99" s="107"/>
      <c r="M99" s="732"/>
      <c r="N99" s="732"/>
      <c r="O99" s="732"/>
      <c r="P99" s="732"/>
      <c r="Q99" s="732"/>
      <c r="R99" s="732"/>
      <c r="S99" s="732"/>
      <c r="T99" s="732"/>
      <c r="U99" s="732"/>
    </row>
    <row r="100" spans="2:21" s="259" customFormat="1" ht="19.95" customHeight="1">
      <c r="B100" s="107"/>
      <c r="D100" s="108" t="s">
        <v>818</v>
      </c>
      <c r="E100" s="109"/>
      <c r="F100" s="109"/>
      <c r="G100" s="109"/>
      <c r="H100" s="109"/>
      <c r="I100" s="109"/>
      <c r="J100" s="110">
        <f>J179</f>
        <v>0</v>
      </c>
      <c r="L100" s="107"/>
      <c r="M100" s="732"/>
      <c r="N100" s="732"/>
      <c r="O100" s="732"/>
      <c r="P100" s="732"/>
      <c r="Q100" s="732"/>
      <c r="R100" s="732"/>
      <c r="S100" s="732"/>
      <c r="T100" s="732"/>
      <c r="U100" s="732"/>
    </row>
    <row r="101" spans="2:21" s="259" customFormat="1" ht="19.95" customHeight="1">
      <c r="B101" s="107"/>
      <c r="D101" s="108" t="s">
        <v>819</v>
      </c>
      <c r="E101" s="109"/>
      <c r="F101" s="109"/>
      <c r="G101" s="109"/>
      <c r="H101" s="109"/>
      <c r="I101" s="109"/>
      <c r="J101" s="110">
        <f>J202</f>
        <v>0</v>
      </c>
      <c r="L101" s="107"/>
      <c r="M101" s="732"/>
      <c r="N101" s="732"/>
      <c r="O101" s="732"/>
      <c r="P101" s="732"/>
      <c r="Q101" s="732"/>
      <c r="R101" s="732"/>
      <c r="S101" s="732"/>
      <c r="T101" s="732"/>
      <c r="U101" s="732"/>
    </row>
    <row r="102" spans="2:21" s="259" customFormat="1" ht="19.95" customHeight="1">
      <c r="B102" s="107"/>
      <c r="D102" s="108" t="s">
        <v>820</v>
      </c>
      <c r="E102" s="109"/>
      <c r="F102" s="109"/>
      <c r="G102" s="109"/>
      <c r="H102" s="109"/>
      <c r="I102" s="109"/>
      <c r="J102" s="110">
        <f>J206</f>
        <v>0</v>
      </c>
      <c r="L102" s="107"/>
      <c r="M102" s="732"/>
      <c r="N102" s="732"/>
      <c r="O102" s="732"/>
      <c r="P102" s="732"/>
      <c r="Q102" s="732"/>
      <c r="R102" s="732"/>
      <c r="S102" s="732"/>
      <c r="T102" s="732"/>
      <c r="U102" s="732"/>
    </row>
    <row r="103" spans="2:21" s="259" customFormat="1" ht="19.95" customHeight="1">
      <c r="B103" s="107"/>
      <c r="D103" s="108" t="s">
        <v>821</v>
      </c>
      <c r="E103" s="109"/>
      <c r="F103" s="109"/>
      <c r="G103" s="109"/>
      <c r="H103" s="109"/>
      <c r="I103" s="109"/>
      <c r="J103" s="110">
        <f>J216</f>
        <v>0</v>
      </c>
      <c r="L103" s="107"/>
      <c r="M103" s="732"/>
      <c r="N103" s="732"/>
      <c r="O103" s="732"/>
      <c r="P103" s="732"/>
      <c r="Q103" s="732"/>
      <c r="R103" s="732"/>
      <c r="S103" s="732"/>
      <c r="T103" s="732"/>
      <c r="U103" s="732"/>
    </row>
    <row r="104" spans="2:21" s="259" customFormat="1" ht="19.95" customHeight="1">
      <c r="B104" s="107"/>
      <c r="D104" s="108" t="s">
        <v>822</v>
      </c>
      <c r="E104" s="109"/>
      <c r="F104" s="109"/>
      <c r="G104" s="109"/>
      <c r="H104" s="109"/>
      <c r="I104" s="109"/>
      <c r="J104" s="110">
        <f>J221</f>
        <v>0</v>
      </c>
      <c r="L104" s="107"/>
      <c r="M104" s="732"/>
      <c r="N104" s="732"/>
      <c r="O104" s="732"/>
      <c r="P104" s="732"/>
      <c r="Q104" s="732"/>
      <c r="R104" s="732"/>
      <c r="S104" s="732"/>
      <c r="T104" s="732"/>
      <c r="U104" s="732"/>
    </row>
    <row r="105" spans="2:21" s="259" customFormat="1" ht="19.95" customHeight="1">
      <c r="B105" s="107"/>
      <c r="D105" s="108" t="s">
        <v>823</v>
      </c>
      <c r="E105" s="109"/>
      <c r="F105" s="109"/>
      <c r="G105" s="109"/>
      <c r="H105" s="109"/>
      <c r="I105" s="109"/>
      <c r="J105" s="110">
        <f>J228</f>
        <v>0</v>
      </c>
      <c r="L105" s="107"/>
      <c r="M105" s="732"/>
      <c r="N105" s="732"/>
      <c r="O105" s="732"/>
      <c r="P105" s="732"/>
      <c r="Q105" s="732"/>
      <c r="R105" s="732"/>
      <c r="S105" s="732"/>
      <c r="T105" s="732"/>
      <c r="U105" s="732"/>
    </row>
    <row r="106" spans="2:21" s="259" customFormat="1" ht="19.95" customHeight="1">
      <c r="B106" s="107"/>
      <c r="D106" s="287" t="s">
        <v>824</v>
      </c>
      <c r="J106" s="258">
        <f>J234</f>
        <v>0</v>
      </c>
      <c r="L106" s="107"/>
      <c r="M106" s="732"/>
      <c r="N106" s="732"/>
      <c r="O106" s="732"/>
      <c r="P106" s="732"/>
      <c r="Q106" s="732"/>
      <c r="R106" s="732"/>
      <c r="S106" s="732"/>
      <c r="T106" s="732"/>
      <c r="U106" s="732"/>
    </row>
    <row r="107" spans="2:21" s="259" customFormat="1" ht="19.95" customHeight="1">
      <c r="B107" s="107"/>
      <c r="D107" s="287"/>
      <c r="J107" s="258"/>
      <c r="L107" s="107"/>
      <c r="M107" s="732"/>
      <c r="N107" s="732"/>
      <c r="O107" s="732"/>
      <c r="P107" s="732"/>
      <c r="Q107" s="732"/>
      <c r="R107" s="732"/>
      <c r="S107" s="732"/>
      <c r="T107" s="732"/>
      <c r="U107" s="732"/>
    </row>
    <row r="108" spans="2:21" s="2" customFormat="1" ht="7" customHeight="1">
      <c r="B108" s="283"/>
      <c r="C108" s="284"/>
      <c r="D108" s="284"/>
      <c r="E108" s="284"/>
      <c r="F108" s="284"/>
      <c r="G108" s="284"/>
      <c r="H108" s="284"/>
      <c r="I108" s="284"/>
      <c r="J108" s="284"/>
      <c r="K108" s="284"/>
      <c r="L108" s="34"/>
      <c r="M108" s="729"/>
      <c r="N108" s="729"/>
      <c r="O108" s="729"/>
      <c r="P108" s="729"/>
      <c r="Q108" s="729"/>
      <c r="R108" s="729"/>
      <c r="S108" s="729"/>
      <c r="T108" s="729"/>
      <c r="U108" s="729"/>
    </row>
    <row r="112" spans="2:21" s="2" customFormat="1" ht="7" customHeight="1">
      <c r="B112" s="285"/>
      <c r="C112" s="286"/>
      <c r="D112" s="286"/>
      <c r="E112" s="286"/>
      <c r="F112" s="286"/>
      <c r="G112" s="286"/>
      <c r="H112" s="286"/>
      <c r="I112" s="286"/>
      <c r="J112" s="286"/>
      <c r="K112" s="286"/>
      <c r="L112" s="34"/>
      <c r="M112" s="729"/>
      <c r="N112" s="729"/>
      <c r="O112" s="729"/>
      <c r="P112" s="729"/>
      <c r="Q112" s="729"/>
      <c r="R112" s="729"/>
      <c r="S112" s="729"/>
      <c r="T112" s="729"/>
      <c r="U112" s="729"/>
    </row>
    <row r="113" spans="2:63" s="2" customFormat="1" ht="25" customHeight="1">
      <c r="B113" s="34"/>
      <c r="C113" s="16" t="s">
        <v>117</v>
      </c>
      <c r="L113" s="34"/>
      <c r="M113" s="729"/>
      <c r="N113" s="729"/>
      <c r="O113" s="729"/>
      <c r="P113" s="729"/>
      <c r="Q113" s="729"/>
      <c r="R113" s="729"/>
      <c r="S113" s="729"/>
      <c r="T113" s="729"/>
      <c r="U113" s="729"/>
    </row>
    <row r="114" spans="2:63" s="2" customFormat="1" ht="7" customHeight="1">
      <c r="B114" s="34"/>
      <c r="L114" s="34"/>
      <c r="M114" s="729"/>
      <c r="N114" s="729"/>
      <c r="O114" s="729"/>
      <c r="P114" s="729"/>
      <c r="Q114" s="729"/>
      <c r="R114" s="729"/>
      <c r="S114" s="729"/>
      <c r="T114" s="729"/>
      <c r="U114" s="729"/>
    </row>
    <row r="115" spans="2:63" s="2" customFormat="1" ht="12" customHeight="1">
      <c r="B115" s="34"/>
      <c r="C115" s="269" t="s">
        <v>16</v>
      </c>
      <c r="L115" s="34"/>
      <c r="M115" s="729"/>
      <c r="N115" s="729"/>
      <c r="O115" s="729"/>
      <c r="P115" s="729"/>
      <c r="Q115" s="729"/>
      <c r="R115" s="729"/>
      <c r="S115" s="729"/>
      <c r="T115" s="729"/>
      <c r="U115" s="729"/>
    </row>
    <row r="116" spans="2:63" s="2" customFormat="1" ht="16.5" customHeight="1">
      <c r="B116" s="34"/>
      <c r="E116" s="940" t="str">
        <f>E7</f>
        <v>Přístavba a rekonstrukce sportovní haly Chrudim, I.etapa</v>
      </c>
      <c r="F116" s="941"/>
      <c r="G116" s="941"/>
      <c r="H116" s="941"/>
      <c r="L116" s="34"/>
      <c r="M116" s="729"/>
      <c r="N116" s="729"/>
      <c r="O116" s="729"/>
      <c r="P116" s="729"/>
      <c r="Q116" s="729"/>
      <c r="R116" s="729"/>
      <c r="S116" s="729"/>
      <c r="T116" s="729"/>
      <c r="U116" s="729"/>
    </row>
    <row r="117" spans="2:63" s="2" customFormat="1" ht="12" customHeight="1">
      <c r="B117" s="34"/>
      <c r="C117" s="269" t="s">
        <v>111</v>
      </c>
      <c r="L117" s="34"/>
      <c r="M117" s="729"/>
      <c r="N117" s="729"/>
      <c r="O117" s="729"/>
      <c r="P117" s="729"/>
      <c r="Q117" s="729"/>
      <c r="R117" s="729"/>
      <c r="S117" s="729"/>
      <c r="T117" s="729"/>
      <c r="U117" s="729"/>
    </row>
    <row r="118" spans="2:63" s="2" customFormat="1" ht="16.5" customHeight="1">
      <c r="B118" s="34"/>
      <c r="E118" s="911" t="str">
        <f>E9</f>
        <v>41b - Vodovod</v>
      </c>
      <c r="F118" s="939"/>
      <c r="G118" s="939"/>
      <c r="H118" s="939"/>
      <c r="L118" s="34"/>
      <c r="M118" s="729"/>
      <c r="N118" s="729"/>
      <c r="O118" s="729"/>
      <c r="P118" s="729"/>
      <c r="Q118" s="729"/>
      <c r="R118" s="729"/>
      <c r="S118" s="729"/>
      <c r="T118" s="729"/>
      <c r="U118" s="729"/>
    </row>
    <row r="119" spans="2:63" s="2" customFormat="1" ht="7" customHeight="1">
      <c r="B119" s="34"/>
      <c r="L119" s="34"/>
      <c r="M119" s="729"/>
      <c r="N119" s="729"/>
      <c r="O119" s="729"/>
      <c r="P119" s="729"/>
      <c r="Q119" s="729"/>
      <c r="R119" s="729"/>
      <c r="S119" s="729"/>
      <c r="T119" s="729"/>
      <c r="U119" s="729"/>
    </row>
    <row r="120" spans="2:63" s="2" customFormat="1" ht="12" customHeight="1">
      <c r="B120" s="34"/>
      <c r="C120" s="269" t="s">
        <v>19</v>
      </c>
      <c r="F120" s="262" t="str">
        <f>F12</f>
        <v>Chrudim</v>
      </c>
      <c r="I120" s="269" t="s">
        <v>20</v>
      </c>
      <c r="J120" s="260">
        <f>IF(J12="","",J12)</f>
        <v>44757</v>
      </c>
      <c r="L120" s="34"/>
      <c r="M120" s="729"/>
      <c r="N120" s="729"/>
      <c r="O120" s="729"/>
      <c r="P120" s="729"/>
      <c r="Q120" s="729"/>
      <c r="R120" s="729"/>
      <c r="S120" s="729"/>
      <c r="T120" s="729"/>
      <c r="U120" s="729"/>
    </row>
    <row r="121" spans="2:63" s="2" customFormat="1" ht="7" customHeight="1">
      <c r="B121" s="34"/>
      <c r="L121" s="34"/>
      <c r="M121" s="729"/>
      <c r="N121" s="729"/>
      <c r="O121" s="729"/>
      <c r="P121" s="729"/>
      <c r="Q121" s="729"/>
      <c r="R121" s="729"/>
      <c r="S121" s="729"/>
      <c r="T121" s="729"/>
      <c r="U121" s="729"/>
    </row>
    <row r="122" spans="2:63" s="2" customFormat="1" ht="25.75" customHeight="1">
      <c r="B122" s="34"/>
      <c r="C122" s="269" t="s">
        <v>21</v>
      </c>
      <c r="F122" s="262" t="str">
        <f>E15</f>
        <v xml:space="preserve">Město Chrudim, Resselovo nám.77, Chrudim </v>
      </c>
      <c r="I122" s="269" t="s">
        <v>26</v>
      </c>
      <c r="J122" s="264" t="str">
        <f>E21</f>
        <v>Projekce CZ s.r.o., Tovární 290, Chrudim</v>
      </c>
      <c r="L122" s="34"/>
      <c r="M122" s="729"/>
      <c r="N122" s="729"/>
      <c r="O122" s="729"/>
      <c r="P122" s="729"/>
      <c r="Q122" s="729"/>
      <c r="R122" s="729"/>
      <c r="S122" s="729"/>
      <c r="T122" s="729"/>
      <c r="U122" s="729"/>
    </row>
    <row r="123" spans="2:63" s="2" customFormat="1" ht="15.25" customHeight="1">
      <c r="B123" s="34"/>
      <c r="C123" s="269" t="s">
        <v>24</v>
      </c>
      <c r="F123" s="262" t="str">
        <f>IF(E18="","",E18)</f>
        <v>Vyplň údaj</v>
      </c>
      <c r="I123" s="269" t="s">
        <v>29</v>
      </c>
      <c r="J123" s="264"/>
      <c r="L123" s="34"/>
      <c r="M123" s="729"/>
      <c r="N123" s="729"/>
      <c r="O123" s="729"/>
      <c r="P123" s="729"/>
      <c r="Q123" s="729"/>
      <c r="R123" s="729"/>
      <c r="S123" s="729"/>
      <c r="T123" s="729"/>
      <c r="U123" s="729"/>
    </row>
    <row r="124" spans="2:63" s="2" customFormat="1" ht="10.4" customHeight="1">
      <c r="B124" s="34"/>
      <c r="L124" s="34"/>
      <c r="M124" s="729"/>
      <c r="N124" s="729"/>
      <c r="O124" s="729"/>
      <c r="P124" s="729"/>
      <c r="Q124" s="729"/>
      <c r="R124" s="729"/>
      <c r="S124" s="729"/>
      <c r="T124" s="729"/>
      <c r="U124" s="729"/>
    </row>
    <row r="125" spans="2:63" s="8" customFormat="1" ht="29.25" customHeight="1">
      <c r="B125" s="116"/>
      <c r="C125" s="113" t="s">
        <v>118</v>
      </c>
      <c r="D125" s="114" t="s">
        <v>57</v>
      </c>
      <c r="E125" s="114" t="s">
        <v>53</v>
      </c>
      <c r="F125" s="114" t="s">
        <v>54</v>
      </c>
      <c r="G125" s="114" t="s">
        <v>119</v>
      </c>
      <c r="H125" s="114" t="s">
        <v>120</v>
      </c>
      <c r="I125" s="114" t="s">
        <v>121</v>
      </c>
      <c r="J125" s="114" t="s">
        <v>114</v>
      </c>
      <c r="K125" s="115" t="s">
        <v>122</v>
      </c>
      <c r="L125" s="116"/>
      <c r="M125" s="733"/>
      <c r="N125" s="733"/>
      <c r="O125" s="733"/>
      <c r="P125" s="733"/>
      <c r="Q125" s="733"/>
      <c r="R125" s="733"/>
      <c r="S125" s="733"/>
      <c r="T125" s="733"/>
      <c r="U125" s="762"/>
    </row>
    <row r="126" spans="2:63" s="2" customFormat="1" ht="22.95" customHeight="1">
      <c r="B126" s="34"/>
      <c r="C126" s="61" t="s">
        <v>129</v>
      </c>
      <c r="J126" s="288">
        <f>J127</f>
        <v>0</v>
      </c>
      <c r="L126" s="34"/>
      <c r="M126" s="729"/>
      <c r="N126" s="729"/>
      <c r="O126" s="729"/>
      <c r="P126" s="779"/>
      <c r="Q126" s="729"/>
      <c r="R126" s="779"/>
      <c r="S126" s="729"/>
      <c r="T126" s="779"/>
      <c r="U126" s="729"/>
      <c r="AT126" s="277"/>
      <c r="AU126" s="277"/>
      <c r="BK126" s="118"/>
    </row>
    <row r="127" spans="2:63" s="292" customFormat="1" ht="25.95" customHeight="1">
      <c r="B127" s="293"/>
      <c r="D127" s="120" t="s">
        <v>71</v>
      </c>
      <c r="E127" s="121" t="s">
        <v>167</v>
      </c>
      <c r="F127" s="121" t="s">
        <v>825</v>
      </c>
      <c r="I127" s="294"/>
      <c r="J127" s="295">
        <f>SUM(J98:J106)</f>
        <v>0</v>
      </c>
      <c r="L127" s="293"/>
      <c r="M127" s="780"/>
      <c r="N127" s="780"/>
      <c r="O127" s="780"/>
      <c r="P127" s="781"/>
      <c r="Q127" s="780"/>
      <c r="R127" s="781"/>
      <c r="S127" s="780"/>
      <c r="T127" s="781"/>
      <c r="U127" s="780"/>
      <c r="AR127" s="120"/>
      <c r="AT127" s="127"/>
      <c r="AU127" s="127"/>
      <c r="AY127" s="120"/>
      <c r="BK127" s="128"/>
    </row>
    <row r="128" spans="2:63" s="292" customFormat="1" ht="22.95" customHeight="1">
      <c r="B128" s="293"/>
      <c r="D128" s="120" t="s">
        <v>71</v>
      </c>
      <c r="E128" s="129" t="s">
        <v>170</v>
      </c>
      <c r="F128" s="129" t="s">
        <v>826</v>
      </c>
      <c r="I128" s="294"/>
      <c r="J128" s="300">
        <f>SUM(J129:J151)</f>
        <v>0</v>
      </c>
      <c r="L128" s="293"/>
      <c r="M128" s="780"/>
      <c r="N128" s="780"/>
      <c r="O128" s="780"/>
      <c r="P128" s="781"/>
      <c r="Q128" s="780"/>
      <c r="R128" s="781"/>
      <c r="S128" s="780"/>
      <c r="T128" s="781"/>
      <c r="U128" s="780"/>
      <c r="AR128" s="120"/>
      <c r="AT128" s="127"/>
      <c r="AU128" s="127"/>
      <c r="AY128" s="120"/>
      <c r="BK128" s="128"/>
    </row>
    <row r="129" spans="2:65" s="2" customFormat="1" ht="24.25" customHeight="1">
      <c r="B129" s="301"/>
      <c r="C129" s="145" t="s">
        <v>8</v>
      </c>
      <c r="D129" s="145"/>
      <c r="E129" s="146"/>
      <c r="F129" s="147" t="s">
        <v>827</v>
      </c>
      <c r="G129" s="148" t="s">
        <v>171</v>
      </c>
      <c r="H129" s="149">
        <v>288</v>
      </c>
      <c r="I129" s="150"/>
      <c r="J129" s="151">
        <f>ROUND(I129*H129,0)</f>
        <v>0</v>
      </c>
      <c r="K129" s="147" t="s">
        <v>1</v>
      </c>
      <c r="L129" s="152"/>
      <c r="M129" s="736"/>
      <c r="N129" s="737"/>
      <c r="O129" s="729"/>
      <c r="P129" s="757"/>
      <c r="Q129" s="757"/>
      <c r="R129" s="757"/>
      <c r="S129" s="757"/>
      <c r="T129" s="757"/>
      <c r="U129" s="729"/>
      <c r="AR129" s="134"/>
      <c r="AT129" s="134"/>
      <c r="AU129" s="134"/>
      <c r="AY129" s="277"/>
      <c r="BE129" s="308"/>
      <c r="BF129" s="308"/>
      <c r="BG129" s="308"/>
      <c r="BH129" s="308"/>
      <c r="BI129" s="308"/>
      <c r="BJ129" s="277"/>
      <c r="BK129" s="308"/>
      <c r="BL129" s="277"/>
      <c r="BM129" s="134"/>
    </row>
    <row r="130" spans="2:65" s="10" customFormat="1" ht="27" customHeight="1">
      <c r="B130" s="136"/>
      <c r="D130" s="137" t="s">
        <v>131</v>
      </c>
      <c r="E130" s="138" t="s">
        <v>1</v>
      </c>
      <c r="F130" s="155" t="s">
        <v>828</v>
      </c>
      <c r="H130" s="140">
        <v>288</v>
      </c>
      <c r="I130" s="141"/>
      <c r="L130" s="136"/>
      <c r="M130" s="738"/>
      <c r="N130" s="738"/>
      <c r="O130" s="738"/>
      <c r="P130" s="738"/>
      <c r="Q130" s="738"/>
      <c r="R130" s="738"/>
      <c r="S130" s="738"/>
      <c r="T130" s="738"/>
      <c r="U130" s="738"/>
      <c r="AT130" s="138"/>
      <c r="AU130" s="138"/>
      <c r="AY130" s="138"/>
    </row>
    <row r="131" spans="2:65" s="2" customFormat="1" ht="24.25" customHeight="1">
      <c r="B131" s="301"/>
      <c r="C131" s="145" t="s">
        <v>78</v>
      </c>
      <c r="D131" s="145"/>
      <c r="E131" s="146"/>
      <c r="F131" s="156" t="s">
        <v>829</v>
      </c>
      <c r="G131" s="148" t="s">
        <v>171</v>
      </c>
      <c r="H131" s="149">
        <v>119</v>
      </c>
      <c r="I131" s="150"/>
      <c r="J131" s="151">
        <f>ROUND(I131*H131,0)</f>
        <v>0</v>
      </c>
      <c r="K131" s="147" t="s">
        <v>1</v>
      </c>
      <c r="L131" s="152"/>
      <c r="M131" s="736"/>
      <c r="N131" s="737"/>
      <c r="O131" s="729"/>
      <c r="P131" s="757"/>
      <c r="Q131" s="757"/>
      <c r="R131" s="757"/>
      <c r="S131" s="757"/>
      <c r="T131" s="757"/>
      <c r="U131" s="729"/>
      <c r="AR131" s="134"/>
      <c r="AT131" s="134"/>
      <c r="AU131" s="134"/>
      <c r="AY131" s="277"/>
      <c r="BE131" s="308"/>
      <c r="BF131" s="308"/>
      <c r="BG131" s="308"/>
      <c r="BH131" s="308"/>
      <c r="BI131" s="308"/>
      <c r="BJ131" s="277"/>
      <c r="BK131" s="308"/>
      <c r="BL131" s="277"/>
      <c r="BM131" s="134"/>
    </row>
    <row r="132" spans="2:65" s="10" customFormat="1" ht="15.65" customHeight="1">
      <c r="B132" s="136"/>
      <c r="D132" s="137" t="s">
        <v>131</v>
      </c>
      <c r="E132" s="138" t="s">
        <v>1</v>
      </c>
      <c r="F132" s="155" t="s">
        <v>830</v>
      </c>
      <c r="H132" s="140">
        <v>119</v>
      </c>
      <c r="I132" s="141"/>
      <c r="L132" s="136"/>
      <c r="M132" s="738"/>
      <c r="N132" s="738"/>
      <c r="O132" s="738"/>
      <c r="P132" s="738"/>
      <c r="Q132" s="738"/>
      <c r="R132" s="738"/>
      <c r="S132" s="738"/>
      <c r="T132" s="738"/>
      <c r="U132" s="738"/>
      <c r="AT132" s="138"/>
      <c r="AU132" s="138"/>
      <c r="AY132" s="138"/>
    </row>
    <row r="133" spans="2:65" s="2" customFormat="1" ht="24.25" customHeight="1">
      <c r="B133" s="301"/>
      <c r="C133" s="145" t="s">
        <v>132</v>
      </c>
      <c r="D133" s="145"/>
      <c r="E133" s="146"/>
      <c r="F133" s="156" t="s">
        <v>831</v>
      </c>
      <c r="G133" s="148" t="s">
        <v>171</v>
      </c>
      <c r="H133" s="149">
        <v>52</v>
      </c>
      <c r="I133" s="150"/>
      <c r="J133" s="151">
        <f>ROUND(I133*H133,0)</f>
        <v>0</v>
      </c>
      <c r="K133" s="147" t="s">
        <v>1</v>
      </c>
      <c r="L133" s="152"/>
      <c r="M133" s="736"/>
      <c r="N133" s="737"/>
      <c r="O133" s="729"/>
      <c r="P133" s="757"/>
      <c r="Q133" s="757"/>
      <c r="R133" s="757"/>
      <c r="S133" s="757"/>
      <c r="T133" s="757"/>
      <c r="U133" s="729"/>
      <c r="AR133" s="134"/>
      <c r="AT133" s="134"/>
      <c r="AU133" s="134"/>
      <c r="AY133" s="277"/>
      <c r="BE133" s="308"/>
      <c r="BF133" s="308"/>
      <c r="BG133" s="308"/>
      <c r="BH133" s="308"/>
      <c r="BI133" s="308"/>
      <c r="BJ133" s="277"/>
      <c r="BK133" s="308"/>
      <c r="BL133" s="277"/>
      <c r="BM133" s="134"/>
    </row>
    <row r="134" spans="2:65" s="10" customFormat="1" ht="15.65" customHeight="1">
      <c r="B134" s="136"/>
      <c r="D134" s="137" t="s">
        <v>131</v>
      </c>
      <c r="E134" s="138" t="s">
        <v>1</v>
      </c>
      <c r="F134" s="155" t="s">
        <v>832</v>
      </c>
      <c r="H134" s="140">
        <v>52</v>
      </c>
      <c r="I134" s="141"/>
      <c r="L134" s="136"/>
      <c r="M134" s="738"/>
      <c r="N134" s="738"/>
      <c r="O134" s="738"/>
      <c r="P134" s="738"/>
      <c r="Q134" s="738"/>
      <c r="R134" s="738"/>
      <c r="S134" s="738"/>
      <c r="T134" s="738"/>
      <c r="U134" s="738"/>
      <c r="AT134" s="138"/>
      <c r="AU134" s="138"/>
      <c r="AY134" s="138"/>
    </row>
    <row r="135" spans="2:65" s="2" customFormat="1" ht="24.25" customHeight="1">
      <c r="B135" s="301"/>
      <c r="C135" s="145" t="s">
        <v>103</v>
      </c>
      <c r="D135" s="145"/>
      <c r="E135" s="146"/>
      <c r="F135" s="156" t="s">
        <v>833</v>
      </c>
      <c r="G135" s="148" t="s">
        <v>171</v>
      </c>
      <c r="H135" s="149">
        <v>181</v>
      </c>
      <c r="I135" s="150"/>
      <c r="J135" s="151">
        <f>ROUND(I135*H135,0)</f>
        <v>0</v>
      </c>
      <c r="K135" s="147" t="s">
        <v>1</v>
      </c>
      <c r="L135" s="152"/>
      <c r="M135" s="736"/>
      <c r="N135" s="737"/>
      <c r="O135" s="729"/>
      <c r="P135" s="757"/>
      <c r="Q135" s="757"/>
      <c r="R135" s="757"/>
      <c r="S135" s="757"/>
      <c r="T135" s="757"/>
      <c r="U135" s="729"/>
      <c r="AR135" s="134"/>
      <c r="AT135" s="134"/>
      <c r="AU135" s="134"/>
      <c r="AY135" s="277"/>
      <c r="BE135" s="308"/>
      <c r="BF135" s="308"/>
      <c r="BG135" s="308"/>
      <c r="BH135" s="308"/>
      <c r="BI135" s="308"/>
      <c r="BJ135" s="277"/>
      <c r="BK135" s="308"/>
      <c r="BL135" s="277"/>
      <c r="BM135" s="134"/>
    </row>
    <row r="136" spans="2:65" s="10" customFormat="1" ht="15" customHeight="1">
      <c r="B136" s="136"/>
      <c r="D136" s="137" t="s">
        <v>131</v>
      </c>
      <c r="E136" s="138" t="s">
        <v>1</v>
      </c>
      <c r="F136" s="155" t="s">
        <v>834</v>
      </c>
      <c r="H136" s="140">
        <v>181</v>
      </c>
      <c r="I136" s="141"/>
      <c r="L136" s="136"/>
      <c r="M136" s="738"/>
      <c r="N136" s="738"/>
      <c r="O136" s="738"/>
      <c r="P136" s="738"/>
      <c r="Q136" s="738"/>
      <c r="R136" s="738"/>
      <c r="S136" s="738"/>
      <c r="T136" s="738"/>
      <c r="U136" s="738"/>
      <c r="AT136" s="138"/>
      <c r="AU136" s="138"/>
      <c r="AY136" s="138"/>
    </row>
    <row r="137" spans="2:65" s="2" customFormat="1" ht="24.25" customHeight="1">
      <c r="B137" s="301"/>
      <c r="C137" s="145" t="s">
        <v>133</v>
      </c>
      <c r="D137" s="145"/>
      <c r="E137" s="146"/>
      <c r="F137" s="156" t="s">
        <v>835</v>
      </c>
      <c r="G137" s="148" t="s">
        <v>171</v>
      </c>
      <c r="H137" s="149">
        <v>174</v>
      </c>
      <c r="I137" s="150"/>
      <c r="J137" s="151">
        <f>ROUND(I137*H137,0)</f>
        <v>0</v>
      </c>
      <c r="K137" s="147" t="s">
        <v>1</v>
      </c>
      <c r="L137" s="152"/>
      <c r="M137" s="736"/>
      <c r="N137" s="737"/>
      <c r="O137" s="729"/>
      <c r="P137" s="757"/>
      <c r="Q137" s="757"/>
      <c r="R137" s="757"/>
      <c r="S137" s="757"/>
      <c r="T137" s="757"/>
      <c r="U137" s="729"/>
      <c r="AR137" s="134"/>
      <c r="AT137" s="134"/>
      <c r="AU137" s="134"/>
      <c r="AY137" s="277"/>
      <c r="BE137" s="308"/>
      <c r="BF137" s="308"/>
      <c r="BG137" s="308"/>
      <c r="BH137" s="308"/>
      <c r="BI137" s="308"/>
      <c r="BJ137" s="277"/>
      <c r="BK137" s="308"/>
      <c r="BL137" s="277"/>
      <c r="BM137" s="134"/>
    </row>
    <row r="138" spans="2:65" s="10" customFormat="1" ht="15" customHeight="1">
      <c r="B138" s="136"/>
      <c r="D138" s="137" t="s">
        <v>131</v>
      </c>
      <c r="E138" s="138" t="s">
        <v>1</v>
      </c>
      <c r="F138" s="155" t="s">
        <v>836</v>
      </c>
      <c r="H138" s="140">
        <v>174</v>
      </c>
      <c r="I138" s="141"/>
      <c r="L138" s="136"/>
      <c r="M138" s="738"/>
      <c r="N138" s="738"/>
      <c r="O138" s="738"/>
      <c r="P138" s="738"/>
      <c r="Q138" s="738"/>
      <c r="R138" s="738"/>
      <c r="S138" s="738"/>
      <c r="T138" s="738"/>
      <c r="U138" s="738"/>
      <c r="AT138" s="138"/>
      <c r="AU138" s="138"/>
      <c r="AY138" s="138"/>
    </row>
    <row r="139" spans="2:65" s="2" customFormat="1" ht="24.25" customHeight="1">
      <c r="B139" s="301"/>
      <c r="C139" s="145" t="s">
        <v>107</v>
      </c>
      <c r="D139" s="145"/>
      <c r="E139" s="146"/>
      <c r="F139" s="156" t="s">
        <v>837</v>
      </c>
      <c r="G139" s="148" t="s">
        <v>171</v>
      </c>
      <c r="H139" s="149">
        <v>29</v>
      </c>
      <c r="I139" s="150"/>
      <c r="J139" s="151">
        <f>ROUND(I139*H139,0)</f>
        <v>0</v>
      </c>
      <c r="K139" s="147" t="s">
        <v>1</v>
      </c>
      <c r="L139" s="152"/>
      <c r="M139" s="736"/>
      <c r="N139" s="737"/>
      <c r="O139" s="729"/>
      <c r="P139" s="757"/>
      <c r="Q139" s="757"/>
      <c r="R139" s="757"/>
      <c r="S139" s="757"/>
      <c r="T139" s="757"/>
      <c r="U139" s="729"/>
      <c r="AR139" s="134"/>
      <c r="AT139" s="134"/>
      <c r="AU139" s="134"/>
      <c r="AY139" s="277"/>
      <c r="BE139" s="308"/>
      <c r="BF139" s="308"/>
      <c r="BG139" s="308"/>
      <c r="BH139" s="308"/>
      <c r="BI139" s="308"/>
      <c r="BJ139" s="277"/>
      <c r="BK139" s="308"/>
      <c r="BL139" s="277"/>
      <c r="BM139" s="134"/>
    </row>
    <row r="140" spans="2:65" s="10" customFormat="1" ht="15" customHeight="1">
      <c r="B140" s="136"/>
      <c r="D140" s="137" t="s">
        <v>131</v>
      </c>
      <c r="E140" s="138" t="s">
        <v>1</v>
      </c>
      <c r="F140" s="155" t="s">
        <v>838</v>
      </c>
      <c r="H140" s="140">
        <v>29</v>
      </c>
      <c r="I140" s="141"/>
      <c r="L140" s="136"/>
      <c r="M140" s="738"/>
      <c r="N140" s="738"/>
      <c r="O140" s="738"/>
      <c r="P140" s="738"/>
      <c r="Q140" s="738"/>
      <c r="R140" s="738"/>
      <c r="S140" s="738"/>
      <c r="T140" s="738"/>
      <c r="U140" s="738"/>
      <c r="AT140" s="138"/>
      <c r="AU140" s="138"/>
      <c r="AY140" s="138"/>
    </row>
    <row r="141" spans="2:65" s="2" customFormat="1" ht="24.25" customHeight="1">
      <c r="B141" s="301"/>
      <c r="C141" s="145" t="s">
        <v>134</v>
      </c>
      <c r="D141" s="145"/>
      <c r="E141" s="146"/>
      <c r="F141" s="156" t="s">
        <v>839</v>
      </c>
      <c r="G141" s="148" t="s">
        <v>171</v>
      </c>
      <c r="H141" s="149">
        <v>302</v>
      </c>
      <c r="I141" s="150"/>
      <c r="J141" s="151">
        <f>ROUND(I141*H141,0)</f>
        <v>0</v>
      </c>
      <c r="K141" s="147" t="s">
        <v>1</v>
      </c>
      <c r="L141" s="152"/>
      <c r="M141" s="736"/>
      <c r="N141" s="737"/>
      <c r="O141" s="729"/>
      <c r="P141" s="757"/>
      <c r="Q141" s="757"/>
      <c r="R141" s="757"/>
      <c r="S141" s="757"/>
      <c r="T141" s="757"/>
      <c r="U141" s="729"/>
      <c r="AR141" s="134"/>
      <c r="AT141" s="134"/>
      <c r="AU141" s="134"/>
      <c r="AY141" s="277"/>
      <c r="BE141" s="308"/>
      <c r="BF141" s="308"/>
      <c r="BG141" s="308"/>
      <c r="BH141" s="308"/>
      <c r="BI141" s="308"/>
      <c r="BJ141" s="277"/>
      <c r="BK141" s="308"/>
      <c r="BL141" s="277"/>
      <c r="BM141" s="134"/>
    </row>
    <row r="142" spans="2:65" s="10" customFormat="1" ht="15" customHeight="1">
      <c r="B142" s="136"/>
      <c r="D142" s="137" t="s">
        <v>131</v>
      </c>
      <c r="E142" s="138" t="s">
        <v>1</v>
      </c>
      <c r="F142" s="155" t="s">
        <v>840</v>
      </c>
      <c r="H142" s="140">
        <v>302</v>
      </c>
      <c r="I142" s="141"/>
      <c r="L142" s="136"/>
      <c r="M142" s="738"/>
      <c r="N142" s="738"/>
      <c r="O142" s="738"/>
      <c r="P142" s="738"/>
      <c r="Q142" s="738"/>
      <c r="R142" s="738"/>
      <c r="S142" s="738"/>
      <c r="T142" s="738"/>
      <c r="U142" s="738"/>
      <c r="AT142" s="138"/>
      <c r="AU142" s="138"/>
      <c r="AY142" s="138"/>
    </row>
    <row r="143" spans="2:65" s="2" customFormat="1" ht="24.25" customHeight="1">
      <c r="B143" s="301"/>
      <c r="C143" s="145" t="s">
        <v>135</v>
      </c>
      <c r="D143" s="145"/>
      <c r="E143" s="146"/>
      <c r="F143" s="156" t="s">
        <v>841</v>
      </c>
      <c r="G143" s="148" t="s">
        <v>171</v>
      </c>
      <c r="H143" s="149">
        <v>11</v>
      </c>
      <c r="I143" s="150"/>
      <c r="J143" s="151">
        <f>ROUND(I143*H143,0)</f>
        <v>0</v>
      </c>
      <c r="K143" s="147" t="s">
        <v>1</v>
      </c>
      <c r="L143" s="152"/>
      <c r="M143" s="736"/>
      <c r="N143" s="737"/>
      <c r="O143" s="729"/>
      <c r="P143" s="757"/>
      <c r="Q143" s="757"/>
      <c r="R143" s="757"/>
      <c r="S143" s="757"/>
      <c r="T143" s="757"/>
      <c r="U143" s="729"/>
      <c r="AR143" s="134"/>
      <c r="AT143" s="134"/>
      <c r="AU143" s="134"/>
      <c r="AY143" s="277"/>
      <c r="BE143" s="308"/>
      <c r="BF143" s="308"/>
      <c r="BG143" s="308"/>
      <c r="BH143" s="308"/>
      <c r="BI143" s="308"/>
      <c r="BJ143" s="277"/>
      <c r="BK143" s="308"/>
      <c r="BL143" s="277"/>
      <c r="BM143" s="134"/>
    </row>
    <row r="144" spans="2:65" s="10" customFormat="1" ht="15" customHeight="1">
      <c r="B144" s="136"/>
      <c r="D144" s="137" t="s">
        <v>131</v>
      </c>
      <c r="E144" s="138" t="s">
        <v>1</v>
      </c>
      <c r="F144" s="155" t="s">
        <v>842</v>
      </c>
      <c r="H144" s="140">
        <v>11</v>
      </c>
      <c r="I144" s="141"/>
      <c r="L144" s="136"/>
      <c r="M144" s="738"/>
      <c r="N144" s="738"/>
      <c r="O144" s="738"/>
      <c r="P144" s="738"/>
      <c r="Q144" s="738"/>
      <c r="R144" s="738"/>
      <c r="S144" s="738"/>
      <c r="T144" s="738"/>
      <c r="U144" s="738"/>
      <c r="AT144" s="138"/>
      <c r="AU144" s="138"/>
      <c r="AY144" s="138"/>
    </row>
    <row r="145" spans="2:65" s="2" customFormat="1" ht="24.25" customHeight="1">
      <c r="B145" s="301"/>
      <c r="C145" s="145" t="s">
        <v>136</v>
      </c>
      <c r="D145" s="145"/>
      <c r="E145" s="146"/>
      <c r="F145" s="147" t="s">
        <v>843</v>
      </c>
      <c r="G145" s="148" t="s">
        <v>171</v>
      </c>
      <c r="H145" s="149">
        <v>36</v>
      </c>
      <c r="I145" s="150"/>
      <c r="J145" s="151">
        <f>ROUND(I145*H145,0)</f>
        <v>0</v>
      </c>
      <c r="K145" s="147" t="s">
        <v>1</v>
      </c>
      <c r="L145" s="152"/>
      <c r="M145" s="736"/>
      <c r="N145" s="737"/>
      <c r="O145" s="729"/>
      <c r="P145" s="757"/>
      <c r="Q145" s="757"/>
      <c r="R145" s="757"/>
      <c r="S145" s="757"/>
      <c r="T145" s="757"/>
      <c r="U145" s="729"/>
      <c r="AR145" s="134"/>
      <c r="AT145" s="134"/>
      <c r="AU145" s="134"/>
      <c r="AY145" s="277"/>
      <c r="BE145" s="308"/>
      <c r="BF145" s="308"/>
      <c r="BG145" s="308"/>
      <c r="BH145" s="308"/>
      <c r="BI145" s="308"/>
      <c r="BJ145" s="277"/>
      <c r="BK145" s="308"/>
      <c r="BL145" s="277"/>
      <c r="BM145" s="134"/>
    </row>
    <row r="146" spans="2:65" s="10" customFormat="1" ht="15" customHeight="1">
      <c r="B146" s="136"/>
      <c r="D146" s="137" t="s">
        <v>131</v>
      </c>
      <c r="E146" s="138" t="s">
        <v>1</v>
      </c>
      <c r="F146" s="155" t="s">
        <v>844</v>
      </c>
      <c r="H146" s="140">
        <v>36</v>
      </c>
      <c r="I146" s="141"/>
      <c r="L146" s="136"/>
      <c r="M146" s="738"/>
      <c r="N146" s="738"/>
      <c r="O146" s="738"/>
      <c r="P146" s="738"/>
      <c r="Q146" s="738"/>
      <c r="R146" s="738"/>
      <c r="S146" s="738"/>
      <c r="T146" s="738"/>
      <c r="U146" s="738"/>
      <c r="AT146" s="138"/>
      <c r="AU146" s="138"/>
      <c r="AY146" s="138"/>
    </row>
    <row r="147" spans="2:65" s="2" customFormat="1" ht="24.25" customHeight="1">
      <c r="B147" s="301"/>
      <c r="C147" s="145" t="s">
        <v>137</v>
      </c>
      <c r="D147" s="145"/>
      <c r="E147" s="146"/>
      <c r="F147" s="156" t="s">
        <v>845</v>
      </c>
      <c r="G147" s="148" t="s">
        <v>171</v>
      </c>
      <c r="H147" s="149">
        <v>42</v>
      </c>
      <c r="I147" s="150"/>
      <c r="J147" s="151">
        <f>ROUND(I147*H147,0)</f>
        <v>0</v>
      </c>
      <c r="K147" s="147" t="s">
        <v>1</v>
      </c>
      <c r="L147" s="152"/>
      <c r="M147" s="736"/>
      <c r="N147" s="737"/>
      <c r="O147" s="729"/>
      <c r="P147" s="757"/>
      <c r="Q147" s="757"/>
      <c r="R147" s="757"/>
      <c r="S147" s="757"/>
      <c r="T147" s="757"/>
      <c r="U147" s="729"/>
      <c r="AR147" s="134"/>
      <c r="AT147" s="134"/>
      <c r="AU147" s="134"/>
      <c r="AY147" s="277"/>
      <c r="BE147" s="308"/>
      <c r="BF147" s="308"/>
      <c r="BG147" s="308"/>
      <c r="BH147" s="308"/>
      <c r="BI147" s="308"/>
      <c r="BJ147" s="277"/>
      <c r="BK147" s="308"/>
      <c r="BL147" s="277"/>
      <c r="BM147" s="134"/>
    </row>
    <row r="148" spans="2:65" s="10" customFormat="1" ht="15" customHeight="1">
      <c r="B148" s="136"/>
      <c r="D148" s="137" t="s">
        <v>131</v>
      </c>
      <c r="E148" s="138" t="s">
        <v>1</v>
      </c>
      <c r="F148" s="155" t="s">
        <v>846</v>
      </c>
      <c r="H148" s="140">
        <v>42</v>
      </c>
      <c r="I148" s="141"/>
      <c r="L148" s="136"/>
      <c r="M148" s="738"/>
      <c r="N148" s="738"/>
      <c r="O148" s="738"/>
      <c r="P148" s="738"/>
      <c r="Q148" s="738"/>
      <c r="R148" s="738"/>
      <c r="S148" s="738"/>
      <c r="T148" s="738"/>
      <c r="U148" s="738"/>
      <c r="AT148" s="138"/>
      <c r="AU148" s="138"/>
      <c r="AY148" s="138"/>
    </row>
    <row r="149" spans="2:65" s="2" customFormat="1" ht="24.25" customHeight="1">
      <c r="B149" s="301"/>
      <c r="C149" s="145" t="s">
        <v>139</v>
      </c>
      <c r="D149" s="145"/>
      <c r="E149" s="146"/>
      <c r="F149" s="156" t="s">
        <v>847</v>
      </c>
      <c r="G149" s="148" t="s">
        <v>171</v>
      </c>
      <c r="H149" s="149">
        <v>8</v>
      </c>
      <c r="I149" s="150"/>
      <c r="J149" s="151">
        <f>ROUND(I149*H149,0)</f>
        <v>0</v>
      </c>
      <c r="K149" s="147" t="s">
        <v>1</v>
      </c>
      <c r="L149" s="152"/>
      <c r="M149" s="736"/>
      <c r="N149" s="737"/>
      <c r="O149" s="729"/>
      <c r="P149" s="757"/>
      <c r="Q149" s="757"/>
      <c r="R149" s="757"/>
      <c r="S149" s="757"/>
      <c r="T149" s="757"/>
      <c r="U149" s="729"/>
      <c r="AR149" s="134"/>
      <c r="AT149" s="134"/>
      <c r="AU149" s="134"/>
      <c r="AY149" s="277"/>
      <c r="BE149" s="308"/>
      <c r="BF149" s="308"/>
      <c r="BG149" s="308"/>
      <c r="BH149" s="308"/>
      <c r="BI149" s="308"/>
      <c r="BJ149" s="277"/>
      <c r="BK149" s="308"/>
      <c r="BL149" s="277"/>
      <c r="BM149" s="134"/>
    </row>
    <row r="150" spans="2:65" s="10" customFormat="1" ht="15" customHeight="1">
      <c r="B150" s="136"/>
      <c r="D150" s="137" t="s">
        <v>131</v>
      </c>
      <c r="E150" s="138"/>
      <c r="F150" s="155" t="s">
        <v>848</v>
      </c>
      <c r="H150" s="140">
        <v>8</v>
      </c>
      <c r="I150" s="141"/>
      <c r="L150" s="136"/>
      <c r="M150" s="738"/>
      <c r="N150" s="738"/>
      <c r="O150" s="738"/>
      <c r="P150" s="738"/>
      <c r="Q150" s="738"/>
      <c r="R150" s="738"/>
      <c r="S150" s="738"/>
      <c r="T150" s="738"/>
      <c r="U150" s="738"/>
      <c r="AT150" s="138"/>
      <c r="AU150" s="138"/>
      <c r="AY150" s="138"/>
    </row>
    <row r="151" spans="2:65" s="2" customFormat="1" ht="24.25" customHeight="1">
      <c r="B151" s="301"/>
      <c r="C151" s="145" t="s">
        <v>140</v>
      </c>
      <c r="D151" s="145"/>
      <c r="E151" s="146"/>
      <c r="F151" s="156" t="s">
        <v>849</v>
      </c>
      <c r="G151" s="148" t="s">
        <v>171</v>
      </c>
      <c r="H151" s="149">
        <v>76</v>
      </c>
      <c r="I151" s="150"/>
      <c r="J151" s="151">
        <f>ROUND(I151*H151,0)</f>
        <v>0</v>
      </c>
      <c r="K151" s="147" t="s">
        <v>1</v>
      </c>
      <c r="L151" s="152"/>
      <c r="M151" s="736"/>
      <c r="N151" s="737"/>
      <c r="O151" s="729"/>
      <c r="P151" s="757"/>
      <c r="Q151" s="757"/>
      <c r="R151" s="757"/>
      <c r="S151" s="757"/>
      <c r="T151" s="757"/>
      <c r="U151" s="729"/>
      <c r="AR151" s="134"/>
      <c r="AT151" s="134"/>
      <c r="AU151" s="134"/>
      <c r="AY151" s="277"/>
      <c r="BE151" s="308"/>
      <c r="BF151" s="308"/>
      <c r="BG151" s="308"/>
      <c r="BH151" s="308"/>
      <c r="BI151" s="308"/>
      <c r="BJ151" s="277"/>
      <c r="BK151" s="308"/>
      <c r="BL151" s="277"/>
      <c r="BM151" s="134"/>
    </row>
    <row r="152" spans="2:65" s="10" customFormat="1" ht="15" customHeight="1">
      <c r="B152" s="136"/>
      <c r="D152" s="137" t="s">
        <v>131</v>
      </c>
      <c r="E152" s="138" t="s">
        <v>1</v>
      </c>
      <c r="F152" s="155" t="s">
        <v>850</v>
      </c>
      <c r="H152" s="140">
        <v>76</v>
      </c>
      <c r="I152" s="141"/>
      <c r="L152" s="136"/>
      <c r="M152" s="738"/>
      <c r="N152" s="738"/>
      <c r="O152" s="738"/>
      <c r="P152" s="738"/>
      <c r="Q152" s="738"/>
      <c r="R152" s="738"/>
      <c r="S152" s="738"/>
      <c r="T152" s="738"/>
      <c r="U152" s="738"/>
      <c r="AT152" s="138"/>
      <c r="AU152" s="138"/>
      <c r="AY152" s="138"/>
    </row>
    <row r="153" spans="2:65" s="10" customFormat="1">
      <c r="B153" s="136"/>
      <c r="D153" s="137"/>
      <c r="E153" s="138"/>
      <c r="F153" s="155"/>
      <c r="H153" s="140"/>
      <c r="I153" s="141"/>
      <c r="L153" s="136"/>
      <c r="M153" s="738"/>
      <c r="N153" s="738"/>
      <c r="O153" s="738"/>
      <c r="P153" s="738"/>
      <c r="Q153" s="738"/>
      <c r="R153" s="738"/>
      <c r="S153" s="738"/>
      <c r="T153" s="738"/>
      <c r="U153" s="738"/>
      <c r="AT153" s="138"/>
      <c r="AU153" s="138"/>
      <c r="AY153" s="138"/>
    </row>
    <row r="154" spans="2:65" s="10" customFormat="1" ht="12.45">
      <c r="B154" s="136"/>
      <c r="C154" s="10" t="s">
        <v>796</v>
      </c>
      <c r="E154" s="269" t="s">
        <v>172</v>
      </c>
      <c r="F154" s="180" t="s">
        <v>851</v>
      </c>
      <c r="H154" s="140"/>
      <c r="I154" s="141"/>
      <c r="J154" s="300">
        <f>SUM(J155:J177)</f>
        <v>0</v>
      </c>
      <c r="L154" s="136"/>
      <c r="M154" s="738"/>
      <c r="N154" s="738"/>
      <c r="O154" s="738"/>
      <c r="P154" s="738"/>
      <c r="Q154" s="738"/>
      <c r="R154" s="738"/>
      <c r="S154" s="738"/>
      <c r="T154" s="738"/>
      <c r="U154" s="738"/>
      <c r="AT154" s="138"/>
      <c r="AU154" s="138"/>
      <c r="AY154" s="138"/>
    </row>
    <row r="155" spans="2:65" s="10" customFormat="1" ht="23.15">
      <c r="B155" s="136"/>
      <c r="C155" s="167">
        <v>13</v>
      </c>
      <c r="D155" s="167"/>
      <c r="E155" s="157"/>
      <c r="F155" s="169" t="s">
        <v>852</v>
      </c>
      <c r="G155" s="163" t="s">
        <v>171</v>
      </c>
      <c r="H155" s="164">
        <v>240</v>
      </c>
      <c r="I155" s="159"/>
      <c r="J155" s="172">
        <f>ROUND(I155*H155,0)</f>
        <v>0</v>
      </c>
      <c r="K155" s="158" t="s">
        <v>1</v>
      </c>
      <c r="L155" s="136"/>
      <c r="M155" s="738"/>
      <c r="N155" s="738"/>
      <c r="O155" s="738"/>
      <c r="P155" s="738"/>
      <c r="Q155" s="738"/>
      <c r="R155" s="738"/>
      <c r="S155" s="738"/>
      <c r="T155" s="738"/>
      <c r="U155" s="738"/>
      <c r="AT155" s="138"/>
      <c r="AU155" s="138"/>
      <c r="AY155" s="138"/>
    </row>
    <row r="156" spans="2:65" s="10" customFormat="1" ht="14.5" customHeight="1">
      <c r="B156" s="136"/>
      <c r="C156" s="165"/>
      <c r="D156" s="168" t="s">
        <v>131</v>
      </c>
      <c r="E156" s="161" t="s">
        <v>1</v>
      </c>
      <c r="F156" s="170" t="s">
        <v>853</v>
      </c>
      <c r="G156" s="165"/>
      <c r="H156" s="166">
        <v>240</v>
      </c>
      <c r="I156" s="162"/>
      <c r="J156" s="165"/>
      <c r="K156" s="160"/>
      <c r="L156" s="136"/>
      <c r="M156" s="738"/>
      <c r="N156" s="738"/>
      <c r="O156" s="738"/>
      <c r="P156" s="738"/>
      <c r="Q156" s="738"/>
      <c r="R156" s="738"/>
      <c r="S156" s="738"/>
      <c r="T156" s="738"/>
      <c r="U156" s="738"/>
      <c r="AT156" s="138"/>
      <c r="AU156" s="138"/>
      <c r="AY156" s="138"/>
    </row>
    <row r="157" spans="2:65" s="10" customFormat="1" ht="23.15">
      <c r="B157" s="136"/>
      <c r="C157" s="167">
        <v>14</v>
      </c>
      <c r="D157" s="167"/>
      <c r="E157" s="157"/>
      <c r="F157" s="171" t="s">
        <v>854</v>
      </c>
      <c r="G157" s="163" t="s">
        <v>171</v>
      </c>
      <c r="H157" s="164">
        <v>99.17</v>
      </c>
      <c r="I157" s="159"/>
      <c r="J157" s="172">
        <f>ROUND(I157*H157,0)</f>
        <v>0</v>
      </c>
      <c r="K157" s="158" t="s">
        <v>1</v>
      </c>
      <c r="L157" s="136"/>
      <c r="M157" s="738"/>
      <c r="N157" s="738"/>
      <c r="O157" s="738"/>
      <c r="P157" s="738"/>
      <c r="Q157" s="738"/>
      <c r="R157" s="738"/>
      <c r="S157" s="738"/>
      <c r="T157" s="738"/>
      <c r="U157" s="738"/>
      <c r="AT157" s="138"/>
      <c r="AU157" s="138"/>
      <c r="AY157" s="138"/>
    </row>
    <row r="158" spans="2:65" s="10" customFormat="1" ht="15" customHeight="1">
      <c r="B158" s="136"/>
      <c r="C158" s="165"/>
      <c r="D158" s="168" t="s">
        <v>131</v>
      </c>
      <c r="E158" s="161" t="s">
        <v>1</v>
      </c>
      <c r="F158" s="170" t="s">
        <v>855</v>
      </c>
      <c r="G158" s="165"/>
      <c r="H158" s="166">
        <v>99.17</v>
      </c>
      <c r="I158" s="162"/>
      <c r="J158" s="165"/>
      <c r="K158" s="160"/>
      <c r="L158" s="136"/>
      <c r="M158" s="738"/>
      <c r="N158" s="738"/>
      <c r="O158" s="738"/>
      <c r="P158" s="738"/>
      <c r="Q158" s="738"/>
      <c r="R158" s="738"/>
      <c r="S158" s="738"/>
      <c r="T158" s="738"/>
      <c r="U158" s="738"/>
      <c r="AT158" s="138"/>
      <c r="AU158" s="138"/>
      <c r="AY158" s="138"/>
    </row>
    <row r="159" spans="2:65" s="10" customFormat="1" ht="23.15">
      <c r="B159" s="136"/>
      <c r="C159" s="167">
        <v>15</v>
      </c>
      <c r="D159" s="167"/>
      <c r="E159" s="157"/>
      <c r="F159" s="171" t="s">
        <v>856</v>
      </c>
      <c r="G159" s="163" t="s">
        <v>171</v>
      </c>
      <c r="H159" s="164">
        <v>43.33</v>
      </c>
      <c r="I159" s="159"/>
      <c r="J159" s="172">
        <f>ROUND(I159*H159,0)</f>
        <v>0</v>
      </c>
      <c r="K159" s="158" t="s">
        <v>1</v>
      </c>
      <c r="L159" s="136"/>
      <c r="M159" s="738"/>
      <c r="N159" s="738"/>
      <c r="O159" s="738"/>
      <c r="P159" s="738"/>
      <c r="Q159" s="738"/>
      <c r="R159" s="738"/>
      <c r="S159" s="738"/>
      <c r="T159" s="738"/>
      <c r="U159" s="738"/>
      <c r="AT159" s="138"/>
      <c r="AU159" s="138"/>
      <c r="AY159" s="138"/>
    </row>
    <row r="160" spans="2:65" s="10" customFormat="1" ht="15" customHeight="1">
      <c r="B160" s="136"/>
      <c r="C160" s="165"/>
      <c r="D160" s="168" t="s">
        <v>131</v>
      </c>
      <c r="E160" s="161" t="s">
        <v>1</v>
      </c>
      <c r="F160" s="170" t="s">
        <v>857</v>
      </c>
      <c r="G160" s="165"/>
      <c r="H160" s="166">
        <v>43.33</v>
      </c>
      <c r="I160" s="162"/>
      <c r="J160" s="165"/>
      <c r="K160" s="160"/>
      <c r="L160" s="136"/>
      <c r="M160" s="738"/>
      <c r="N160" s="738"/>
      <c r="O160" s="738"/>
      <c r="P160" s="738"/>
      <c r="Q160" s="738"/>
      <c r="R160" s="738"/>
      <c r="S160" s="738"/>
      <c r="T160" s="738"/>
      <c r="U160" s="738"/>
      <c r="AT160" s="138"/>
      <c r="AU160" s="138"/>
      <c r="AY160" s="138"/>
    </row>
    <row r="161" spans="2:51" s="10" customFormat="1" ht="23.15">
      <c r="B161" s="136"/>
      <c r="C161" s="167">
        <v>16</v>
      </c>
      <c r="D161" s="167"/>
      <c r="E161" s="157"/>
      <c r="F161" s="171" t="s">
        <v>858</v>
      </c>
      <c r="G161" s="163" t="s">
        <v>171</v>
      </c>
      <c r="H161" s="164">
        <v>150.83000000000001</v>
      </c>
      <c r="I161" s="159"/>
      <c r="J161" s="172">
        <f>ROUND(I161*H161,0)</f>
        <v>0</v>
      </c>
      <c r="K161" s="158" t="s">
        <v>1</v>
      </c>
      <c r="L161" s="136"/>
      <c r="M161" s="738"/>
      <c r="N161" s="738"/>
      <c r="O161" s="738"/>
      <c r="P161" s="738"/>
      <c r="Q161" s="738"/>
      <c r="R161" s="738"/>
      <c r="S161" s="738"/>
      <c r="T161" s="738"/>
      <c r="U161" s="738"/>
      <c r="AT161" s="138"/>
      <c r="AU161" s="138"/>
      <c r="AY161" s="138"/>
    </row>
    <row r="162" spans="2:51" s="10" customFormat="1" ht="15" customHeight="1">
      <c r="B162" s="136"/>
      <c r="C162" s="165"/>
      <c r="D162" s="168" t="s">
        <v>131</v>
      </c>
      <c r="E162" s="161" t="s">
        <v>1</v>
      </c>
      <c r="F162" s="170" t="s">
        <v>859</v>
      </c>
      <c r="G162" s="165"/>
      <c r="H162" s="166">
        <v>150.83000000000001</v>
      </c>
      <c r="I162" s="162"/>
      <c r="J162" s="165"/>
      <c r="K162" s="160"/>
      <c r="L162" s="136"/>
      <c r="M162" s="738"/>
      <c r="N162" s="738"/>
      <c r="O162" s="738"/>
      <c r="P162" s="738"/>
      <c r="Q162" s="738"/>
      <c r="R162" s="738"/>
      <c r="S162" s="738"/>
      <c r="T162" s="738"/>
      <c r="U162" s="738"/>
      <c r="AT162" s="138"/>
      <c r="AU162" s="138"/>
      <c r="AY162" s="138"/>
    </row>
    <row r="163" spans="2:51" s="10" customFormat="1" ht="23.15">
      <c r="B163" s="136"/>
      <c r="C163" s="167">
        <v>17</v>
      </c>
      <c r="D163" s="167"/>
      <c r="E163" s="157"/>
      <c r="F163" s="171" t="s">
        <v>860</v>
      </c>
      <c r="G163" s="163" t="s">
        <v>171</v>
      </c>
      <c r="H163" s="164">
        <v>145</v>
      </c>
      <c r="I163" s="159"/>
      <c r="J163" s="172">
        <f>ROUND(I163*H163,0)</f>
        <v>0</v>
      </c>
      <c r="K163" s="158" t="s">
        <v>1</v>
      </c>
      <c r="L163" s="136"/>
      <c r="M163" s="738"/>
      <c r="N163" s="738"/>
      <c r="O163" s="738"/>
      <c r="P163" s="738"/>
      <c r="Q163" s="738"/>
      <c r="R163" s="738"/>
      <c r="S163" s="738"/>
      <c r="T163" s="738"/>
      <c r="U163" s="738"/>
      <c r="AT163" s="138"/>
      <c r="AU163" s="138"/>
      <c r="AY163" s="138"/>
    </row>
    <row r="164" spans="2:51" s="10" customFormat="1" ht="15.65" customHeight="1">
      <c r="B164" s="136"/>
      <c r="C164" s="165"/>
      <c r="D164" s="168" t="s">
        <v>131</v>
      </c>
      <c r="E164" s="161" t="s">
        <v>1</v>
      </c>
      <c r="F164" s="170" t="s">
        <v>861</v>
      </c>
      <c r="G164" s="165"/>
      <c r="H164" s="166">
        <v>145</v>
      </c>
      <c r="I164" s="162"/>
      <c r="J164" s="165"/>
      <c r="K164" s="160"/>
      <c r="L164" s="136"/>
      <c r="M164" s="738"/>
      <c r="N164" s="738"/>
      <c r="O164" s="738"/>
      <c r="P164" s="738"/>
      <c r="Q164" s="738"/>
      <c r="R164" s="738"/>
      <c r="S164" s="738"/>
      <c r="T164" s="738"/>
      <c r="U164" s="738"/>
      <c r="AT164" s="138"/>
      <c r="AU164" s="138"/>
      <c r="AY164" s="138"/>
    </row>
    <row r="165" spans="2:51" s="10" customFormat="1" ht="23.15">
      <c r="B165" s="136"/>
      <c r="C165" s="167">
        <v>18</v>
      </c>
      <c r="D165" s="167"/>
      <c r="E165" s="157"/>
      <c r="F165" s="171" t="s">
        <v>862</v>
      </c>
      <c r="G165" s="163" t="s">
        <v>171</v>
      </c>
      <c r="H165" s="164">
        <v>24.17</v>
      </c>
      <c r="I165" s="159"/>
      <c r="J165" s="172">
        <f>ROUND(I165*H165,0)</f>
        <v>0</v>
      </c>
      <c r="K165" s="158" t="s">
        <v>1</v>
      </c>
      <c r="L165" s="136"/>
      <c r="M165" s="738"/>
      <c r="N165" s="738"/>
      <c r="O165" s="738"/>
      <c r="P165" s="738"/>
      <c r="Q165" s="738"/>
      <c r="R165" s="738"/>
      <c r="S165" s="738"/>
      <c r="T165" s="738"/>
      <c r="U165" s="738"/>
      <c r="AT165" s="138"/>
      <c r="AU165" s="138"/>
      <c r="AY165" s="138"/>
    </row>
    <row r="166" spans="2:51" s="10" customFormat="1" ht="15" customHeight="1">
      <c r="B166" s="136"/>
      <c r="C166" s="165"/>
      <c r="D166" s="168" t="s">
        <v>131</v>
      </c>
      <c r="E166" s="161" t="s">
        <v>1</v>
      </c>
      <c r="F166" s="170" t="s">
        <v>863</v>
      </c>
      <c r="G166" s="165"/>
      <c r="H166" s="166">
        <v>24.17</v>
      </c>
      <c r="I166" s="162"/>
      <c r="J166" s="165"/>
      <c r="K166" s="160"/>
      <c r="L166" s="136"/>
      <c r="M166" s="738"/>
      <c r="N166" s="738"/>
      <c r="O166" s="738"/>
      <c r="P166" s="738"/>
      <c r="Q166" s="738"/>
      <c r="R166" s="738"/>
      <c r="S166" s="738"/>
      <c r="T166" s="738"/>
      <c r="U166" s="738"/>
      <c r="AT166" s="138"/>
      <c r="AU166" s="138"/>
      <c r="AY166" s="138"/>
    </row>
    <row r="167" spans="2:51" s="10" customFormat="1" ht="23.15">
      <c r="B167" s="136"/>
      <c r="C167" s="167">
        <v>19</v>
      </c>
      <c r="D167" s="167"/>
      <c r="E167" s="157"/>
      <c r="F167" s="171" t="s">
        <v>864</v>
      </c>
      <c r="G167" s="163" t="s">
        <v>171</v>
      </c>
      <c r="H167" s="164">
        <v>251.67</v>
      </c>
      <c r="I167" s="159"/>
      <c r="J167" s="172">
        <f>ROUND(I167*H167,0)</f>
        <v>0</v>
      </c>
      <c r="K167" s="158" t="s">
        <v>1</v>
      </c>
      <c r="L167" s="136"/>
      <c r="M167" s="738"/>
      <c r="N167" s="738"/>
      <c r="O167" s="738"/>
      <c r="P167" s="738"/>
      <c r="Q167" s="738"/>
      <c r="R167" s="738"/>
      <c r="S167" s="738"/>
      <c r="T167" s="738"/>
      <c r="U167" s="738"/>
      <c r="AT167" s="138"/>
      <c r="AU167" s="138"/>
      <c r="AY167" s="138"/>
    </row>
    <row r="168" spans="2:51" s="10" customFormat="1" ht="15.65" customHeight="1">
      <c r="B168" s="136"/>
      <c r="C168" s="165"/>
      <c r="D168" s="168" t="s">
        <v>131</v>
      </c>
      <c r="E168" s="161" t="s">
        <v>1</v>
      </c>
      <c r="F168" s="170" t="s">
        <v>865</v>
      </c>
      <c r="G168" s="165"/>
      <c r="H168" s="166">
        <v>251.67</v>
      </c>
      <c r="I168" s="162"/>
      <c r="J168" s="165"/>
      <c r="K168" s="160"/>
      <c r="L168" s="136"/>
      <c r="M168" s="738"/>
      <c r="N168" s="738"/>
      <c r="O168" s="738"/>
      <c r="P168" s="738"/>
      <c r="Q168" s="738"/>
      <c r="R168" s="738"/>
      <c r="S168" s="738"/>
      <c r="T168" s="738"/>
      <c r="U168" s="738"/>
      <c r="AT168" s="138"/>
      <c r="AU168" s="138"/>
      <c r="AY168" s="138"/>
    </row>
    <row r="169" spans="2:51" s="10" customFormat="1" ht="23.15">
      <c r="B169" s="136"/>
      <c r="C169" s="167">
        <v>20</v>
      </c>
      <c r="D169" s="167"/>
      <c r="E169" s="157"/>
      <c r="F169" s="171" t="s">
        <v>866</v>
      </c>
      <c r="G169" s="163" t="s">
        <v>171</v>
      </c>
      <c r="H169" s="164">
        <v>9.17</v>
      </c>
      <c r="I169" s="159"/>
      <c r="J169" s="172">
        <f>ROUND(I169*H169,0)</f>
        <v>0</v>
      </c>
      <c r="K169" s="158" t="s">
        <v>1</v>
      </c>
      <c r="L169" s="136"/>
      <c r="M169" s="738"/>
      <c r="N169" s="738"/>
      <c r="O169" s="738"/>
      <c r="P169" s="738"/>
      <c r="Q169" s="738"/>
      <c r="R169" s="738"/>
      <c r="S169" s="738"/>
      <c r="T169" s="738"/>
      <c r="U169" s="738"/>
      <c r="AT169" s="138"/>
      <c r="AU169" s="138"/>
      <c r="AY169" s="138"/>
    </row>
    <row r="170" spans="2:51" s="10" customFormat="1" ht="15" customHeight="1">
      <c r="B170" s="136"/>
      <c r="C170" s="165"/>
      <c r="D170" s="168" t="s">
        <v>131</v>
      </c>
      <c r="E170" s="161" t="s">
        <v>1</v>
      </c>
      <c r="F170" s="170" t="s">
        <v>867</v>
      </c>
      <c r="G170" s="165"/>
      <c r="H170" s="166">
        <v>9.17</v>
      </c>
      <c r="I170" s="162"/>
      <c r="J170" s="165"/>
      <c r="K170" s="160"/>
      <c r="L170" s="136"/>
      <c r="M170" s="738"/>
      <c r="N170" s="738"/>
      <c r="O170" s="738"/>
      <c r="P170" s="738"/>
      <c r="Q170" s="738"/>
      <c r="R170" s="738"/>
      <c r="S170" s="738"/>
      <c r="T170" s="738"/>
      <c r="U170" s="738"/>
      <c r="AT170" s="138"/>
      <c r="AU170" s="138"/>
      <c r="AY170" s="138"/>
    </row>
    <row r="171" spans="2:51" s="10" customFormat="1" ht="22.2" customHeight="1">
      <c r="B171" s="136"/>
      <c r="C171" s="167">
        <v>21</v>
      </c>
      <c r="D171" s="167"/>
      <c r="E171" s="157"/>
      <c r="F171" s="169" t="s">
        <v>868</v>
      </c>
      <c r="G171" s="163" t="s">
        <v>171</v>
      </c>
      <c r="H171" s="164">
        <v>30</v>
      </c>
      <c r="I171" s="159"/>
      <c r="J171" s="172">
        <f>ROUND(I171*H171,0)</f>
        <v>0</v>
      </c>
      <c r="K171" s="158" t="s">
        <v>1</v>
      </c>
      <c r="L171" s="136"/>
      <c r="M171" s="738"/>
      <c r="N171" s="738"/>
      <c r="O171" s="738"/>
      <c r="P171" s="738"/>
      <c r="Q171" s="738"/>
      <c r="R171" s="738"/>
      <c r="S171" s="738"/>
      <c r="T171" s="738"/>
      <c r="U171" s="738"/>
      <c r="AT171" s="138"/>
      <c r="AU171" s="138"/>
      <c r="AY171" s="138"/>
    </row>
    <row r="172" spans="2:51" s="10" customFormat="1" ht="14.5" customHeight="1">
      <c r="B172" s="136"/>
      <c r="C172" s="165"/>
      <c r="D172" s="168" t="s">
        <v>131</v>
      </c>
      <c r="E172" s="161" t="s">
        <v>1</v>
      </c>
      <c r="F172" s="170" t="s">
        <v>869</v>
      </c>
      <c r="G172" s="165"/>
      <c r="H172" s="166">
        <v>30</v>
      </c>
      <c r="I172" s="162"/>
      <c r="J172" s="165"/>
      <c r="K172" s="160"/>
      <c r="L172" s="136"/>
      <c r="M172" s="738"/>
      <c r="N172" s="738"/>
      <c r="O172" s="738"/>
      <c r="P172" s="738"/>
      <c r="Q172" s="738"/>
      <c r="R172" s="738"/>
      <c r="S172" s="738"/>
      <c r="T172" s="738"/>
      <c r="U172" s="738"/>
      <c r="AT172" s="138"/>
      <c r="AU172" s="138"/>
      <c r="AY172" s="138"/>
    </row>
    <row r="173" spans="2:51" s="10" customFormat="1" ht="21.65" customHeight="1">
      <c r="B173" s="136"/>
      <c r="C173" s="167">
        <v>22</v>
      </c>
      <c r="D173" s="167"/>
      <c r="E173" s="157"/>
      <c r="F173" s="171" t="s">
        <v>870</v>
      </c>
      <c r="G173" s="163" t="s">
        <v>171</v>
      </c>
      <c r="H173" s="164">
        <v>35</v>
      </c>
      <c r="I173" s="159"/>
      <c r="J173" s="172">
        <f>ROUND(I173*H173,0)</f>
        <v>0</v>
      </c>
      <c r="K173" s="158" t="s">
        <v>1</v>
      </c>
      <c r="L173" s="136"/>
      <c r="M173" s="738"/>
      <c r="N173" s="738"/>
      <c r="O173" s="738"/>
      <c r="P173" s="738"/>
      <c r="Q173" s="738"/>
      <c r="R173" s="738"/>
      <c r="S173" s="738"/>
      <c r="T173" s="738"/>
      <c r="U173" s="738"/>
      <c r="AT173" s="138"/>
      <c r="AU173" s="138"/>
      <c r="AY173" s="138"/>
    </row>
    <row r="174" spans="2:51" s="10" customFormat="1" ht="15" customHeight="1">
      <c r="B174" s="136"/>
      <c r="C174" s="165"/>
      <c r="D174" s="168" t="s">
        <v>131</v>
      </c>
      <c r="E174" s="161" t="s">
        <v>1</v>
      </c>
      <c r="F174" s="170" t="s">
        <v>871</v>
      </c>
      <c r="G174" s="165"/>
      <c r="H174" s="166">
        <v>35</v>
      </c>
      <c r="I174" s="162"/>
      <c r="J174" s="165"/>
      <c r="K174" s="160"/>
      <c r="L174" s="136"/>
      <c r="M174" s="738"/>
      <c r="N174" s="738"/>
      <c r="O174" s="738"/>
      <c r="P174" s="738"/>
      <c r="Q174" s="738"/>
      <c r="R174" s="738"/>
      <c r="S174" s="738"/>
      <c r="T174" s="738"/>
      <c r="U174" s="738"/>
      <c r="AT174" s="138"/>
      <c r="AU174" s="138"/>
      <c r="AY174" s="138"/>
    </row>
    <row r="175" spans="2:51" s="10" customFormat="1" ht="23.5" customHeight="1">
      <c r="B175" s="136"/>
      <c r="C175" s="167">
        <v>23</v>
      </c>
      <c r="D175" s="167"/>
      <c r="E175" s="157"/>
      <c r="F175" s="171" t="s">
        <v>872</v>
      </c>
      <c r="G175" s="163" t="s">
        <v>171</v>
      </c>
      <c r="H175" s="164">
        <v>6.67</v>
      </c>
      <c r="I175" s="159"/>
      <c r="J175" s="172">
        <f>ROUND(I175*H175,0)</f>
        <v>0</v>
      </c>
      <c r="K175" s="158" t="s">
        <v>1</v>
      </c>
      <c r="L175" s="136"/>
      <c r="M175" s="738"/>
      <c r="N175" s="738"/>
      <c r="O175" s="738"/>
      <c r="P175" s="738"/>
      <c r="Q175" s="738"/>
      <c r="R175" s="738"/>
      <c r="S175" s="738"/>
      <c r="T175" s="738"/>
      <c r="U175" s="738"/>
      <c r="AT175" s="138"/>
      <c r="AU175" s="138"/>
      <c r="AY175" s="138"/>
    </row>
    <row r="176" spans="2:51" s="10" customFormat="1" ht="15" customHeight="1">
      <c r="B176" s="136"/>
      <c r="C176" s="165"/>
      <c r="D176" s="168" t="s">
        <v>131</v>
      </c>
      <c r="E176" s="161"/>
      <c r="F176" s="170" t="s">
        <v>873</v>
      </c>
      <c r="G176" s="165"/>
      <c r="H176" s="166">
        <v>6.67</v>
      </c>
      <c r="I176" s="162"/>
      <c r="J176" s="165"/>
      <c r="K176" s="160"/>
      <c r="L176" s="136"/>
      <c r="M176" s="738"/>
      <c r="N176" s="738"/>
      <c r="O176" s="738"/>
      <c r="P176" s="738"/>
      <c r="Q176" s="738"/>
      <c r="R176" s="738"/>
      <c r="S176" s="738"/>
      <c r="T176" s="738"/>
      <c r="U176" s="738"/>
      <c r="AT176" s="138"/>
      <c r="AU176" s="138"/>
      <c r="AY176" s="138"/>
    </row>
    <row r="177" spans="2:65" s="10" customFormat="1" ht="22.95" customHeight="1">
      <c r="B177" s="136"/>
      <c r="C177" s="167">
        <v>24</v>
      </c>
      <c r="D177" s="167"/>
      <c r="E177" s="157"/>
      <c r="F177" s="171" t="s">
        <v>874</v>
      </c>
      <c r="G177" s="163" t="s">
        <v>171</v>
      </c>
      <c r="H177" s="164">
        <v>63.33</v>
      </c>
      <c r="I177" s="159"/>
      <c r="J177" s="172">
        <f>ROUND(I177*H177,0)</f>
        <v>0</v>
      </c>
      <c r="K177" s="158" t="s">
        <v>1</v>
      </c>
      <c r="L177" s="136"/>
      <c r="M177" s="738"/>
      <c r="N177" s="738"/>
      <c r="O177" s="738"/>
      <c r="P177" s="738"/>
      <c r="Q177" s="738"/>
      <c r="R177" s="738"/>
      <c r="S177" s="738"/>
      <c r="T177" s="738"/>
      <c r="U177" s="738"/>
      <c r="AT177" s="138"/>
      <c r="AU177" s="138"/>
      <c r="AY177" s="138"/>
    </row>
    <row r="178" spans="2:65" s="10" customFormat="1" ht="15" customHeight="1">
      <c r="B178" s="136"/>
      <c r="D178" s="168" t="s">
        <v>131</v>
      </c>
      <c r="E178" s="138"/>
      <c r="F178" s="170" t="s">
        <v>875</v>
      </c>
      <c r="G178" s="165"/>
      <c r="H178" s="166">
        <v>63.33</v>
      </c>
      <c r="I178" s="141"/>
      <c r="L178" s="136"/>
      <c r="M178" s="738"/>
      <c r="N178" s="738"/>
      <c r="O178" s="738"/>
      <c r="P178" s="738"/>
      <c r="Q178" s="738"/>
      <c r="R178" s="738"/>
      <c r="S178" s="738"/>
      <c r="T178" s="738"/>
      <c r="U178" s="738"/>
      <c r="AT178" s="138"/>
      <c r="AU178" s="138"/>
      <c r="AY178" s="138"/>
    </row>
    <row r="179" spans="2:65" s="292" customFormat="1" ht="22.95" customHeight="1">
      <c r="B179" s="293"/>
      <c r="D179" s="120" t="s">
        <v>71</v>
      </c>
      <c r="E179" s="129" t="s">
        <v>173</v>
      </c>
      <c r="F179" s="129" t="s">
        <v>876</v>
      </c>
      <c r="I179" s="294"/>
      <c r="J179" s="300">
        <f>SUM(J180:J200)</f>
        <v>0</v>
      </c>
      <c r="L179" s="293"/>
      <c r="M179" s="780"/>
      <c r="N179" s="780"/>
      <c r="O179" s="780"/>
      <c r="P179" s="781"/>
      <c r="Q179" s="780"/>
      <c r="R179" s="781"/>
      <c r="S179" s="780"/>
      <c r="T179" s="781"/>
      <c r="U179" s="780"/>
      <c r="AR179" s="120"/>
      <c r="AT179" s="127"/>
      <c r="AU179" s="127"/>
      <c r="AY179" s="120"/>
      <c r="BK179" s="128"/>
    </row>
    <row r="180" spans="2:65" s="2" customFormat="1" ht="24.25" customHeight="1">
      <c r="B180" s="301"/>
      <c r="C180" s="145">
        <v>25</v>
      </c>
      <c r="D180" s="576" t="s">
        <v>1834</v>
      </c>
      <c r="E180" s="146"/>
      <c r="F180" s="147" t="s">
        <v>877</v>
      </c>
      <c r="G180" s="148" t="s">
        <v>169</v>
      </c>
      <c r="H180" s="149">
        <v>4</v>
      </c>
      <c r="I180" s="150"/>
      <c r="J180" s="151">
        <f t="shared" ref="J180:J203" si="0">ROUND(I180*H180,0)</f>
        <v>0</v>
      </c>
      <c r="K180" s="147" t="s">
        <v>1</v>
      </c>
      <c r="L180" s="152"/>
      <c r="M180" s="736"/>
      <c r="N180" s="737"/>
      <c r="O180" s="729"/>
      <c r="P180" s="757"/>
      <c r="Q180" s="757"/>
      <c r="R180" s="757"/>
      <c r="S180" s="757"/>
      <c r="T180" s="757"/>
      <c r="U180" s="729"/>
      <c r="AR180" s="134"/>
      <c r="AT180" s="134"/>
      <c r="AU180" s="134"/>
      <c r="AY180" s="277"/>
      <c r="BE180" s="308"/>
      <c r="BF180" s="308"/>
      <c r="BG180" s="308"/>
      <c r="BH180" s="308"/>
      <c r="BI180" s="308"/>
      <c r="BJ180" s="277"/>
      <c r="BK180" s="308"/>
      <c r="BL180" s="277"/>
      <c r="BM180" s="134"/>
    </row>
    <row r="181" spans="2:65" s="2" customFormat="1" ht="24.25" customHeight="1">
      <c r="B181" s="301"/>
      <c r="C181" s="145">
        <v>26</v>
      </c>
      <c r="D181" s="576" t="s">
        <v>1835</v>
      </c>
      <c r="E181" s="146"/>
      <c r="F181" s="147" t="s">
        <v>878</v>
      </c>
      <c r="G181" s="148" t="s">
        <v>169</v>
      </c>
      <c r="H181" s="149">
        <v>2</v>
      </c>
      <c r="I181" s="150"/>
      <c r="J181" s="151">
        <f t="shared" si="0"/>
        <v>0</v>
      </c>
      <c r="K181" s="147" t="s">
        <v>1</v>
      </c>
      <c r="L181" s="152"/>
      <c r="M181" s="736"/>
      <c r="N181" s="737"/>
      <c r="O181" s="729"/>
      <c r="P181" s="757"/>
      <c r="Q181" s="757"/>
      <c r="R181" s="757"/>
      <c r="S181" s="757"/>
      <c r="T181" s="757"/>
      <c r="U181" s="729"/>
      <c r="AR181" s="134"/>
      <c r="AT181" s="134"/>
      <c r="AU181" s="134"/>
      <c r="AY181" s="277"/>
      <c r="BE181" s="308"/>
      <c r="BF181" s="308"/>
      <c r="BG181" s="308"/>
      <c r="BH181" s="308"/>
      <c r="BI181" s="308"/>
      <c r="BJ181" s="277"/>
      <c r="BK181" s="308"/>
      <c r="BL181" s="277"/>
      <c r="BM181" s="134"/>
    </row>
    <row r="182" spans="2:65" s="2" customFormat="1" ht="21.75" customHeight="1">
      <c r="B182" s="301"/>
      <c r="C182" s="145">
        <v>27</v>
      </c>
      <c r="D182" s="576" t="s">
        <v>1836</v>
      </c>
      <c r="E182" s="146"/>
      <c r="F182" s="147" t="s">
        <v>879</v>
      </c>
      <c r="G182" s="148" t="s">
        <v>169</v>
      </c>
      <c r="H182" s="149">
        <v>1</v>
      </c>
      <c r="I182" s="150"/>
      <c r="J182" s="151">
        <f t="shared" si="0"/>
        <v>0</v>
      </c>
      <c r="K182" s="147" t="s">
        <v>1</v>
      </c>
      <c r="L182" s="152"/>
      <c r="M182" s="736"/>
      <c r="N182" s="737"/>
      <c r="O182" s="729"/>
      <c r="P182" s="757"/>
      <c r="Q182" s="757"/>
      <c r="R182" s="757"/>
      <c r="S182" s="757"/>
      <c r="T182" s="757"/>
      <c r="U182" s="729"/>
      <c r="AR182" s="134"/>
      <c r="AT182" s="134"/>
      <c r="AU182" s="134"/>
      <c r="AY182" s="277"/>
      <c r="BE182" s="308"/>
      <c r="BF182" s="308"/>
      <c r="BG182" s="308"/>
      <c r="BH182" s="308"/>
      <c r="BI182" s="308"/>
      <c r="BJ182" s="277"/>
      <c r="BK182" s="308"/>
      <c r="BL182" s="277"/>
      <c r="BM182" s="134"/>
    </row>
    <row r="183" spans="2:65" s="2" customFormat="1" ht="21.75" customHeight="1">
      <c r="B183" s="301"/>
      <c r="C183" s="145">
        <v>28</v>
      </c>
      <c r="D183" s="576" t="s">
        <v>1837</v>
      </c>
      <c r="E183" s="146"/>
      <c r="F183" s="147" t="s">
        <v>880</v>
      </c>
      <c r="G183" s="148" t="s">
        <v>169</v>
      </c>
      <c r="H183" s="149">
        <v>8</v>
      </c>
      <c r="I183" s="150"/>
      <c r="J183" s="151">
        <f t="shared" si="0"/>
        <v>0</v>
      </c>
      <c r="K183" s="147" t="s">
        <v>1</v>
      </c>
      <c r="L183" s="152"/>
      <c r="M183" s="736"/>
      <c r="N183" s="737"/>
      <c r="O183" s="729"/>
      <c r="P183" s="757"/>
      <c r="Q183" s="757"/>
      <c r="R183" s="757"/>
      <c r="S183" s="757"/>
      <c r="T183" s="757"/>
      <c r="U183" s="729"/>
      <c r="AR183" s="134"/>
      <c r="AT183" s="134"/>
      <c r="AU183" s="134"/>
      <c r="AY183" s="277"/>
      <c r="BE183" s="308"/>
      <c r="BF183" s="308"/>
      <c r="BG183" s="308"/>
      <c r="BH183" s="308"/>
      <c r="BI183" s="308"/>
      <c r="BJ183" s="277"/>
      <c r="BK183" s="308"/>
      <c r="BL183" s="277"/>
      <c r="BM183" s="134"/>
    </row>
    <row r="184" spans="2:65" s="2" customFormat="1" ht="21.75" customHeight="1">
      <c r="B184" s="301"/>
      <c r="C184" s="145">
        <v>29</v>
      </c>
      <c r="D184" s="576" t="s">
        <v>1838</v>
      </c>
      <c r="E184" s="146"/>
      <c r="F184" s="147" t="s">
        <v>881</v>
      </c>
      <c r="G184" s="148" t="s">
        <v>169</v>
      </c>
      <c r="H184" s="149">
        <v>1</v>
      </c>
      <c r="I184" s="150"/>
      <c r="J184" s="151">
        <f t="shared" si="0"/>
        <v>0</v>
      </c>
      <c r="K184" s="147" t="s">
        <v>1</v>
      </c>
      <c r="L184" s="152"/>
      <c r="M184" s="736"/>
      <c r="N184" s="737"/>
      <c r="O184" s="729"/>
      <c r="P184" s="757"/>
      <c r="Q184" s="757"/>
      <c r="R184" s="757"/>
      <c r="S184" s="757"/>
      <c r="T184" s="757"/>
      <c r="U184" s="729"/>
      <c r="AR184" s="134"/>
      <c r="AT184" s="134"/>
      <c r="AU184" s="134"/>
      <c r="AY184" s="277"/>
      <c r="BE184" s="308"/>
      <c r="BF184" s="308"/>
      <c r="BG184" s="308"/>
      <c r="BH184" s="308"/>
      <c r="BI184" s="308"/>
      <c r="BJ184" s="277"/>
      <c r="BK184" s="308"/>
      <c r="BL184" s="277"/>
      <c r="BM184" s="134"/>
    </row>
    <row r="185" spans="2:65" s="2" customFormat="1" ht="24.65" customHeight="1">
      <c r="B185" s="301"/>
      <c r="C185" s="145">
        <v>30</v>
      </c>
      <c r="D185" s="576" t="s">
        <v>1839</v>
      </c>
      <c r="E185" s="146"/>
      <c r="F185" s="147" t="s">
        <v>882</v>
      </c>
      <c r="G185" s="148" t="s">
        <v>169</v>
      </c>
      <c r="H185" s="149">
        <v>21</v>
      </c>
      <c r="I185" s="150"/>
      <c r="J185" s="151">
        <f t="shared" si="0"/>
        <v>0</v>
      </c>
      <c r="K185" s="147" t="s">
        <v>1</v>
      </c>
      <c r="L185" s="152"/>
      <c r="M185" s="736"/>
      <c r="N185" s="737"/>
      <c r="O185" s="729"/>
      <c r="P185" s="757"/>
      <c r="Q185" s="757"/>
      <c r="R185" s="757"/>
      <c r="S185" s="757"/>
      <c r="T185" s="757"/>
      <c r="U185" s="729"/>
      <c r="AR185" s="134"/>
      <c r="AT185" s="134"/>
      <c r="AU185" s="134"/>
      <c r="AY185" s="277"/>
      <c r="BE185" s="308"/>
      <c r="BF185" s="308"/>
      <c r="BG185" s="308"/>
      <c r="BH185" s="308"/>
      <c r="BI185" s="308"/>
      <c r="BJ185" s="277"/>
      <c r="BK185" s="308"/>
      <c r="BL185" s="277"/>
      <c r="BM185" s="134"/>
    </row>
    <row r="186" spans="2:65" s="2" customFormat="1" ht="24.65" customHeight="1">
      <c r="B186" s="301"/>
      <c r="C186" s="145">
        <v>31</v>
      </c>
      <c r="D186" s="576" t="s">
        <v>1840</v>
      </c>
      <c r="E186" s="146"/>
      <c r="F186" s="147" t="s">
        <v>883</v>
      </c>
      <c r="G186" s="148" t="s">
        <v>169</v>
      </c>
      <c r="H186" s="149">
        <v>12</v>
      </c>
      <c r="I186" s="150"/>
      <c r="J186" s="151">
        <f t="shared" si="0"/>
        <v>0</v>
      </c>
      <c r="K186" s="147" t="s">
        <v>1</v>
      </c>
      <c r="L186" s="152"/>
      <c r="M186" s="736"/>
      <c r="N186" s="737"/>
      <c r="O186" s="729"/>
      <c r="P186" s="757"/>
      <c r="Q186" s="757"/>
      <c r="R186" s="757"/>
      <c r="S186" s="757"/>
      <c r="T186" s="757"/>
      <c r="U186" s="729"/>
      <c r="AR186" s="134"/>
      <c r="AT186" s="134"/>
      <c r="AU186" s="134"/>
      <c r="AY186" s="277"/>
      <c r="BE186" s="308"/>
      <c r="BF186" s="308"/>
      <c r="BG186" s="308"/>
      <c r="BH186" s="308"/>
      <c r="BI186" s="308"/>
      <c r="BJ186" s="277"/>
      <c r="BK186" s="308"/>
      <c r="BL186" s="277"/>
      <c r="BM186" s="134"/>
    </row>
    <row r="187" spans="2:65" s="2" customFormat="1" ht="24.65" customHeight="1">
      <c r="B187" s="301"/>
      <c r="C187" s="145">
        <v>32</v>
      </c>
      <c r="D187" s="576" t="s">
        <v>1842</v>
      </c>
      <c r="E187" s="146"/>
      <c r="F187" s="147" t="s">
        <v>884</v>
      </c>
      <c r="G187" s="148" t="s">
        <v>169</v>
      </c>
      <c r="H187" s="149">
        <v>2</v>
      </c>
      <c r="I187" s="150"/>
      <c r="J187" s="151">
        <f t="shared" si="0"/>
        <v>0</v>
      </c>
      <c r="K187" s="147" t="s">
        <v>1</v>
      </c>
      <c r="L187" s="152"/>
      <c r="M187" s="736"/>
      <c r="N187" s="737"/>
      <c r="O187" s="729"/>
      <c r="P187" s="757"/>
      <c r="Q187" s="757"/>
      <c r="R187" s="757"/>
      <c r="S187" s="757"/>
      <c r="T187" s="757"/>
      <c r="U187" s="729"/>
      <c r="AR187" s="134"/>
      <c r="AT187" s="134"/>
      <c r="AU187" s="134"/>
      <c r="AY187" s="277"/>
      <c r="BE187" s="308"/>
      <c r="BF187" s="308"/>
      <c r="BG187" s="308"/>
      <c r="BH187" s="308"/>
      <c r="BI187" s="308"/>
      <c r="BJ187" s="277"/>
      <c r="BK187" s="308"/>
      <c r="BL187" s="277"/>
      <c r="BM187" s="134"/>
    </row>
    <row r="188" spans="2:65" s="2" customFormat="1" ht="24" customHeight="1">
      <c r="B188" s="301"/>
      <c r="C188" s="145">
        <v>33</v>
      </c>
      <c r="D188" s="576" t="s">
        <v>1841</v>
      </c>
      <c r="E188" s="146"/>
      <c r="F188" s="147" t="s">
        <v>885</v>
      </c>
      <c r="G188" s="148" t="s">
        <v>169</v>
      </c>
      <c r="H188" s="149">
        <v>10</v>
      </c>
      <c r="I188" s="150"/>
      <c r="J188" s="151">
        <f t="shared" si="0"/>
        <v>0</v>
      </c>
      <c r="K188" s="147" t="s">
        <v>1</v>
      </c>
      <c r="L188" s="152"/>
      <c r="M188" s="736"/>
      <c r="N188" s="737"/>
      <c r="O188" s="729"/>
      <c r="P188" s="757"/>
      <c r="Q188" s="757"/>
      <c r="R188" s="757"/>
      <c r="S188" s="757"/>
      <c r="T188" s="757"/>
      <c r="U188" s="729"/>
      <c r="AR188" s="134"/>
      <c r="AT188" s="134"/>
      <c r="AU188" s="134"/>
      <c r="AY188" s="277"/>
      <c r="BE188" s="308"/>
      <c r="BF188" s="308"/>
      <c r="BG188" s="308"/>
      <c r="BH188" s="308"/>
      <c r="BI188" s="308"/>
      <c r="BJ188" s="277"/>
      <c r="BK188" s="308"/>
      <c r="BL188" s="277"/>
      <c r="BM188" s="134"/>
    </row>
    <row r="189" spans="2:65" s="2" customFormat="1" ht="24.25" customHeight="1">
      <c r="B189" s="301"/>
      <c r="C189" s="145">
        <v>34</v>
      </c>
      <c r="D189" s="576" t="s">
        <v>1843</v>
      </c>
      <c r="E189" s="146"/>
      <c r="F189" s="147" t="s">
        <v>886</v>
      </c>
      <c r="G189" s="148" t="s">
        <v>169</v>
      </c>
      <c r="H189" s="149">
        <v>1</v>
      </c>
      <c r="I189" s="150"/>
      <c r="J189" s="151">
        <f t="shared" si="0"/>
        <v>0</v>
      </c>
      <c r="K189" s="147" t="s">
        <v>1</v>
      </c>
      <c r="L189" s="152"/>
      <c r="M189" s="736"/>
      <c r="N189" s="737"/>
      <c r="O189" s="729"/>
      <c r="P189" s="757"/>
      <c r="Q189" s="757"/>
      <c r="R189" s="757"/>
      <c r="S189" s="757"/>
      <c r="T189" s="757"/>
      <c r="U189" s="729"/>
      <c r="AR189" s="134"/>
      <c r="AT189" s="134"/>
      <c r="AU189" s="134"/>
      <c r="AY189" s="277"/>
      <c r="BE189" s="308"/>
      <c r="BF189" s="308"/>
      <c r="BG189" s="308"/>
      <c r="BH189" s="308"/>
      <c r="BI189" s="308"/>
      <c r="BJ189" s="277"/>
      <c r="BK189" s="308"/>
      <c r="BL189" s="277"/>
      <c r="BM189" s="134"/>
    </row>
    <row r="190" spans="2:65" s="2" customFormat="1" ht="39.75" customHeight="1">
      <c r="B190" s="301"/>
      <c r="C190" s="145">
        <v>35</v>
      </c>
      <c r="D190" s="576" t="s">
        <v>1844</v>
      </c>
      <c r="E190" s="146"/>
      <c r="F190" s="147" t="s">
        <v>887</v>
      </c>
      <c r="G190" s="148" t="s">
        <v>169</v>
      </c>
      <c r="H190" s="149">
        <v>7</v>
      </c>
      <c r="I190" s="150"/>
      <c r="J190" s="151">
        <f t="shared" si="0"/>
        <v>0</v>
      </c>
      <c r="K190" s="147" t="s">
        <v>1</v>
      </c>
      <c r="L190" s="152"/>
      <c r="M190" s="736"/>
      <c r="N190" s="737"/>
      <c r="O190" s="729"/>
      <c r="P190" s="757"/>
      <c r="Q190" s="757"/>
      <c r="R190" s="757"/>
      <c r="S190" s="757"/>
      <c r="T190" s="757"/>
      <c r="U190" s="729"/>
      <c r="AR190" s="134"/>
      <c r="AT190" s="134"/>
      <c r="AU190" s="134"/>
      <c r="AY190" s="277"/>
      <c r="BE190" s="308"/>
      <c r="BF190" s="308"/>
      <c r="BG190" s="308"/>
      <c r="BH190" s="308"/>
      <c r="BI190" s="308"/>
      <c r="BJ190" s="277"/>
      <c r="BK190" s="308"/>
      <c r="BL190" s="277"/>
      <c r="BM190" s="134"/>
    </row>
    <row r="191" spans="2:65" s="2" customFormat="1" ht="24.25" customHeight="1">
      <c r="B191" s="301"/>
      <c r="C191" s="145">
        <v>36</v>
      </c>
      <c r="D191" s="576" t="s">
        <v>1848</v>
      </c>
      <c r="E191" s="146"/>
      <c r="F191" s="147" t="s">
        <v>888</v>
      </c>
      <c r="G191" s="148" t="s">
        <v>169</v>
      </c>
      <c r="H191" s="149">
        <v>3</v>
      </c>
      <c r="I191" s="150"/>
      <c r="J191" s="151">
        <f t="shared" si="0"/>
        <v>0</v>
      </c>
      <c r="K191" s="147" t="s">
        <v>1</v>
      </c>
      <c r="L191" s="152"/>
      <c r="M191" s="736"/>
      <c r="N191" s="737"/>
      <c r="O191" s="729"/>
      <c r="P191" s="757"/>
      <c r="Q191" s="757"/>
      <c r="R191" s="757"/>
      <c r="S191" s="757"/>
      <c r="T191" s="757"/>
      <c r="U191" s="729"/>
      <c r="AR191" s="134"/>
      <c r="AT191" s="134"/>
      <c r="AU191" s="134"/>
      <c r="AY191" s="277"/>
      <c r="BE191" s="308"/>
      <c r="BF191" s="308"/>
      <c r="BG191" s="308"/>
      <c r="BH191" s="308"/>
      <c r="BI191" s="308"/>
      <c r="BJ191" s="277"/>
      <c r="BK191" s="308"/>
      <c r="BL191" s="277"/>
      <c r="BM191" s="134"/>
    </row>
    <row r="192" spans="2:65" s="2" customFormat="1" ht="24.65" customHeight="1">
      <c r="B192" s="301"/>
      <c r="C192" s="145">
        <v>37</v>
      </c>
      <c r="D192" s="576" t="s">
        <v>1847</v>
      </c>
      <c r="E192" s="146"/>
      <c r="F192" s="147" t="s">
        <v>889</v>
      </c>
      <c r="G192" s="148" t="s">
        <v>169</v>
      </c>
      <c r="H192" s="149">
        <v>3</v>
      </c>
      <c r="I192" s="150"/>
      <c r="J192" s="151">
        <f t="shared" si="0"/>
        <v>0</v>
      </c>
      <c r="K192" s="147" t="s">
        <v>1</v>
      </c>
      <c r="L192" s="152"/>
      <c r="M192" s="736"/>
      <c r="N192" s="737"/>
      <c r="O192" s="729"/>
      <c r="P192" s="757"/>
      <c r="Q192" s="757"/>
      <c r="R192" s="757"/>
      <c r="S192" s="757"/>
      <c r="T192" s="757"/>
      <c r="U192" s="729"/>
      <c r="AR192" s="134"/>
      <c r="AT192" s="134"/>
      <c r="AU192" s="134"/>
      <c r="AY192" s="277"/>
      <c r="BE192" s="308"/>
      <c r="BF192" s="308"/>
      <c r="BG192" s="308"/>
      <c r="BH192" s="308"/>
      <c r="BI192" s="308"/>
      <c r="BJ192" s="277"/>
      <c r="BK192" s="308"/>
      <c r="BL192" s="277"/>
      <c r="BM192" s="134"/>
    </row>
    <row r="193" spans="2:65" s="2" customFormat="1" ht="26.5" customHeight="1">
      <c r="B193" s="301"/>
      <c r="C193" s="145">
        <v>38</v>
      </c>
      <c r="D193" s="576" t="s">
        <v>1845</v>
      </c>
      <c r="E193" s="146"/>
      <c r="F193" s="147" t="s">
        <v>890</v>
      </c>
      <c r="G193" s="148" t="s">
        <v>169</v>
      </c>
      <c r="H193" s="149">
        <v>6</v>
      </c>
      <c r="I193" s="150"/>
      <c r="J193" s="151">
        <f t="shared" si="0"/>
        <v>0</v>
      </c>
      <c r="K193" s="147" t="s">
        <v>1</v>
      </c>
      <c r="L193" s="152"/>
      <c r="M193" s="736"/>
      <c r="N193" s="737"/>
      <c r="O193" s="729"/>
      <c r="P193" s="757"/>
      <c r="Q193" s="757"/>
      <c r="R193" s="757"/>
      <c r="S193" s="757"/>
      <c r="T193" s="757"/>
      <c r="U193" s="729"/>
      <c r="AR193" s="134"/>
      <c r="AT193" s="134"/>
      <c r="AU193" s="134"/>
      <c r="AY193" s="277"/>
      <c r="BE193" s="308"/>
      <c r="BF193" s="308"/>
      <c r="BG193" s="308"/>
      <c r="BH193" s="308"/>
      <c r="BI193" s="308"/>
      <c r="BJ193" s="277"/>
      <c r="BK193" s="308"/>
      <c r="BL193" s="277"/>
      <c r="BM193" s="134"/>
    </row>
    <row r="194" spans="2:65" s="2" customFormat="1" ht="22.2" customHeight="1">
      <c r="B194" s="301"/>
      <c r="C194" s="145">
        <v>39</v>
      </c>
      <c r="D194" s="576" t="s">
        <v>1846</v>
      </c>
      <c r="E194" s="146"/>
      <c r="F194" s="147" t="s">
        <v>892</v>
      </c>
      <c r="G194" s="148" t="s">
        <v>169</v>
      </c>
      <c r="H194" s="149">
        <v>4</v>
      </c>
      <c r="I194" s="150"/>
      <c r="J194" s="151">
        <f t="shared" si="0"/>
        <v>0</v>
      </c>
      <c r="K194" s="147" t="s">
        <v>1</v>
      </c>
      <c r="L194" s="152"/>
      <c r="M194" s="736"/>
      <c r="N194" s="737"/>
      <c r="O194" s="729"/>
      <c r="P194" s="757"/>
      <c r="Q194" s="757"/>
      <c r="R194" s="757"/>
      <c r="S194" s="757"/>
      <c r="T194" s="757"/>
      <c r="U194" s="729"/>
      <c r="AR194" s="134"/>
      <c r="AT194" s="134"/>
      <c r="AU194" s="134"/>
      <c r="AY194" s="277"/>
      <c r="BE194" s="308"/>
      <c r="BF194" s="308"/>
      <c r="BG194" s="308"/>
      <c r="BH194" s="308"/>
      <c r="BI194" s="308"/>
      <c r="BJ194" s="277"/>
      <c r="BK194" s="308"/>
      <c r="BL194" s="277"/>
      <c r="BM194" s="134"/>
    </row>
    <row r="195" spans="2:65" s="2" customFormat="1" ht="36" customHeight="1">
      <c r="B195" s="301"/>
      <c r="C195" s="145">
        <v>40</v>
      </c>
      <c r="D195" s="576" t="s">
        <v>1849</v>
      </c>
      <c r="E195" s="146"/>
      <c r="F195" s="147" t="s">
        <v>894</v>
      </c>
      <c r="G195" s="148" t="s">
        <v>169</v>
      </c>
      <c r="H195" s="149">
        <v>2</v>
      </c>
      <c r="I195" s="150"/>
      <c r="J195" s="151">
        <f t="shared" si="0"/>
        <v>0</v>
      </c>
      <c r="K195" s="147" t="s">
        <v>1</v>
      </c>
      <c r="L195" s="152"/>
      <c r="M195" s="736"/>
      <c r="N195" s="737"/>
      <c r="O195" s="729"/>
      <c r="P195" s="757"/>
      <c r="Q195" s="757"/>
      <c r="R195" s="757"/>
      <c r="S195" s="757"/>
      <c r="T195" s="757"/>
      <c r="U195" s="729"/>
      <c r="AR195" s="134"/>
      <c r="AT195" s="134"/>
      <c r="AU195" s="134"/>
      <c r="AY195" s="277"/>
      <c r="BE195" s="308"/>
      <c r="BF195" s="308"/>
      <c r="BG195" s="308"/>
      <c r="BH195" s="308"/>
      <c r="BI195" s="308"/>
      <c r="BJ195" s="277"/>
      <c r="BK195" s="308"/>
      <c r="BL195" s="277"/>
      <c r="BM195" s="134"/>
    </row>
    <row r="196" spans="2:65" s="2" customFormat="1" ht="33" customHeight="1">
      <c r="B196" s="301"/>
      <c r="C196" s="145">
        <v>41</v>
      </c>
      <c r="D196" s="576" t="s">
        <v>1850</v>
      </c>
      <c r="E196" s="146"/>
      <c r="F196" s="147" t="s">
        <v>896</v>
      </c>
      <c r="G196" s="148" t="s">
        <v>169</v>
      </c>
      <c r="H196" s="149">
        <v>1</v>
      </c>
      <c r="I196" s="150"/>
      <c r="J196" s="151">
        <f t="shared" si="0"/>
        <v>0</v>
      </c>
      <c r="K196" s="147" t="s">
        <v>1</v>
      </c>
      <c r="L196" s="152"/>
      <c r="M196" s="736"/>
      <c r="N196" s="737"/>
      <c r="O196" s="729"/>
      <c r="P196" s="757"/>
      <c r="Q196" s="757"/>
      <c r="R196" s="757"/>
      <c r="S196" s="757"/>
      <c r="T196" s="757"/>
      <c r="U196" s="729"/>
      <c r="AR196" s="134"/>
      <c r="AT196" s="134"/>
      <c r="AU196" s="134"/>
      <c r="AY196" s="277"/>
      <c r="BE196" s="308"/>
      <c r="BF196" s="308"/>
      <c r="BG196" s="308"/>
      <c r="BH196" s="308"/>
      <c r="BI196" s="308"/>
      <c r="BJ196" s="277"/>
      <c r="BK196" s="308"/>
      <c r="BL196" s="277"/>
      <c r="BM196" s="134"/>
    </row>
    <row r="197" spans="2:65" s="292" customFormat="1" ht="34.200000000000003" customHeight="1">
      <c r="B197" s="293"/>
      <c r="C197" s="145">
        <v>42</v>
      </c>
      <c r="D197" s="145"/>
      <c r="E197" s="146"/>
      <c r="F197" s="147" t="s">
        <v>898</v>
      </c>
      <c r="G197" s="148" t="s">
        <v>169</v>
      </c>
      <c r="H197" s="149">
        <v>1</v>
      </c>
      <c r="I197" s="150"/>
      <c r="J197" s="151">
        <f t="shared" si="0"/>
        <v>0</v>
      </c>
      <c r="K197" s="147" t="s">
        <v>1</v>
      </c>
      <c r="L197" s="293"/>
      <c r="M197" s="780"/>
      <c r="N197" s="780"/>
      <c r="O197" s="780"/>
      <c r="P197" s="781"/>
      <c r="Q197" s="780"/>
      <c r="R197" s="781"/>
      <c r="S197" s="780"/>
      <c r="T197" s="781"/>
      <c r="U197" s="780"/>
      <c r="AR197" s="120"/>
      <c r="AT197" s="127"/>
      <c r="AU197" s="127"/>
      <c r="AY197" s="120"/>
      <c r="BK197" s="128"/>
    </row>
    <row r="198" spans="2:65" s="292" customFormat="1" ht="34.200000000000003" customHeight="1">
      <c r="B198" s="293"/>
      <c r="C198" s="145">
        <v>43</v>
      </c>
      <c r="D198" s="145"/>
      <c r="E198" s="146"/>
      <c r="F198" s="147" t="s">
        <v>899</v>
      </c>
      <c r="G198" s="148" t="s">
        <v>169</v>
      </c>
      <c r="H198" s="149">
        <v>1</v>
      </c>
      <c r="I198" s="150"/>
      <c r="J198" s="151">
        <f t="shared" si="0"/>
        <v>0</v>
      </c>
      <c r="K198" s="147"/>
      <c r="L198" s="293"/>
      <c r="M198" s="780"/>
      <c r="N198" s="780"/>
      <c r="O198" s="780"/>
      <c r="P198" s="781"/>
      <c r="Q198" s="780"/>
      <c r="R198" s="781"/>
      <c r="S198" s="780"/>
      <c r="T198" s="781"/>
      <c r="U198" s="780"/>
      <c r="AR198" s="120"/>
      <c r="AT198" s="127"/>
      <c r="AU198" s="127"/>
      <c r="AY198" s="120"/>
      <c r="BK198" s="128"/>
    </row>
    <row r="199" spans="2:65" s="292" customFormat="1" ht="34.200000000000003" customHeight="1">
      <c r="B199" s="293"/>
      <c r="C199" s="145">
        <v>44</v>
      </c>
      <c r="D199" s="145"/>
      <c r="E199" s="146"/>
      <c r="F199" s="147" t="s">
        <v>900</v>
      </c>
      <c r="G199" s="148" t="s">
        <v>169</v>
      </c>
      <c r="H199" s="149">
        <v>1</v>
      </c>
      <c r="I199" s="150"/>
      <c r="J199" s="151">
        <f t="shared" si="0"/>
        <v>0</v>
      </c>
      <c r="K199" s="147"/>
      <c r="L199" s="293"/>
      <c r="M199" s="780"/>
      <c r="N199" s="780"/>
      <c r="O199" s="780"/>
      <c r="P199" s="781"/>
      <c r="Q199" s="780"/>
      <c r="R199" s="781"/>
      <c r="S199" s="780"/>
      <c r="T199" s="781"/>
      <c r="U199" s="780"/>
      <c r="AR199" s="120"/>
      <c r="AT199" s="127"/>
      <c r="AU199" s="127"/>
      <c r="AY199" s="120"/>
      <c r="BK199" s="128"/>
    </row>
    <row r="200" spans="2:65" s="292" customFormat="1" ht="34.200000000000003" customHeight="1">
      <c r="B200" s="293"/>
      <c r="C200" s="145">
        <v>45</v>
      </c>
      <c r="D200" s="576" t="s">
        <v>1851</v>
      </c>
      <c r="E200" s="146"/>
      <c r="F200" s="147" t="s">
        <v>901</v>
      </c>
      <c r="G200" s="148" t="s">
        <v>169</v>
      </c>
      <c r="H200" s="149">
        <v>1</v>
      </c>
      <c r="I200" s="150"/>
      <c r="J200" s="151">
        <f t="shared" si="0"/>
        <v>0</v>
      </c>
      <c r="K200" s="147"/>
      <c r="L200" s="293"/>
      <c r="M200" s="780"/>
      <c r="N200" s="780"/>
      <c r="O200" s="780"/>
      <c r="P200" s="781"/>
      <c r="Q200" s="780"/>
      <c r="R200" s="781"/>
      <c r="S200" s="780"/>
      <c r="T200" s="781"/>
      <c r="U200" s="780"/>
      <c r="AR200" s="120"/>
      <c r="AT200" s="127"/>
      <c r="AU200" s="127"/>
      <c r="AY200" s="120"/>
      <c r="BK200" s="128"/>
    </row>
    <row r="201" spans="2:65" s="292" customFormat="1" ht="15" customHeight="1">
      <c r="B201" s="293"/>
      <c r="C201" s="531"/>
      <c r="D201" s="173"/>
      <c r="E201" s="532"/>
      <c r="F201" s="533"/>
      <c r="G201" s="360"/>
      <c r="H201" s="534"/>
      <c r="I201" s="407"/>
      <c r="J201" s="535"/>
      <c r="K201" s="533"/>
      <c r="L201" s="293"/>
      <c r="M201" s="780"/>
      <c r="N201" s="780"/>
      <c r="O201" s="780"/>
      <c r="P201" s="781"/>
      <c r="Q201" s="780"/>
      <c r="R201" s="781"/>
      <c r="S201" s="780"/>
      <c r="T201" s="781"/>
      <c r="U201" s="780"/>
      <c r="AR201" s="120"/>
      <c r="AT201" s="127"/>
      <c r="AU201" s="127"/>
      <c r="AY201" s="120"/>
      <c r="BK201" s="128"/>
    </row>
    <row r="202" spans="2:65" s="292" customFormat="1" ht="13.2" customHeight="1">
      <c r="B202" s="293"/>
      <c r="C202" s="10"/>
      <c r="D202" s="168" t="s">
        <v>71</v>
      </c>
      <c r="E202" s="536" t="s">
        <v>174</v>
      </c>
      <c r="F202" s="180" t="s">
        <v>902</v>
      </c>
      <c r="G202" s="165"/>
      <c r="H202" s="166"/>
      <c r="I202" s="141"/>
      <c r="J202" s="300">
        <f>SUM(J203)</f>
        <v>0</v>
      </c>
      <c r="K202" s="10"/>
      <c r="L202" s="293"/>
      <c r="M202" s="780"/>
      <c r="N202" s="780"/>
      <c r="O202" s="780"/>
      <c r="P202" s="781"/>
      <c r="Q202" s="780"/>
      <c r="R202" s="781"/>
      <c r="S202" s="780"/>
      <c r="T202" s="781"/>
      <c r="U202" s="780"/>
      <c r="AR202" s="120"/>
      <c r="AT202" s="127"/>
      <c r="AU202" s="127"/>
      <c r="AY202" s="120"/>
      <c r="BK202" s="128"/>
    </row>
    <row r="203" spans="2:65" s="292" customFormat="1" ht="34.200000000000003" customHeight="1">
      <c r="B203" s="293"/>
      <c r="C203" s="145">
        <v>46</v>
      </c>
      <c r="D203" s="145"/>
      <c r="E203" s="146"/>
      <c r="F203" s="147" t="s">
        <v>903</v>
      </c>
      <c r="G203" s="148" t="s">
        <v>158</v>
      </c>
      <c r="H203" s="149">
        <v>700</v>
      </c>
      <c r="I203" s="150"/>
      <c r="J203" s="151">
        <f t="shared" si="0"/>
        <v>0</v>
      </c>
      <c r="K203" s="147"/>
      <c r="L203" s="293"/>
      <c r="M203" s="780"/>
      <c r="N203" s="780"/>
      <c r="O203" s="780"/>
      <c r="P203" s="781"/>
      <c r="Q203" s="780"/>
      <c r="R203" s="781"/>
      <c r="S203" s="780"/>
      <c r="T203" s="781"/>
      <c r="U203" s="780"/>
      <c r="AR203" s="120"/>
      <c r="AT203" s="127"/>
      <c r="AU203" s="127"/>
      <c r="AY203" s="120"/>
      <c r="BK203" s="128"/>
    </row>
    <row r="204" spans="2:65" s="292" customFormat="1" ht="20.25" customHeight="1">
      <c r="B204" s="293"/>
      <c r="C204" s="10"/>
      <c r="D204" s="168" t="s">
        <v>131</v>
      </c>
      <c r="E204" s="138"/>
      <c r="F204" s="166" t="s">
        <v>904</v>
      </c>
      <c r="G204" s="165"/>
      <c r="H204" s="166">
        <v>700</v>
      </c>
      <c r="I204" s="141"/>
      <c r="J204" s="10"/>
      <c r="K204" s="10"/>
      <c r="L204" s="293"/>
      <c r="M204" s="780"/>
      <c r="N204" s="780"/>
      <c r="O204" s="780"/>
      <c r="P204" s="781"/>
      <c r="Q204" s="780"/>
      <c r="R204" s="781"/>
      <c r="S204" s="780"/>
      <c r="T204" s="781"/>
      <c r="U204" s="780"/>
      <c r="AR204" s="120"/>
      <c r="AT204" s="127"/>
      <c r="AU204" s="127"/>
      <c r="AY204" s="120"/>
      <c r="BK204" s="128"/>
    </row>
    <row r="205" spans="2:65" s="292" customFormat="1" ht="13.2" customHeight="1">
      <c r="B205" s="293"/>
      <c r="C205" s="10"/>
      <c r="D205" s="173"/>
      <c r="E205" s="138"/>
      <c r="F205" s="170"/>
      <c r="G205" s="165"/>
      <c r="H205" s="166"/>
      <c r="I205" s="141"/>
      <c r="J205" s="10"/>
      <c r="K205" s="10"/>
      <c r="L205" s="293"/>
      <c r="M205" s="780"/>
      <c r="N205" s="780"/>
      <c r="O205" s="780"/>
      <c r="P205" s="781"/>
      <c r="Q205" s="780"/>
      <c r="R205" s="781"/>
      <c r="S205" s="780"/>
      <c r="T205" s="781"/>
      <c r="U205" s="780"/>
      <c r="AR205" s="120"/>
      <c r="AT205" s="127"/>
      <c r="AU205" s="127"/>
      <c r="AY205" s="120"/>
      <c r="BK205" s="128"/>
    </row>
    <row r="206" spans="2:65" s="292" customFormat="1" ht="13.2" customHeight="1">
      <c r="B206" s="293"/>
      <c r="C206" s="10"/>
      <c r="D206" s="168" t="s">
        <v>71</v>
      </c>
      <c r="E206" s="536" t="s">
        <v>175</v>
      </c>
      <c r="F206" s="180" t="s">
        <v>905</v>
      </c>
      <c r="G206" s="165"/>
      <c r="H206" s="166"/>
      <c r="I206" s="141"/>
      <c r="J206" s="300">
        <f>SUM(J207:J214)</f>
        <v>0</v>
      </c>
      <c r="K206" s="10"/>
      <c r="L206" s="293"/>
      <c r="M206" s="780"/>
      <c r="N206" s="780"/>
      <c r="O206" s="780"/>
      <c r="P206" s="781"/>
      <c r="Q206" s="780"/>
      <c r="R206" s="781"/>
      <c r="S206" s="780"/>
      <c r="T206" s="781"/>
      <c r="U206" s="780"/>
      <c r="AR206" s="120"/>
      <c r="AT206" s="127"/>
      <c r="AU206" s="127"/>
      <c r="AY206" s="120"/>
      <c r="BK206" s="128"/>
    </row>
    <row r="207" spans="2:65" s="292" customFormat="1" ht="13.2" customHeight="1">
      <c r="B207" s="293"/>
      <c r="C207" s="145">
        <v>47</v>
      </c>
      <c r="D207" s="145"/>
      <c r="E207" s="146"/>
      <c r="F207" s="147" t="s">
        <v>906</v>
      </c>
      <c r="G207" s="148" t="s">
        <v>158</v>
      </c>
      <c r="H207" s="149">
        <v>3.4</v>
      </c>
      <c r="I207" s="150"/>
      <c r="J207" s="151">
        <f t="shared" ref="J207:J214" si="1">ROUND(I207*H207,0)</f>
        <v>0</v>
      </c>
      <c r="K207" s="147" t="s">
        <v>1</v>
      </c>
      <c r="L207" s="293"/>
      <c r="M207" s="780"/>
      <c r="N207" s="780"/>
      <c r="O207" s="780"/>
      <c r="P207" s="781"/>
      <c r="Q207" s="780"/>
      <c r="R207" s="781"/>
      <c r="S207" s="780"/>
      <c r="T207" s="781"/>
      <c r="U207" s="780"/>
      <c r="AR207" s="120"/>
      <c r="AT207" s="127"/>
      <c r="AU207" s="127"/>
      <c r="AY207" s="120"/>
      <c r="BK207" s="128"/>
    </row>
    <row r="208" spans="2:65" s="292" customFormat="1" ht="13.2" customHeight="1">
      <c r="B208" s="293"/>
      <c r="C208" s="145">
        <v>48</v>
      </c>
      <c r="D208" s="145"/>
      <c r="E208" s="146"/>
      <c r="F208" s="147" t="s">
        <v>907</v>
      </c>
      <c r="G208" s="148" t="s">
        <v>158</v>
      </c>
      <c r="H208" s="149">
        <v>0.6</v>
      </c>
      <c r="I208" s="150"/>
      <c r="J208" s="151">
        <f t="shared" si="1"/>
        <v>0</v>
      </c>
      <c r="K208" s="147" t="s">
        <v>1</v>
      </c>
      <c r="L208" s="293"/>
      <c r="M208" s="780"/>
      <c r="N208" s="780"/>
      <c r="O208" s="780"/>
      <c r="P208" s="781"/>
      <c r="Q208" s="780"/>
      <c r="R208" s="781"/>
      <c r="S208" s="780"/>
      <c r="T208" s="781"/>
      <c r="U208" s="780"/>
      <c r="AR208" s="120"/>
      <c r="AT208" s="127"/>
      <c r="AU208" s="127"/>
      <c r="AY208" s="120"/>
      <c r="BK208" s="128"/>
    </row>
    <row r="209" spans="2:65" s="292" customFormat="1" ht="13.2" customHeight="1">
      <c r="B209" s="293"/>
      <c r="C209" s="145">
        <v>49</v>
      </c>
      <c r="D209" s="145"/>
      <c r="E209" s="146"/>
      <c r="F209" s="147" t="s">
        <v>908</v>
      </c>
      <c r="G209" s="148" t="s">
        <v>158</v>
      </c>
      <c r="H209" s="149">
        <v>0.4</v>
      </c>
      <c r="I209" s="150"/>
      <c r="J209" s="151">
        <f t="shared" si="1"/>
        <v>0</v>
      </c>
      <c r="K209" s="147" t="s">
        <v>1</v>
      </c>
      <c r="L209" s="293"/>
      <c r="M209" s="780"/>
      <c r="N209" s="780"/>
      <c r="O209" s="780"/>
      <c r="P209" s="781"/>
      <c r="Q209" s="780"/>
      <c r="R209" s="781"/>
      <c r="S209" s="780"/>
      <c r="T209" s="781"/>
      <c r="U209" s="780"/>
      <c r="AR209" s="120"/>
      <c r="AT209" s="127"/>
      <c r="AU209" s="127"/>
      <c r="AY209" s="120"/>
      <c r="BK209" s="128"/>
    </row>
    <row r="210" spans="2:65" s="292" customFormat="1" ht="13.2" customHeight="1">
      <c r="B210" s="293"/>
      <c r="C210" s="145">
        <v>50</v>
      </c>
      <c r="D210" s="145"/>
      <c r="E210" s="146"/>
      <c r="F210" s="147" t="s">
        <v>909</v>
      </c>
      <c r="G210" s="148" t="s">
        <v>158</v>
      </c>
      <c r="H210" s="149">
        <v>1.7</v>
      </c>
      <c r="I210" s="150"/>
      <c r="J210" s="151">
        <f t="shared" si="1"/>
        <v>0</v>
      </c>
      <c r="K210" s="147" t="s">
        <v>1</v>
      </c>
      <c r="L210" s="293"/>
      <c r="M210" s="780"/>
      <c r="N210" s="780"/>
      <c r="O210" s="780"/>
      <c r="P210" s="781"/>
      <c r="Q210" s="780"/>
      <c r="R210" s="781"/>
      <c r="S210" s="780"/>
      <c r="T210" s="781"/>
      <c r="U210" s="780"/>
      <c r="AR210" s="120"/>
      <c r="AT210" s="127"/>
      <c r="AU210" s="127"/>
      <c r="AY210" s="120"/>
      <c r="BK210" s="128"/>
    </row>
    <row r="211" spans="2:65" s="292" customFormat="1" ht="13.2" customHeight="1">
      <c r="B211" s="293"/>
      <c r="C211" s="145">
        <v>51</v>
      </c>
      <c r="D211" s="145"/>
      <c r="E211" s="146"/>
      <c r="F211" s="147" t="s">
        <v>910</v>
      </c>
      <c r="G211" s="148" t="s">
        <v>158</v>
      </c>
      <c r="H211" s="149">
        <v>2</v>
      </c>
      <c r="I211" s="150"/>
      <c r="J211" s="151">
        <f t="shared" si="1"/>
        <v>0</v>
      </c>
      <c r="K211" s="147" t="s">
        <v>1</v>
      </c>
      <c r="L211" s="293"/>
      <c r="M211" s="780"/>
      <c r="N211" s="780"/>
      <c r="O211" s="780"/>
      <c r="P211" s="781"/>
      <c r="Q211" s="780"/>
      <c r="R211" s="781"/>
      <c r="S211" s="780"/>
      <c r="T211" s="781"/>
      <c r="U211" s="780"/>
      <c r="AR211" s="120"/>
      <c r="AT211" s="127"/>
      <c r="AU211" s="127"/>
      <c r="AY211" s="120"/>
      <c r="BK211" s="128"/>
    </row>
    <row r="212" spans="2:65" s="292" customFormat="1" ht="13.2" customHeight="1">
      <c r="B212" s="293"/>
      <c r="C212" s="145">
        <v>52</v>
      </c>
      <c r="D212" s="145"/>
      <c r="E212" s="146"/>
      <c r="F212" s="147" t="s">
        <v>911</v>
      </c>
      <c r="G212" s="148" t="s">
        <v>158</v>
      </c>
      <c r="H212" s="149">
        <v>1.2</v>
      </c>
      <c r="I212" s="150"/>
      <c r="J212" s="151">
        <f t="shared" si="1"/>
        <v>0</v>
      </c>
      <c r="K212" s="147" t="s">
        <v>1</v>
      </c>
      <c r="L212" s="293"/>
      <c r="M212" s="780"/>
      <c r="N212" s="780"/>
      <c r="O212" s="780"/>
      <c r="P212" s="781"/>
      <c r="Q212" s="780"/>
      <c r="R212" s="781"/>
      <c r="S212" s="780"/>
      <c r="T212" s="781"/>
      <c r="U212" s="780"/>
      <c r="AR212" s="120"/>
      <c r="AT212" s="127"/>
      <c r="AU212" s="127"/>
      <c r="AY212" s="120"/>
      <c r="BK212" s="128"/>
    </row>
    <row r="213" spans="2:65" s="292" customFormat="1" ht="13.2" customHeight="1">
      <c r="B213" s="293"/>
      <c r="C213" s="145">
        <v>53</v>
      </c>
      <c r="D213" s="145"/>
      <c r="E213" s="146"/>
      <c r="F213" s="147" t="s">
        <v>912</v>
      </c>
      <c r="G213" s="148" t="s">
        <v>158</v>
      </c>
      <c r="H213" s="149">
        <v>3.2</v>
      </c>
      <c r="I213" s="150"/>
      <c r="J213" s="151">
        <f t="shared" si="1"/>
        <v>0</v>
      </c>
      <c r="K213" s="147"/>
      <c r="L213" s="293"/>
      <c r="M213" s="780"/>
      <c r="N213" s="780"/>
      <c r="O213" s="780"/>
      <c r="P213" s="781"/>
      <c r="Q213" s="780"/>
      <c r="R213" s="781"/>
      <c r="S213" s="780"/>
      <c r="T213" s="781"/>
      <c r="U213" s="780"/>
      <c r="AR213" s="120"/>
      <c r="AT213" s="127"/>
      <c r="AU213" s="127"/>
      <c r="AY213" s="120"/>
      <c r="BK213" s="128"/>
    </row>
    <row r="214" spans="2:65" s="292" customFormat="1" ht="13.2" customHeight="1">
      <c r="B214" s="293"/>
      <c r="C214" s="145">
        <v>54</v>
      </c>
      <c r="D214" s="145"/>
      <c r="E214" s="146"/>
      <c r="F214" s="147" t="s">
        <v>643</v>
      </c>
      <c r="G214" s="148" t="s">
        <v>644</v>
      </c>
      <c r="H214" s="149">
        <v>100</v>
      </c>
      <c r="I214" s="150"/>
      <c r="J214" s="151">
        <f t="shared" si="1"/>
        <v>0</v>
      </c>
      <c r="K214" s="147" t="s">
        <v>1</v>
      </c>
      <c r="L214" s="293"/>
      <c r="M214" s="780"/>
      <c r="N214" s="780"/>
      <c r="O214" s="780"/>
      <c r="P214" s="781"/>
      <c r="Q214" s="780"/>
      <c r="R214" s="781"/>
      <c r="S214" s="780"/>
      <c r="T214" s="781"/>
      <c r="U214" s="780"/>
      <c r="AR214" s="120"/>
      <c r="AT214" s="127"/>
      <c r="AU214" s="127"/>
      <c r="AY214" s="120"/>
      <c r="BK214" s="128"/>
    </row>
    <row r="215" spans="2:65" s="292" customFormat="1" ht="13.2" customHeight="1">
      <c r="B215" s="293"/>
      <c r="C215" s="531"/>
      <c r="D215" s="173"/>
      <c r="E215" s="532"/>
      <c r="F215" s="533"/>
      <c r="G215" s="360"/>
      <c r="H215" s="534"/>
      <c r="I215" s="407"/>
      <c r="J215" s="535"/>
      <c r="K215" s="533"/>
      <c r="L215" s="293"/>
      <c r="M215" s="780"/>
      <c r="N215" s="780"/>
      <c r="O215" s="780"/>
      <c r="P215" s="781"/>
      <c r="Q215" s="780"/>
      <c r="R215" s="781"/>
      <c r="S215" s="780"/>
      <c r="T215" s="781"/>
      <c r="U215" s="780"/>
      <c r="AR215" s="120"/>
      <c r="AT215" s="127"/>
      <c r="AU215" s="127"/>
      <c r="AY215" s="120"/>
      <c r="BK215" s="128"/>
    </row>
    <row r="216" spans="2:65" s="292" customFormat="1" ht="22.95" customHeight="1">
      <c r="B216" s="293"/>
      <c r="D216" s="120" t="s">
        <v>71</v>
      </c>
      <c r="E216" s="129" t="s">
        <v>375</v>
      </c>
      <c r="F216" s="129" t="s">
        <v>913</v>
      </c>
      <c r="I216" s="294"/>
      <c r="J216" s="300">
        <f>SUM(J217:J219)</f>
        <v>0</v>
      </c>
      <c r="L216" s="293"/>
      <c r="M216" s="780"/>
      <c r="N216" s="780"/>
      <c r="O216" s="780"/>
      <c r="P216" s="781"/>
      <c r="Q216" s="780"/>
      <c r="R216" s="781"/>
      <c r="S216" s="780"/>
      <c r="T216" s="781"/>
      <c r="U216" s="780"/>
      <c r="AR216" s="120"/>
      <c r="AT216" s="127"/>
      <c r="AU216" s="127"/>
      <c r="AY216" s="120"/>
      <c r="BK216" s="128"/>
    </row>
    <row r="217" spans="2:65" s="2" customFormat="1" ht="58.2" customHeight="1">
      <c r="B217" s="301"/>
      <c r="C217" s="145">
        <v>55</v>
      </c>
      <c r="D217" s="145"/>
      <c r="E217" s="146"/>
      <c r="F217" s="147" t="s">
        <v>914</v>
      </c>
      <c r="G217" s="148" t="s">
        <v>171</v>
      </c>
      <c r="H217" s="149">
        <v>28</v>
      </c>
      <c r="I217" s="150"/>
      <c r="J217" s="151">
        <f>ROUND(I217*H217,0)</f>
        <v>0</v>
      </c>
      <c r="K217" s="147" t="s">
        <v>1</v>
      </c>
      <c r="L217" s="152"/>
      <c r="M217" s="736"/>
      <c r="N217" s="737"/>
      <c r="O217" s="729"/>
      <c r="P217" s="757"/>
      <c r="Q217" s="757"/>
      <c r="R217" s="757"/>
      <c r="S217" s="757"/>
      <c r="T217" s="757"/>
      <c r="U217" s="729"/>
      <c r="AR217" s="134"/>
      <c r="AT217" s="134"/>
      <c r="AU217" s="134"/>
      <c r="AY217" s="277"/>
      <c r="BE217" s="308"/>
      <c r="BF217" s="308"/>
      <c r="BG217" s="308"/>
      <c r="BH217" s="308"/>
      <c r="BI217" s="308"/>
      <c r="BJ217" s="277"/>
      <c r="BK217" s="308"/>
      <c r="BL217" s="277"/>
      <c r="BM217" s="134"/>
    </row>
    <row r="218" spans="2:65" s="10" customFormat="1" ht="15" customHeight="1">
      <c r="B218" s="136"/>
      <c r="D218" s="137" t="s">
        <v>131</v>
      </c>
      <c r="E218" s="138" t="s">
        <v>1</v>
      </c>
      <c r="F218" s="139" t="s">
        <v>916</v>
      </c>
      <c r="H218" s="140">
        <v>28</v>
      </c>
      <c r="I218" s="141"/>
      <c r="L218" s="136"/>
      <c r="M218" s="738"/>
      <c r="N218" s="738"/>
      <c r="O218" s="738"/>
      <c r="P218" s="738"/>
      <c r="Q218" s="738"/>
      <c r="R218" s="738"/>
      <c r="S218" s="738"/>
      <c r="T218" s="738"/>
      <c r="U218" s="738"/>
      <c r="AT218" s="138"/>
      <c r="AU218" s="138"/>
      <c r="AY218" s="138"/>
    </row>
    <row r="219" spans="2:65" s="2" customFormat="1" ht="30" customHeight="1">
      <c r="B219" s="301"/>
      <c r="C219" s="145">
        <v>56</v>
      </c>
      <c r="D219" s="145"/>
      <c r="E219" s="146"/>
      <c r="F219" s="147" t="s">
        <v>176</v>
      </c>
      <c r="G219" s="148" t="s">
        <v>138</v>
      </c>
      <c r="H219" s="149">
        <v>5</v>
      </c>
      <c r="I219" s="150"/>
      <c r="J219" s="151">
        <f>ROUND(I219*H219,0)</f>
        <v>0</v>
      </c>
      <c r="K219" s="147" t="s">
        <v>1</v>
      </c>
      <c r="L219" s="152"/>
      <c r="M219" s="736"/>
      <c r="N219" s="737"/>
      <c r="O219" s="729"/>
      <c r="P219" s="757"/>
      <c r="Q219" s="757"/>
      <c r="R219" s="757"/>
      <c r="S219" s="757"/>
      <c r="T219" s="757"/>
      <c r="U219" s="729"/>
      <c r="AR219" s="134"/>
      <c r="AT219" s="134"/>
      <c r="AU219" s="134"/>
      <c r="AY219" s="277"/>
      <c r="BE219" s="308"/>
      <c r="BF219" s="308"/>
      <c r="BG219" s="308"/>
      <c r="BH219" s="308"/>
      <c r="BI219" s="308"/>
      <c r="BJ219" s="277"/>
      <c r="BK219" s="308"/>
      <c r="BL219" s="277"/>
      <c r="BM219" s="134"/>
    </row>
    <row r="220" spans="2:65" s="2" customFormat="1" ht="12.65" customHeight="1">
      <c r="B220" s="301"/>
      <c r="C220" s="531"/>
      <c r="D220" s="173"/>
      <c r="E220" s="532"/>
      <c r="F220" s="533"/>
      <c r="G220" s="360"/>
      <c r="H220" s="534"/>
      <c r="I220" s="407"/>
      <c r="J220" s="535"/>
      <c r="K220" s="533"/>
      <c r="L220" s="152"/>
      <c r="M220" s="736"/>
      <c r="N220" s="737"/>
      <c r="O220" s="729"/>
      <c r="P220" s="757"/>
      <c r="Q220" s="757"/>
      <c r="R220" s="757"/>
      <c r="S220" s="757"/>
      <c r="T220" s="757"/>
      <c r="U220" s="729"/>
      <c r="AR220" s="134"/>
      <c r="AT220" s="134"/>
      <c r="AU220" s="134"/>
      <c r="AY220" s="277"/>
      <c r="BE220" s="308"/>
      <c r="BF220" s="308"/>
      <c r="BG220" s="308"/>
      <c r="BH220" s="308"/>
      <c r="BI220" s="308"/>
      <c r="BJ220" s="277"/>
      <c r="BK220" s="308"/>
      <c r="BL220" s="277"/>
      <c r="BM220" s="134"/>
    </row>
    <row r="221" spans="2:65" s="292" customFormat="1" ht="13.95" customHeight="1">
      <c r="B221" s="293"/>
      <c r="D221" s="120" t="s">
        <v>71</v>
      </c>
      <c r="E221" s="129" t="s">
        <v>633</v>
      </c>
      <c r="F221" s="129" t="s">
        <v>918</v>
      </c>
      <c r="I221" s="294"/>
      <c r="J221" s="300">
        <f>SUM(J222:J226)</f>
        <v>0</v>
      </c>
      <c r="L221" s="293"/>
      <c r="M221" s="780"/>
      <c r="N221" s="780"/>
      <c r="O221" s="780"/>
      <c r="P221" s="781"/>
      <c r="Q221" s="780"/>
      <c r="R221" s="781"/>
      <c r="S221" s="780"/>
      <c r="T221" s="781"/>
      <c r="U221" s="780"/>
      <c r="AR221" s="120"/>
      <c r="AT221" s="127"/>
      <c r="AU221" s="127"/>
      <c r="AY221" s="120"/>
      <c r="BK221" s="128"/>
    </row>
    <row r="222" spans="2:65" s="2" customFormat="1" ht="39" customHeight="1">
      <c r="B222" s="301"/>
      <c r="C222" s="145">
        <v>58</v>
      </c>
      <c r="D222" s="145"/>
      <c r="E222" s="146"/>
      <c r="F222" s="147" t="s">
        <v>919</v>
      </c>
      <c r="G222" s="148" t="s">
        <v>171</v>
      </c>
      <c r="H222" s="149">
        <v>150</v>
      </c>
      <c r="I222" s="150"/>
      <c r="J222" s="151">
        <f>ROUND(I222*H222,0)</f>
        <v>0</v>
      </c>
      <c r="K222" s="147" t="s">
        <v>1</v>
      </c>
      <c r="L222" s="152"/>
      <c r="M222" s="736"/>
      <c r="N222" s="737"/>
      <c r="O222" s="729"/>
      <c r="P222" s="757"/>
      <c r="Q222" s="757"/>
      <c r="R222" s="757"/>
      <c r="S222" s="757"/>
      <c r="T222" s="757"/>
      <c r="U222" s="729"/>
      <c r="AR222" s="134"/>
      <c r="AT222" s="134"/>
      <c r="AU222" s="134"/>
      <c r="AY222" s="277"/>
      <c r="BE222" s="308"/>
      <c r="BF222" s="308"/>
      <c r="BG222" s="308"/>
      <c r="BH222" s="308"/>
      <c r="BI222" s="308"/>
      <c r="BJ222" s="277"/>
      <c r="BK222" s="308"/>
      <c r="BL222" s="277"/>
      <c r="BM222" s="134"/>
    </row>
    <row r="223" spans="2:65" s="10" customFormat="1" ht="15" customHeight="1">
      <c r="B223" s="136"/>
      <c r="D223" s="137" t="s">
        <v>131</v>
      </c>
      <c r="E223" s="138" t="s">
        <v>1</v>
      </c>
      <c r="F223" s="311" t="s">
        <v>921</v>
      </c>
      <c r="H223" s="140">
        <v>150</v>
      </c>
      <c r="I223" s="141"/>
      <c r="L223" s="136"/>
      <c r="M223" s="738"/>
      <c r="N223" s="738"/>
      <c r="O223" s="738"/>
      <c r="P223" s="738"/>
      <c r="Q223" s="738"/>
      <c r="R223" s="738"/>
      <c r="S223" s="738"/>
      <c r="T223" s="738"/>
      <c r="U223" s="738"/>
      <c r="AT223" s="138"/>
      <c r="AU223" s="138"/>
      <c r="AY223" s="138"/>
    </row>
    <row r="224" spans="2:65" s="2" customFormat="1" ht="42" customHeight="1">
      <c r="B224" s="301"/>
      <c r="C224" s="145">
        <v>59</v>
      </c>
      <c r="D224" s="145"/>
      <c r="E224" s="146"/>
      <c r="F224" s="537" t="s">
        <v>922</v>
      </c>
      <c r="G224" s="148" t="s">
        <v>171</v>
      </c>
      <c r="H224" s="149">
        <v>250</v>
      </c>
      <c r="I224" s="150"/>
      <c r="J224" s="151">
        <f>ROUND(I224*H224,0)</f>
        <v>0</v>
      </c>
      <c r="K224" s="147" t="s">
        <v>1</v>
      </c>
      <c r="L224" s="152"/>
      <c r="M224" s="736"/>
      <c r="N224" s="737"/>
      <c r="O224" s="729"/>
      <c r="P224" s="757"/>
      <c r="Q224" s="757"/>
      <c r="R224" s="757"/>
      <c r="S224" s="757"/>
      <c r="T224" s="757"/>
      <c r="U224" s="729"/>
      <c r="AR224" s="134"/>
      <c r="AT224" s="134"/>
      <c r="AU224" s="134"/>
      <c r="AY224" s="277"/>
      <c r="BE224" s="308"/>
      <c r="BF224" s="308"/>
      <c r="BG224" s="308"/>
      <c r="BH224" s="308"/>
      <c r="BI224" s="308"/>
      <c r="BJ224" s="277"/>
      <c r="BK224" s="308"/>
      <c r="BL224" s="277"/>
      <c r="BM224" s="134"/>
    </row>
    <row r="225" spans="2:65" s="10" customFormat="1" ht="15" customHeight="1">
      <c r="B225" s="136"/>
      <c r="D225" s="137" t="s">
        <v>131</v>
      </c>
      <c r="E225" s="138" t="s">
        <v>1</v>
      </c>
      <c r="F225" s="311" t="s">
        <v>924</v>
      </c>
      <c r="H225" s="140">
        <v>250</v>
      </c>
      <c r="I225" s="141"/>
      <c r="L225" s="136"/>
      <c r="M225" s="738"/>
      <c r="N225" s="738"/>
      <c r="O225" s="738"/>
      <c r="P225" s="738"/>
      <c r="Q225" s="738"/>
      <c r="R225" s="738"/>
      <c r="S225" s="738"/>
      <c r="T225" s="738"/>
      <c r="U225" s="738"/>
      <c r="AT225" s="138"/>
      <c r="AU225" s="138"/>
      <c r="AY225" s="138"/>
    </row>
    <row r="226" spans="2:65" s="2" customFormat="1" ht="24.25" customHeight="1">
      <c r="B226" s="301"/>
      <c r="C226" s="145">
        <v>60</v>
      </c>
      <c r="D226" s="145"/>
      <c r="E226" s="146"/>
      <c r="F226" s="147" t="s">
        <v>925</v>
      </c>
      <c r="G226" s="148" t="s">
        <v>169</v>
      </c>
      <c r="H226" s="149">
        <v>700</v>
      </c>
      <c r="I226" s="150"/>
      <c r="J226" s="151">
        <v>0</v>
      </c>
      <c r="K226" s="147"/>
      <c r="L226" s="152"/>
      <c r="M226" s="736"/>
      <c r="N226" s="737"/>
      <c r="O226" s="729"/>
      <c r="P226" s="757"/>
      <c r="Q226" s="757"/>
      <c r="R226" s="757"/>
      <c r="S226" s="757"/>
      <c r="T226" s="757"/>
      <c r="U226" s="729"/>
      <c r="AR226" s="134"/>
      <c r="AT226" s="134"/>
      <c r="AU226" s="134"/>
      <c r="AY226" s="277"/>
      <c r="BE226" s="308"/>
      <c r="BF226" s="308"/>
      <c r="BG226" s="308"/>
      <c r="BH226" s="308"/>
      <c r="BI226" s="308"/>
      <c r="BJ226" s="277"/>
      <c r="BK226" s="308"/>
      <c r="BL226" s="277"/>
      <c r="BM226" s="134"/>
    </row>
    <row r="227" spans="2:65" s="2" customFormat="1" ht="15" customHeight="1">
      <c r="B227" s="301"/>
      <c r="C227" s="531"/>
      <c r="D227" s="173"/>
      <c r="E227" s="532"/>
      <c r="F227" s="533"/>
      <c r="G227" s="360"/>
      <c r="H227" s="534"/>
      <c r="I227" s="407"/>
      <c r="J227" s="535"/>
      <c r="K227" s="533"/>
      <c r="L227" s="152"/>
      <c r="M227" s="736"/>
      <c r="N227" s="737"/>
      <c r="O227" s="729"/>
      <c r="P227" s="757"/>
      <c r="Q227" s="757"/>
      <c r="R227" s="757"/>
      <c r="S227" s="757"/>
      <c r="T227" s="757"/>
      <c r="U227" s="729"/>
      <c r="AR227" s="134"/>
      <c r="AT227" s="134"/>
      <c r="AU227" s="134"/>
      <c r="AY227" s="277"/>
      <c r="BE227" s="308"/>
      <c r="BF227" s="308"/>
      <c r="BG227" s="308"/>
      <c r="BH227" s="308"/>
      <c r="BI227" s="308"/>
      <c r="BJ227" s="277"/>
      <c r="BK227" s="308"/>
      <c r="BL227" s="277"/>
      <c r="BM227" s="134"/>
    </row>
    <row r="228" spans="2:65" s="292" customFormat="1" ht="22.95" customHeight="1">
      <c r="B228" s="293"/>
      <c r="D228" s="120" t="s">
        <v>71</v>
      </c>
      <c r="E228" s="129" t="s">
        <v>636</v>
      </c>
      <c r="F228" s="129" t="s">
        <v>927</v>
      </c>
      <c r="I228" s="294"/>
      <c r="J228" s="300">
        <f>SUM(J229:J232)</f>
        <v>0</v>
      </c>
      <c r="L228" s="293"/>
      <c r="M228" s="780"/>
      <c r="N228" s="780"/>
      <c r="O228" s="780"/>
      <c r="P228" s="781"/>
      <c r="Q228" s="780"/>
      <c r="R228" s="781"/>
      <c r="S228" s="780"/>
      <c r="T228" s="781"/>
      <c r="U228" s="780"/>
      <c r="AR228" s="120"/>
      <c r="AT228" s="127"/>
      <c r="AU228" s="127"/>
      <c r="AY228" s="120"/>
      <c r="BK228" s="128"/>
    </row>
    <row r="229" spans="2:65" s="2" customFormat="1" ht="38.5" customHeight="1">
      <c r="B229" s="301"/>
      <c r="C229" s="145">
        <v>61</v>
      </c>
      <c r="D229" s="145"/>
      <c r="E229" s="146"/>
      <c r="F229" s="147" t="s">
        <v>928</v>
      </c>
      <c r="G229" s="148" t="s">
        <v>270</v>
      </c>
      <c r="H229" s="149">
        <v>40</v>
      </c>
      <c r="I229" s="150"/>
      <c r="J229" s="151">
        <f>ROUND(I229*H229,0)</f>
        <v>0</v>
      </c>
      <c r="K229" s="147" t="s">
        <v>1</v>
      </c>
      <c r="L229" s="152"/>
      <c r="M229" s="736"/>
      <c r="N229" s="737"/>
      <c r="O229" s="729"/>
      <c r="P229" s="757"/>
      <c r="Q229" s="757"/>
      <c r="R229" s="757"/>
      <c r="S229" s="757"/>
      <c r="T229" s="757"/>
      <c r="U229" s="729"/>
      <c r="AR229" s="134"/>
      <c r="AT229" s="134"/>
      <c r="AU229" s="134"/>
      <c r="AY229" s="277"/>
      <c r="BE229" s="308"/>
      <c r="BF229" s="308"/>
      <c r="BG229" s="308"/>
      <c r="BH229" s="308"/>
      <c r="BI229" s="308"/>
      <c r="BJ229" s="277"/>
      <c r="BK229" s="308"/>
      <c r="BL229" s="277"/>
      <c r="BM229" s="134"/>
    </row>
    <row r="230" spans="2:65" s="2" customFormat="1" ht="26.5" customHeight="1">
      <c r="B230" s="301"/>
      <c r="C230" s="145">
        <v>62</v>
      </c>
      <c r="D230" s="145"/>
      <c r="E230" s="146"/>
      <c r="F230" s="147" t="s">
        <v>930</v>
      </c>
      <c r="G230" s="148" t="s">
        <v>270</v>
      </c>
      <c r="H230" s="149">
        <v>30</v>
      </c>
      <c r="I230" s="150"/>
      <c r="J230" s="151">
        <f>ROUND(I230*H230,0)</f>
        <v>0</v>
      </c>
      <c r="K230" s="147" t="s">
        <v>1</v>
      </c>
      <c r="L230" s="152"/>
      <c r="M230" s="736"/>
      <c r="N230" s="737"/>
      <c r="O230" s="729"/>
      <c r="P230" s="757"/>
      <c r="Q230" s="757"/>
      <c r="R230" s="757"/>
      <c r="S230" s="757"/>
      <c r="T230" s="757"/>
      <c r="U230" s="729"/>
      <c r="AR230" s="134"/>
      <c r="AT230" s="134"/>
      <c r="AU230" s="134"/>
      <c r="AY230" s="277"/>
      <c r="BE230" s="308"/>
      <c r="BF230" s="308"/>
      <c r="BG230" s="308"/>
      <c r="BH230" s="308"/>
      <c r="BI230" s="308"/>
      <c r="BJ230" s="277"/>
      <c r="BK230" s="308"/>
      <c r="BL230" s="277"/>
      <c r="BM230" s="134"/>
    </row>
    <row r="231" spans="2:65" s="2" customFormat="1" ht="25.95" customHeight="1">
      <c r="B231" s="301"/>
      <c r="C231" s="145">
        <v>63</v>
      </c>
      <c r="D231" s="145"/>
      <c r="E231" s="146"/>
      <c r="F231" s="147" t="s">
        <v>932</v>
      </c>
      <c r="G231" s="148" t="s">
        <v>270</v>
      </c>
      <c r="H231" s="149">
        <v>70</v>
      </c>
      <c r="I231" s="150"/>
      <c r="J231" s="151">
        <f>ROUND(I231*H231,0)</f>
        <v>0</v>
      </c>
      <c r="K231" s="147" t="s">
        <v>1</v>
      </c>
      <c r="L231" s="152"/>
      <c r="M231" s="736"/>
      <c r="N231" s="737"/>
      <c r="O231" s="729"/>
      <c r="P231" s="757"/>
      <c r="Q231" s="757"/>
      <c r="R231" s="757"/>
      <c r="S231" s="757"/>
      <c r="T231" s="757"/>
      <c r="U231" s="729"/>
      <c r="AR231" s="134"/>
      <c r="AT231" s="134"/>
      <c r="AU231" s="134"/>
      <c r="AY231" s="277"/>
      <c r="BE231" s="308"/>
      <c r="BF231" s="308"/>
      <c r="BG231" s="308"/>
      <c r="BH231" s="308"/>
      <c r="BI231" s="308"/>
      <c r="BJ231" s="277"/>
      <c r="BK231" s="308"/>
      <c r="BL231" s="277"/>
      <c r="BM231" s="134"/>
    </row>
    <row r="232" spans="2:65" s="2" customFormat="1" ht="25.95" customHeight="1">
      <c r="B232" s="301"/>
      <c r="C232" s="145">
        <v>64</v>
      </c>
      <c r="D232" s="145"/>
      <c r="E232" s="146"/>
      <c r="F232" s="147" t="s">
        <v>934</v>
      </c>
      <c r="G232" s="148" t="s">
        <v>270</v>
      </c>
      <c r="H232" s="149">
        <v>70</v>
      </c>
      <c r="I232" s="150"/>
      <c r="J232" s="151">
        <f>ROUND(I232*H232,0)</f>
        <v>0</v>
      </c>
      <c r="K232" s="147" t="s">
        <v>1</v>
      </c>
      <c r="L232" s="152"/>
      <c r="M232" s="736"/>
      <c r="N232" s="737"/>
      <c r="O232" s="729"/>
      <c r="P232" s="757"/>
      <c r="Q232" s="757"/>
      <c r="R232" s="757"/>
      <c r="S232" s="757"/>
      <c r="T232" s="757"/>
      <c r="U232" s="729"/>
      <c r="AR232" s="134"/>
      <c r="AT232" s="134"/>
      <c r="AU232" s="134"/>
      <c r="AY232" s="277"/>
      <c r="BE232" s="308"/>
      <c r="BF232" s="308"/>
      <c r="BG232" s="308"/>
      <c r="BH232" s="308"/>
      <c r="BI232" s="308"/>
      <c r="BJ232" s="277"/>
      <c r="BK232" s="308"/>
      <c r="BL232" s="277"/>
      <c r="BM232" s="134"/>
    </row>
    <row r="233" spans="2:65" s="10" customFormat="1" ht="11.5" customHeight="1">
      <c r="B233" s="136"/>
      <c r="D233" s="173"/>
      <c r="E233" s="138" t="s">
        <v>1</v>
      </c>
      <c r="F233" s="139"/>
      <c r="H233" s="140"/>
      <c r="I233" s="141"/>
      <c r="L233" s="136"/>
      <c r="M233" s="738"/>
      <c r="N233" s="738"/>
      <c r="O233" s="738"/>
      <c r="P233" s="738"/>
      <c r="Q233" s="738"/>
      <c r="R233" s="738"/>
      <c r="S233" s="738"/>
      <c r="T233" s="738"/>
      <c r="U233" s="738"/>
      <c r="AT233" s="138"/>
      <c r="AU233" s="138"/>
      <c r="AY233" s="138"/>
    </row>
    <row r="234" spans="2:65" s="2" customFormat="1" ht="16.5" customHeight="1">
      <c r="B234" s="301"/>
      <c r="C234" s="292"/>
      <c r="D234" s="120" t="s">
        <v>71</v>
      </c>
      <c r="E234" s="129" t="s">
        <v>779</v>
      </c>
      <c r="F234" s="129" t="s">
        <v>936</v>
      </c>
      <c r="G234" s="292"/>
      <c r="H234" s="292"/>
      <c r="I234" s="294"/>
      <c r="J234" s="300">
        <f>SUM(J235:J261)</f>
        <v>0</v>
      </c>
      <c r="K234" s="292"/>
      <c r="L234" s="152"/>
      <c r="M234" s="736"/>
      <c r="N234" s="737"/>
      <c r="O234" s="729"/>
      <c r="P234" s="757"/>
      <c r="Q234" s="757"/>
      <c r="R234" s="757"/>
      <c r="S234" s="757"/>
      <c r="T234" s="757"/>
      <c r="U234" s="729"/>
      <c r="AR234" s="134"/>
      <c r="AT234" s="134"/>
      <c r="AU234" s="134"/>
      <c r="AY234" s="277"/>
      <c r="BE234" s="308"/>
      <c r="BF234" s="308"/>
      <c r="BG234" s="308"/>
      <c r="BH234" s="308"/>
      <c r="BI234" s="308"/>
      <c r="BJ234" s="277"/>
      <c r="BK234" s="308"/>
      <c r="BL234" s="277"/>
      <c r="BM234" s="134"/>
    </row>
    <row r="235" spans="2:65" s="2" customFormat="1" ht="51" customHeight="1">
      <c r="B235" s="301"/>
      <c r="C235" s="145">
        <v>65</v>
      </c>
      <c r="D235" s="145"/>
      <c r="E235" s="146"/>
      <c r="F235" s="147" t="s">
        <v>938</v>
      </c>
      <c r="G235" s="148" t="s">
        <v>171</v>
      </c>
      <c r="H235" s="149">
        <v>150</v>
      </c>
      <c r="I235" s="150"/>
      <c r="J235" s="151">
        <f>ROUND(I235*H235,0)</f>
        <v>0</v>
      </c>
      <c r="K235" s="147" t="s">
        <v>1</v>
      </c>
      <c r="L235" s="152"/>
      <c r="M235" s="736"/>
      <c r="N235" s="737"/>
      <c r="O235" s="729"/>
      <c r="P235" s="757"/>
      <c r="Q235" s="757"/>
      <c r="R235" s="757"/>
      <c r="S235" s="757"/>
      <c r="T235" s="757"/>
      <c r="U235" s="729"/>
      <c r="AR235" s="134"/>
      <c r="AT235" s="134"/>
      <c r="AU235" s="134"/>
      <c r="AY235" s="277"/>
      <c r="BE235" s="308"/>
      <c r="BF235" s="308"/>
      <c r="BG235" s="308"/>
      <c r="BH235" s="308"/>
      <c r="BI235" s="308"/>
      <c r="BJ235" s="277"/>
      <c r="BK235" s="308"/>
      <c r="BL235" s="277"/>
      <c r="BM235" s="134"/>
    </row>
    <row r="236" spans="2:65" s="2" customFormat="1" ht="15" customHeight="1">
      <c r="B236" s="301"/>
      <c r="C236" s="10"/>
      <c r="D236" s="137" t="s">
        <v>131</v>
      </c>
      <c r="E236" s="138"/>
      <c r="F236" s="538" t="s">
        <v>939</v>
      </c>
      <c r="G236" s="10"/>
      <c r="H236" s="140">
        <v>150</v>
      </c>
      <c r="I236" s="141"/>
      <c r="J236" s="10"/>
      <c r="K236" s="10"/>
      <c r="L236" s="152"/>
      <c r="M236" s="736"/>
      <c r="N236" s="737"/>
      <c r="O236" s="729"/>
      <c r="P236" s="757"/>
      <c r="Q236" s="757"/>
      <c r="R236" s="757"/>
      <c r="S236" s="757"/>
      <c r="T236" s="757"/>
      <c r="U236" s="729"/>
      <c r="AR236" s="134"/>
      <c r="AT236" s="134"/>
      <c r="AU236" s="134"/>
      <c r="AY236" s="277"/>
      <c r="BE236" s="308"/>
      <c r="BF236" s="308"/>
      <c r="BG236" s="308"/>
      <c r="BH236" s="308"/>
      <c r="BI236" s="308"/>
      <c r="BJ236" s="277"/>
      <c r="BK236" s="308"/>
      <c r="BL236" s="277"/>
      <c r="BM236" s="134"/>
    </row>
    <row r="237" spans="2:65" s="2" customFormat="1" ht="45" customHeight="1">
      <c r="B237" s="301"/>
      <c r="C237" s="145">
        <v>66</v>
      </c>
      <c r="D237" s="145"/>
      <c r="E237" s="146"/>
      <c r="F237" s="147" t="s">
        <v>940</v>
      </c>
      <c r="G237" s="148" t="s">
        <v>171</v>
      </c>
      <c r="H237" s="149">
        <v>43</v>
      </c>
      <c r="I237" s="150"/>
      <c r="J237" s="151">
        <f>ROUND(I237*H237,0)</f>
        <v>0</v>
      </c>
      <c r="K237" s="147" t="s">
        <v>1</v>
      </c>
      <c r="L237" s="152"/>
      <c r="M237" s="736"/>
      <c r="N237" s="737"/>
      <c r="O237" s="729"/>
      <c r="P237" s="757"/>
      <c r="Q237" s="757"/>
      <c r="R237" s="757"/>
      <c r="S237" s="757"/>
      <c r="T237" s="757"/>
      <c r="U237" s="729"/>
      <c r="AR237" s="134"/>
      <c r="AT237" s="134"/>
      <c r="AU237" s="134"/>
      <c r="AY237" s="277"/>
      <c r="BE237" s="308"/>
      <c r="BF237" s="308"/>
      <c r="BG237" s="308"/>
      <c r="BH237" s="308"/>
      <c r="BI237" s="308"/>
      <c r="BJ237" s="277"/>
      <c r="BK237" s="308"/>
      <c r="BL237" s="277"/>
      <c r="BM237" s="134"/>
    </row>
    <row r="238" spans="2:65" s="2" customFormat="1" ht="15" customHeight="1">
      <c r="B238" s="301"/>
      <c r="C238" s="10"/>
      <c r="D238" s="137" t="s">
        <v>131</v>
      </c>
      <c r="E238" s="138"/>
      <c r="F238" s="538" t="s">
        <v>941</v>
      </c>
      <c r="G238" s="10"/>
      <c r="H238" s="140">
        <v>43</v>
      </c>
      <c r="I238" s="141"/>
      <c r="J238" s="10"/>
      <c r="K238" s="10"/>
      <c r="L238" s="152"/>
      <c r="M238" s="736"/>
      <c r="N238" s="737"/>
      <c r="O238" s="729"/>
      <c r="P238" s="757"/>
      <c r="Q238" s="757"/>
      <c r="R238" s="757"/>
      <c r="S238" s="757"/>
      <c r="T238" s="757"/>
      <c r="U238" s="729"/>
      <c r="AR238" s="134"/>
      <c r="AT238" s="134"/>
      <c r="AU238" s="134"/>
      <c r="AY238" s="277"/>
      <c r="BE238" s="308"/>
      <c r="BF238" s="308"/>
      <c r="BG238" s="308"/>
      <c r="BH238" s="308"/>
      <c r="BI238" s="308"/>
      <c r="BJ238" s="277"/>
      <c r="BK238" s="308"/>
      <c r="BL238" s="277"/>
      <c r="BM238" s="134"/>
    </row>
    <row r="239" spans="2:65" s="2" customFormat="1" ht="49.2" customHeight="1">
      <c r="B239" s="301"/>
      <c r="C239" s="145">
        <v>67</v>
      </c>
      <c r="D239" s="145"/>
      <c r="E239" s="146"/>
      <c r="F239" s="147" t="s">
        <v>942</v>
      </c>
      <c r="G239" s="148" t="s">
        <v>171</v>
      </c>
      <c r="H239" s="149">
        <v>21</v>
      </c>
      <c r="I239" s="150"/>
      <c r="J239" s="151">
        <f>ROUND(I239*H239,0)</f>
        <v>0</v>
      </c>
      <c r="K239" s="147" t="s">
        <v>1</v>
      </c>
      <c r="L239" s="152"/>
      <c r="M239" s="736"/>
      <c r="N239" s="737"/>
      <c r="O239" s="729"/>
      <c r="P239" s="757"/>
      <c r="Q239" s="757"/>
      <c r="R239" s="757"/>
      <c r="S239" s="757"/>
      <c r="T239" s="757"/>
      <c r="U239" s="729"/>
      <c r="AR239" s="134"/>
      <c r="AT239" s="134"/>
      <c r="AU239" s="134"/>
      <c r="AY239" s="277"/>
      <c r="BE239" s="308"/>
      <c r="BF239" s="308"/>
      <c r="BG239" s="308"/>
      <c r="BH239" s="308"/>
      <c r="BI239" s="308"/>
      <c r="BJ239" s="277"/>
      <c r="BK239" s="308"/>
      <c r="BL239" s="277"/>
      <c r="BM239" s="134"/>
    </row>
    <row r="240" spans="2:65" s="2" customFormat="1" ht="13.2" customHeight="1">
      <c r="B240" s="301"/>
      <c r="C240" s="10"/>
      <c r="D240" s="137" t="s">
        <v>131</v>
      </c>
      <c r="E240" s="138" t="s">
        <v>1</v>
      </c>
      <c r="F240" s="538" t="s">
        <v>943</v>
      </c>
      <c r="G240" s="10"/>
      <c r="H240" s="140">
        <v>21</v>
      </c>
      <c r="I240" s="141"/>
      <c r="J240" s="10"/>
      <c r="K240" s="10"/>
      <c r="L240" s="152"/>
      <c r="M240" s="736"/>
      <c r="N240" s="737"/>
      <c r="O240" s="729"/>
      <c r="P240" s="757"/>
      <c r="Q240" s="757"/>
      <c r="R240" s="757"/>
      <c r="S240" s="757"/>
      <c r="T240" s="757"/>
      <c r="U240" s="729"/>
      <c r="AR240" s="134"/>
      <c r="AT240" s="134"/>
      <c r="AU240" s="134"/>
      <c r="AY240" s="277"/>
      <c r="BE240" s="308"/>
      <c r="BF240" s="308"/>
      <c r="BG240" s="308"/>
      <c r="BH240" s="308"/>
      <c r="BI240" s="308"/>
      <c r="BJ240" s="277"/>
      <c r="BK240" s="308"/>
      <c r="BL240" s="277"/>
      <c r="BM240" s="134"/>
    </row>
    <row r="241" spans="2:65" s="2" customFormat="1" ht="51" customHeight="1">
      <c r="B241" s="301"/>
      <c r="C241" s="145">
        <v>68</v>
      </c>
      <c r="D241" s="145"/>
      <c r="E241" s="146"/>
      <c r="F241" s="147" t="s">
        <v>944</v>
      </c>
      <c r="G241" s="148" t="s">
        <v>171</v>
      </c>
      <c r="H241" s="149">
        <v>153</v>
      </c>
      <c r="I241" s="150"/>
      <c r="J241" s="151">
        <f>ROUND(I241*H241,0)</f>
        <v>0</v>
      </c>
      <c r="K241" s="147" t="s">
        <v>1</v>
      </c>
      <c r="L241" s="152"/>
      <c r="M241" s="736"/>
      <c r="N241" s="737"/>
      <c r="O241" s="729"/>
      <c r="P241" s="757"/>
      <c r="Q241" s="757"/>
      <c r="R241" s="757"/>
      <c r="S241" s="757"/>
      <c r="T241" s="757"/>
      <c r="U241" s="729"/>
      <c r="AR241" s="134"/>
      <c r="AT241" s="134"/>
      <c r="AU241" s="134"/>
      <c r="AY241" s="277"/>
      <c r="BE241" s="308"/>
      <c r="BF241" s="308"/>
      <c r="BG241" s="308"/>
      <c r="BH241" s="308"/>
      <c r="BI241" s="308"/>
      <c r="BJ241" s="277"/>
      <c r="BK241" s="308"/>
      <c r="BL241" s="277"/>
      <c r="BM241" s="134"/>
    </row>
    <row r="242" spans="2:65" s="2" customFormat="1" ht="15.65" customHeight="1">
      <c r="B242" s="301"/>
      <c r="C242" s="10"/>
      <c r="D242" s="137" t="s">
        <v>131</v>
      </c>
      <c r="E242" s="138" t="s">
        <v>1</v>
      </c>
      <c r="F242" s="538" t="s">
        <v>945</v>
      </c>
      <c r="G242" s="10"/>
      <c r="H242" s="140">
        <v>153</v>
      </c>
      <c r="I242" s="141"/>
      <c r="J242" s="10"/>
      <c r="K242" s="10"/>
      <c r="L242" s="152"/>
      <c r="M242" s="736"/>
      <c r="N242" s="737"/>
      <c r="O242" s="729"/>
      <c r="P242" s="757"/>
      <c r="Q242" s="757"/>
      <c r="R242" s="757"/>
      <c r="S242" s="757"/>
      <c r="T242" s="757"/>
      <c r="U242" s="729"/>
      <c r="AR242" s="134"/>
      <c r="AT242" s="134"/>
      <c r="AU242" s="134"/>
      <c r="AY242" s="277"/>
      <c r="BE242" s="308"/>
      <c r="BF242" s="308"/>
      <c r="BG242" s="308"/>
      <c r="BH242" s="308"/>
      <c r="BI242" s="308"/>
      <c r="BJ242" s="277"/>
      <c r="BK242" s="308"/>
      <c r="BL242" s="277"/>
      <c r="BM242" s="134"/>
    </row>
    <row r="243" spans="2:65" s="2" customFormat="1" ht="46.95" customHeight="1">
      <c r="B243" s="301"/>
      <c r="C243" s="145">
        <v>69</v>
      </c>
      <c r="D243" s="145"/>
      <c r="E243" s="146"/>
      <c r="F243" s="147" t="s">
        <v>946</v>
      </c>
      <c r="G243" s="148" t="s">
        <v>171</v>
      </c>
      <c r="H243" s="149">
        <v>8</v>
      </c>
      <c r="I243" s="150"/>
      <c r="J243" s="151">
        <f>ROUND(I243*H243,0)</f>
        <v>0</v>
      </c>
      <c r="K243" s="147" t="s">
        <v>1</v>
      </c>
      <c r="L243" s="152"/>
      <c r="M243" s="736"/>
      <c r="N243" s="737"/>
      <c r="O243" s="729"/>
      <c r="P243" s="757"/>
      <c r="Q243" s="757"/>
      <c r="R243" s="757"/>
      <c r="S243" s="757"/>
      <c r="T243" s="757"/>
      <c r="U243" s="729"/>
      <c r="AR243" s="134"/>
      <c r="AT243" s="134"/>
      <c r="AU243" s="134"/>
      <c r="AY243" s="277"/>
      <c r="BE243" s="308"/>
      <c r="BF243" s="308"/>
      <c r="BG243" s="308"/>
      <c r="BH243" s="308"/>
      <c r="BI243" s="308"/>
      <c r="BJ243" s="277"/>
      <c r="BK243" s="308"/>
      <c r="BL243" s="277"/>
      <c r="BM243" s="134"/>
    </row>
    <row r="244" spans="2:65" s="2" customFormat="1" ht="15" customHeight="1">
      <c r="B244" s="301"/>
      <c r="C244" s="10"/>
      <c r="D244" s="137" t="s">
        <v>131</v>
      </c>
      <c r="E244" s="138" t="s">
        <v>1</v>
      </c>
      <c r="F244" s="538" t="s">
        <v>947</v>
      </c>
      <c r="G244" s="10"/>
      <c r="H244" s="140">
        <v>8</v>
      </c>
      <c r="I244" s="141"/>
      <c r="J244" s="10"/>
      <c r="K244" s="10"/>
      <c r="L244" s="152"/>
      <c r="M244" s="736"/>
      <c r="N244" s="737"/>
      <c r="O244" s="729"/>
      <c r="P244" s="757"/>
      <c r="Q244" s="757"/>
      <c r="R244" s="757"/>
      <c r="S244" s="757"/>
      <c r="T244" s="757"/>
      <c r="U244" s="729"/>
      <c r="AR244" s="134"/>
      <c r="AT244" s="134"/>
      <c r="AU244" s="134"/>
      <c r="AY244" s="277"/>
      <c r="BE244" s="308"/>
      <c r="BF244" s="308"/>
      <c r="BG244" s="308"/>
      <c r="BH244" s="308"/>
      <c r="BI244" s="308"/>
      <c r="BJ244" s="277"/>
      <c r="BK244" s="308"/>
      <c r="BL244" s="277"/>
      <c r="BM244" s="134"/>
    </row>
    <row r="245" spans="2:65" s="2" customFormat="1" ht="47.5" customHeight="1">
      <c r="B245" s="301"/>
      <c r="C245" s="145">
        <v>70</v>
      </c>
      <c r="D245" s="145"/>
      <c r="E245" s="146"/>
      <c r="F245" s="147" t="s">
        <v>948</v>
      </c>
      <c r="G245" s="148" t="s">
        <v>171</v>
      </c>
      <c r="H245" s="149">
        <v>15</v>
      </c>
      <c r="I245" s="150"/>
      <c r="J245" s="151">
        <f>ROUND(I245*H245,0)</f>
        <v>0</v>
      </c>
      <c r="K245" s="147" t="s">
        <v>1</v>
      </c>
      <c r="L245" s="152"/>
      <c r="M245" s="736"/>
      <c r="N245" s="737"/>
      <c r="O245" s="729"/>
      <c r="P245" s="757"/>
      <c r="Q245" s="757"/>
      <c r="R245" s="757"/>
      <c r="S245" s="757"/>
      <c r="T245" s="757"/>
      <c r="U245" s="729"/>
      <c r="AR245" s="134"/>
      <c r="AT245" s="134"/>
      <c r="AU245" s="134"/>
      <c r="AY245" s="277"/>
      <c r="BE245" s="308"/>
      <c r="BF245" s="308"/>
      <c r="BG245" s="308"/>
      <c r="BH245" s="308"/>
      <c r="BI245" s="308"/>
      <c r="BJ245" s="277"/>
      <c r="BK245" s="308"/>
      <c r="BL245" s="277"/>
      <c r="BM245" s="134"/>
    </row>
    <row r="246" spans="2:65" s="539" customFormat="1" ht="16.2" customHeight="1">
      <c r="B246" s="540"/>
      <c r="C246" s="541"/>
      <c r="D246" s="542" t="s">
        <v>131</v>
      </c>
      <c r="E246" s="541" t="s">
        <v>1</v>
      </c>
      <c r="F246" s="538" t="s">
        <v>949</v>
      </c>
      <c r="G246" s="541"/>
      <c r="H246" s="543">
        <v>15</v>
      </c>
      <c r="I246" s="544"/>
      <c r="J246" s="541"/>
      <c r="K246" s="541"/>
      <c r="L246" s="545"/>
      <c r="M246" s="784"/>
      <c r="N246" s="785"/>
      <c r="O246" s="786"/>
      <c r="P246" s="787"/>
      <c r="Q246" s="787"/>
      <c r="R246" s="787"/>
      <c r="S246" s="787"/>
      <c r="T246" s="787"/>
      <c r="U246" s="786"/>
      <c r="AR246" s="546"/>
      <c r="AT246" s="546"/>
      <c r="AU246" s="546"/>
      <c r="BE246" s="547"/>
      <c r="BF246" s="547"/>
      <c r="BG246" s="547"/>
      <c r="BH246" s="547"/>
      <c r="BI246" s="547"/>
      <c r="BK246" s="547"/>
      <c r="BM246" s="546"/>
    </row>
    <row r="247" spans="2:65" s="2" customFormat="1" ht="34.75">
      <c r="B247" s="301"/>
      <c r="C247" s="145">
        <v>71</v>
      </c>
      <c r="D247" s="145"/>
      <c r="E247" s="146"/>
      <c r="F247" s="147" t="s">
        <v>950</v>
      </c>
      <c r="G247" s="148" t="s">
        <v>171</v>
      </c>
      <c r="H247" s="149">
        <v>140</v>
      </c>
      <c r="I247" s="150"/>
      <c r="J247" s="151">
        <f>ROUND(I247*H247,0)</f>
        <v>0</v>
      </c>
      <c r="K247" s="147" t="s">
        <v>1</v>
      </c>
      <c r="L247" s="152"/>
      <c r="M247" s="736"/>
      <c r="N247" s="737"/>
      <c r="O247" s="729"/>
      <c r="P247" s="757"/>
      <c r="Q247" s="757"/>
      <c r="R247" s="757"/>
      <c r="S247" s="757"/>
      <c r="T247" s="757"/>
      <c r="U247" s="729"/>
      <c r="AR247" s="134"/>
      <c r="AT247" s="134"/>
      <c r="AU247" s="134"/>
      <c r="AY247" s="277"/>
      <c r="BE247" s="308"/>
      <c r="BF247" s="308"/>
      <c r="BG247" s="308"/>
      <c r="BH247" s="308"/>
      <c r="BI247" s="308"/>
      <c r="BJ247" s="277"/>
      <c r="BK247" s="308"/>
      <c r="BL247" s="277"/>
      <c r="BM247" s="134"/>
    </row>
    <row r="248" spans="2:65" s="2" customFormat="1" ht="15" customHeight="1">
      <c r="B248" s="301"/>
      <c r="C248" s="10"/>
      <c r="D248" s="137" t="s">
        <v>131</v>
      </c>
      <c r="E248" s="138" t="s">
        <v>1</v>
      </c>
      <c r="F248" s="538" t="s">
        <v>951</v>
      </c>
      <c r="G248" s="10"/>
      <c r="H248" s="140"/>
      <c r="I248" s="141"/>
      <c r="J248" s="10"/>
      <c r="K248" s="10"/>
      <c r="L248" s="152"/>
      <c r="M248" s="736"/>
      <c r="N248" s="737"/>
      <c r="O248" s="729"/>
      <c r="P248" s="757"/>
      <c r="Q248" s="757"/>
      <c r="R248" s="757"/>
      <c r="S248" s="757"/>
      <c r="T248" s="757"/>
      <c r="U248" s="729"/>
      <c r="AR248" s="134"/>
      <c r="AT248" s="134"/>
      <c r="AU248" s="134"/>
      <c r="AY248" s="277"/>
      <c r="BE248" s="308"/>
      <c r="BF248" s="308"/>
      <c r="BG248" s="308"/>
      <c r="BH248" s="308"/>
      <c r="BI248" s="308"/>
      <c r="BJ248" s="277"/>
      <c r="BK248" s="308"/>
      <c r="BL248" s="277"/>
      <c r="BM248" s="134"/>
    </row>
    <row r="249" spans="2:65" s="2" customFormat="1" ht="46.95" customHeight="1">
      <c r="B249" s="301"/>
      <c r="C249" s="145">
        <v>72</v>
      </c>
      <c r="D249" s="145"/>
      <c r="E249" s="146"/>
      <c r="F249" s="147" t="s">
        <v>952</v>
      </c>
      <c r="G249" s="148" t="s">
        <v>171</v>
      </c>
      <c r="H249" s="149">
        <v>14</v>
      </c>
      <c r="I249" s="150"/>
      <c r="J249" s="151">
        <f>ROUND(I249*H249,0)</f>
        <v>0</v>
      </c>
      <c r="K249" s="147" t="s">
        <v>1</v>
      </c>
      <c r="L249" s="152"/>
      <c r="M249" s="736"/>
      <c r="N249" s="737"/>
      <c r="O249" s="729"/>
      <c r="P249" s="757"/>
      <c r="Q249" s="757"/>
      <c r="R249" s="757"/>
      <c r="S249" s="757"/>
      <c r="T249" s="757"/>
      <c r="U249" s="729"/>
      <c r="AR249" s="134"/>
      <c r="AT249" s="134"/>
      <c r="AU249" s="134"/>
      <c r="AY249" s="277"/>
      <c r="BE249" s="308"/>
      <c r="BF249" s="308"/>
      <c r="BG249" s="308"/>
      <c r="BH249" s="308"/>
      <c r="BI249" s="308"/>
      <c r="BJ249" s="277"/>
      <c r="BK249" s="308"/>
      <c r="BL249" s="277"/>
      <c r="BM249" s="134"/>
    </row>
    <row r="250" spans="2:65" s="2" customFormat="1" ht="15.65" customHeight="1">
      <c r="B250" s="301"/>
      <c r="C250" s="10"/>
      <c r="D250" s="137" t="s">
        <v>131</v>
      </c>
      <c r="E250" s="138" t="s">
        <v>1</v>
      </c>
      <c r="F250" s="538" t="s">
        <v>953</v>
      </c>
      <c r="G250" s="10"/>
      <c r="H250" s="140">
        <v>14</v>
      </c>
      <c r="I250" s="141"/>
      <c r="J250" s="10"/>
      <c r="K250" s="10"/>
      <c r="L250" s="152"/>
      <c r="M250" s="736"/>
      <c r="N250" s="737"/>
      <c r="O250" s="729"/>
      <c r="P250" s="757"/>
      <c r="Q250" s="757"/>
      <c r="R250" s="757"/>
      <c r="S250" s="757"/>
      <c r="T250" s="757"/>
      <c r="U250" s="729"/>
      <c r="AR250" s="134"/>
      <c r="AT250" s="134"/>
      <c r="AU250" s="134"/>
      <c r="AY250" s="277"/>
      <c r="BE250" s="308"/>
      <c r="BF250" s="308"/>
      <c r="BG250" s="308"/>
      <c r="BH250" s="308"/>
      <c r="BI250" s="308"/>
      <c r="BJ250" s="277"/>
      <c r="BK250" s="308"/>
      <c r="BL250" s="277"/>
      <c r="BM250" s="134"/>
    </row>
    <row r="251" spans="2:65" s="2" customFormat="1" ht="49.2" customHeight="1">
      <c r="B251" s="301"/>
      <c r="C251" s="145">
        <v>73</v>
      </c>
      <c r="D251" s="145"/>
      <c r="E251" s="146"/>
      <c r="F251" s="147" t="s">
        <v>954</v>
      </c>
      <c r="G251" s="148" t="s">
        <v>171</v>
      </c>
      <c r="H251" s="149">
        <v>96</v>
      </c>
      <c r="I251" s="150"/>
      <c r="J251" s="151">
        <f>ROUND(I251*H251,0)</f>
        <v>0</v>
      </c>
      <c r="K251" s="147" t="s">
        <v>1</v>
      </c>
      <c r="L251" s="152"/>
      <c r="M251" s="736"/>
      <c r="N251" s="737"/>
      <c r="O251" s="729"/>
      <c r="P251" s="757"/>
      <c r="Q251" s="757"/>
      <c r="R251" s="757"/>
      <c r="S251" s="757"/>
      <c r="T251" s="757"/>
      <c r="U251" s="729"/>
      <c r="AR251" s="134"/>
      <c r="AT251" s="134"/>
      <c r="AU251" s="134"/>
      <c r="AY251" s="277"/>
      <c r="BE251" s="308"/>
      <c r="BF251" s="308"/>
      <c r="BG251" s="308"/>
      <c r="BH251" s="308"/>
      <c r="BI251" s="308"/>
      <c r="BJ251" s="277"/>
      <c r="BK251" s="308"/>
      <c r="BL251" s="277"/>
      <c r="BM251" s="134"/>
    </row>
    <row r="252" spans="2:65" s="2" customFormat="1" ht="15.65" customHeight="1">
      <c r="B252" s="301"/>
      <c r="C252" s="10"/>
      <c r="D252" s="137" t="s">
        <v>131</v>
      </c>
      <c r="E252" s="138" t="s">
        <v>1</v>
      </c>
      <c r="F252" s="139" t="s">
        <v>955</v>
      </c>
      <c r="G252" s="10"/>
      <c r="H252" s="140">
        <v>96</v>
      </c>
      <c r="I252" s="141"/>
      <c r="J252" s="10"/>
      <c r="K252" s="10"/>
      <c r="L252" s="152"/>
      <c r="M252" s="736"/>
      <c r="N252" s="737"/>
      <c r="O252" s="729"/>
      <c r="P252" s="757"/>
      <c r="Q252" s="757"/>
      <c r="R252" s="757"/>
      <c r="S252" s="757"/>
      <c r="T252" s="757"/>
      <c r="U252" s="729"/>
      <c r="AR252" s="134"/>
      <c r="AT252" s="134"/>
      <c r="AU252" s="134"/>
      <c r="AY252" s="277"/>
      <c r="BE252" s="308"/>
      <c r="BF252" s="308"/>
      <c r="BG252" s="308"/>
      <c r="BH252" s="308"/>
      <c r="BI252" s="308"/>
      <c r="BJ252" s="277"/>
      <c r="BK252" s="308"/>
      <c r="BL252" s="277"/>
      <c r="BM252" s="134"/>
    </row>
    <row r="253" spans="2:65" s="2" customFormat="1" ht="52.95" customHeight="1">
      <c r="B253" s="301"/>
      <c r="C253" s="145">
        <v>74</v>
      </c>
      <c r="D253" s="145"/>
      <c r="E253" s="146"/>
      <c r="F253" s="147" t="s">
        <v>956</v>
      </c>
      <c r="G253" s="148" t="s">
        <v>171</v>
      </c>
      <c r="H253" s="149">
        <v>64</v>
      </c>
      <c r="I253" s="150"/>
      <c r="J253" s="151">
        <f>ROUND(I253*H253,0)</f>
        <v>0</v>
      </c>
      <c r="K253" s="147" t="s">
        <v>1</v>
      </c>
      <c r="L253" s="152"/>
      <c r="M253" s="736"/>
      <c r="N253" s="737"/>
      <c r="O253" s="729"/>
      <c r="P253" s="757"/>
      <c r="Q253" s="757"/>
      <c r="R253" s="757"/>
      <c r="S253" s="757"/>
      <c r="T253" s="757"/>
      <c r="U253" s="729"/>
      <c r="AR253" s="134"/>
      <c r="AT253" s="134"/>
      <c r="AU253" s="134"/>
      <c r="AY253" s="277"/>
      <c r="BE253" s="308"/>
      <c r="BF253" s="308"/>
      <c r="BG253" s="308"/>
      <c r="BH253" s="308"/>
      <c r="BI253" s="308"/>
      <c r="BJ253" s="277"/>
      <c r="BK253" s="308"/>
      <c r="BL253" s="277"/>
      <c r="BM253" s="134"/>
    </row>
    <row r="254" spans="2:65" s="2" customFormat="1" ht="15" customHeight="1">
      <c r="B254" s="301"/>
      <c r="C254" s="10"/>
      <c r="D254" s="137" t="s">
        <v>131</v>
      </c>
      <c r="E254" s="138" t="s">
        <v>1</v>
      </c>
      <c r="F254" s="139" t="s">
        <v>957</v>
      </c>
      <c r="G254" s="10"/>
      <c r="H254" s="140">
        <v>64</v>
      </c>
      <c r="I254" s="141"/>
      <c r="J254" s="10"/>
      <c r="K254" s="10"/>
      <c r="L254" s="152"/>
      <c r="M254" s="736"/>
      <c r="N254" s="737"/>
      <c r="O254" s="729"/>
      <c r="P254" s="757"/>
      <c r="Q254" s="757"/>
      <c r="R254" s="757"/>
      <c r="S254" s="757"/>
      <c r="T254" s="757"/>
      <c r="U254" s="729"/>
      <c r="AR254" s="134"/>
      <c r="AT254" s="134"/>
      <c r="AU254" s="134"/>
      <c r="AY254" s="277"/>
      <c r="BE254" s="308"/>
      <c r="BF254" s="308"/>
      <c r="BG254" s="308"/>
      <c r="BH254" s="308"/>
      <c r="BI254" s="308"/>
      <c r="BJ254" s="277"/>
      <c r="BK254" s="308"/>
      <c r="BL254" s="277"/>
      <c r="BM254" s="134"/>
    </row>
    <row r="255" spans="2:65" s="2" customFormat="1" ht="53.5" customHeight="1">
      <c r="B255" s="301"/>
      <c r="C255" s="145">
        <v>75</v>
      </c>
      <c r="D255" s="145"/>
      <c r="E255" s="146"/>
      <c r="F255" s="147" t="s">
        <v>958</v>
      </c>
      <c r="G255" s="148" t="s">
        <v>171</v>
      </c>
      <c r="H255" s="149">
        <v>22</v>
      </c>
      <c r="I255" s="150"/>
      <c r="J255" s="151">
        <f>ROUND(I255*H255,0)</f>
        <v>0</v>
      </c>
      <c r="K255" s="147" t="s">
        <v>1</v>
      </c>
      <c r="L255" s="152"/>
      <c r="M255" s="736"/>
      <c r="N255" s="737"/>
      <c r="O255" s="729"/>
      <c r="P255" s="757"/>
      <c r="Q255" s="757"/>
      <c r="R255" s="757"/>
      <c r="S255" s="757"/>
      <c r="T255" s="757"/>
      <c r="U255" s="729"/>
      <c r="AR255" s="134"/>
      <c r="AT255" s="134"/>
      <c r="AU255" s="134"/>
      <c r="AY255" s="277"/>
      <c r="BE255" s="308"/>
      <c r="BF255" s="308"/>
      <c r="BG255" s="308"/>
      <c r="BH255" s="308"/>
      <c r="BI255" s="308"/>
      <c r="BJ255" s="277"/>
      <c r="BK255" s="308"/>
      <c r="BL255" s="277"/>
      <c r="BM255" s="134"/>
    </row>
    <row r="256" spans="2:65" s="2" customFormat="1" ht="12" customHeight="1">
      <c r="B256" s="301"/>
      <c r="C256" s="10"/>
      <c r="D256" s="137" t="s">
        <v>131</v>
      </c>
      <c r="E256" s="138" t="s">
        <v>1</v>
      </c>
      <c r="F256" s="139" t="s">
        <v>959</v>
      </c>
      <c r="G256" s="10"/>
      <c r="H256" s="140">
        <v>22</v>
      </c>
      <c r="I256" s="141"/>
      <c r="J256" s="10"/>
      <c r="K256" s="10"/>
      <c r="L256" s="152"/>
      <c r="M256" s="736"/>
      <c r="N256" s="737"/>
      <c r="O256" s="729"/>
      <c r="P256" s="757"/>
      <c r="Q256" s="757"/>
      <c r="R256" s="757"/>
      <c r="S256" s="757"/>
      <c r="T256" s="757"/>
      <c r="U256" s="729"/>
      <c r="AR256" s="134"/>
      <c r="AT256" s="134"/>
      <c r="AU256" s="134"/>
      <c r="AY256" s="277"/>
      <c r="BE256" s="308"/>
      <c r="BF256" s="308"/>
      <c r="BG256" s="308"/>
      <c r="BH256" s="308"/>
      <c r="BI256" s="308"/>
      <c r="BJ256" s="277"/>
      <c r="BK256" s="308"/>
      <c r="BL256" s="277"/>
      <c r="BM256" s="134"/>
    </row>
    <row r="257" spans="2:65" s="2" customFormat="1" ht="47.5" customHeight="1">
      <c r="B257" s="301"/>
      <c r="C257" s="145">
        <v>76</v>
      </c>
      <c r="D257" s="145"/>
      <c r="E257" s="146"/>
      <c r="F257" s="147" t="s">
        <v>960</v>
      </c>
      <c r="G257" s="148" t="s">
        <v>171</v>
      </c>
      <c r="H257" s="149">
        <v>29</v>
      </c>
      <c r="I257" s="150"/>
      <c r="J257" s="151">
        <f>ROUND(I257*H257,0)</f>
        <v>0</v>
      </c>
      <c r="K257" s="147" t="s">
        <v>1</v>
      </c>
      <c r="L257" s="152"/>
      <c r="M257" s="736"/>
      <c r="N257" s="737"/>
      <c r="O257" s="729"/>
      <c r="P257" s="757"/>
      <c r="Q257" s="757"/>
      <c r="R257" s="757"/>
      <c r="S257" s="757"/>
      <c r="T257" s="757"/>
      <c r="U257" s="729"/>
      <c r="AR257" s="134"/>
      <c r="AT257" s="134"/>
      <c r="AU257" s="134"/>
      <c r="AY257" s="277"/>
      <c r="BE257" s="308"/>
      <c r="BF257" s="308"/>
      <c r="BG257" s="308"/>
      <c r="BH257" s="308"/>
      <c r="BI257" s="308"/>
      <c r="BJ257" s="277"/>
      <c r="BK257" s="308"/>
      <c r="BL257" s="277"/>
      <c r="BM257" s="134"/>
    </row>
    <row r="258" spans="2:65" s="2" customFormat="1" ht="15" customHeight="1">
      <c r="B258" s="301"/>
      <c r="C258" s="10"/>
      <c r="D258" s="137" t="s">
        <v>131</v>
      </c>
      <c r="E258" s="138" t="s">
        <v>1</v>
      </c>
      <c r="F258" s="139" t="s">
        <v>961</v>
      </c>
      <c r="G258" s="10"/>
      <c r="H258" s="140">
        <v>29</v>
      </c>
      <c r="I258" s="141"/>
      <c r="J258" s="10"/>
      <c r="K258" s="10"/>
      <c r="L258" s="152"/>
      <c r="M258" s="736"/>
      <c r="N258" s="737"/>
      <c r="O258" s="729"/>
      <c r="P258" s="757"/>
      <c r="Q258" s="757"/>
      <c r="R258" s="757"/>
      <c r="S258" s="757"/>
      <c r="T258" s="757"/>
      <c r="U258" s="729"/>
      <c r="AR258" s="134"/>
      <c r="AT258" s="134"/>
      <c r="AU258" s="134"/>
      <c r="AY258" s="277"/>
      <c r="BE258" s="308"/>
      <c r="BF258" s="308"/>
      <c r="BG258" s="308"/>
      <c r="BH258" s="308"/>
      <c r="BI258" s="308"/>
      <c r="BJ258" s="277"/>
      <c r="BK258" s="308"/>
      <c r="BL258" s="277"/>
      <c r="BM258" s="134"/>
    </row>
    <row r="259" spans="2:65" s="2" customFormat="1" ht="51" customHeight="1">
      <c r="B259" s="301"/>
      <c r="C259" s="145">
        <v>77</v>
      </c>
      <c r="D259" s="145"/>
      <c r="E259" s="146"/>
      <c r="F259" s="147" t="s">
        <v>962</v>
      </c>
      <c r="G259" s="148" t="s">
        <v>171</v>
      </c>
      <c r="H259" s="149">
        <v>15</v>
      </c>
      <c r="I259" s="150"/>
      <c r="J259" s="151">
        <f>ROUND(I259*H259,0)</f>
        <v>0</v>
      </c>
      <c r="K259" s="147" t="s">
        <v>1</v>
      </c>
      <c r="L259" s="152"/>
      <c r="M259" s="736"/>
      <c r="N259" s="737"/>
      <c r="O259" s="729"/>
      <c r="P259" s="757"/>
      <c r="Q259" s="757"/>
      <c r="R259" s="757"/>
      <c r="S259" s="757"/>
      <c r="T259" s="757"/>
      <c r="U259" s="729"/>
      <c r="AR259" s="134"/>
      <c r="AT259" s="134"/>
      <c r="AU259" s="134"/>
      <c r="AY259" s="277"/>
      <c r="BE259" s="308"/>
      <c r="BF259" s="308"/>
      <c r="BG259" s="308"/>
      <c r="BH259" s="308"/>
      <c r="BI259" s="308"/>
      <c r="BJ259" s="277"/>
      <c r="BK259" s="308"/>
      <c r="BL259" s="277"/>
      <c r="BM259" s="134"/>
    </row>
    <row r="260" spans="2:65" s="2" customFormat="1" ht="15" customHeight="1">
      <c r="B260" s="301"/>
      <c r="C260" s="10"/>
      <c r="D260" s="137" t="s">
        <v>131</v>
      </c>
      <c r="E260" s="138" t="s">
        <v>1</v>
      </c>
      <c r="F260" s="139" t="s">
        <v>963</v>
      </c>
      <c r="G260" s="10"/>
      <c r="H260" s="140">
        <v>15</v>
      </c>
      <c r="I260" s="141"/>
      <c r="J260" s="10"/>
      <c r="K260" s="10"/>
      <c r="L260" s="152"/>
      <c r="M260" s="736"/>
      <c r="N260" s="737"/>
      <c r="O260" s="729"/>
      <c r="P260" s="757"/>
      <c r="Q260" s="757"/>
      <c r="R260" s="757"/>
      <c r="S260" s="757"/>
      <c r="T260" s="757"/>
      <c r="U260" s="729"/>
      <c r="AR260" s="134"/>
      <c r="AT260" s="134"/>
      <c r="AU260" s="134"/>
      <c r="AY260" s="277"/>
      <c r="BE260" s="308"/>
      <c r="BF260" s="308"/>
      <c r="BG260" s="308"/>
      <c r="BH260" s="308"/>
      <c r="BI260" s="308"/>
      <c r="BJ260" s="277"/>
      <c r="BK260" s="308"/>
      <c r="BL260" s="277"/>
      <c r="BM260" s="134"/>
    </row>
    <row r="261" spans="2:65" s="2" customFormat="1" ht="57" customHeight="1">
      <c r="B261" s="301"/>
      <c r="C261" s="145">
        <v>78</v>
      </c>
      <c r="D261" s="145"/>
      <c r="E261" s="146"/>
      <c r="F261" s="147" t="s">
        <v>964</v>
      </c>
      <c r="G261" s="148" t="s">
        <v>171</v>
      </c>
      <c r="H261" s="149">
        <v>164</v>
      </c>
      <c r="I261" s="150"/>
      <c r="J261" s="151">
        <f>ROUND(I261*H261,0)</f>
        <v>0</v>
      </c>
      <c r="K261" s="147" t="s">
        <v>1</v>
      </c>
      <c r="L261" s="152"/>
      <c r="M261" s="736"/>
      <c r="N261" s="737"/>
      <c r="O261" s="729"/>
      <c r="P261" s="757"/>
      <c r="Q261" s="757"/>
      <c r="R261" s="757"/>
      <c r="S261" s="757"/>
      <c r="T261" s="757"/>
      <c r="U261" s="729"/>
      <c r="AR261" s="134"/>
      <c r="AT261" s="134"/>
      <c r="AU261" s="134"/>
      <c r="AY261" s="277"/>
      <c r="BE261" s="308"/>
      <c r="BF261" s="308"/>
      <c r="BG261" s="308"/>
      <c r="BH261" s="308"/>
      <c r="BI261" s="308"/>
      <c r="BJ261" s="277"/>
      <c r="BK261" s="308"/>
      <c r="BL261" s="277"/>
      <c r="BM261" s="134"/>
    </row>
    <row r="262" spans="2:65" s="2" customFormat="1" ht="12" customHeight="1">
      <c r="B262" s="301"/>
      <c r="C262" s="10"/>
      <c r="D262" s="137" t="s">
        <v>131</v>
      </c>
      <c r="E262" s="138" t="s">
        <v>1</v>
      </c>
      <c r="F262" s="139" t="s">
        <v>965</v>
      </c>
      <c r="G262" s="10"/>
      <c r="H262" s="140">
        <v>164</v>
      </c>
      <c r="I262" s="141"/>
      <c r="J262" s="10"/>
      <c r="K262" s="10"/>
      <c r="L262" s="152"/>
      <c r="M262" s="736"/>
      <c r="N262" s="737"/>
      <c r="O262" s="729"/>
      <c r="P262" s="757"/>
      <c r="Q262" s="757"/>
      <c r="R262" s="757"/>
      <c r="S262" s="757"/>
      <c r="T262" s="757"/>
      <c r="U262" s="729"/>
      <c r="AR262" s="134"/>
      <c r="AT262" s="134"/>
      <c r="AU262" s="134"/>
      <c r="AY262" s="277"/>
      <c r="BE262" s="308"/>
      <c r="BF262" s="308"/>
      <c r="BG262" s="308"/>
      <c r="BH262" s="308"/>
      <c r="BI262" s="308"/>
      <c r="BJ262" s="277"/>
      <c r="BK262" s="308"/>
      <c r="BL262" s="277"/>
      <c r="BM262" s="134"/>
    </row>
    <row r="263" spans="2:65" s="2" customFormat="1" ht="16.5" customHeight="1">
      <c r="B263" s="301"/>
      <c r="C263" s="292"/>
      <c r="D263" s="173"/>
      <c r="E263" s="129"/>
      <c r="F263" s="129"/>
      <c r="G263" s="292"/>
      <c r="H263" s="292"/>
      <c r="I263" s="294"/>
      <c r="J263" s="300"/>
      <c r="K263" s="292"/>
      <c r="L263" s="152"/>
      <c r="M263" s="736"/>
      <c r="N263" s="737"/>
      <c r="O263" s="729"/>
      <c r="P263" s="757"/>
      <c r="Q263" s="757"/>
      <c r="R263" s="757"/>
      <c r="S263" s="757"/>
      <c r="T263" s="757"/>
      <c r="U263" s="729"/>
      <c r="AR263" s="134"/>
      <c r="AT263" s="134"/>
      <c r="AU263" s="134"/>
      <c r="AY263" s="277"/>
      <c r="BE263" s="308"/>
      <c r="BF263" s="308"/>
      <c r="BG263" s="308"/>
      <c r="BH263" s="308"/>
      <c r="BI263" s="308"/>
      <c r="BJ263" s="277"/>
      <c r="BK263" s="308"/>
      <c r="BL263" s="277"/>
      <c r="BM263" s="134"/>
    </row>
    <row r="264" spans="2:65" s="2" customFormat="1" ht="7" customHeight="1">
      <c r="B264" s="283"/>
      <c r="C264" s="284"/>
      <c r="D264" s="284"/>
      <c r="E264" s="284"/>
      <c r="F264" s="284"/>
      <c r="G264" s="284"/>
      <c r="H264" s="284"/>
      <c r="I264" s="284"/>
      <c r="J264" s="284"/>
      <c r="K264" s="284"/>
      <c r="L264" s="34"/>
      <c r="M264" s="729"/>
      <c r="N264" s="729"/>
      <c r="O264" s="729"/>
      <c r="P264" s="729"/>
      <c r="Q264" s="729"/>
      <c r="R264" s="729"/>
      <c r="S264" s="729"/>
      <c r="T264" s="729"/>
      <c r="U264" s="729"/>
    </row>
  </sheetData>
  <sheetProtection algorithmName="SHA-512" hashValue="fucEPy+2A6PsXZELaPXfMxCGM03wFifM8DjeV/CoS1c1rOG6h1AZWYeQR/w0SNYtgiFS+lFnxlWDmUxnTUODIA==" saltValue="MmviGkIcufGlwUjqVsKdqg==" spinCount="100000" sheet="1" objects="1" scenarios="1" selectLockedCells="1"/>
  <autoFilter ref="C125:K263" xr:uid="{00000000-0009-0000-0000-000004000000}"/>
  <mergeCells count="9">
    <mergeCell ref="E87:H87"/>
    <mergeCell ref="E116:H116"/>
    <mergeCell ref="E118:H118"/>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r:id="rId1"/>
  <headerFooter>
    <oddFooter>&amp;CStrana &amp;P z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BM213"/>
  <sheetViews>
    <sheetView showGridLines="0" topLeftCell="A101" zoomScaleNormal="100" workbookViewId="0">
      <selection activeCell="I126" sqref="I126"/>
    </sheetView>
  </sheetViews>
  <sheetFormatPr defaultRowHeight="10.3"/>
  <cols>
    <col min="1" max="1" width="8.36328125" style="1" customWidth="1"/>
    <col min="2" max="2" width="1.1796875" style="1" customWidth="1"/>
    <col min="3" max="3" width="4.1796875" style="1" customWidth="1"/>
    <col min="4" max="4" width="7.81640625" style="1" customWidth="1"/>
    <col min="5" max="5" width="17.1796875" style="1" customWidth="1"/>
    <col min="6" max="6" width="50.81640625" style="1" customWidth="1"/>
    <col min="7" max="7" width="7.453125" style="1" customWidth="1"/>
    <col min="8" max="8" width="14" style="1" customWidth="1"/>
    <col min="9" max="9" width="15.81640625" style="845" customWidth="1"/>
    <col min="10" max="11" width="22.36328125" style="1" customWidth="1"/>
    <col min="12" max="12" width="9.36328125" style="1" customWidth="1"/>
    <col min="13" max="13" width="10.81640625" style="727" customWidth="1"/>
    <col min="14" max="14" width="9.36328125" style="727" customWidth="1"/>
    <col min="15" max="20" width="14.1796875" style="727" customWidth="1"/>
    <col min="21" max="21" width="3.81640625" style="727" customWidth="1"/>
    <col min="22" max="22" width="12.36328125" style="727" customWidth="1"/>
    <col min="23" max="23" width="16.36328125" style="727" customWidth="1"/>
    <col min="24" max="24" width="12.36328125" style="727" customWidth="1"/>
    <col min="25" max="25" width="15" style="727" customWidth="1"/>
    <col min="26" max="26" width="11" style="727" customWidth="1"/>
    <col min="27" max="27" width="15" style="727" customWidth="1"/>
    <col min="28" max="28" width="16.36328125" style="727" customWidth="1"/>
    <col min="29" max="29" width="11" style="727" customWidth="1"/>
    <col min="30" max="30" width="15" style="727" customWidth="1"/>
    <col min="31" max="31" width="16.36328125" style="727" customWidth="1"/>
    <col min="32" max="35" width="9" style="727"/>
    <col min="44" max="65" width="9.36328125" style="1" hidden="1"/>
  </cols>
  <sheetData>
    <row r="2" spans="1:46" s="1" customFormat="1" ht="37" customHeight="1">
      <c r="I2" s="845"/>
      <c r="L2" s="894"/>
      <c r="M2" s="895"/>
      <c r="N2" s="895"/>
      <c r="O2" s="895"/>
      <c r="P2" s="895"/>
      <c r="Q2" s="895"/>
      <c r="R2" s="895"/>
      <c r="S2" s="895"/>
      <c r="T2" s="895"/>
      <c r="U2" s="895"/>
      <c r="V2" s="895"/>
      <c r="W2" s="727"/>
      <c r="X2" s="727"/>
      <c r="Y2" s="727"/>
      <c r="Z2" s="727"/>
      <c r="AA2" s="727"/>
      <c r="AB2" s="727"/>
      <c r="AC2" s="727"/>
      <c r="AD2" s="727"/>
      <c r="AE2" s="727"/>
      <c r="AF2" s="727"/>
      <c r="AG2" s="727"/>
      <c r="AH2" s="727"/>
      <c r="AI2" s="727"/>
      <c r="AT2" s="12"/>
    </row>
    <row r="3" spans="1:46" s="1" customFormat="1" ht="7" customHeight="1">
      <c r="B3" s="13"/>
      <c r="C3" s="14"/>
      <c r="D3" s="14"/>
      <c r="E3" s="14"/>
      <c r="F3" s="14"/>
      <c r="G3" s="14"/>
      <c r="H3" s="14"/>
      <c r="I3" s="846"/>
      <c r="J3" s="14"/>
      <c r="K3" s="14"/>
      <c r="L3" s="15"/>
      <c r="M3" s="727"/>
      <c r="N3" s="727"/>
      <c r="O3" s="727"/>
      <c r="P3" s="727"/>
      <c r="Q3" s="727"/>
      <c r="R3" s="727"/>
      <c r="S3" s="727"/>
      <c r="T3" s="727"/>
      <c r="U3" s="727"/>
      <c r="V3" s="727"/>
      <c r="W3" s="727"/>
      <c r="X3" s="727"/>
      <c r="Y3" s="727"/>
      <c r="Z3" s="727"/>
      <c r="AA3" s="727"/>
      <c r="AB3" s="727"/>
      <c r="AC3" s="727"/>
      <c r="AD3" s="727"/>
      <c r="AE3" s="727"/>
      <c r="AF3" s="727"/>
      <c r="AG3" s="727"/>
      <c r="AH3" s="727"/>
      <c r="AI3" s="727"/>
      <c r="AT3" s="12"/>
    </row>
    <row r="4" spans="1:46" s="1" customFormat="1" ht="25" customHeight="1">
      <c r="B4" s="15"/>
      <c r="D4" s="16" t="s">
        <v>110</v>
      </c>
      <c r="I4" s="845"/>
      <c r="L4" s="15"/>
      <c r="M4" s="728"/>
      <c r="N4" s="727"/>
      <c r="O4" s="727"/>
      <c r="P4" s="727"/>
      <c r="Q4" s="727"/>
      <c r="R4" s="727"/>
      <c r="S4" s="727"/>
      <c r="T4" s="727"/>
      <c r="U4" s="727"/>
      <c r="V4" s="727"/>
      <c r="W4" s="727"/>
      <c r="X4" s="727"/>
      <c r="Y4" s="727"/>
      <c r="Z4" s="727"/>
      <c r="AA4" s="727"/>
      <c r="AB4" s="727"/>
      <c r="AC4" s="727"/>
      <c r="AD4" s="727"/>
      <c r="AE4" s="727"/>
      <c r="AF4" s="727"/>
      <c r="AG4" s="727"/>
      <c r="AH4" s="727"/>
      <c r="AI4" s="727"/>
      <c r="AT4" s="12"/>
    </row>
    <row r="5" spans="1:46" s="1" customFormat="1" ht="7" customHeight="1">
      <c r="B5" s="15"/>
      <c r="I5" s="845"/>
      <c r="L5" s="15"/>
      <c r="M5" s="727"/>
      <c r="N5" s="727"/>
      <c r="O5" s="727"/>
      <c r="P5" s="727"/>
      <c r="Q5" s="727"/>
      <c r="R5" s="727"/>
      <c r="S5" s="727"/>
      <c r="T5" s="727"/>
      <c r="U5" s="727"/>
      <c r="V5" s="727"/>
      <c r="W5" s="727"/>
      <c r="X5" s="727"/>
      <c r="Y5" s="727"/>
      <c r="Z5" s="727"/>
      <c r="AA5" s="727"/>
      <c r="AB5" s="727"/>
      <c r="AC5" s="727"/>
      <c r="AD5" s="727"/>
      <c r="AE5" s="727"/>
      <c r="AF5" s="727"/>
      <c r="AG5" s="727"/>
      <c r="AH5" s="727"/>
      <c r="AI5" s="727"/>
    </row>
    <row r="6" spans="1:46" s="1" customFormat="1" ht="12" customHeight="1">
      <c r="B6" s="15"/>
      <c r="D6" s="22" t="s">
        <v>16</v>
      </c>
      <c r="I6" s="845"/>
      <c r="L6" s="15"/>
      <c r="M6" s="727"/>
      <c r="N6" s="727"/>
      <c r="O6" s="727"/>
      <c r="P6" s="727"/>
      <c r="Q6" s="727"/>
      <c r="R6" s="727"/>
      <c r="S6" s="727"/>
      <c r="T6" s="727"/>
      <c r="U6" s="727"/>
      <c r="V6" s="727"/>
      <c r="W6" s="727"/>
      <c r="X6" s="727"/>
      <c r="Y6" s="727"/>
      <c r="Z6" s="727"/>
      <c r="AA6" s="727"/>
      <c r="AB6" s="727"/>
      <c r="AC6" s="727"/>
      <c r="AD6" s="727"/>
      <c r="AE6" s="727"/>
      <c r="AF6" s="727"/>
      <c r="AG6" s="727"/>
      <c r="AH6" s="727"/>
      <c r="AI6" s="727"/>
    </row>
    <row r="7" spans="1:46" s="1" customFormat="1" ht="16.5" customHeight="1">
      <c r="B7" s="15"/>
      <c r="E7" s="940" t="s">
        <v>4078</v>
      </c>
      <c r="F7" s="941"/>
      <c r="G7" s="941"/>
      <c r="H7" s="941"/>
      <c r="I7" s="845"/>
      <c r="L7" s="15"/>
      <c r="M7" s="727"/>
      <c r="N7" s="727"/>
      <c r="O7" s="727"/>
      <c r="P7" s="727"/>
      <c r="Q7" s="727"/>
      <c r="R7" s="727"/>
      <c r="S7" s="727"/>
      <c r="T7" s="727"/>
      <c r="U7" s="727"/>
      <c r="V7" s="727"/>
      <c r="W7" s="727"/>
      <c r="X7" s="727"/>
      <c r="Y7" s="727"/>
      <c r="Z7" s="727"/>
      <c r="AA7" s="727"/>
      <c r="AB7" s="727"/>
      <c r="AC7" s="727"/>
      <c r="AD7" s="727"/>
      <c r="AE7" s="727"/>
      <c r="AF7" s="727"/>
      <c r="AG7" s="727"/>
      <c r="AH7" s="727"/>
      <c r="AI7" s="727"/>
    </row>
    <row r="8" spans="1:46" s="2" customFormat="1" ht="12" customHeight="1">
      <c r="A8" s="25"/>
      <c r="B8" s="26"/>
      <c r="C8" s="25"/>
      <c r="D8" s="22" t="s">
        <v>111</v>
      </c>
      <c r="E8" s="25"/>
      <c r="F8" s="25"/>
      <c r="G8" s="25"/>
      <c r="H8" s="25"/>
      <c r="I8" s="135"/>
      <c r="J8" s="25"/>
      <c r="K8" s="25"/>
      <c r="L8" s="34"/>
      <c r="M8" s="729"/>
      <c r="N8" s="729"/>
      <c r="O8" s="729"/>
      <c r="P8" s="729"/>
      <c r="Q8" s="729"/>
      <c r="R8" s="729"/>
      <c r="S8" s="734"/>
      <c r="T8" s="734"/>
      <c r="U8" s="734"/>
      <c r="V8" s="734"/>
      <c r="W8" s="734"/>
      <c r="X8" s="734"/>
      <c r="Y8" s="734"/>
      <c r="Z8" s="734"/>
      <c r="AA8" s="734"/>
      <c r="AB8" s="734"/>
      <c r="AC8" s="734"/>
      <c r="AD8" s="734"/>
      <c r="AE8" s="734"/>
      <c r="AF8" s="729"/>
      <c r="AG8" s="729"/>
      <c r="AH8" s="729"/>
      <c r="AI8" s="729"/>
    </row>
    <row r="9" spans="1:46" s="2" customFormat="1" ht="16.5" customHeight="1">
      <c r="A9" s="25"/>
      <c r="B9" s="26"/>
      <c r="C9" s="25"/>
      <c r="D9" s="25"/>
      <c r="E9" s="911" t="s">
        <v>7001</v>
      </c>
      <c r="F9" s="942"/>
      <c r="G9" s="942"/>
      <c r="H9" s="942"/>
      <c r="I9" s="135"/>
      <c r="J9" s="25"/>
      <c r="K9" s="25"/>
      <c r="L9" s="34"/>
      <c r="M9" s="729"/>
      <c r="N9" s="729"/>
      <c r="O9" s="729"/>
      <c r="P9" s="729"/>
      <c r="Q9" s="729"/>
      <c r="R9" s="729"/>
      <c r="S9" s="734"/>
      <c r="T9" s="734"/>
      <c r="U9" s="734"/>
      <c r="V9" s="734"/>
      <c r="W9" s="734"/>
      <c r="X9" s="734"/>
      <c r="Y9" s="734"/>
      <c r="Z9" s="734"/>
      <c r="AA9" s="734"/>
      <c r="AB9" s="734"/>
      <c r="AC9" s="734"/>
      <c r="AD9" s="734"/>
      <c r="AE9" s="734"/>
      <c r="AF9" s="729"/>
      <c r="AG9" s="729"/>
      <c r="AH9" s="729"/>
      <c r="AI9" s="729"/>
    </row>
    <row r="10" spans="1:46" s="2" customFormat="1">
      <c r="A10" s="25"/>
      <c r="B10" s="26"/>
      <c r="C10" s="25"/>
      <c r="D10" s="25"/>
      <c r="E10" s="25"/>
      <c r="F10" s="25"/>
      <c r="G10" s="25"/>
      <c r="H10" s="25"/>
      <c r="I10" s="135"/>
      <c r="J10" s="25"/>
      <c r="K10" s="25"/>
      <c r="L10" s="34"/>
      <c r="M10" s="729"/>
      <c r="N10" s="729"/>
      <c r="O10" s="729"/>
      <c r="P10" s="729"/>
      <c r="Q10" s="729"/>
      <c r="R10" s="729"/>
      <c r="S10" s="734"/>
      <c r="T10" s="734"/>
      <c r="U10" s="734"/>
      <c r="V10" s="734"/>
      <c r="W10" s="734"/>
      <c r="X10" s="734"/>
      <c r="Y10" s="734"/>
      <c r="Z10" s="734"/>
      <c r="AA10" s="734"/>
      <c r="AB10" s="734"/>
      <c r="AC10" s="734"/>
      <c r="AD10" s="734"/>
      <c r="AE10" s="734"/>
      <c r="AF10" s="729"/>
      <c r="AG10" s="729"/>
      <c r="AH10" s="729"/>
      <c r="AI10" s="729"/>
    </row>
    <row r="11" spans="1:46" s="2" customFormat="1" ht="12" customHeight="1">
      <c r="A11" s="25"/>
      <c r="B11" s="26"/>
      <c r="C11" s="25"/>
      <c r="D11" s="22" t="s">
        <v>17</v>
      </c>
      <c r="E11" s="25"/>
      <c r="F11" s="20" t="s">
        <v>1</v>
      </c>
      <c r="G11" s="25"/>
      <c r="H11" s="25"/>
      <c r="I11" s="847" t="s">
        <v>18</v>
      </c>
      <c r="J11" s="20" t="s">
        <v>1</v>
      </c>
      <c r="K11" s="25"/>
      <c r="L11" s="34"/>
      <c r="M11" s="729"/>
      <c r="N11" s="729"/>
      <c r="O11" s="729"/>
      <c r="P11" s="729"/>
      <c r="Q11" s="729"/>
      <c r="R11" s="729"/>
      <c r="S11" s="734"/>
      <c r="T11" s="734"/>
      <c r="U11" s="734"/>
      <c r="V11" s="734"/>
      <c r="W11" s="734"/>
      <c r="X11" s="734"/>
      <c r="Y11" s="734"/>
      <c r="Z11" s="734"/>
      <c r="AA11" s="734"/>
      <c r="AB11" s="734"/>
      <c r="AC11" s="734"/>
      <c r="AD11" s="734"/>
      <c r="AE11" s="734"/>
      <c r="AF11" s="729"/>
      <c r="AG11" s="729"/>
      <c r="AH11" s="729"/>
      <c r="AI11" s="729"/>
    </row>
    <row r="12" spans="1:46" s="2" customFormat="1" ht="12" customHeight="1">
      <c r="A12" s="25"/>
      <c r="B12" s="26"/>
      <c r="C12" s="25"/>
      <c r="D12" s="22" t="s">
        <v>19</v>
      </c>
      <c r="E12" s="25"/>
      <c r="F12" s="791" t="s">
        <v>2933</v>
      </c>
      <c r="G12" s="25"/>
      <c r="H12" s="25"/>
      <c r="I12" s="847" t="s">
        <v>20</v>
      </c>
      <c r="J12" s="789">
        <f>'Rekapitulace stavby'!AN8</f>
        <v>44757</v>
      </c>
      <c r="K12" s="25"/>
      <c r="L12" s="34"/>
      <c r="M12" s="729"/>
      <c r="N12" s="729"/>
      <c r="O12" s="729"/>
      <c r="P12" s="729"/>
      <c r="Q12" s="729"/>
      <c r="R12" s="729"/>
      <c r="S12" s="734"/>
      <c r="T12" s="734"/>
      <c r="U12" s="734"/>
      <c r="V12" s="734"/>
      <c r="W12" s="734"/>
      <c r="X12" s="734"/>
      <c r="Y12" s="734"/>
      <c r="Z12" s="734"/>
      <c r="AA12" s="734"/>
      <c r="AB12" s="734"/>
      <c r="AC12" s="734"/>
      <c r="AD12" s="734"/>
      <c r="AE12" s="734"/>
      <c r="AF12" s="729"/>
      <c r="AG12" s="729"/>
      <c r="AH12" s="729"/>
      <c r="AI12" s="729"/>
    </row>
    <row r="13" spans="1:46" s="2" customFormat="1" ht="10.95" customHeight="1">
      <c r="A13" s="25"/>
      <c r="B13" s="26"/>
      <c r="C13" s="25"/>
      <c r="D13" s="25"/>
      <c r="E13" s="25"/>
      <c r="F13" s="25"/>
      <c r="G13" s="25"/>
      <c r="H13" s="25"/>
      <c r="I13" s="135"/>
      <c r="J13" s="25"/>
      <c r="K13" s="25"/>
      <c r="L13" s="34"/>
      <c r="M13" s="729"/>
      <c r="N13" s="729"/>
      <c r="O13" s="729"/>
      <c r="P13" s="729"/>
      <c r="Q13" s="729"/>
      <c r="R13" s="729"/>
      <c r="S13" s="734"/>
      <c r="T13" s="734"/>
      <c r="U13" s="734"/>
      <c r="V13" s="734"/>
      <c r="W13" s="734"/>
      <c r="X13" s="734"/>
      <c r="Y13" s="734"/>
      <c r="Z13" s="734"/>
      <c r="AA13" s="734"/>
      <c r="AB13" s="734"/>
      <c r="AC13" s="734"/>
      <c r="AD13" s="734"/>
      <c r="AE13" s="734"/>
      <c r="AF13" s="729"/>
      <c r="AG13" s="729"/>
      <c r="AH13" s="729"/>
      <c r="AI13" s="729"/>
    </row>
    <row r="14" spans="1:46" s="2" customFormat="1" ht="12" customHeight="1">
      <c r="A14" s="25"/>
      <c r="B14" s="26"/>
      <c r="C14" s="25"/>
      <c r="D14" s="22" t="s">
        <v>21</v>
      </c>
      <c r="E14" s="25"/>
      <c r="F14" s="25"/>
      <c r="G14" s="25"/>
      <c r="H14" s="25"/>
      <c r="I14" s="847" t="s">
        <v>22</v>
      </c>
      <c r="J14" s="20"/>
      <c r="K14" s="25"/>
      <c r="L14" s="34"/>
      <c r="M14" s="729"/>
      <c r="N14" s="729"/>
      <c r="O14" s="729"/>
      <c r="P14" s="729"/>
      <c r="Q14" s="729"/>
      <c r="R14" s="729"/>
      <c r="S14" s="734"/>
      <c r="T14" s="734"/>
      <c r="U14" s="734"/>
      <c r="V14" s="734"/>
      <c r="W14" s="734"/>
      <c r="X14" s="734"/>
      <c r="Y14" s="734"/>
      <c r="Z14" s="734"/>
      <c r="AA14" s="734"/>
      <c r="AB14" s="734"/>
      <c r="AC14" s="734"/>
      <c r="AD14" s="734"/>
      <c r="AE14" s="734"/>
      <c r="AF14" s="729"/>
      <c r="AG14" s="729"/>
      <c r="AH14" s="729"/>
      <c r="AI14" s="729"/>
    </row>
    <row r="15" spans="1:46" s="2" customFormat="1" ht="18" customHeight="1">
      <c r="A15" s="25"/>
      <c r="B15" s="26"/>
      <c r="C15" s="25"/>
      <c r="D15" s="25"/>
      <c r="E15" s="20" t="s">
        <v>2932</v>
      </c>
      <c r="F15" s="25"/>
      <c r="G15" s="25"/>
      <c r="H15" s="25"/>
      <c r="I15" s="847" t="s">
        <v>23</v>
      </c>
      <c r="J15" s="20"/>
      <c r="K15" s="25"/>
      <c r="L15" s="34"/>
      <c r="M15" s="729"/>
      <c r="N15" s="729"/>
      <c r="O15" s="729"/>
      <c r="P15" s="729"/>
      <c r="Q15" s="729"/>
      <c r="R15" s="729"/>
      <c r="S15" s="734"/>
      <c r="T15" s="734"/>
      <c r="U15" s="734"/>
      <c r="V15" s="734"/>
      <c r="W15" s="734"/>
      <c r="X15" s="734"/>
      <c r="Y15" s="734"/>
      <c r="Z15" s="734"/>
      <c r="AA15" s="734"/>
      <c r="AB15" s="734"/>
      <c r="AC15" s="734"/>
      <c r="AD15" s="734"/>
      <c r="AE15" s="734"/>
      <c r="AF15" s="729"/>
      <c r="AG15" s="729"/>
      <c r="AH15" s="729"/>
      <c r="AI15" s="729"/>
    </row>
    <row r="16" spans="1:46" s="2" customFormat="1" ht="7" customHeight="1">
      <c r="A16" s="25"/>
      <c r="B16" s="26"/>
      <c r="C16" s="25"/>
      <c r="D16" s="25"/>
      <c r="E16" s="25"/>
      <c r="F16" s="25"/>
      <c r="G16" s="25"/>
      <c r="H16" s="25"/>
      <c r="I16" s="135"/>
      <c r="J16" s="25"/>
      <c r="K16" s="25"/>
      <c r="L16" s="34"/>
      <c r="M16" s="729"/>
      <c r="N16" s="729"/>
      <c r="O16" s="729"/>
      <c r="P16" s="729"/>
      <c r="Q16" s="729"/>
      <c r="R16" s="729"/>
      <c r="S16" s="734"/>
      <c r="T16" s="734"/>
      <c r="U16" s="734"/>
      <c r="V16" s="734"/>
      <c r="W16" s="734"/>
      <c r="X16" s="734"/>
      <c r="Y16" s="734"/>
      <c r="Z16" s="734"/>
      <c r="AA16" s="734"/>
      <c r="AB16" s="734"/>
      <c r="AC16" s="734"/>
      <c r="AD16" s="734"/>
      <c r="AE16" s="734"/>
      <c r="AF16" s="729"/>
      <c r="AG16" s="729"/>
      <c r="AH16" s="729"/>
      <c r="AI16" s="729"/>
    </row>
    <row r="17" spans="1:35" s="2" customFormat="1" ht="12" customHeight="1">
      <c r="A17" s="25"/>
      <c r="B17" s="26"/>
      <c r="C17" s="25"/>
      <c r="D17" s="22" t="s">
        <v>24</v>
      </c>
      <c r="E17" s="25"/>
      <c r="F17" s="25"/>
      <c r="G17" s="25"/>
      <c r="H17" s="25"/>
      <c r="I17" s="847" t="s">
        <v>22</v>
      </c>
      <c r="J17" s="792" t="str">
        <f>'Rekapitulace stavby'!AN13</f>
        <v>Vyplň údaj</v>
      </c>
      <c r="K17" s="25"/>
      <c r="L17" s="34"/>
      <c r="M17" s="729"/>
      <c r="N17" s="729"/>
      <c r="O17" s="729"/>
      <c r="P17" s="729"/>
      <c r="Q17" s="729"/>
      <c r="R17" s="729"/>
      <c r="S17" s="734"/>
      <c r="T17" s="734"/>
      <c r="U17" s="734"/>
      <c r="V17" s="734"/>
      <c r="W17" s="734"/>
      <c r="X17" s="734"/>
      <c r="Y17" s="734"/>
      <c r="Z17" s="734"/>
      <c r="AA17" s="734"/>
      <c r="AB17" s="734"/>
      <c r="AC17" s="734"/>
      <c r="AD17" s="734"/>
      <c r="AE17" s="734"/>
      <c r="AF17" s="729"/>
      <c r="AG17" s="729"/>
      <c r="AH17" s="729"/>
      <c r="AI17" s="729"/>
    </row>
    <row r="18" spans="1:35" s="2" customFormat="1" ht="18" customHeight="1">
      <c r="A18" s="25"/>
      <c r="B18" s="26"/>
      <c r="C18" s="25"/>
      <c r="D18" s="25"/>
      <c r="E18" s="901" t="str">
        <f>'Rekapitulace stavby'!E14</f>
        <v>Vyplň údaj</v>
      </c>
      <c r="F18" s="896"/>
      <c r="G18" s="896"/>
      <c r="H18" s="896"/>
      <c r="I18" s="847" t="s">
        <v>23</v>
      </c>
      <c r="J18" s="792" t="str">
        <f>'Rekapitulace stavby'!AN14</f>
        <v>Vyplň údaj</v>
      </c>
      <c r="K18" s="25"/>
      <c r="L18" s="34"/>
      <c r="M18" s="729"/>
      <c r="N18" s="729"/>
      <c r="O18" s="729"/>
      <c r="P18" s="729"/>
      <c r="Q18" s="729"/>
      <c r="R18" s="729"/>
      <c r="S18" s="734"/>
      <c r="T18" s="734"/>
      <c r="U18" s="734"/>
      <c r="V18" s="734"/>
      <c r="W18" s="734"/>
      <c r="X18" s="734"/>
      <c r="Y18" s="734"/>
      <c r="Z18" s="734"/>
      <c r="AA18" s="734"/>
      <c r="AB18" s="734"/>
      <c r="AC18" s="734"/>
      <c r="AD18" s="734"/>
      <c r="AE18" s="734"/>
      <c r="AF18" s="729"/>
      <c r="AG18" s="729"/>
      <c r="AH18" s="729"/>
      <c r="AI18" s="729"/>
    </row>
    <row r="19" spans="1:35" s="2" customFormat="1" ht="7" customHeight="1">
      <c r="A19" s="25"/>
      <c r="B19" s="26"/>
      <c r="C19" s="25"/>
      <c r="D19" s="25"/>
      <c r="E19" s="25"/>
      <c r="F19" s="25"/>
      <c r="G19" s="25"/>
      <c r="H19" s="25"/>
      <c r="I19" s="135"/>
      <c r="J19" s="25"/>
      <c r="K19" s="25"/>
      <c r="L19" s="34"/>
      <c r="M19" s="729"/>
      <c r="N19" s="729"/>
      <c r="O19" s="729"/>
      <c r="P19" s="729"/>
      <c r="Q19" s="729"/>
      <c r="R19" s="729"/>
      <c r="S19" s="734"/>
      <c r="T19" s="734"/>
      <c r="U19" s="734"/>
      <c r="V19" s="734"/>
      <c r="W19" s="734"/>
      <c r="X19" s="734"/>
      <c r="Y19" s="734"/>
      <c r="Z19" s="734"/>
      <c r="AA19" s="734"/>
      <c r="AB19" s="734"/>
      <c r="AC19" s="734"/>
      <c r="AD19" s="734"/>
      <c r="AE19" s="734"/>
      <c r="AF19" s="729"/>
      <c r="AG19" s="729"/>
      <c r="AH19" s="729"/>
      <c r="AI19" s="729"/>
    </row>
    <row r="20" spans="1:35" s="2" customFormat="1" ht="12" customHeight="1">
      <c r="A20" s="25"/>
      <c r="B20" s="26"/>
      <c r="C20" s="25"/>
      <c r="D20" s="22" t="s">
        <v>26</v>
      </c>
      <c r="E20" s="25"/>
      <c r="F20" s="25"/>
      <c r="G20" s="25"/>
      <c r="H20" s="25"/>
      <c r="I20" s="847" t="s">
        <v>22</v>
      </c>
      <c r="J20" s="20"/>
      <c r="K20" s="25"/>
      <c r="L20" s="34"/>
      <c r="M20" s="729"/>
      <c r="N20" s="729"/>
      <c r="O20" s="729"/>
      <c r="P20" s="729"/>
      <c r="Q20" s="729"/>
      <c r="R20" s="729"/>
      <c r="S20" s="734"/>
      <c r="T20" s="734"/>
      <c r="U20" s="734"/>
      <c r="V20" s="734"/>
      <c r="W20" s="734"/>
      <c r="X20" s="734"/>
      <c r="Y20" s="734"/>
      <c r="Z20" s="734"/>
      <c r="AA20" s="734"/>
      <c r="AB20" s="734"/>
      <c r="AC20" s="734"/>
      <c r="AD20" s="734"/>
      <c r="AE20" s="734"/>
      <c r="AF20" s="729"/>
      <c r="AG20" s="729"/>
      <c r="AH20" s="729"/>
      <c r="AI20" s="729"/>
    </row>
    <row r="21" spans="1:35" s="2" customFormat="1" ht="18" customHeight="1">
      <c r="A21" s="25"/>
      <c r="B21" s="26"/>
      <c r="C21" s="25"/>
      <c r="D21" s="25"/>
      <c r="E21" s="791" t="s">
        <v>27</v>
      </c>
      <c r="F21" s="25"/>
      <c r="G21" s="25"/>
      <c r="H21" s="25"/>
      <c r="I21" s="847" t="s">
        <v>23</v>
      </c>
      <c r="J21" s="20"/>
      <c r="K21" s="25"/>
      <c r="L21" s="34"/>
      <c r="M21" s="729"/>
      <c r="N21" s="729"/>
      <c r="O21" s="729"/>
      <c r="P21" s="729"/>
      <c r="Q21" s="729"/>
      <c r="R21" s="729"/>
      <c r="S21" s="734"/>
      <c r="T21" s="734"/>
      <c r="U21" s="734"/>
      <c r="V21" s="734"/>
      <c r="W21" s="734"/>
      <c r="X21" s="734"/>
      <c r="Y21" s="734"/>
      <c r="Z21" s="734"/>
      <c r="AA21" s="734"/>
      <c r="AB21" s="734"/>
      <c r="AC21" s="734"/>
      <c r="AD21" s="734"/>
      <c r="AE21" s="734"/>
      <c r="AF21" s="729"/>
      <c r="AG21" s="729"/>
      <c r="AH21" s="729"/>
      <c r="AI21" s="729"/>
    </row>
    <row r="22" spans="1:35" s="2" customFormat="1" ht="7" customHeight="1">
      <c r="A22" s="25"/>
      <c r="B22" s="26"/>
      <c r="C22" s="25"/>
      <c r="D22" s="25"/>
      <c r="E22" s="25"/>
      <c r="F22" s="25"/>
      <c r="G22" s="25"/>
      <c r="H22" s="25"/>
      <c r="I22" s="135"/>
      <c r="J22" s="25"/>
      <c r="K22" s="25"/>
      <c r="L22" s="34"/>
      <c r="M22" s="729"/>
      <c r="N22" s="729"/>
      <c r="O22" s="729"/>
      <c r="P22" s="729"/>
      <c r="Q22" s="729"/>
      <c r="R22" s="729"/>
      <c r="S22" s="734"/>
      <c r="T22" s="734"/>
      <c r="U22" s="734"/>
      <c r="V22" s="734"/>
      <c r="W22" s="734"/>
      <c r="X22" s="734"/>
      <c r="Y22" s="734"/>
      <c r="Z22" s="734"/>
      <c r="AA22" s="734"/>
      <c r="AB22" s="734"/>
      <c r="AC22" s="734"/>
      <c r="AD22" s="734"/>
      <c r="AE22" s="734"/>
      <c r="AF22" s="729"/>
      <c r="AG22" s="729"/>
      <c r="AH22" s="729"/>
      <c r="AI22" s="729"/>
    </row>
    <row r="23" spans="1:35" s="2" customFormat="1" ht="12" customHeight="1">
      <c r="A23" s="25"/>
      <c r="B23" s="26"/>
      <c r="C23" s="25"/>
      <c r="D23" s="22" t="s">
        <v>29</v>
      </c>
      <c r="E23" s="25"/>
      <c r="F23" s="25"/>
      <c r="G23" s="25"/>
      <c r="H23" s="25"/>
      <c r="I23" s="847" t="s">
        <v>22</v>
      </c>
      <c r="J23" s="20"/>
      <c r="K23" s="25"/>
      <c r="L23" s="34"/>
      <c r="M23" s="729"/>
      <c r="N23" s="729"/>
      <c r="O23" s="729"/>
      <c r="P23" s="729"/>
      <c r="Q23" s="729"/>
      <c r="R23" s="729"/>
      <c r="S23" s="734"/>
      <c r="T23" s="734"/>
      <c r="U23" s="734"/>
      <c r="V23" s="734"/>
      <c r="W23" s="734"/>
      <c r="X23" s="734"/>
      <c r="Y23" s="734"/>
      <c r="Z23" s="734"/>
      <c r="AA23" s="734"/>
      <c r="AB23" s="734"/>
      <c r="AC23" s="734"/>
      <c r="AD23" s="734"/>
      <c r="AE23" s="734"/>
      <c r="AF23" s="729"/>
      <c r="AG23" s="729"/>
      <c r="AH23" s="729"/>
      <c r="AI23" s="729"/>
    </row>
    <row r="24" spans="1:35" s="2" customFormat="1" ht="18" customHeight="1">
      <c r="A24" s="25"/>
      <c r="B24" s="26"/>
      <c r="C24" s="25"/>
      <c r="D24" s="25"/>
      <c r="E24" s="20"/>
      <c r="F24" s="25"/>
      <c r="G24" s="25"/>
      <c r="H24" s="25"/>
      <c r="I24" s="847" t="s">
        <v>23</v>
      </c>
      <c r="J24" s="20"/>
      <c r="K24" s="25"/>
      <c r="L24" s="34"/>
      <c r="M24" s="729"/>
      <c r="N24" s="729"/>
      <c r="O24" s="729"/>
      <c r="P24" s="729"/>
      <c r="Q24" s="729"/>
      <c r="R24" s="729"/>
      <c r="S24" s="734"/>
      <c r="T24" s="734"/>
      <c r="U24" s="734"/>
      <c r="V24" s="734"/>
      <c r="W24" s="734"/>
      <c r="X24" s="734"/>
      <c r="Y24" s="734"/>
      <c r="Z24" s="734"/>
      <c r="AA24" s="734"/>
      <c r="AB24" s="734"/>
      <c r="AC24" s="734"/>
      <c r="AD24" s="734"/>
      <c r="AE24" s="734"/>
      <c r="AF24" s="729"/>
      <c r="AG24" s="729"/>
      <c r="AH24" s="729"/>
      <c r="AI24" s="729"/>
    </row>
    <row r="25" spans="1:35" s="2" customFormat="1" ht="7" customHeight="1">
      <c r="A25" s="25"/>
      <c r="B25" s="26"/>
      <c r="C25" s="25"/>
      <c r="D25" s="25"/>
      <c r="E25" s="25"/>
      <c r="F25" s="25"/>
      <c r="G25" s="25"/>
      <c r="H25" s="25"/>
      <c r="I25" s="135"/>
      <c r="J25" s="25"/>
      <c r="K25" s="25"/>
      <c r="L25" s="34"/>
      <c r="M25" s="729"/>
      <c r="N25" s="729"/>
      <c r="O25" s="729"/>
      <c r="P25" s="729"/>
      <c r="Q25" s="729"/>
      <c r="R25" s="729"/>
      <c r="S25" s="734"/>
      <c r="T25" s="734"/>
      <c r="U25" s="734"/>
      <c r="V25" s="734"/>
      <c r="W25" s="734"/>
      <c r="X25" s="734"/>
      <c r="Y25" s="734"/>
      <c r="Z25" s="734"/>
      <c r="AA25" s="734"/>
      <c r="AB25" s="734"/>
      <c r="AC25" s="734"/>
      <c r="AD25" s="734"/>
      <c r="AE25" s="734"/>
      <c r="AF25" s="729"/>
      <c r="AG25" s="729"/>
      <c r="AH25" s="729"/>
      <c r="AI25" s="729"/>
    </row>
    <row r="26" spans="1:35" s="2" customFormat="1" ht="12" customHeight="1">
      <c r="A26" s="25"/>
      <c r="B26" s="26"/>
      <c r="C26" s="25"/>
      <c r="D26" s="22" t="s">
        <v>31</v>
      </c>
      <c r="E26" s="25"/>
      <c r="F26" s="25"/>
      <c r="G26" s="25"/>
      <c r="H26" s="25"/>
      <c r="I26" s="135"/>
      <c r="J26" s="25"/>
      <c r="K26" s="25"/>
      <c r="L26" s="34"/>
      <c r="M26" s="729"/>
      <c r="N26" s="729"/>
      <c r="O26" s="729"/>
      <c r="P26" s="729"/>
      <c r="Q26" s="729"/>
      <c r="R26" s="729"/>
      <c r="S26" s="734"/>
      <c r="T26" s="734"/>
      <c r="U26" s="734"/>
      <c r="V26" s="734"/>
      <c r="W26" s="734"/>
      <c r="X26" s="734"/>
      <c r="Y26" s="734"/>
      <c r="Z26" s="734"/>
      <c r="AA26" s="734"/>
      <c r="AB26" s="734"/>
      <c r="AC26" s="734"/>
      <c r="AD26" s="734"/>
      <c r="AE26" s="734"/>
      <c r="AF26" s="729"/>
      <c r="AG26" s="729"/>
      <c r="AH26" s="729"/>
      <c r="AI26" s="729"/>
    </row>
    <row r="27" spans="1:35" s="5" customFormat="1" ht="16.5" customHeight="1">
      <c r="A27" s="85"/>
      <c r="B27" s="86"/>
      <c r="C27" s="85"/>
      <c r="D27" s="85"/>
      <c r="E27" s="903" t="s">
        <v>1</v>
      </c>
      <c r="F27" s="903"/>
      <c r="G27" s="903"/>
      <c r="H27" s="903"/>
      <c r="I27" s="848"/>
      <c r="J27" s="85"/>
      <c r="K27" s="85"/>
      <c r="L27" s="87"/>
      <c r="M27" s="730"/>
      <c r="N27" s="730"/>
      <c r="O27" s="730"/>
      <c r="P27" s="730"/>
      <c r="Q27" s="730"/>
      <c r="R27" s="730"/>
      <c r="S27" s="761"/>
      <c r="T27" s="761"/>
      <c r="U27" s="761"/>
      <c r="V27" s="761"/>
      <c r="W27" s="761"/>
      <c r="X27" s="761"/>
      <c r="Y27" s="761"/>
      <c r="Z27" s="761"/>
      <c r="AA27" s="761"/>
      <c r="AB27" s="761"/>
      <c r="AC27" s="761"/>
      <c r="AD27" s="761"/>
      <c r="AE27" s="761"/>
      <c r="AF27" s="730"/>
      <c r="AG27" s="730"/>
      <c r="AH27" s="730"/>
      <c r="AI27" s="730"/>
    </row>
    <row r="28" spans="1:35" s="2" customFormat="1" ht="7" customHeight="1">
      <c r="A28" s="25"/>
      <c r="B28" s="26"/>
      <c r="C28" s="25"/>
      <c r="D28" s="25"/>
      <c r="E28" s="25"/>
      <c r="F28" s="25"/>
      <c r="G28" s="25"/>
      <c r="H28" s="25"/>
      <c r="I28" s="135"/>
      <c r="J28" s="25"/>
      <c r="K28" s="25"/>
      <c r="L28" s="34"/>
      <c r="M28" s="729"/>
      <c r="N28" s="729"/>
      <c r="O28" s="729"/>
      <c r="P28" s="729"/>
      <c r="Q28" s="729"/>
      <c r="R28" s="729"/>
      <c r="S28" s="734"/>
      <c r="T28" s="734"/>
      <c r="U28" s="734"/>
      <c r="V28" s="734"/>
      <c r="W28" s="734"/>
      <c r="X28" s="734"/>
      <c r="Y28" s="734"/>
      <c r="Z28" s="734"/>
      <c r="AA28" s="734"/>
      <c r="AB28" s="734"/>
      <c r="AC28" s="734"/>
      <c r="AD28" s="734"/>
      <c r="AE28" s="734"/>
      <c r="AF28" s="729"/>
      <c r="AG28" s="729"/>
      <c r="AH28" s="729"/>
      <c r="AI28" s="729"/>
    </row>
    <row r="29" spans="1:35" s="2" customFormat="1" ht="7" customHeight="1">
      <c r="A29" s="25"/>
      <c r="B29" s="26"/>
      <c r="C29" s="25"/>
      <c r="D29" s="58"/>
      <c r="E29" s="58"/>
      <c r="F29" s="58"/>
      <c r="G29" s="58"/>
      <c r="H29" s="58"/>
      <c r="I29" s="849"/>
      <c r="J29" s="58"/>
      <c r="K29" s="58"/>
      <c r="L29" s="34"/>
      <c r="M29" s="729"/>
      <c r="N29" s="729"/>
      <c r="O29" s="729"/>
      <c r="P29" s="729"/>
      <c r="Q29" s="729"/>
      <c r="R29" s="729"/>
      <c r="S29" s="734"/>
      <c r="T29" s="734"/>
      <c r="U29" s="734"/>
      <c r="V29" s="734"/>
      <c r="W29" s="734"/>
      <c r="X29" s="734"/>
      <c r="Y29" s="734"/>
      <c r="Z29" s="734"/>
      <c r="AA29" s="734"/>
      <c r="AB29" s="734"/>
      <c r="AC29" s="734"/>
      <c r="AD29" s="734"/>
      <c r="AE29" s="734"/>
      <c r="AF29" s="729"/>
      <c r="AG29" s="729"/>
      <c r="AH29" s="729"/>
      <c r="AI29" s="729"/>
    </row>
    <row r="30" spans="1:35" s="2" customFormat="1" ht="25.4" customHeight="1">
      <c r="A30" s="25"/>
      <c r="B30" s="26"/>
      <c r="C30" s="25"/>
      <c r="D30" s="88" t="s">
        <v>32</v>
      </c>
      <c r="E30" s="25"/>
      <c r="F30" s="25"/>
      <c r="G30" s="25"/>
      <c r="H30" s="25"/>
      <c r="I30" s="135"/>
      <c r="J30" s="63">
        <f>ROUND(J123, 0)</f>
        <v>0</v>
      </c>
      <c r="K30" s="25"/>
      <c r="L30" s="34"/>
      <c r="M30" s="729"/>
      <c r="N30" s="729"/>
      <c r="O30" s="729"/>
      <c r="P30" s="729"/>
      <c r="Q30" s="729"/>
      <c r="R30" s="729"/>
      <c r="S30" s="734"/>
      <c r="T30" s="734"/>
      <c r="U30" s="734"/>
      <c r="V30" s="734"/>
      <c r="W30" s="734"/>
      <c r="X30" s="734"/>
      <c r="Y30" s="734"/>
      <c r="Z30" s="734"/>
      <c r="AA30" s="734"/>
      <c r="AB30" s="734"/>
      <c r="AC30" s="734"/>
      <c r="AD30" s="734"/>
      <c r="AE30" s="734"/>
      <c r="AF30" s="729"/>
      <c r="AG30" s="729"/>
      <c r="AH30" s="729"/>
      <c r="AI30" s="729"/>
    </row>
    <row r="31" spans="1:35" s="2" customFormat="1" ht="7" customHeight="1">
      <c r="A31" s="25"/>
      <c r="B31" s="26"/>
      <c r="C31" s="25"/>
      <c r="D31" s="58"/>
      <c r="E31" s="58"/>
      <c r="F31" s="58"/>
      <c r="G31" s="58"/>
      <c r="H31" s="58"/>
      <c r="I31" s="849"/>
      <c r="J31" s="58"/>
      <c r="K31" s="58"/>
      <c r="L31" s="34"/>
      <c r="M31" s="729"/>
      <c r="N31" s="729"/>
      <c r="O31" s="729"/>
      <c r="P31" s="729"/>
      <c r="Q31" s="729"/>
      <c r="R31" s="729"/>
      <c r="S31" s="734"/>
      <c r="T31" s="734"/>
      <c r="U31" s="734"/>
      <c r="V31" s="734"/>
      <c r="W31" s="734"/>
      <c r="X31" s="734"/>
      <c r="Y31" s="734"/>
      <c r="Z31" s="734"/>
      <c r="AA31" s="734"/>
      <c r="AB31" s="734"/>
      <c r="AC31" s="734"/>
      <c r="AD31" s="734"/>
      <c r="AE31" s="734"/>
      <c r="AF31" s="729"/>
      <c r="AG31" s="729"/>
      <c r="AH31" s="729"/>
      <c r="AI31" s="729"/>
    </row>
    <row r="32" spans="1:35" s="2" customFormat="1" ht="14.5" customHeight="1">
      <c r="A32" s="25"/>
      <c r="B32" s="26"/>
      <c r="C32" s="25"/>
      <c r="D32" s="25"/>
      <c r="E32" s="25"/>
      <c r="F32" s="29" t="s">
        <v>34</v>
      </c>
      <c r="G32" s="25"/>
      <c r="H32" s="25"/>
      <c r="I32" s="850" t="s">
        <v>33</v>
      </c>
      <c r="J32" s="29" t="s">
        <v>35</v>
      </c>
      <c r="K32" s="25"/>
      <c r="L32" s="34"/>
      <c r="M32" s="729"/>
      <c r="N32" s="729"/>
      <c r="O32" s="729"/>
      <c r="P32" s="729"/>
      <c r="Q32" s="729"/>
      <c r="R32" s="729"/>
      <c r="S32" s="734"/>
      <c r="T32" s="734"/>
      <c r="U32" s="734"/>
      <c r="V32" s="734"/>
      <c r="W32" s="734"/>
      <c r="X32" s="734"/>
      <c r="Y32" s="734"/>
      <c r="Z32" s="734"/>
      <c r="AA32" s="734"/>
      <c r="AB32" s="734"/>
      <c r="AC32" s="734"/>
      <c r="AD32" s="734"/>
      <c r="AE32" s="734"/>
      <c r="AF32" s="729"/>
      <c r="AG32" s="729"/>
      <c r="AH32" s="729"/>
      <c r="AI32" s="729"/>
    </row>
    <row r="33" spans="1:35" s="2" customFormat="1" ht="14.5" customHeight="1">
      <c r="A33" s="25"/>
      <c r="B33" s="26"/>
      <c r="C33" s="25"/>
      <c r="D33" s="89" t="s">
        <v>36</v>
      </c>
      <c r="E33" s="22" t="s">
        <v>37</v>
      </c>
      <c r="F33" s="90">
        <f>J30</f>
        <v>0</v>
      </c>
      <c r="G33" s="25"/>
      <c r="H33" s="25"/>
      <c r="I33" s="850">
        <v>0.21</v>
      </c>
      <c r="J33" s="90">
        <f>ROUND((F33*I33),  0)</f>
        <v>0</v>
      </c>
      <c r="K33" s="25"/>
      <c r="L33" s="34"/>
      <c r="M33" s="729"/>
      <c r="N33" s="729"/>
      <c r="O33" s="729"/>
      <c r="P33" s="729"/>
      <c r="Q33" s="729"/>
      <c r="R33" s="729"/>
      <c r="S33" s="734"/>
      <c r="T33" s="734"/>
      <c r="U33" s="734"/>
      <c r="V33" s="734"/>
      <c r="W33" s="734"/>
      <c r="X33" s="734"/>
      <c r="Y33" s="734"/>
      <c r="Z33" s="734"/>
      <c r="AA33" s="734"/>
      <c r="AB33" s="734"/>
      <c r="AC33" s="734"/>
      <c r="AD33" s="734"/>
      <c r="AE33" s="734"/>
      <c r="AF33" s="729"/>
      <c r="AG33" s="729"/>
      <c r="AH33" s="729"/>
      <c r="AI33" s="729"/>
    </row>
    <row r="34" spans="1:35" s="2" customFormat="1" ht="14.5" customHeight="1">
      <c r="A34" s="25"/>
      <c r="B34" s="26"/>
      <c r="C34" s="25"/>
      <c r="D34" s="25"/>
      <c r="E34" s="22" t="s">
        <v>38</v>
      </c>
      <c r="F34" s="90">
        <v>0</v>
      </c>
      <c r="G34" s="25"/>
      <c r="H34" s="25"/>
      <c r="I34" s="850">
        <v>0.15</v>
      </c>
      <c r="J34" s="90">
        <f>ROUND((F34*I34),  0)</f>
        <v>0</v>
      </c>
      <c r="K34" s="25"/>
      <c r="L34" s="34"/>
      <c r="M34" s="729"/>
      <c r="N34" s="729"/>
      <c r="O34" s="729"/>
      <c r="P34" s="729"/>
      <c r="Q34" s="729"/>
      <c r="R34" s="729"/>
      <c r="S34" s="734"/>
      <c r="T34" s="734"/>
      <c r="U34" s="734"/>
      <c r="V34" s="734"/>
      <c r="W34" s="734"/>
      <c r="X34" s="734"/>
      <c r="Y34" s="734"/>
      <c r="Z34" s="734"/>
      <c r="AA34" s="734"/>
      <c r="AB34" s="734"/>
      <c r="AC34" s="734"/>
      <c r="AD34" s="734"/>
      <c r="AE34" s="734"/>
      <c r="AF34" s="729"/>
      <c r="AG34" s="729"/>
      <c r="AH34" s="729"/>
      <c r="AI34" s="729"/>
    </row>
    <row r="35" spans="1:35" s="2" customFormat="1" ht="14.5" hidden="1" customHeight="1">
      <c r="A35" s="25"/>
      <c r="B35" s="26"/>
      <c r="C35" s="25"/>
      <c r="D35" s="25"/>
      <c r="E35" s="22" t="s">
        <v>39</v>
      </c>
      <c r="F35" s="90">
        <f>ROUND((SUM(BG123:BG183)),  0)</f>
        <v>0</v>
      </c>
      <c r="G35" s="25"/>
      <c r="H35" s="25"/>
      <c r="I35" s="850">
        <v>0.21</v>
      </c>
      <c r="J35" s="90">
        <f>0</f>
        <v>0</v>
      </c>
      <c r="K35" s="25"/>
      <c r="L35" s="34"/>
      <c r="M35" s="729"/>
      <c r="N35" s="729"/>
      <c r="O35" s="729"/>
      <c r="P35" s="729"/>
      <c r="Q35" s="729"/>
      <c r="R35" s="729"/>
      <c r="S35" s="734"/>
      <c r="T35" s="734"/>
      <c r="U35" s="734"/>
      <c r="V35" s="734"/>
      <c r="W35" s="734"/>
      <c r="X35" s="734"/>
      <c r="Y35" s="734"/>
      <c r="Z35" s="734"/>
      <c r="AA35" s="734"/>
      <c r="AB35" s="734"/>
      <c r="AC35" s="734"/>
      <c r="AD35" s="734"/>
      <c r="AE35" s="734"/>
      <c r="AF35" s="729"/>
      <c r="AG35" s="729"/>
      <c r="AH35" s="729"/>
      <c r="AI35" s="729"/>
    </row>
    <row r="36" spans="1:35" s="2" customFormat="1" ht="14.5" hidden="1" customHeight="1">
      <c r="A36" s="25"/>
      <c r="B36" s="26"/>
      <c r="C36" s="25"/>
      <c r="D36" s="25"/>
      <c r="E36" s="22" t="s">
        <v>40</v>
      </c>
      <c r="F36" s="90">
        <f>ROUND((SUM(BH123:BH183)),  0)</f>
        <v>0</v>
      </c>
      <c r="G36" s="25"/>
      <c r="H36" s="25"/>
      <c r="I36" s="850">
        <v>0.15</v>
      </c>
      <c r="J36" s="90">
        <f>0</f>
        <v>0</v>
      </c>
      <c r="K36" s="25"/>
      <c r="L36" s="34"/>
      <c r="M36" s="729"/>
      <c r="N36" s="729"/>
      <c r="O36" s="729"/>
      <c r="P36" s="729"/>
      <c r="Q36" s="729"/>
      <c r="R36" s="729"/>
      <c r="S36" s="734"/>
      <c r="T36" s="734"/>
      <c r="U36" s="734"/>
      <c r="V36" s="734"/>
      <c r="W36" s="734"/>
      <c r="X36" s="734"/>
      <c r="Y36" s="734"/>
      <c r="Z36" s="734"/>
      <c r="AA36" s="734"/>
      <c r="AB36" s="734"/>
      <c r="AC36" s="734"/>
      <c r="AD36" s="734"/>
      <c r="AE36" s="734"/>
      <c r="AF36" s="729"/>
      <c r="AG36" s="729"/>
      <c r="AH36" s="729"/>
      <c r="AI36" s="729"/>
    </row>
    <row r="37" spans="1:35" s="2" customFormat="1" ht="14.5" hidden="1" customHeight="1">
      <c r="A37" s="25"/>
      <c r="B37" s="26"/>
      <c r="C37" s="25"/>
      <c r="D37" s="25"/>
      <c r="E37" s="22" t="s">
        <v>41</v>
      </c>
      <c r="F37" s="90">
        <f>ROUND((SUM(BI123:BI183)),  0)</f>
        <v>0</v>
      </c>
      <c r="G37" s="25"/>
      <c r="H37" s="25"/>
      <c r="I37" s="850">
        <v>0</v>
      </c>
      <c r="J37" s="90">
        <f>0</f>
        <v>0</v>
      </c>
      <c r="K37" s="25"/>
      <c r="L37" s="34"/>
      <c r="M37" s="729"/>
      <c r="N37" s="729"/>
      <c r="O37" s="729"/>
      <c r="P37" s="729"/>
      <c r="Q37" s="729"/>
      <c r="R37" s="729"/>
      <c r="S37" s="734"/>
      <c r="T37" s="734"/>
      <c r="U37" s="734"/>
      <c r="V37" s="734"/>
      <c r="W37" s="734"/>
      <c r="X37" s="734"/>
      <c r="Y37" s="734"/>
      <c r="Z37" s="734"/>
      <c r="AA37" s="734"/>
      <c r="AB37" s="734"/>
      <c r="AC37" s="734"/>
      <c r="AD37" s="734"/>
      <c r="AE37" s="734"/>
      <c r="AF37" s="729"/>
      <c r="AG37" s="729"/>
      <c r="AH37" s="729"/>
      <c r="AI37" s="729"/>
    </row>
    <row r="38" spans="1:35" s="2" customFormat="1" ht="7" customHeight="1">
      <c r="A38" s="25"/>
      <c r="B38" s="26"/>
      <c r="C38" s="25"/>
      <c r="D38" s="25"/>
      <c r="E38" s="25"/>
      <c r="F38" s="25"/>
      <c r="G38" s="25"/>
      <c r="H38" s="25"/>
      <c r="I38" s="135"/>
      <c r="J38" s="25"/>
      <c r="K38" s="25"/>
      <c r="L38" s="34"/>
      <c r="M38" s="729"/>
      <c r="N38" s="729"/>
      <c r="O38" s="729"/>
      <c r="P38" s="729"/>
      <c r="Q38" s="729"/>
      <c r="R38" s="729"/>
      <c r="S38" s="734"/>
      <c r="T38" s="734"/>
      <c r="U38" s="734"/>
      <c r="V38" s="734"/>
      <c r="W38" s="734"/>
      <c r="X38" s="734"/>
      <c r="Y38" s="734"/>
      <c r="Z38" s="734"/>
      <c r="AA38" s="734"/>
      <c r="AB38" s="734"/>
      <c r="AC38" s="734"/>
      <c r="AD38" s="734"/>
      <c r="AE38" s="734"/>
      <c r="AF38" s="729"/>
      <c r="AG38" s="729"/>
      <c r="AH38" s="729"/>
      <c r="AI38" s="729"/>
    </row>
    <row r="39" spans="1:35" s="2" customFormat="1" ht="25.4" customHeight="1">
      <c r="A39" s="25"/>
      <c r="B39" s="26"/>
      <c r="C39" s="92"/>
      <c r="D39" s="93" t="s">
        <v>42</v>
      </c>
      <c r="E39" s="52"/>
      <c r="F39" s="52"/>
      <c r="G39" s="94" t="s">
        <v>43</v>
      </c>
      <c r="H39" s="95" t="s">
        <v>44</v>
      </c>
      <c r="I39" s="851"/>
      <c r="J39" s="96">
        <f>SUM(J30:J37)</f>
        <v>0</v>
      </c>
      <c r="K39" s="97"/>
      <c r="L39" s="34"/>
      <c r="M39" s="729"/>
      <c r="N39" s="729"/>
      <c r="O39" s="729"/>
      <c r="P39" s="729"/>
      <c r="Q39" s="729"/>
      <c r="R39" s="729"/>
      <c r="S39" s="734"/>
      <c r="T39" s="734"/>
      <c r="U39" s="734"/>
      <c r="V39" s="734"/>
      <c r="W39" s="734"/>
      <c r="X39" s="734"/>
      <c r="Y39" s="734"/>
      <c r="Z39" s="734"/>
      <c r="AA39" s="734"/>
      <c r="AB39" s="734"/>
      <c r="AC39" s="734"/>
      <c r="AD39" s="734"/>
      <c r="AE39" s="734"/>
      <c r="AF39" s="729"/>
      <c r="AG39" s="729"/>
      <c r="AH39" s="729"/>
      <c r="AI39" s="729"/>
    </row>
    <row r="40" spans="1:35" s="2" customFormat="1" ht="14.5" customHeight="1">
      <c r="A40" s="25"/>
      <c r="B40" s="26"/>
      <c r="C40" s="25"/>
      <c r="D40" s="25"/>
      <c r="E40" s="25"/>
      <c r="F40" s="25"/>
      <c r="G40" s="25"/>
      <c r="H40" s="25"/>
      <c r="I40" s="135"/>
      <c r="J40" s="25"/>
      <c r="K40" s="25"/>
      <c r="L40" s="34"/>
      <c r="M40" s="729"/>
      <c r="N40" s="729"/>
      <c r="O40" s="729"/>
      <c r="P40" s="729"/>
      <c r="Q40" s="729"/>
      <c r="R40" s="729"/>
      <c r="S40" s="734"/>
      <c r="T40" s="734"/>
      <c r="U40" s="734"/>
      <c r="V40" s="734"/>
      <c r="W40" s="734"/>
      <c r="X40" s="734"/>
      <c r="Y40" s="734"/>
      <c r="Z40" s="734"/>
      <c r="AA40" s="734"/>
      <c r="AB40" s="734"/>
      <c r="AC40" s="734"/>
      <c r="AD40" s="734"/>
      <c r="AE40" s="734"/>
      <c r="AF40" s="729"/>
      <c r="AG40" s="729"/>
      <c r="AH40" s="729"/>
      <c r="AI40" s="729"/>
    </row>
    <row r="41" spans="1:35" s="1" customFormat="1" ht="14.5" customHeight="1">
      <c r="B41" s="15"/>
      <c r="I41" s="845"/>
      <c r="L41" s="15"/>
      <c r="M41" s="727"/>
      <c r="N41" s="727"/>
      <c r="O41" s="727"/>
      <c r="P41" s="727"/>
      <c r="Q41" s="727"/>
      <c r="R41" s="727"/>
      <c r="S41" s="727"/>
      <c r="T41" s="727"/>
      <c r="U41" s="727"/>
      <c r="V41" s="727"/>
      <c r="W41" s="727"/>
      <c r="X41" s="727"/>
      <c r="Y41" s="727"/>
      <c r="Z41" s="727"/>
      <c r="AA41" s="727"/>
      <c r="AB41" s="727"/>
      <c r="AC41" s="727"/>
      <c r="AD41" s="727"/>
      <c r="AE41" s="727"/>
      <c r="AF41" s="727"/>
      <c r="AG41" s="727"/>
      <c r="AH41" s="727"/>
      <c r="AI41" s="727"/>
    </row>
    <row r="42" spans="1:35" s="1" customFormat="1" ht="14.5" customHeight="1">
      <c r="B42" s="15"/>
      <c r="I42" s="845"/>
      <c r="L42" s="15"/>
      <c r="M42" s="727"/>
      <c r="N42" s="727"/>
      <c r="O42" s="727"/>
      <c r="P42" s="727"/>
      <c r="Q42" s="727"/>
      <c r="R42" s="727"/>
      <c r="S42" s="727"/>
      <c r="T42" s="727"/>
      <c r="U42" s="727"/>
      <c r="V42" s="727"/>
      <c r="W42" s="727"/>
      <c r="X42" s="727"/>
      <c r="Y42" s="727"/>
      <c r="Z42" s="727"/>
      <c r="AA42" s="727"/>
      <c r="AB42" s="727"/>
      <c r="AC42" s="727"/>
      <c r="AD42" s="727"/>
      <c r="AE42" s="727"/>
      <c r="AF42" s="727"/>
      <c r="AG42" s="727"/>
      <c r="AH42" s="727"/>
      <c r="AI42" s="727"/>
    </row>
    <row r="43" spans="1:35" s="1" customFormat="1" ht="14.5" customHeight="1">
      <c r="B43" s="15"/>
      <c r="I43" s="845"/>
      <c r="L43" s="15"/>
      <c r="M43" s="727"/>
      <c r="N43" s="727"/>
      <c r="O43" s="727"/>
      <c r="P43" s="727"/>
      <c r="Q43" s="727"/>
      <c r="R43" s="727"/>
      <c r="S43" s="727"/>
      <c r="T43" s="727"/>
      <c r="U43" s="727"/>
      <c r="V43" s="727"/>
      <c r="W43" s="727"/>
      <c r="X43" s="727"/>
      <c r="Y43" s="727"/>
      <c r="Z43" s="727"/>
      <c r="AA43" s="727"/>
      <c r="AB43" s="727"/>
      <c r="AC43" s="727"/>
      <c r="AD43" s="727"/>
      <c r="AE43" s="727"/>
      <c r="AF43" s="727"/>
      <c r="AG43" s="727"/>
      <c r="AH43" s="727"/>
      <c r="AI43" s="727"/>
    </row>
    <row r="44" spans="1:35" s="1" customFormat="1" ht="14.5" customHeight="1">
      <c r="B44" s="15"/>
      <c r="I44" s="845"/>
      <c r="L44" s="15"/>
      <c r="M44" s="727"/>
      <c r="N44" s="727"/>
      <c r="O44" s="727"/>
      <c r="P44" s="727"/>
      <c r="Q44" s="727"/>
      <c r="R44" s="727"/>
      <c r="S44" s="727"/>
      <c r="T44" s="727"/>
      <c r="U44" s="727"/>
      <c r="V44" s="727"/>
      <c r="W44" s="727"/>
      <c r="X44" s="727"/>
      <c r="Y44" s="727"/>
      <c r="Z44" s="727"/>
      <c r="AA44" s="727"/>
      <c r="AB44" s="727"/>
      <c r="AC44" s="727"/>
      <c r="AD44" s="727"/>
      <c r="AE44" s="727"/>
      <c r="AF44" s="727"/>
      <c r="AG44" s="727"/>
      <c r="AH44" s="727"/>
      <c r="AI44" s="727"/>
    </row>
    <row r="45" spans="1:35" s="1" customFormat="1" ht="14.5" customHeight="1">
      <c r="B45" s="15"/>
      <c r="I45" s="845"/>
      <c r="L45" s="15"/>
      <c r="M45" s="727"/>
      <c r="N45" s="727"/>
      <c r="O45" s="727"/>
      <c r="P45" s="727"/>
      <c r="Q45" s="727"/>
      <c r="R45" s="727"/>
      <c r="S45" s="727"/>
      <c r="T45" s="727"/>
      <c r="U45" s="727"/>
      <c r="V45" s="727"/>
      <c r="W45" s="727"/>
      <c r="X45" s="727"/>
      <c r="Y45" s="727"/>
      <c r="Z45" s="727"/>
      <c r="AA45" s="727"/>
      <c r="AB45" s="727"/>
      <c r="AC45" s="727"/>
      <c r="AD45" s="727"/>
      <c r="AE45" s="727"/>
      <c r="AF45" s="727"/>
      <c r="AG45" s="727"/>
      <c r="AH45" s="727"/>
      <c r="AI45" s="727"/>
    </row>
    <row r="46" spans="1:35" s="1" customFormat="1" ht="14.5" customHeight="1">
      <c r="B46" s="15"/>
      <c r="I46" s="845"/>
      <c r="L46" s="15"/>
      <c r="M46" s="727"/>
      <c r="N46" s="727"/>
      <c r="O46" s="727"/>
      <c r="P46" s="727"/>
      <c r="Q46" s="727"/>
      <c r="R46" s="727"/>
      <c r="S46" s="727"/>
      <c r="T46" s="727"/>
      <c r="U46" s="727"/>
      <c r="V46" s="727"/>
      <c r="W46" s="727"/>
      <c r="X46" s="727"/>
      <c r="Y46" s="727"/>
      <c r="Z46" s="727"/>
      <c r="AA46" s="727"/>
      <c r="AB46" s="727"/>
      <c r="AC46" s="727"/>
      <c r="AD46" s="727"/>
      <c r="AE46" s="727"/>
      <c r="AF46" s="727"/>
      <c r="AG46" s="727"/>
      <c r="AH46" s="727"/>
      <c r="AI46" s="727"/>
    </row>
    <row r="47" spans="1:35" s="1" customFormat="1" ht="14.5" customHeight="1">
      <c r="B47" s="15"/>
      <c r="I47" s="845"/>
      <c r="L47" s="15"/>
      <c r="M47" s="727"/>
      <c r="N47" s="727"/>
      <c r="O47" s="727"/>
      <c r="P47" s="727"/>
      <c r="Q47" s="727"/>
      <c r="R47" s="727"/>
      <c r="S47" s="727"/>
      <c r="T47" s="727"/>
      <c r="U47" s="727"/>
      <c r="V47" s="727"/>
      <c r="W47" s="727"/>
      <c r="X47" s="727"/>
      <c r="Y47" s="727"/>
      <c r="Z47" s="727"/>
      <c r="AA47" s="727"/>
      <c r="AB47" s="727"/>
      <c r="AC47" s="727"/>
      <c r="AD47" s="727"/>
      <c r="AE47" s="727"/>
      <c r="AF47" s="727"/>
      <c r="AG47" s="727"/>
      <c r="AH47" s="727"/>
      <c r="AI47" s="727"/>
    </row>
    <row r="48" spans="1:35" s="1" customFormat="1" ht="14.5" customHeight="1">
      <c r="B48" s="15"/>
      <c r="I48" s="845"/>
      <c r="L48" s="15"/>
      <c r="M48" s="727"/>
      <c r="N48" s="727"/>
      <c r="O48" s="727"/>
      <c r="P48" s="727"/>
      <c r="Q48" s="727"/>
      <c r="R48" s="727"/>
      <c r="S48" s="727"/>
      <c r="T48" s="727"/>
      <c r="U48" s="727"/>
      <c r="V48" s="727"/>
      <c r="W48" s="727"/>
      <c r="X48" s="727"/>
      <c r="Y48" s="727"/>
      <c r="Z48" s="727"/>
      <c r="AA48" s="727"/>
      <c r="AB48" s="727"/>
      <c r="AC48" s="727"/>
      <c r="AD48" s="727"/>
      <c r="AE48" s="727"/>
      <c r="AF48" s="727"/>
      <c r="AG48" s="727"/>
      <c r="AH48" s="727"/>
      <c r="AI48" s="727"/>
    </row>
    <row r="49" spans="1:35" s="1" customFormat="1" ht="14.5" customHeight="1">
      <c r="B49" s="15"/>
      <c r="I49" s="845"/>
      <c r="L49" s="15"/>
      <c r="M49" s="727"/>
      <c r="N49" s="727"/>
      <c r="O49" s="727"/>
      <c r="P49" s="727"/>
      <c r="Q49" s="727"/>
      <c r="R49" s="727"/>
      <c r="S49" s="727"/>
      <c r="T49" s="727"/>
      <c r="U49" s="727"/>
      <c r="V49" s="727"/>
      <c r="W49" s="727"/>
      <c r="X49" s="727"/>
      <c r="Y49" s="727"/>
      <c r="Z49" s="727"/>
      <c r="AA49" s="727"/>
      <c r="AB49" s="727"/>
      <c r="AC49" s="727"/>
      <c r="AD49" s="727"/>
      <c r="AE49" s="727"/>
      <c r="AF49" s="727"/>
      <c r="AG49" s="727"/>
      <c r="AH49" s="727"/>
      <c r="AI49" s="727"/>
    </row>
    <row r="50" spans="1:35" s="2" customFormat="1" ht="14.5" customHeight="1">
      <c r="B50" s="34"/>
      <c r="D50" s="35" t="s">
        <v>45</v>
      </c>
      <c r="E50" s="36"/>
      <c r="F50" s="36"/>
      <c r="G50" s="35" t="s">
        <v>46</v>
      </c>
      <c r="H50" s="36"/>
      <c r="I50" s="852"/>
      <c r="J50" s="36"/>
      <c r="K50" s="36"/>
      <c r="L50" s="34"/>
      <c r="M50" s="729"/>
      <c r="N50" s="729"/>
      <c r="O50" s="729"/>
      <c r="P50" s="729"/>
      <c r="Q50" s="729"/>
      <c r="R50" s="729"/>
      <c r="S50" s="729"/>
      <c r="T50" s="729"/>
      <c r="U50" s="729"/>
      <c r="V50" s="729"/>
      <c r="W50" s="729"/>
      <c r="X50" s="729"/>
      <c r="Y50" s="729"/>
      <c r="Z50" s="729"/>
      <c r="AA50" s="729"/>
      <c r="AB50" s="729"/>
      <c r="AC50" s="729"/>
      <c r="AD50" s="729"/>
      <c r="AE50" s="729"/>
      <c r="AF50" s="729"/>
      <c r="AG50" s="729"/>
      <c r="AH50" s="729"/>
      <c r="AI50" s="729"/>
    </row>
    <row r="51" spans="1:35">
      <c r="B51" s="15"/>
      <c r="L51" s="15"/>
    </row>
    <row r="52" spans="1:35">
      <c r="B52" s="15"/>
      <c r="L52" s="15"/>
    </row>
    <row r="53" spans="1:35">
      <c r="B53" s="15"/>
      <c r="L53" s="15"/>
    </row>
    <row r="54" spans="1:35">
      <c r="B54" s="15"/>
      <c r="L54" s="15"/>
    </row>
    <row r="55" spans="1:35">
      <c r="B55" s="15"/>
      <c r="L55" s="15"/>
    </row>
    <row r="56" spans="1:35">
      <c r="B56" s="15"/>
      <c r="L56" s="15"/>
    </row>
    <row r="57" spans="1:35">
      <c r="B57" s="15"/>
      <c r="L57" s="15"/>
    </row>
    <row r="58" spans="1:35">
      <c r="B58" s="15"/>
      <c r="L58" s="15"/>
    </row>
    <row r="59" spans="1:35">
      <c r="B59" s="15"/>
      <c r="L59" s="15"/>
    </row>
    <row r="60" spans="1:35">
      <c r="B60" s="15"/>
      <c r="L60" s="15"/>
    </row>
    <row r="61" spans="1:35" s="2" customFormat="1" ht="12.45">
      <c r="A61" s="25"/>
      <c r="B61" s="26"/>
      <c r="C61" s="25"/>
      <c r="D61" s="37" t="s">
        <v>47</v>
      </c>
      <c r="E61" s="28"/>
      <c r="F61" s="98" t="s">
        <v>48</v>
      </c>
      <c r="G61" s="37" t="s">
        <v>47</v>
      </c>
      <c r="H61" s="28"/>
      <c r="I61" s="853"/>
      <c r="J61" s="99" t="s">
        <v>48</v>
      </c>
      <c r="K61" s="28"/>
      <c r="L61" s="34"/>
      <c r="M61" s="729"/>
      <c r="N61" s="729"/>
      <c r="O61" s="729"/>
      <c r="P61" s="729"/>
      <c r="Q61" s="729"/>
      <c r="R61" s="729"/>
      <c r="S61" s="734"/>
      <c r="T61" s="734"/>
      <c r="U61" s="734"/>
      <c r="V61" s="734"/>
      <c r="W61" s="734"/>
      <c r="X61" s="734"/>
      <c r="Y61" s="734"/>
      <c r="Z61" s="734"/>
      <c r="AA61" s="734"/>
      <c r="AB61" s="734"/>
      <c r="AC61" s="734"/>
      <c r="AD61" s="734"/>
      <c r="AE61" s="734"/>
      <c r="AF61" s="729"/>
      <c r="AG61" s="729"/>
      <c r="AH61" s="729"/>
      <c r="AI61" s="729"/>
    </row>
    <row r="62" spans="1:35">
      <c r="B62" s="15"/>
      <c r="L62" s="15"/>
    </row>
    <row r="63" spans="1:35">
      <c r="B63" s="15"/>
      <c r="L63" s="15"/>
    </row>
    <row r="64" spans="1:35">
      <c r="B64" s="15"/>
      <c r="L64" s="15"/>
    </row>
    <row r="65" spans="1:35" s="2" customFormat="1" ht="12.45">
      <c r="A65" s="25"/>
      <c r="B65" s="26"/>
      <c r="C65" s="25"/>
      <c r="D65" s="35" t="s">
        <v>49</v>
      </c>
      <c r="E65" s="38"/>
      <c r="F65" s="38"/>
      <c r="G65" s="35" t="s">
        <v>50</v>
      </c>
      <c r="H65" s="38"/>
      <c r="I65" s="854"/>
      <c r="J65" s="38"/>
      <c r="K65" s="38"/>
      <c r="L65" s="34"/>
      <c r="M65" s="729"/>
      <c r="N65" s="729"/>
      <c r="O65" s="729"/>
      <c r="P65" s="729"/>
      <c r="Q65" s="729"/>
      <c r="R65" s="729"/>
      <c r="S65" s="734"/>
      <c r="T65" s="734"/>
      <c r="U65" s="734"/>
      <c r="V65" s="734"/>
      <c r="W65" s="734"/>
      <c r="X65" s="734"/>
      <c r="Y65" s="734"/>
      <c r="Z65" s="734"/>
      <c r="AA65" s="734"/>
      <c r="AB65" s="734"/>
      <c r="AC65" s="734"/>
      <c r="AD65" s="734"/>
      <c r="AE65" s="734"/>
      <c r="AF65" s="729"/>
      <c r="AG65" s="729"/>
      <c r="AH65" s="729"/>
      <c r="AI65" s="729"/>
    </row>
    <row r="66" spans="1:35">
      <c r="B66" s="15"/>
      <c r="L66" s="15"/>
    </row>
    <row r="67" spans="1:35">
      <c r="B67" s="15"/>
      <c r="L67" s="15"/>
    </row>
    <row r="68" spans="1:35">
      <c r="B68" s="15"/>
      <c r="L68" s="15"/>
    </row>
    <row r="69" spans="1:35">
      <c r="B69" s="15"/>
      <c r="L69" s="15"/>
    </row>
    <row r="70" spans="1:35">
      <c r="B70" s="15"/>
      <c r="L70" s="15"/>
    </row>
    <row r="71" spans="1:35">
      <c r="B71" s="15"/>
      <c r="L71" s="15"/>
    </row>
    <row r="72" spans="1:35">
      <c r="B72" s="15"/>
      <c r="L72" s="15"/>
    </row>
    <row r="73" spans="1:35">
      <c r="B73" s="15"/>
      <c r="L73" s="15"/>
    </row>
    <row r="74" spans="1:35">
      <c r="B74" s="15"/>
      <c r="L74" s="15"/>
    </row>
    <row r="75" spans="1:35">
      <c r="B75" s="15"/>
      <c r="L75" s="15"/>
    </row>
    <row r="76" spans="1:35" s="2" customFormat="1" ht="12.45">
      <c r="A76" s="25"/>
      <c r="B76" s="26"/>
      <c r="C76" s="25"/>
      <c r="D76" s="37" t="s">
        <v>47</v>
      </c>
      <c r="E76" s="28"/>
      <c r="F76" s="98" t="s">
        <v>48</v>
      </c>
      <c r="G76" s="37" t="s">
        <v>47</v>
      </c>
      <c r="H76" s="28"/>
      <c r="I76" s="853"/>
      <c r="J76" s="99" t="s">
        <v>48</v>
      </c>
      <c r="K76" s="28"/>
      <c r="L76" s="34"/>
      <c r="M76" s="729"/>
      <c r="N76" s="729"/>
      <c r="O76" s="729"/>
      <c r="P76" s="729"/>
      <c r="Q76" s="729"/>
      <c r="R76" s="729"/>
      <c r="S76" s="734"/>
      <c r="T76" s="734"/>
      <c r="U76" s="734"/>
      <c r="V76" s="734"/>
      <c r="W76" s="734"/>
      <c r="X76" s="734"/>
      <c r="Y76" s="734"/>
      <c r="Z76" s="734"/>
      <c r="AA76" s="734"/>
      <c r="AB76" s="734"/>
      <c r="AC76" s="734"/>
      <c r="AD76" s="734"/>
      <c r="AE76" s="734"/>
      <c r="AF76" s="729"/>
      <c r="AG76" s="729"/>
      <c r="AH76" s="729"/>
      <c r="AI76" s="729"/>
    </row>
    <row r="77" spans="1:35" s="2" customFormat="1" ht="14.5" customHeight="1">
      <c r="A77" s="25"/>
      <c r="B77" s="39"/>
      <c r="C77" s="40"/>
      <c r="D77" s="40"/>
      <c r="E77" s="40"/>
      <c r="F77" s="40"/>
      <c r="G77" s="40"/>
      <c r="H77" s="40"/>
      <c r="I77" s="855"/>
      <c r="J77" s="40"/>
      <c r="K77" s="40"/>
      <c r="L77" s="34"/>
      <c r="M77" s="729"/>
      <c r="N77" s="729"/>
      <c r="O77" s="729"/>
      <c r="P77" s="729"/>
      <c r="Q77" s="729"/>
      <c r="R77" s="729"/>
      <c r="S77" s="734"/>
      <c r="T77" s="734"/>
      <c r="U77" s="734"/>
      <c r="V77" s="734"/>
      <c r="W77" s="734"/>
      <c r="X77" s="734"/>
      <c r="Y77" s="734"/>
      <c r="Z77" s="734"/>
      <c r="AA77" s="734"/>
      <c r="AB77" s="734"/>
      <c r="AC77" s="734"/>
      <c r="AD77" s="734"/>
      <c r="AE77" s="734"/>
      <c r="AF77" s="729"/>
      <c r="AG77" s="729"/>
      <c r="AH77" s="729"/>
      <c r="AI77" s="729"/>
    </row>
    <row r="81" spans="1:47" s="2" customFormat="1" ht="7" customHeight="1">
      <c r="A81" s="25"/>
      <c r="B81" s="41"/>
      <c r="C81" s="42"/>
      <c r="D81" s="42"/>
      <c r="E81" s="42"/>
      <c r="F81" s="42"/>
      <c r="G81" s="42"/>
      <c r="H81" s="42"/>
      <c r="I81" s="856"/>
      <c r="J81" s="42"/>
      <c r="K81" s="42"/>
      <c r="L81" s="34"/>
      <c r="M81" s="729"/>
      <c r="N81" s="729"/>
      <c r="O81" s="729"/>
      <c r="P81" s="729"/>
      <c r="Q81" s="729"/>
      <c r="R81" s="729"/>
      <c r="S81" s="734"/>
      <c r="T81" s="734"/>
      <c r="U81" s="734"/>
      <c r="V81" s="734"/>
      <c r="W81" s="734"/>
      <c r="X81" s="734"/>
      <c r="Y81" s="734"/>
      <c r="Z81" s="734"/>
      <c r="AA81" s="734"/>
      <c r="AB81" s="734"/>
      <c r="AC81" s="734"/>
      <c r="AD81" s="734"/>
      <c r="AE81" s="734"/>
      <c r="AF81" s="729"/>
      <c r="AG81" s="729"/>
      <c r="AH81" s="729"/>
      <c r="AI81" s="729"/>
    </row>
    <row r="82" spans="1:47" s="2" customFormat="1" ht="25" customHeight="1">
      <c r="A82" s="25"/>
      <c r="B82" s="26"/>
      <c r="C82" s="16" t="s">
        <v>112</v>
      </c>
      <c r="D82" s="25"/>
      <c r="E82" s="25"/>
      <c r="F82" s="25"/>
      <c r="G82" s="25"/>
      <c r="H82" s="25"/>
      <c r="I82" s="135"/>
      <c r="J82" s="25"/>
      <c r="K82" s="25"/>
      <c r="L82" s="34"/>
      <c r="M82" s="729"/>
      <c r="N82" s="729"/>
      <c r="O82" s="729"/>
      <c r="P82" s="729"/>
      <c r="Q82" s="729"/>
      <c r="R82" s="729"/>
      <c r="S82" s="734"/>
      <c r="T82" s="734"/>
      <c r="U82" s="734"/>
      <c r="V82" s="734"/>
      <c r="W82" s="734"/>
      <c r="X82" s="734"/>
      <c r="Y82" s="734"/>
      <c r="Z82" s="734"/>
      <c r="AA82" s="734"/>
      <c r="AB82" s="734"/>
      <c r="AC82" s="734"/>
      <c r="AD82" s="734"/>
      <c r="AE82" s="734"/>
      <c r="AF82" s="729"/>
      <c r="AG82" s="729"/>
      <c r="AH82" s="729"/>
      <c r="AI82" s="729"/>
    </row>
    <row r="83" spans="1:47" s="2" customFormat="1" ht="7" customHeight="1">
      <c r="A83" s="25"/>
      <c r="B83" s="26"/>
      <c r="C83" s="25"/>
      <c r="D83" s="25"/>
      <c r="E83" s="25"/>
      <c r="F83" s="25"/>
      <c r="G83" s="25"/>
      <c r="H83" s="25"/>
      <c r="I83" s="135"/>
      <c r="J83" s="25"/>
      <c r="K83" s="25"/>
      <c r="L83" s="34"/>
      <c r="M83" s="729"/>
      <c r="N83" s="729"/>
      <c r="O83" s="729"/>
      <c r="P83" s="729"/>
      <c r="Q83" s="729"/>
      <c r="R83" s="729"/>
      <c r="S83" s="734"/>
      <c r="T83" s="734"/>
      <c r="U83" s="734"/>
      <c r="V83" s="734"/>
      <c r="W83" s="734"/>
      <c r="X83" s="734"/>
      <c r="Y83" s="734"/>
      <c r="Z83" s="734"/>
      <c r="AA83" s="734"/>
      <c r="AB83" s="734"/>
      <c r="AC83" s="734"/>
      <c r="AD83" s="734"/>
      <c r="AE83" s="734"/>
      <c r="AF83" s="729"/>
      <c r="AG83" s="729"/>
      <c r="AH83" s="729"/>
      <c r="AI83" s="729"/>
    </row>
    <row r="84" spans="1:47" s="2" customFormat="1" ht="12" customHeight="1">
      <c r="A84" s="25"/>
      <c r="B84" s="26"/>
      <c r="C84" s="22" t="s">
        <v>16</v>
      </c>
      <c r="D84" s="25"/>
      <c r="E84" s="25"/>
      <c r="F84" s="25"/>
      <c r="G84" s="25"/>
      <c r="H84" s="25"/>
      <c r="I84" s="135"/>
      <c r="J84" s="25"/>
      <c r="K84" s="25"/>
      <c r="L84" s="34"/>
      <c r="M84" s="729"/>
      <c r="N84" s="729"/>
      <c r="O84" s="729"/>
      <c r="P84" s="729"/>
      <c r="Q84" s="729"/>
      <c r="R84" s="729"/>
      <c r="S84" s="734"/>
      <c r="T84" s="734"/>
      <c r="U84" s="734"/>
      <c r="V84" s="734"/>
      <c r="W84" s="734"/>
      <c r="X84" s="734"/>
      <c r="Y84" s="734"/>
      <c r="Z84" s="734"/>
      <c r="AA84" s="734"/>
      <c r="AB84" s="734"/>
      <c r="AC84" s="734"/>
      <c r="AD84" s="734"/>
      <c r="AE84" s="734"/>
      <c r="AF84" s="729"/>
      <c r="AG84" s="729"/>
      <c r="AH84" s="729"/>
      <c r="AI84" s="729"/>
    </row>
    <row r="85" spans="1:47" s="2" customFormat="1" ht="16.5" customHeight="1">
      <c r="A85" s="25"/>
      <c r="B85" s="26"/>
      <c r="C85" s="25"/>
      <c r="D85" s="25"/>
      <c r="E85" s="940" t="str">
        <f>E7</f>
        <v>Přístavba a rekonstrukce sportovní haly Chrudim, I.etapa</v>
      </c>
      <c r="F85" s="941"/>
      <c r="G85" s="941"/>
      <c r="H85" s="941"/>
      <c r="I85" s="135"/>
      <c r="J85" s="25"/>
      <c r="K85" s="25"/>
      <c r="L85" s="34"/>
      <c r="M85" s="729"/>
      <c r="N85" s="729"/>
      <c r="O85" s="729"/>
      <c r="P85" s="729"/>
      <c r="Q85" s="729"/>
      <c r="R85" s="729"/>
      <c r="S85" s="734"/>
      <c r="T85" s="734"/>
      <c r="U85" s="734"/>
      <c r="V85" s="734"/>
      <c r="W85" s="734"/>
      <c r="X85" s="734"/>
      <c r="Y85" s="734"/>
      <c r="Z85" s="734"/>
      <c r="AA85" s="734"/>
      <c r="AB85" s="734"/>
      <c r="AC85" s="734"/>
      <c r="AD85" s="734"/>
      <c r="AE85" s="734"/>
      <c r="AF85" s="729"/>
      <c r="AG85" s="729"/>
      <c r="AH85" s="729"/>
      <c r="AI85" s="729"/>
    </row>
    <row r="86" spans="1:47" s="2" customFormat="1" ht="12" customHeight="1">
      <c r="A86" s="25"/>
      <c r="B86" s="26"/>
      <c r="C86" s="22" t="s">
        <v>111</v>
      </c>
      <c r="D86" s="25"/>
      <c r="E86" s="25"/>
      <c r="F86" s="25"/>
      <c r="G86" s="25"/>
      <c r="H86" s="25"/>
      <c r="I86" s="135"/>
      <c r="J86" s="25"/>
      <c r="K86" s="25"/>
      <c r="L86" s="34"/>
      <c r="M86" s="729"/>
      <c r="N86" s="729"/>
      <c r="O86" s="729"/>
      <c r="P86" s="729"/>
      <c r="Q86" s="729"/>
      <c r="R86" s="729"/>
      <c r="S86" s="734"/>
      <c r="T86" s="734"/>
      <c r="U86" s="734"/>
      <c r="V86" s="734"/>
      <c r="W86" s="734"/>
      <c r="X86" s="734"/>
      <c r="Y86" s="734"/>
      <c r="Z86" s="734"/>
      <c r="AA86" s="734"/>
      <c r="AB86" s="734"/>
      <c r="AC86" s="734"/>
      <c r="AD86" s="734"/>
      <c r="AE86" s="734"/>
      <c r="AF86" s="729"/>
      <c r="AG86" s="729"/>
      <c r="AH86" s="729"/>
      <c r="AI86" s="729"/>
    </row>
    <row r="87" spans="1:47" s="2" customFormat="1" ht="16.5" customHeight="1">
      <c r="A87" s="25"/>
      <c r="B87" s="26"/>
      <c r="C87" s="25"/>
      <c r="D87" s="25"/>
      <c r="E87" s="911" t="str">
        <f>E9</f>
        <v xml:space="preserve">41c - Kanalizace </v>
      </c>
      <c r="F87" s="942"/>
      <c r="G87" s="942"/>
      <c r="H87" s="942"/>
      <c r="I87" s="135"/>
      <c r="J87" s="25"/>
      <c r="K87" s="25"/>
      <c r="L87" s="34"/>
      <c r="M87" s="729"/>
      <c r="N87" s="729"/>
      <c r="O87" s="729"/>
      <c r="P87" s="729"/>
      <c r="Q87" s="729"/>
      <c r="R87" s="729"/>
      <c r="S87" s="734"/>
      <c r="T87" s="734"/>
      <c r="U87" s="734"/>
      <c r="V87" s="734"/>
      <c r="W87" s="734"/>
      <c r="X87" s="734"/>
      <c r="Y87" s="734"/>
      <c r="Z87" s="734"/>
      <c r="AA87" s="734"/>
      <c r="AB87" s="734"/>
      <c r="AC87" s="734"/>
      <c r="AD87" s="734"/>
      <c r="AE87" s="734"/>
      <c r="AF87" s="729"/>
      <c r="AG87" s="729"/>
      <c r="AH87" s="729"/>
      <c r="AI87" s="729"/>
    </row>
    <row r="88" spans="1:47" s="2" customFormat="1" ht="7" customHeight="1">
      <c r="A88" s="25"/>
      <c r="B88" s="26"/>
      <c r="C88" s="25"/>
      <c r="D88" s="25"/>
      <c r="E88" s="25"/>
      <c r="F88" s="25"/>
      <c r="G88" s="25"/>
      <c r="H88" s="25"/>
      <c r="I88" s="135"/>
      <c r="J88" s="25"/>
      <c r="K88" s="25"/>
      <c r="L88" s="34"/>
      <c r="M88" s="729"/>
      <c r="N88" s="729"/>
      <c r="O88" s="729"/>
      <c r="P88" s="729"/>
      <c r="Q88" s="729"/>
      <c r="R88" s="729"/>
      <c r="S88" s="734"/>
      <c r="T88" s="734"/>
      <c r="U88" s="734"/>
      <c r="V88" s="734"/>
      <c r="W88" s="734"/>
      <c r="X88" s="734"/>
      <c r="Y88" s="734"/>
      <c r="Z88" s="734"/>
      <c r="AA88" s="734"/>
      <c r="AB88" s="734"/>
      <c r="AC88" s="734"/>
      <c r="AD88" s="734"/>
      <c r="AE88" s="734"/>
      <c r="AF88" s="729"/>
      <c r="AG88" s="729"/>
      <c r="AH88" s="729"/>
      <c r="AI88" s="729"/>
    </row>
    <row r="89" spans="1:47" s="2" customFormat="1" ht="12" customHeight="1">
      <c r="A89" s="25"/>
      <c r="B89" s="26"/>
      <c r="C89" s="22" t="s">
        <v>19</v>
      </c>
      <c r="D89" s="25"/>
      <c r="E89" s="25"/>
      <c r="F89" s="20" t="str">
        <f>F12</f>
        <v>Chrudim</v>
      </c>
      <c r="G89" s="25"/>
      <c r="H89" s="25"/>
      <c r="I89" s="847" t="s">
        <v>20</v>
      </c>
      <c r="J89" s="47">
        <f>IF(J12="","",J12)</f>
        <v>44757</v>
      </c>
      <c r="K89" s="25"/>
      <c r="L89" s="34"/>
      <c r="M89" s="729"/>
      <c r="N89" s="729"/>
      <c r="O89" s="729"/>
      <c r="P89" s="729"/>
      <c r="Q89" s="729"/>
      <c r="R89" s="729"/>
      <c r="S89" s="734"/>
      <c r="T89" s="734"/>
      <c r="U89" s="734"/>
      <c r="V89" s="734"/>
      <c r="W89" s="734"/>
      <c r="X89" s="734"/>
      <c r="Y89" s="734"/>
      <c r="Z89" s="734"/>
      <c r="AA89" s="734"/>
      <c r="AB89" s="734"/>
      <c r="AC89" s="734"/>
      <c r="AD89" s="734"/>
      <c r="AE89" s="734"/>
      <c r="AF89" s="729"/>
      <c r="AG89" s="729"/>
      <c r="AH89" s="729"/>
      <c r="AI89" s="729"/>
    </row>
    <row r="90" spans="1:47" s="2" customFormat="1" ht="7" customHeight="1">
      <c r="A90" s="25"/>
      <c r="B90" s="26"/>
      <c r="C90" s="25"/>
      <c r="D90" s="25"/>
      <c r="E90" s="25"/>
      <c r="F90" s="25"/>
      <c r="G90" s="25"/>
      <c r="H90" s="25"/>
      <c r="I90" s="135"/>
      <c r="J90" s="25"/>
      <c r="K90" s="25"/>
      <c r="L90" s="34"/>
      <c r="M90" s="729"/>
      <c r="N90" s="729"/>
      <c r="O90" s="729"/>
      <c r="P90" s="729"/>
      <c r="Q90" s="729"/>
      <c r="R90" s="729"/>
      <c r="S90" s="734"/>
      <c r="T90" s="734"/>
      <c r="U90" s="734"/>
      <c r="V90" s="734"/>
      <c r="W90" s="734"/>
      <c r="X90" s="734"/>
      <c r="Y90" s="734"/>
      <c r="Z90" s="734"/>
      <c r="AA90" s="734"/>
      <c r="AB90" s="734"/>
      <c r="AC90" s="734"/>
      <c r="AD90" s="734"/>
      <c r="AE90" s="734"/>
      <c r="AF90" s="729"/>
      <c r="AG90" s="729"/>
      <c r="AH90" s="729"/>
      <c r="AI90" s="729"/>
    </row>
    <row r="91" spans="1:47" s="2" customFormat="1" ht="25.75" customHeight="1">
      <c r="A91" s="25"/>
      <c r="B91" s="26"/>
      <c r="C91" s="22" t="s">
        <v>21</v>
      </c>
      <c r="D91" s="25"/>
      <c r="E91" s="25"/>
      <c r="F91" s="20" t="str">
        <f>E15</f>
        <v xml:space="preserve">Město Chrudim, Resselovo nám.77, Chrudim </v>
      </c>
      <c r="G91" s="25"/>
      <c r="H91" s="25"/>
      <c r="I91" s="847" t="s">
        <v>26</v>
      </c>
      <c r="J91" s="23" t="str">
        <f>E21</f>
        <v>Projekce CZ s.r.o., Tovární 290, Chrudim</v>
      </c>
      <c r="K91" s="25"/>
      <c r="L91" s="34"/>
      <c r="M91" s="729"/>
      <c r="N91" s="729"/>
      <c r="O91" s="729"/>
      <c r="P91" s="729"/>
      <c r="Q91" s="729"/>
      <c r="R91" s="729"/>
      <c r="S91" s="734"/>
      <c r="T91" s="734"/>
      <c r="U91" s="734"/>
      <c r="V91" s="734"/>
      <c r="W91" s="734"/>
      <c r="X91" s="734"/>
      <c r="Y91" s="734"/>
      <c r="Z91" s="734"/>
      <c r="AA91" s="734"/>
      <c r="AB91" s="734"/>
      <c r="AC91" s="734"/>
      <c r="AD91" s="734"/>
      <c r="AE91" s="734"/>
      <c r="AF91" s="729"/>
      <c r="AG91" s="729"/>
      <c r="AH91" s="729"/>
      <c r="AI91" s="729"/>
    </row>
    <row r="92" spans="1:47" s="2" customFormat="1" ht="15.25" customHeight="1">
      <c r="A92" s="25"/>
      <c r="B92" s="26"/>
      <c r="C92" s="22" t="s">
        <v>24</v>
      </c>
      <c r="D92" s="25"/>
      <c r="E92" s="25"/>
      <c r="F92" s="20" t="str">
        <f>IF(E18="","",E18)</f>
        <v>Vyplň údaj</v>
      </c>
      <c r="G92" s="25"/>
      <c r="H92" s="25"/>
      <c r="I92" s="847" t="s">
        <v>29</v>
      </c>
      <c r="J92" s="23">
        <f>E24</f>
        <v>0</v>
      </c>
      <c r="K92" s="25"/>
      <c r="L92" s="34"/>
      <c r="M92" s="729"/>
      <c r="N92" s="729"/>
      <c r="O92" s="729"/>
      <c r="P92" s="729"/>
      <c r="Q92" s="729"/>
      <c r="R92" s="729"/>
      <c r="S92" s="734"/>
      <c r="T92" s="734"/>
      <c r="U92" s="734"/>
      <c r="V92" s="734"/>
      <c r="W92" s="734"/>
      <c r="X92" s="734"/>
      <c r="Y92" s="734"/>
      <c r="Z92" s="734"/>
      <c r="AA92" s="734"/>
      <c r="AB92" s="734"/>
      <c r="AC92" s="734"/>
      <c r="AD92" s="734"/>
      <c r="AE92" s="734"/>
      <c r="AF92" s="729"/>
      <c r="AG92" s="729"/>
      <c r="AH92" s="729"/>
      <c r="AI92" s="729"/>
    </row>
    <row r="93" spans="1:47" s="2" customFormat="1" ht="10.4" customHeight="1">
      <c r="A93" s="25"/>
      <c r="B93" s="26"/>
      <c r="C93" s="25"/>
      <c r="D93" s="25"/>
      <c r="E93" s="25"/>
      <c r="F93" s="25"/>
      <c r="G93" s="25"/>
      <c r="H93" s="25"/>
      <c r="I93" s="135"/>
      <c r="J93" s="25"/>
      <c r="K93" s="25"/>
      <c r="L93" s="34"/>
      <c r="M93" s="729"/>
      <c r="N93" s="729"/>
      <c r="O93" s="729"/>
      <c r="P93" s="729"/>
      <c r="Q93" s="729"/>
      <c r="R93" s="729"/>
      <c r="S93" s="734"/>
      <c r="T93" s="734"/>
      <c r="U93" s="734"/>
      <c r="V93" s="734"/>
      <c r="W93" s="734"/>
      <c r="X93" s="734"/>
      <c r="Y93" s="734"/>
      <c r="Z93" s="734"/>
      <c r="AA93" s="734"/>
      <c r="AB93" s="734"/>
      <c r="AC93" s="734"/>
      <c r="AD93" s="734"/>
      <c r="AE93" s="734"/>
      <c r="AF93" s="729"/>
      <c r="AG93" s="729"/>
      <c r="AH93" s="729"/>
      <c r="AI93" s="729"/>
    </row>
    <row r="94" spans="1:47" s="2" customFormat="1" ht="29.25" customHeight="1">
      <c r="A94" s="25"/>
      <c r="B94" s="26"/>
      <c r="C94" s="100" t="s">
        <v>113</v>
      </c>
      <c r="D94" s="92"/>
      <c r="E94" s="92"/>
      <c r="F94" s="92"/>
      <c r="G94" s="92"/>
      <c r="H94" s="92"/>
      <c r="I94" s="857"/>
      <c r="J94" s="101" t="s">
        <v>114</v>
      </c>
      <c r="K94" s="92"/>
      <c r="L94" s="34"/>
      <c r="M94" s="729"/>
      <c r="N94" s="729"/>
      <c r="O94" s="729"/>
      <c r="P94" s="729"/>
      <c r="Q94" s="729"/>
      <c r="R94" s="729"/>
      <c r="S94" s="734"/>
      <c r="T94" s="734"/>
      <c r="U94" s="734"/>
      <c r="V94" s="734"/>
      <c r="W94" s="734"/>
      <c r="X94" s="734"/>
      <c r="Y94" s="734"/>
      <c r="Z94" s="734"/>
      <c r="AA94" s="734"/>
      <c r="AB94" s="734"/>
      <c r="AC94" s="734"/>
      <c r="AD94" s="734"/>
      <c r="AE94" s="734"/>
      <c r="AF94" s="729"/>
      <c r="AG94" s="729"/>
      <c r="AH94" s="729"/>
      <c r="AI94" s="729"/>
    </row>
    <row r="95" spans="1:47" s="2" customFormat="1" ht="10.4" customHeight="1">
      <c r="A95" s="25"/>
      <c r="B95" s="26"/>
      <c r="C95" s="25"/>
      <c r="D95" s="25"/>
      <c r="E95" s="25"/>
      <c r="F95" s="25"/>
      <c r="G95" s="25"/>
      <c r="H95" s="25"/>
      <c r="I95" s="135"/>
      <c r="J95" s="25"/>
      <c r="K95" s="25"/>
      <c r="L95" s="34"/>
      <c r="M95" s="729"/>
      <c r="N95" s="729"/>
      <c r="O95" s="729"/>
      <c r="P95" s="729"/>
      <c r="Q95" s="729"/>
      <c r="R95" s="729"/>
      <c r="S95" s="734"/>
      <c r="T95" s="734"/>
      <c r="U95" s="734"/>
      <c r="V95" s="734"/>
      <c r="W95" s="734"/>
      <c r="X95" s="734"/>
      <c r="Y95" s="734"/>
      <c r="Z95" s="734"/>
      <c r="AA95" s="734"/>
      <c r="AB95" s="734"/>
      <c r="AC95" s="734"/>
      <c r="AD95" s="734"/>
      <c r="AE95" s="734"/>
      <c r="AF95" s="729"/>
      <c r="AG95" s="729"/>
      <c r="AH95" s="729"/>
      <c r="AI95" s="729"/>
    </row>
    <row r="96" spans="1:47" s="2" customFormat="1" ht="22.95" customHeight="1">
      <c r="A96" s="25"/>
      <c r="B96" s="26"/>
      <c r="C96" s="102" t="s">
        <v>115</v>
      </c>
      <c r="D96" s="25"/>
      <c r="E96" s="25"/>
      <c r="F96" s="25"/>
      <c r="G96" s="25"/>
      <c r="H96" s="25"/>
      <c r="I96" s="135"/>
      <c r="J96" s="63">
        <f>J123</f>
        <v>0</v>
      </c>
      <c r="K96" s="25"/>
      <c r="L96" s="34"/>
      <c r="M96" s="729"/>
      <c r="N96" s="729"/>
      <c r="O96" s="729"/>
      <c r="P96" s="729"/>
      <c r="Q96" s="729"/>
      <c r="R96" s="729"/>
      <c r="S96" s="734"/>
      <c r="T96" s="734"/>
      <c r="U96" s="734"/>
      <c r="V96" s="734"/>
      <c r="W96" s="734"/>
      <c r="X96" s="734"/>
      <c r="Y96" s="734"/>
      <c r="Z96" s="734"/>
      <c r="AA96" s="734"/>
      <c r="AB96" s="734"/>
      <c r="AC96" s="734"/>
      <c r="AD96" s="734"/>
      <c r="AE96" s="734"/>
      <c r="AF96" s="729"/>
      <c r="AG96" s="729"/>
      <c r="AH96" s="729"/>
      <c r="AI96" s="729"/>
      <c r="AU96" s="12"/>
    </row>
    <row r="97" spans="1:35" s="6" customFormat="1" ht="25" customHeight="1">
      <c r="B97" s="103"/>
      <c r="D97" s="104" t="s">
        <v>210</v>
      </c>
      <c r="E97" s="105"/>
      <c r="F97" s="105"/>
      <c r="G97" s="105"/>
      <c r="H97" s="105"/>
      <c r="I97" s="106"/>
      <c r="J97" s="106">
        <f>J124</f>
        <v>0</v>
      </c>
      <c r="L97" s="103"/>
      <c r="M97" s="731"/>
      <c r="N97" s="731"/>
      <c r="O97" s="731"/>
      <c r="P97" s="731"/>
      <c r="Q97" s="731"/>
      <c r="R97" s="731"/>
      <c r="S97" s="731"/>
      <c r="T97" s="731"/>
      <c r="U97" s="731"/>
      <c r="V97" s="731"/>
      <c r="W97" s="731"/>
      <c r="X97" s="731"/>
      <c r="Y97" s="731"/>
      <c r="Z97" s="731"/>
      <c r="AA97" s="731"/>
      <c r="AB97" s="731"/>
      <c r="AC97" s="731"/>
      <c r="AD97" s="731"/>
      <c r="AE97" s="731"/>
      <c r="AF97" s="731"/>
      <c r="AG97" s="731"/>
      <c r="AH97" s="731"/>
      <c r="AI97" s="731"/>
    </row>
    <row r="98" spans="1:35" s="7" customFormat="1" ht="19.95" customHeight="1">
      <c r="B98" s="107"/>
      <c r="D98" s="108" t="s">
        <v>326</v>
      </c>
      <c r="E98" s="109"/>
      <c r="F98" s="109"/>
      <c r="G98" s="109"/>
      <c r="H98" s="109"/>
      <c r="I98" s="110"/>
      <c r="J98" s="110">
        <f>J125</f>
        <v>0</v>
      </c>
      <c r="L98" s="107"/>
      <c r="M98" s="732"/>
      <c r="N98" s="732"/>
      <c r="O98" s="732"/>
      <c r="P98" s="732"/>
      <c r="Q98" s="732"/>
      <c r="R98" s="732"/>
      <c r="S98" s="732"/>
      <c r="T98" s="732"/>
      <c r="U98" s="732"/>
      <c r="V98" s="732"/>
      <c r="W98" s="732"/>
      <c r="X98" s="732"/>
      <c r="Y98" s="732"/>
      <c r="Z98" s="732"/>
      <c r="AA98" s="732"/>
      <c r="AB98" s="732"/>
      <c r="AC98" s="732"/>
      <c r="AD98" s="732"/>
      <c r="AE98" s="732"/>
      <c r="AF98" s="732"/>
      <c r="AG98" s="732"/>
      <c r="AH98" s="732"/>
      <c r="AI98" s="732"/>
    </row>
    <row r="99" spans="1:35" s="215" customFormat="1" ht="19.95" customHeight="1">
      <c r="B99" s="107"/>
      <c r="D99" s="108" t="s">
        <v>327</v>
      </c>
      <c r="E99" s="109"/>
      <c r="F99" s="109"/>
      <c r="G99" s="109"/>
      <c r="H99" s="109"/>
      <c r="I99" s="110"/>
      <c r="J99" s="110">
        <f>J155</f>
        <v>0</v>
      </c>
      <c r="L99" s="107"/>
      <c r="M99" s="732"/>
      <c r="N99" s="732"/>
      <c r="O99" s="732"/>
      <c r="P99" s="732"/>
      <c r="Q99" s="732"/>
      <c r="R99" s="732"/>
      <c r="S99" s="732"/>
      <c r="T99" s="732"/>
      <c r="U99" s="732"/>
      <c r="V99" s="732"/>
      <c r="W99" s="732"/>
      <c r="X99" s="732"/>
      <c r="Y99" s="732"/>
      <c r="Z99" s="732"/>
      <c r="AA99" s="732"/>
      <c r="AB99" s="732"/>
      <c r="AC99" s="732"/>
      <c r="AD99" s="732"/>
      <c r="AE99" s="732"/>
      <c r="AF99" s="732"/>
      <c r="AG99" s="732"/>
      <c r="AH99" s="732"/>
      <c r="AI99" s="732"/>
    </row>
    <row r="100" spans="1:35" s="7" customFormat="1" ht="19.95" customHeight="1">
      <c r="B100" s="107"/>
      <c r="D100" s="108" t="s">
        <v>328</v>
      </c>
      <c r="E100" s="109"/>
      <c r="F100" s="109"/>
      <c r="G100" s="109"/>
      <c r="H100" s="109"/>
      <c r="I100" s="110"/>
      <c r="J100" s="110">
        <f>J181</f>
        <v>0</v>
      </c>
      <c r="L100" s="107"/>
      <c r="M100" s="732"/>
      <c r="N100" s="732"/>
      <c r="O100" s="732"/>
      <c r="P100" s="732"/>
      <c r="Q100" s="732"/>
      <c r="R100" s="732"/>
      <c r="S100" s="732"/>
      <c r="T100" s="732"/>
      <c r="U100" s="732"/>
      <c r="V100" s="732"/>
      <c r="W100" s="732"/>
      <c r="X100" s="732"/>
      <c r="Y100" s="732"/>
      <c r="Z100" s="732"/>
      <c r="AA100" s="732"/>
      <c r="AB100" s="732"/>
      <c r="AC100" s="732"/>
      <c r="AD100" s="732"/>
      <c r="AE100" s="732"/>
      <c r="AF100" s="732"/>
      <c r="AG100" s="732"/>
      <c r="AH100" s="732"/>
      <c r="AI100" s="732"/>
    </row>
    <row r="101" spans="1:35" s="7" customFormat="1" ht="19.95" customHeight="1">
      <c r="B101" s="107"/>
      <c r="D101" s="108" t="s">
        <v>329</v>
      </c>
      <c r="E101" s="109"/>
      <c r="F101" s="109"/>
      <c r="G101" s="109"/>
      <c r="H101" s="109"/>
      <c r="I101" s="110"/>
      <c r="J101" s="110">
        <f>J198</f>
        <v>0</v>
      </c>
      <c r="L101" s="107"/>
      <c r="M101" s="732"/>
      <c r="N101" s="732"/>
      <c r="O101" s="732"/>
      <c r="P101" s="732"/>
      <c r="Q101" s="732"/>
      <c r="R101" s="732"/>
      <c r="S101" s="732"/>
      <c r="T101" s="732"/>
      <c r="U101" s="732"/>
      <c r="V101" s="732"/>
      <c r="W101" s="732"/>
      <c r="X101" s="732"/>
      <c r="Y101" s="732"/>
      <c r="Z101" s="732"/>
      <c r="AA101" s="732"/>
      <c r="AB101" s="732"/>
      <c r="AC101" s="732"/>
      <c r="AD101" s="732"/>
      <c r="AE101" s="732"/>
      <c r="AF101" s="732"/>
      <c r="AG101" s="732"/>
      <c r="AH101" s="732"/>
      <c r="AI101" s="732"/>
    </row>
    <row r="102" spans="1:35" s="7" customFormat="1" ht="19.95" customHeight="1">
      <c r="B102" s="107"/>
      <c r="D102" s="108" t="s">
        <v>330</v>
      </c>
      <c r="E102" s="109"/>
      <c r="F102" s="109"/>
      <c r="G102" s="109"/>
      <c r="H102" s="109"/>
      <c r="I102" s="110"/>
      <c r="J102" s="110">
        <f>J201</f>
        <v>0</v>
      </c>
      <c r="L102" s="107"/>
      <c r="M102" s="732"/>
      <c r="N102" s="732"/>
      <c r="O102" s="732"/>
      <c r="P102" s="732"/>
      <c r="Q102" s="732"/>
      <c r="R102" s="732"/>
      <c r="S102" s="732"/>
      <c r="T102" s="732"/>
      <c r="U102" s="732"/>
      <c r="V102" s="732"/>
      <c r="W102" s="732"/>
      <c r="X102" s="732"/>
      <c r="Y102" s="732"/>
      <c r="Z102" s="732"/>
      <c r="AA102" s="732"/>
      <c r="AB102" s="732"/>
      <c r="AC102" s="732"/>
      <c r="AD102" s="732"/>
      <c r="AE102" s="732"/>
      <c r="AF102" s="732"/>
      <c r="AG102" s="732"/>
      <c r="AH102" s="732"/>
      <c r="AI102" s="732"/>
    </row>
    <row r="103" spans="1:35" s="7" customFormat="1" ht="19.95" customHeight="1">
      <c r="B103" s="107"/>
      <c r="D103" s="108" t="s">
        <v>331</v>
      </c>
      <c r="E103" s="109"/>
      <c r="F103" s="109"/>
      <c r="G103" s="109"/>
      <c r="H103" s="109"/>
      <c r="I103" s="110"/>
      <c r="J103" s="110">
        <f>J208</f>
        <v>0</v>
      </c>
      <c r="L103" s="107"/>
      <c r="M103" s="732"/>
      <c r="N103" s="732"/>
      <c r="O103" s="732"/>
      <c r="P103" s="732"/>
      <c r="Q103" s="732"/>
      <c r="R103" s="732"/>
      <c r="S103" s="732"/>
      <c r="T103" s="732"/>
      <c r="U103" s="732"/>
      <c r="V103" s="732"/>
      <c r="W103" s="732"/>
      <c r="X103" s="732"/>
      <c r="Y103" s="732"/>
      <c r="Z103" s="732"/>
      <c r="AA103" s="732"/>
      <c r="AB103" s="732"/>
      <c r="AC103" s="732"/>
      <c r="AD103" s="732"/>
      <c r="AE103" s="732"/>
      <c r="AF103" s="732"/>
      <c r="AG103" s="732"/>
      <c r="AH103" s="732"/>
      <c r="AI103" s="732"/>
    </row>
    <row r="104" spans="1:35" s="154" customFormat="1" ht="19.95" customHeight="1">
      <c r="B104" s="107"/>
      <c r="D104" s="181"/>
      <c r="E104" s="182"/>
      <c r="F104" s="182"/>
      <c r="G104" s="182"/>
      <c r="H104" s="182"/>
      <c r="I104" s="183"/>
      <c r="J104" s="183"/>
      <c r="L104" s="107"/>
      <c r="M104" s="732"/>
      <c r="N104" s="732"/>
      <c r="O104" s="732"/>
      <c r="P104" s="732"/>
      <c r="Q104" s="732"/>
      <c r="R104" s="732"/>
      <c r="S104" s="732"/>
      <c r="T104" s="732"/>
      <c r="U104" s="732"/>
      <c r="V104" s="732"/>
      <c r="W104" s="732"/>
      <c r="X104" s="732"/>
      <c r="Y104" s="732"/>
      <c r="Z104" s="732"/>
      <c r="AA104" s="732"/>
      <c r="AB104" s="732"/>
      <c r="AC104" s="732"/>
      <c r="AD104" s="732"/>
      <c r="AE104" s="732"/>
      <c r="AF104" s="732"/>
      <c r="AG104" s="732"/>
      <c r="AH104" s="732"/>
      <c r="AI104" s="732"/>
    </row>
    <row r="105" spans="1:35" s="2" customFormat="1" ht="7" customHeight="1">
      <c r="A105" s="25"/>
      <c r="B105" s="39"/>
      <c r="C105" s="40"/>
      <c r="D105" s="40"/>
      <c r="E105" s="40"/>
      <c r="F105" s="40"/>
      <c r="G105" s="40"/>
      <c r="H105" s="40"/>
      <c r="I105" s="855"/>
      <c r="J105" s="40"/>
      <c r="K105" s="40"/>
      <c r="L105" s="34"/>
      <c r="M105" s="729"/>
      <c r="N105" s="729"/>
      <c r="O105" s="729"/>
      <c r="P105" s="729"/>
      <c r="Q105" s="729"/>
      <c r="R105" s="729"/>
      <c r="S105" s="734"/>
      <c r="T105" s="734"/>
      <c r="U105" s="734"/>
      <c r="V105" s="734"/>
      <c r="W105" s="734"/>
      <c r="X105" s="734"/>
      <c r="Y105" s="734"/>
      <c r="Z105" s="734"/>
      <c r="AA105" s="734"/>
      <c r="AB105" s="734"/>
      <c r="AC105" s="734"/>
      <c r="AD105" s="734"/>
      <c r="AE105" s="734"/>
      <c r="AF105" s="729"/>
      <c r="AG105" s="729"/>
      <c r="AH105" s="729"/>
      <c r="AI105" s="729"/>
    </row>
    <row r="109" spans="1:35" s="2" customFormat="1" ht="7" customHeight="1">
      <c r="A109" s="25"/>
      <c r="B109" s="41"/>
      <c r="C109" s="42"/>
      <c r="D109" s="42"/>
      <c r="E109" s="42"/>
      <c r="F109" s="42"/>
      <c r="G109" s="42"/>
      <c r="H109" s="42"/>
      <c r="I109" s="856"/>
      <c r="J109" s="42"/>
      <c r="K109" s="42"/>
      <c r="L109" s="34"/>
      <c r="M109" s="729"/>
      <c r="N109" s="729"/>
      <c r="O109" s="729"/>
      <c r="P109" s="729"/>
      <c r="Q109" s="729"/>
      <c r="R109" s="729"/>
      <c r="S109" s="734"/>
      <c r="T109" s="734"/>
      <c r="U109" s="734"/>
      <c r="V109" s="734"/>
      <c r="W109" s="734"/>
      <c r="X109" s="734"/>
      <c r="Y109" s="734"/>
      <c r="Z109" s="734"/>
      <c r="AA109" s="734"/>
      <c r="AB109" s="734"/>
      <c r="AC109" s="734"/>
      <c r="AD109" s="734"/>
      <c r="AE109" s="734"/>
      <c r="AF109" s="729"/>
      <c r="AG109" s="729"/>
      <c r="AH109" s="729"/>
      <c r="AI109" s="729"/>
    </row>
    <row r="110" spans="1:35" s="2" customFormat="1" ht="25" customHeight="1">
      <c r="A110" s="25"/>
      <c r="B110" s="26"/>
      <c r="C110" s="16" t="s">
        <v>117</v>
      </c>
      <c r="D110" s="25"/>
      <c r="E110" s="25"/>
      <c r="F110" s="25"/>
      <c r="G110" s="25"/>
      <c r="H110" s="25"/>
      <c r="I110" s="135"/>
      <c r="J110" s="25"/>
      <c r="K110" s="25"/>
      <c r="L110" s="34"/>
      <c r="M110" s="729"/>
      <c r="N110" s="729"/>
      <c r="O110" s="729"/>
      <c r="P110" s="729"/>
      <c r="Q110" s="729"/>
      <c r="R110" s="729"/>
      <c r="S110" s="734"/>
      <c r="T110" s="734"/>
      <c r="U110" s="734"/>
      <c r="V110" s="734"/>
      <c r="W110" s="734"/>
      <c r="X110" s="734"/>
      <c r="Y110" s="734"/>
      <c r="Z110" s="734"/>
      <c r="AA110" s="734"/>
      <c r="AB110" s="734"/>
      <c r="AC110" s="734"/>
      <c r="AD110" s="734"/>
      <c r="AE110" s="734"/>
      <c r="AF110" s="729"/>
      <c r="AG110" s="729"/>
      <c r="AH110" s="729"/>
      <c r="AI110" s="729"/>
    </row>
    <row r="111" spans="1:35" s="2" customFormat="1" ht="7" customHeight="1">
      <c r="A111" s="25"/>
      <c r="B111" s="26"/>
      <c r="C111" s="25"/>
      <c r="D111" s="25"/>
      <c r="E111" s="25"/>
      <c r="F111" s="25"/>
      <c r="G111" s="25"/>
      <c r="H111" s="25"/>
      <c r="I111" s="135"/>
      <c r="J111" s="25"/>
      <c r="K111" s="25"/>
      <c r="L111" s="34"/>
      <c r="M111" s="729"/>
      <c r="N111" s="729"/>
      <c r="O111" s="729"/>
      <c r="P111" s="729"/>
      <c r="Q111" s="729"/>
      <c r="R111" s="729"/>
      <c r="S111" s="734"/>
      <c r="T111" s="734"/>
      <c r="U111" s="734"/>
      <c r="V111" s="734"/>
      <c r="W111" s="734"/>
      <c r="X111" s="734"/>
      <c r="Y111" s="734"/>
      <c r="Z111" s="734"/>
      <c r="AA111" s="734"/>
      <c r="AB111" s="734"/>
      <c r="AC111" s="734"/>
      <c r="AD111" s="734"/>
      <c r="AE111" s="734"/>
      <c r="AF111" s="729"/>
      <c r="AG111" s="729"/>
      <c r="AH111" s="729"/>
      <c r="AI111" s="729"/>
    </row>
    <row r="112" spans="1:35" s="2" customFormat="1" ht="12" customHeight="1">
      <c r="A112" s="25"/>
      <c r="B112" s="26"/>
      <c r="C112" s="22" t="s">
        <v>16</v>
      </c>
      <c r="D112" s="25"/>
      <c r="E112" s="25"/>
      <c r="F112" s="25"/>
      <c r="G112" s="25"/>
      <c r="H112" s="25"/>
      <c r="I112" s="135"/>
      <c r="J112" s="25"/>
      <c r="K112" s="25"/>
      <c r="L112" s="34"/>
      <c r="M112" s="729"/>
      <c r="N112" s="729"/>
      <c r="O112" s="729"/>
      <c r="P112" s="729"/>
      <c r="Q112" s="729"/>
      <c r="R112" s="729"/>
      <c r="S112" s="734"/>
      <c r="T112" s="734"/>
      <c r="U112" s="734"/>
      <c r="V112" s="734"/>
      <c r="W112" s="734"/>
      <c r="X112" s="734"/>
      <c r="Y112" s="734"/>
      <c r="Z112" s="734"/>
      <c r="AA112" s="734"/>
      <c r="AB112" s="734"/>
      <c r="AC112" s="734"/>
      <c r="AD112" s="734"/>
      <c r="AE112" s="734"/>
      <c r="AF112" s="729"/>
      <c r="AG112" s="729"/>
      <c r="AH112" s="729"/>
      <c r="AI112" s="729"/>
    </row>
    <row r="113" spans="1:65" s="2" customFormat="1" ht="16.5" customHeight="1">
      <c r="A113" s="25"/>
      <c r="B113" s="26"/>
      <c r="C113" s="25"/>
      <c r="D113" s="25"/>
      <c r="E113" s="940"/>
      <c r="F113" s="941"/>
      <c r="G113" s="941"/>
      <c r="H113" s="941"/>
      <c r="I113" s="135"/>
      <c r="J113" s="25"/>
      <c r="K113" s="25"/>
      <c r="L113" s="34"/>
      <c r="M113" s="729"/>
      <c r="N113" s="729"/>
      <c r="O113" s="729"/>
      <c r="P113" s="729"/>
      <c r="Q113" s="729"/>
      <c r="R113" s="729"/>
      <c r="S113" s="734"/>
      <c r="T113" s="734"/>
      <c r="U113" s="734"/>
      <c r="V113" s="734"/>
      <c r="W113" s="734"/>
      <c r="X113" s="734"/>
      <c r="Y113" s="734"/>
      <c r="Z113" s="734"/>
      <c r="AA113" s="734"/>
      <c r="AB113" s="734"/>
      <c r="AC113" s="734"/>
      <c r="AD113" s="734"/>
      <c r="AE113" s="734"/>
      <c r="AF113" s="729"/>
      <c r="AG113" s="729"/>
      <c r="AH113" s="729"/>
      <c r="AI113" s="729"/>
    </row>
    <row r="114" spans="1:65" s="2" customFormat="1" ht="12" customHeight="1">
      <c r="A114" s="25"/>
      <c r="B114" s="26"/>
      <c r="C114" s="22" t="s">
        <v>111</v>
      </c>
      <c r="D114" s="25"/>
      <c r="E114" s="25"/>
      <c r="F114" s="25"/>
      <c r="G114" s="25"/>
      <c r="H114" s="25"/>
      <c r="I114" s="135"/>
      <c r="J114" s="25"/>
      <c r="K114" s="25"/>
      <c r="L114" s="34"/>
      <c r="M114" s="729"/>
      <c r="N114" s="729"/>
      <c r="O114" s="729"/>
      <c r="P114" s="729"/>
      <c r="Q114" s="729"/>
      <c r="R114" s="729"/>
      <c r="S114" s="734"/>
      <c r="T114" s="734"/>
      <c r="U114" s="734"/>
      <c r="V114" s="734"/>
      <c r="W114" s="734"/>
      <c r="X114" s="734"/>
      <c r="Y114" s="734"/>
      <c r="Z114" s="734"/>
      <c r="AA114" s="734"/>
      <c r="AB114" s="734"/>
      <c r="AC114" s="734"/>
      <c r="AD114" s="734"/>
      <c r="AE114" s="734"/>
      <c r="AF114" s="729"/>
      <c r="AG114" s="729"/>
      <c r="AH114" s="729"/>
      <c r="AI114" s="729"/>
    </row>
    <row r="115" spans="1:65" s="2" customFormat="1" ht="16.5" customHeight="1">
      <c r="A115" s="25"/>
      <c r="B115" s="26"/>
      <c r="C115" s="25"/>
      <c r="D115" s="25"/>
      <c r="E115" s="911" t="str">
        <f>E9</f>
        <v xml:space="preserve">41c - Kanalizace </v>
      </c>
      <c r="F115" s="942"/>
      <c r="G115" s="942"/>
      <c r="H115" s="942"/>
      <c r="I115" s="135"/>
      <c r="J115" s="25"/>
      <c r="K115" s="25"/>
      <c r="L115" s="34"/>
      <c r="M115" s="729"/>
      <c r="N115" s="729"/>
      <c r="O115" s="729"/>
      <c r="P115" s="729"/>
      <c r="Q115" s="729"/>
      <c r="R115" s="729"/>
      <c r="S115" s="734"/>
      <c r="T115" s="734"/>
      <c r="U115" s="734"/>
      <c r="V115" s="734"/>
      <c r="W115" s="734"/>
      <c r="X115" s="734"/>
      <c r="Y115" s="734"/>
      <c r="Z115" s="734"/>
      <c r="AA115" s="734"/>
      <c r="AB115" s="734"/>
      <c r="AC115" s="734"/>
      <c r="AD115" s="734"/>
      <c r="AE115" s="734"/>
      <c r="AF115" s="729"/>
      <c r="AG115" s="729"/>
      <c r="AH115" s="729"/>
      <c r="AI115" s="729"/>
    </row>
    <row r="116" spans="1:65" s="2" customFormat="1" ht="7" customHeight="1">
      <c r="A116" s="25"/>
      <c r="B116" s="26"/>
      <c r="C116" s="25"/>
      <c r="D116" s="25"/>
      <c r="E116" s="25"/>
      <c r="F116" s="25"/>
      <c r="G116" s="25"/>
      <c r="H116" s="25"/>
      <c r="I116" s="135"/>
      <c r="J116" s="25"/>
      <c r="K116" s="25"/>
      <c r="L116" s="34"/>
      <c r="M116" s="729"/>
      <c r="N116" s="729"/>
      <c r="O116" s="729"/>
      <c r="P116" s="729"/>
      <c r="Q116" s="729"/>
      <c r="R116" s="729"/>
      <c r="S116" s="734"/>
      <c r="T116" s="734"/>
      <c r="U116" s="734"/>
      <c r="V116" s="734"/>
      <c r="W116" s="734"/>
      <c r="X116" s="734"/>
      <c r="Y116" s="734"/>
      <c r="Z116" s="734"/>
      <c r="AA116" s="734"/>
      <c r="AB116" s="734"/>
      <c r="AC116" s="734"/>
      <c r="AD116" s="734"/>
      <c r="AE116" s="734"/>
      <c r="AF116" s="729"/>
      <c r="AG116" s="729"/>
      <c r="AH116" s="729"/>
      <c r="AI116" s="729"/>
    </row>
    <row r="117" spans="1:65" s="2" customFormat="1" ht="12" customHeight="1">
      <c r="A117" s="25"/>
      <c r="B117" s="26"/>
      <c r="C117" s="22" t="s">
        <v>19</v>
      </c>
      <c r="D117" s="25"/>
      <c r="E117" s="25"/>
      <c r="F117" s="20" t="str">
        <f>F12</f>
        <v>Chrudim</v>
      </c>
      <c r="G117" s="25"/>
      <c r="H117" s="25"/>
      <c r="I117" s="847" t="s">
        <v>20</v>
      </c>
      <c r="J117" s="47">
        <f>IF(J12="","",J12)</f>
        <v>44757</v>
      </c>
      <c r="K117" s="25"/>
      <c r="L117" s="34"/>
      <c r="M117" s="729"/>
      <c r="N117" s="729"/>
      <c r="O117" s="729"/>
      <c r="P117" s="729"/>
      <c r="Q117" s="729"/>
      <c r="R117" s="729"/>
      <c r="S117" s="734"/>
      <c r="T117" s="734"/>
      <c r="U117" s="734"/>
      <c r="V117" s="734"/>
      <c r="W117" s="734"/>
      <c r="X117" s="734"/>
      <c r="Y117" s="734"/>
      <c r="Z117" s="734"/>
      <c r="AA117" s="734"/>
      <c r="AB117" s="734"/>
      <c r="AC117" s="734"/>
      <c r="AD117" s="734"/>
      <c r="AE117" s="734"/>
      <c r="AF117" s="729"/>
      <c r="AG117" s="729"/>
      <c r="AH117" s="729"/>
      <c r="AI117" s="729"/>
    </row>
    <row r="118" spans="1:65" s="2" customFormat="1" ht="7" customHeight="1">
      <c r="A118" s="25"/>
      <c r="B118" s="26"/>
      <c r="C118" s="25"/>
      <c r="D118" s="25"/>
      <c r="E118" s="25"/>
      <c r="F118" s="25"/>
      <c r="G118" s="25"/>
      <c r="H118" s="25"/>
      <c r="I118" s="135"/>
      <c r="J118" s="25"/>
      <c r="K118" s="25"/>
      <c r="L118" s="34"/>
      <c r="M118" s="729"/>
      <c r="N118" s="729"/>
      <c r="O118" s="729"/>
      <c r="P118" s="729"/>
      <c r="Q118" s="729"/>
      <c r="R118" s="729"/>
      <c r="S118" s="734"/>
      <c r="T118" s="734"/>
      <c r="U118" s="734"/>
      <c r="V118" s="734"/>
      <c r="W118" s="734"/>
      <c r="X118" s="734"/>
      <c r="Y118" s="734"/>
      <c r="Z118" s="734"/>
      <c r="AA118" s="734"/>
      <c r="AB118" s="734"/>
      <c r="AC118" s="734"/>
      <c r="AD118" s="734"/>
      <c r="AE118" s="734"/>
      <c r="AF118" s="729"/>
      <c r="AG118" s="729"/>
      <c r="AH118" s="729"/>
      <c r="AI118" s="729"/>
    </row>
    <row r="119" spans="1:65" s="2" customFormat="1" ht="25.75" customHeight="1">
      <c r="A119" s="25"/>
      <c r="B119" s="26"/>
      <c r="C119" s="22" t="s">
        <v>21</v>
      </c>
      <c r="D119" s="25"/>
      <c r="E119" s="25"/>
      <c r="F119" s="20" t="str">
        <f>E15</f>
        <v xml:space="preserve">Město Chrudim, Resselovo nám.77, Chrudim </v>
      </c>
      <c r="G119" s="25"/>
      <c r="H119" s="25"/>
      <c r="I119" s="847" t="s">
        <v>26</v>
      </c>
      <c r="J119" s="23" t="str">
        <f>E21</f>
        <v>Projekce CZ s.r.o., Tovární 290, Chrudim</v>
      </c>
      <c r="K119" s="25"/>
      <c r="L119" s="34"/>
      <c r="M119" s="729"/>
      <c r="N119" s="729"/>
      <c r="O119" s="729"/>
      <c r="P119" s="729"/>
      <c r="Q119" s="729"/>
      <c r="R119" s="729"/>
      <c r="S119" s="734"/>
      <c r="T119" s="734"/>
      <c r="U119" s="734"/>
      <c r="V119" s="734"/>
      <c r="W119" s="734"/>
      <c r="X119" s="734"/>
      <c r="Y119" s="734"/>
      <c r="Z119" s="734"/>
      <c r="AA119" s="734"/>
      <c r="AB119" s="734"/>
      <c r="AC119" s="734"/>
      <c r="AD119" s="734"/>
      <c r="AE119" s="734"/>
      <c r="AF119" s="729"/>
      <c r="AG119" s="729"/>
      <c r="AH119" s="729"/>
      <c r="AI119" s="729"/>
    </row>
    <row r="120" spans="1:65" s="2" customFormat="1" ht="15.25" customHeight="1">
      <c r="A120" s="25"/>
      <c r="B120" s="26"/>
      <c r="C120" s="22" t="s">
        <v>24</v>
      </c>
      <c r="D120" s="25"/>
      <c r="E120" s="25"/>
      <c r="F120" s="20" t="str">
        <f>IF(E18="","",E18)</f>
        <v>Vyplň údaj</v>
      </c>
      <c r="G120" s="25"/>
      <c r="H120" s="25"/>
      <c r="I120" s="847" t="s">
        <v>29</v>
      </c>
      <c r="J120" s="23">
        <f>E24</f>
        <v>0</v>
      </c>
      <c r="K120" s="25"/>
      <c r="L120" s="34"/>
      <c r="M120" s="729"/>
      <c r="N120" s="729"/>
      <c r="O120" s="729"/>
      <c r="P120" s="729"/>
      <c r="Q120" s="729"/>
      <c r="R120" s="729"/>
      <c r="S120" s="734"/>
      <c r="T120" s="734"/>
      <c r="U120" s="734"/>
      <c r="V120" s="734"/>
      <c r="W120" s="734"/>
      <c r="X120" s="734"/>
      <c r="Y120" s="734"/>
      <c r="Z120" s="734"/>
      <c r="AA120" s="734"/>
      <c r="AB120" s="734"/>
      <c r="AC120" s="734"/>
      <c r="AD120" s="734"/>
      <c r="AE120" s="734"/>
      <c r="AF120" s="729"/>
      <c r="AG120" s="729"/>
      <c r="AH120" s="729"/>
      <c r="AI120" s="729"/>
    </row>
    <row r="121" spans="1:65" s="2" customFormat="1" ht="10.4" customHeight="1">
      <c r="A121" s="25"/>
      <c r="B121" s="26"/>
      <c r="C121" s="25"/>
      <c r="D121" s="25"/>
      <c r="E121" s="25"/>
      <c r="F121" s="25"/>
      <c r="G121" s="25"/>
      <c r="H121" s="25"/>
      <c r="I121" s="135"/>
      <c r="J121" s="25"/>
      <c r="K121" s="25"/>
      <c r="L121" s="34"/>
      <c r="M121" s="729"/>
      <c r="N121" s="729"/>
      <c r="O121" s="729"/>
      <c r="P121" s="729"/>
      <c r="Q121" s="729"/>
      <c r="R121" s="729"/>
      <c r="S121" s="734"/>
      <c r="T121" s="734"/>
      <c r="U121" s="734"/>
      <c r="V121" s="734"/>
      <c r="W121" s="734"/>
      <c r="X121" s="734"/>
      <c r="Y121" s="734"/>
      <c r="Z121" s="734"/>
      <c r="AA121" s="734"/>
      <c r="AB121" s="734"/>
      <c r="AC121" s="734"/>
      <c r="AD121" s="734"/>
      <c r="AE121" s="734"/>
      <c r="AF121" s="729"/>
      <c r="AG121" s="729"/>
      <c r="AH121" s="729"/>
      <c r="AI121" s="729"/>
    </row>
    <row r="122" spans="1:65" s="8" customFormat="1" ht="29.25" customHeight="1">
      <c r="A122" s="111"/>
      <c r="B122" s="112"/>
      <c r="C122" s="113" t="s">
        <v>118</v>
      </c>
      <c r="D122" s="114" t="s">
        <v>57</v>
      </c>
      <c r="E122" s="114" t="s">
        <v>53</v>
      </c>
      <c r="F122" s="114" t="s">
        <v>54</v>
      </c>
      <c r="G122" s="114" t="s">
        <v>119</v>
      </c>
      <c r="H122" s="114" t="s">
        <v>120</v>
      </c>
      <c r="I122" s="858" t="s">
        <v>121</v>
      </c>
      <c r="J122" s="114" t="s">
        <v>114</v>
      </c>
      <c r="K122" s="115" t="s">
        <v>122</v>
      </c>
      <c r="L122" s="116"/>
      <c r="M122" s="733"/>
      <c r="N122" s="733"/>
      <c r="O122" s="733"/>
      <c r="P122" s="733"/>
      <c r="Q122" s="733"/>
      <c r="R122" s="733"/>
      <c r="S122" s="733"/>
      <c r="T122" s="733"/>
      <c r="U122" s="763"/>
      <c r="V122" s="763"/>
      <c r="W122" s="763"/>
      <c r="X122" s="763"/>
      <c r="Y122" s="763"/>
      <c r="Z122" s="763"/>
      <c r="AA122" s="763"/>
      <c r="AB122" s="763"/>
      <c r="AC122" s="763"/>
      <c r="AD122" s="763"/>
      <c r="AE122" s="763"/>
      <c r="AF122" s="762"/>
      <c r="AG122" s="762"/>
      <c r="AH122" s="762"/>
      <c r="AI122" s="762"/>
    </row>
    <row r="123" spans="1:65" s="2" customFormat="1" ht="22.95" customHeight="1">
      <c r="A123" s="25"/>
      <c r="B123" s="26"/>
      <c r="C123" s="61" t="s">
        <v>129</v>
      </c>
      <c r="D123" s="25"/>
      <c r="E123" s="25"/>
      <c r="F123" s="25"/>
      <c r="G123" s="25"/>
      <c r="H123" s="25"/>
      <c r="I123" s="135"/>
      <c r="J123" s="117">
        <f>J124</f>
        <v>0</v>
      </c>
      <c r="K123" s="25"/>
      <c r="L123" s="26"/>
      <c r="M123" s="734"/>
      <c r="N123" s="729"/>
      <c r="O123" s="734"/>
      <c r="P123" s="764"/>
      <c r="Q123" s="734"/>
      <c r="R123" s="764"/>
      <c r="S123" s="734"/>
      <c r="T123" s="764"/>
      <c r="U123" s="734"/>
      <c r="V123" s="734"/>
      <c r="W123" s="734"/>
      <c r="X123" s="734"/>
      <c r="Y123" s="734"/>
      <c r="Z123" s="734"/>
      <c r="AA123" s="734"/>
      <c r="AB123" s="734"/>
      <c r="AC123" s="734"/>
      <c r="AD123" s="734"/>
      <c r="AE123" s="734"/>
      <c r="AF123" s="729"/>
      <c r="AG123" s="729"/>
      <c r="AH123" s="729"/>
      <c r="AI123" s="729"/>
      <c r="AT123" s="12"/>
      <c r="AU123" s="12"/>
      <c r="BK123" s="118"/>
    </row>
    <row r="124" spans="1:65" s="9" customFormat="1" ht="25.95" customHeight="1">
      <c r="B124" s="119"/>
      <c r="D124" s="120" t="s">
        <v>71</v>
      </c>
      <c r="E124" s="121" t="s">
        <v>167</v>
      </c>
      <c r="F124" s="121" t="s">
        <v>181</v>
      </c>
      <c r="I124" s="859"/>
      <c r="J124" s="123">
        <f>SUM(J98:J103)</f>
        <v>0</v>
      </c>
      <c r="L124" s="119"/>
      <c r="M124" s="735"/>
      <c r="N124" s="735"/>
      <c r="O124" s="735"/>
      <c r="P124" s="753"/>
      <c r="Q124" s="735"/>
      <c r="R124" s="753"/>
      <c r="S124" s="735"/>
      <c r="T124" s="753"/>
      <c r="U124" s="735"/>
      <c r="V124" s="735"/>
      <c r="W124" s="735"/>
      <c r="X124" s="735"/>
      <c r="Y124" s="735"/>
      <c r="Z124" s="735"/>
      <c r="AA124" s="735"/>
      <c r="AB124" s="735"/>
      <c r="AC124" s="735"/>
      <c r="AD124" s="735"/>
      <c r="AE124" s="735"/>
      <c r="AF124" s="735"/>
      <c r="AG124" s="735"/>
      <c r="AH124" s="735"/>
      <c r="AI124" s="735"/>
      <c r="AR124" s="120"/>
      <c r="AT124" s="127"/>
      <c r="AU124" s="127"/>
      <c r="AY124" s="120"/>
      <c r="BK124" s="128"/>
    </row>
    <row r="125" spans="1:65" s="9" customFormat="1" ht="22.95" customHeight="1">
      <c r="B125" s="119"/>
      <c r="D125" s="120" t="s">
        <v>71</v>
      </c>
      <c r="E125" s="129" t="s">
        <v>170</v>
      </c>
      <c r="F125" s="129" t="s">
        <v>325</v>
      </c>
      <c r="I125" s="859"/>
      <c r="J125" s="130">
        <f>SUM(J126:J153)</f>
        <v>0</v>
      </c>
      <c r="L125" s="119"/>
      <c r="M125" s="735"/>
      <c r="N125" s="735"/>
      <c r="O125" s="735"/>
      <c r="P125" s="753"/>
      <c r="Q125" s="735"/>
      <c r="R125" s="753"/>
      <c r="S125" s="735"/>
      <c r="T125" s="753"/>
      <c r="U125" s="735"/>
      <c r="V125" s="735"/>
      <c r="W125" s="735"/>
      <c r="X125" s="735"/>
      <c r="Y125" s="735"/>
      <c r="Z125" s="735"/>
      <c r="AA125" s="735"/>
      <c r="AB125" s="735"/>
      <c r="AC125" s="735"/>
      <c r="AD125" s="735"/>
      <c r="AE125" s="735"/>
      <c r="AF125" s="735"/>
      <c r="AG125" s="735"/>
      <c r="AH125" s="735"/>
      <c r="AI125" s="735"/>
      <c r="AR125" s="120"/>
      <c r="AT125" s="127"/>
      <c r="AU125" s="127"/>
      <c r="AY125" s="120"/>
      <c r="BK125" s="128"/>
    </row>
    <row r="126" spans="1:65" s="2" customFormat="1" ht="37.200000000000003" customHeight="1">
      <c r="A126" s="25"/>
      <c r="B126" s="131"/>
      <c r="C126" s="145" t="s">
        <v>8</v>
      </c>
      <c r="D126" s="145"/>
      <c r="E126" s="146"/>
      <c r="F126" s="147" t="s">
        <v>306</v>
      </c>
      <c r="G126" s="148" t="s">
        <v>171</v>
      </c>
      <c r="H126" s="149">
        <v>33</v>
      </c>
      <c r="I126" s="150"/>
      <c r="J126" s="151">
        <f>ROUND(I126*H126,0)</f>
        <v>0</v>
      </c>
      <c r="K126" s="147" t="s">
        <v>1</v>
      </c>
      <c r="L126" s="152"/>
      <c r="M126" s="736"/>
      <c r="N126" s="737"/>
      <c r="O126" s="734"/>
      <c r="P126" s="757"/>
      <c r="Q126" s="757"/>
      <c r="R126" s="757"/>
      <c r="S126" s="757"/>
      <c r="T126" s="757"/>
      <c r="U126" s="734"/>
      <c r="V126" s="734"/>
      <c r="W126" s="734"/>
      <c r="X126" s="734"/>
      <c r="Y126" s="734"/>
      <c r="Z126" s="734"/>
      <c r="AA126" s="734"/>
      <c r="AB126" s="734"/>
      <c r="AC126" s="734"/>
      <c r="AD126" s="734"/>
      <c r="AE126" s="734"/>
      <c r="AF126" s="729"/>
      <c r="AG126" s="729"/>
      <c r="AH126" s="729"/>
      <c r="AI126" s="729"/>
      <c r="AR126" s="134"/>
      <c r="AT126" s="134"/>
      <c r="AU126" s="134"/>
      <c r="AY126" s="12"/>
      <c r="BE126" s="135"/>
      <c r="BF126" s="135"/>
      <c r="BG126" s="135"/>
      <c r="BH126" s="135"/>
      <c r="BI126" s="135"/>
      <c r="BJ126" s="12"/>
      <c r="BK126" s="135"/>
      <c r="BL126" s="12"/>
      <c r="BM126" s="134"/>
    </row>
    <row r="127" spans="1:65" s="10" customFormat="1" ht="13.2" customHeight="1">
      <c r="B127" s="136"/>
      <c r="D127" s="137" t="s">
        <v>131</v>
      </c>
      <c r="E127" s="138" t="s">
        <v>1</v>
      </c>
      <c r="F127" s="155" t="s">
        <v>315</v>
      </c>
      <c r="H127" s="140">
        <v>33</v>
      </c>
      <c r="I127" s="860"/>
      <c r="L127" s="136"/>
      <c r="M127" s="738"/>
      <c r="N127" s="738"/>
      <c r="O127" s="738"/>
      <c r="P127" s="738"/>
      <c r="Q127" s="738"/>
      <c r="R127" s="738"/>
      <c r="S127" s="738"/>
      <c r="T127" s="738"/>
      <c r="U127" s="738"/>
      <c r="V127" s="738"/>
      <c r="W127" s="738"/>
      <c r="X127" s="738"/>
      <c r="Y127" s="738"/>
      <c r="Z127" s="738"/>
      <c r="AA127" s="738"/>
      <c r="AB127" s="738"/>
      <c r="AC127" s="738"/>
      <c r="AD127" s="738"/>
      <c r="AE127" s="738"/>
      <c r="AF127" s="738"/>
      <c r="AG127" s="738"/>
      <c r="AH127" s="738"/>
      <c r="AI127" s="738"/>
      <c r="AT127" s="138"/>
      <c r="AU127" s="138"/>
      <c r="AY127" s="138"/>
    </row>
    <row r="128" spans="1:65" s="2" customFormat="1" ht="34.950000000000003" customHeight="1">
      <c r="A128" s="25"/>
      <c r="B128" s="131"/>
      <c r="C128" s="145" t="s">
        <v>78</v>
      </c>
      <c r="D128" s="145"/>
      <c r="E128" s="146"/>
      <c r="F128" s="156" t="s">
        <v>307</v>
      </c>
      <c r="G128" s="148" t="s">
        <v>171</v>
      </c>
      <c r="H128" s="149">
        <v>87</v>
      </c>
      <c r="I128" s="150"/>
      <c r="J128" s="151">
        <f>ROUND(I128*H128,0)</f>
        <v>0</v>
      </c>
      <c r="K128" s="147" t="s">
        <v>1</v>
      </c>
      <c r="L128" s="152"/>
      <c r="M128" s="736"/>
      <c r="N128" s="737"/>
      <c r="O128" s="734"/>
      <c r="P128" s="757"/>
      <c r="Q128" s="757"/>
      <c r="R128" s="757"/>
      <c r="S128" s="757"/>
      <c r="T128" s="757"/>
      <c r="U128" s="734"/>
      <c r="V128" s="734"/>
      <c r="W128" s="734"/>
      <c r="X128" s="734"/>
      <c r="Y128" s="734"/>
      <c r="Z128" s="734"/>
      <c r="AA128" s="734"/>
      <c r="AB128" s="734"/>
      <c r="AC128" s="734"/>
      <c r="AD128" s="734"/>
      <c r="AE128" s="734"/>
      <c r="AF128" s="729"/>
      <c r="AG128" s="729"/>
      <c r="AH128" s="729"/>
      <c r="AI128" s="729"/>
      <c r="AR128" s="134"/>
      <c r="AT128" s="134"/>
      <c r="AU128" s="134"/>
      <c r="AY128" s="12"/>
      <c r="BE128" s="135"/>
      <c r="BF128" s="135"/>
      <c r="BG128" s="135"/>
      <c r="BH128" s="135"/>
      <c r="BI128" s="135"/>
      <c r="BJ128" s="12"/>
      <c r="BK128" s="135"/>
      <c r="BL128" s="12"/>
      <c r="BM128" s="134"/>
    </row>
    <row r="129" spans="1:65" s="10" customFormat="1" ht="14.5" customHeight="1">
      <c r="B129" s="136"/>
      <c r="D129" s="137" t="s">
        <v>131</v>
      </c>
      <c r="E129" s="138" t="s">
        <v>1</v>
      </c>
      <c r="F129" s="155" t="s">
        <v>316</v>
      </c>
      <c r="H129" s="140">
        <v>87</v>
      </c>
      <c r="I129" s="860"/>
      <c r="L129" s="136"/>
      <c r="M129" s="738"/>
      <c r="N129" s="738"/>
      <c r="O129" s="738"/>
      <c r="P129" s="738"/>
      <c r="Q129" s="738"/>
      <c r="R129" s="738"/>
      <c r="S129" s="738"/>
      <c r="T129" s="738"/>
      <c r="U129" s="738"/>
      <c r="V129" s="738"/>
      <c r="W129" s="738"/>
      <c r="X129" s="738"/>
      <c r="Y129" s="738"/>
      <c r="Z129" s="738"/>
      <c r="AA129" s="738"/>
      <c r="AB129" s="738"/>
      <c r="AC129" s="738"/>
      <c r="AD129" s="738"/>
      <c r="AE129" s="738"/>
      <c r="AF129" s="738"/>
      <c r="AG129" s="738"/>
      <c r="AH129" s="738"/>
      <c r="AI129" s="738"/>
      <c r="AT129" s="138"/>
      <c r="AU129" s="138"/>
      <c r="AY129" s="138"/>
    </row>
    <row r="130" spans="1:65" s="2" customFormat="1" ht="36" customHeight="1">
      <c r="A130" s="25"/>
      <c r="B130" s="131"/>
      <c r="C130" s="145" t="s">
        <v>132</v>
      </c>
      <c r="D130" s="145"/>
      <c r="E130" s="146"/>
      <c r="F130" s="156" t="s">
        <v>305</v>
      </c>
      <c r="G130" s="148" t="s">
        <v>171</v>
      </c>
      <c r="H130" s="149">
        <v>25</v>
      </c>
      <c r="I130" s="150"/>
      <c r="J130" s="151">
        <f>ROUND(I130*H130,0)</f>
        <v>0</v>
      </c>
      <c r="K130" s="147" t="s">
        <v>1</v>
      </c>
      <c r="L130" s="152"/>
      <c r="M130" s="736"/>
      <c r="N130" s="737"/>
      <c r="O130" s="734"/>
      <c r="P130" s="757"/>
      <c r="Q130" s="757"/>
      <c r="R130" s="757"/>
      <c r="S130" s="757"/>
      <c r="T130" s="757"/>
      <c r="U130" s="734"/>
      <c r="V130" s="734"/>
      <c r="W130" s="734"/>
      <c r="X130" s="734"/>
      <c r="Y130" s="734"/>
      <c r="Z130" s="734"/>
      <c r="AA130" s="734"/>
      <c r="AB130" s="734"/>
      <c r="AC130" s="734"/>
      <c r="AD130" s="734"/>
      <c r="AE130" s="734"/>
      <c r="AF130" s="729"/>
      <c r="AG130" s="729"/>
      <c r="AH130" s="729"/>
      <c r="AI130" s="729"/>
      <c r="AR130" s="134"/>
      <c r="AT130" s="134"/>
      <c r="AU130" s="134"/>
      <c r="AY130" s="12"/>
      <c r="BE130" s="135"/>
      <c r="BF130" s="135"/>
      <c r="BG130" s="135"/>
      <c r="BH130" s="135"/>
      <c r="BI130" s="135"/>
      <c r="BJ130" s="12"/>
      <c r="BK130" s="135"/>
      <c r="BL130" s="12"/>
      <c r="BM130" s="134"/>
    </row>
    <row r="131" spans="1:65" s="10" customFormat="1" ht="15" customHeight="1">
      <c r="B131" s="136"/>
      <c r="D131" s="137" t="s">
        <v>131</v>
      </c>
      <c r="E131" s="138" t="s">
        <v>1</v>
      </c>
      <c r="F131" s="155" t="s">
        <v>357</v>
      </c>
      <c r="H131" s="140">
        <v>25</v>
      </c>
      <c r="I131" s="860"/>
      <c r="L131" s="136"/>
      <c r="M131" s="738"/>
      <c r="N131" s="738"/>
      <c r="O131" s="738"/>
      <c r="P131" s="738"/>
      <c r="Q131" s="738"/>
      <c r="R131" s="738"/>
      <c r="S131" s="738"/>
      <c r="T131" s="738"/>
      <c r="U131" s="738"/>
      <c r="V131" s="738"/>
      <c r="W131" s="738"/>
      <c r="X131" s="738"/>
      <c r="Y131" s="738"/>
      <c r="Z131" s="738"/>
      <c r="AA131" s="738"/>
      <c r="AB131" s="738"/>
      <c r="AC131" s="738"/>
      <c r="AD131" s="738"/>
      <c r="AE131" s="738"/>
      <c r="AF131" s="738"/>
      <c r="AG131" s="738"/>
      <c r="AH131" s="738"/>
      <c r="AI131" s="738"/>
      <c r="AT131" s="138"/>
      <c r="AU131" s="138"/>
      <c r="AY131" s="138"/>
    </row>
    <row r="132" spans="1:65" s="2" customFormat="1" ht="36" customHeight="1">
      <c r="A132" s="25"/>
      <c r="B132" s="131"/>
      <c r="C132" s="145" t="s">
        <v>103</v>
      </c>
      <c r="D132" s="145"/>
      <c r="E132" s="146"/>
      <c r="F132" s="156" t="s">
        <v>308</v>
      </c>
      <c r="G132" s="148" t="s">
        <v>171</v>
      </c>
      <c r="H132" s="149">
        <v>83</v>
      </c>
      <c r="I132" s="150"/>
      <c r="J132" s="151">
        <f>ROUND(I132*H132,0)</f>
        <v>0</v>
      </c>
      <c r="K132" s="147" t="s">
        <v>1</v>
      </c>
      <c r="L132" s="152"/>
      <c r="M132" s="736"/>
      <c r="N132" s="737"/>
      <c r="O132" s="734"/>
      <c r="P132" s="757"/>
      <c r="Q132" s="757"/>
      <c r="R132" s="757"/>
      <c r="S132" s="757"/>
      <c r="T132" s="757"/>
      <c r="U132" s="734"/>
      <c r="V132" s="734"/>
      <c r="W132" s="734"/>
      <c r="X132" s="734"/>
      <c r="Y132" s="734"/>
      <c r="Z132" s="734"/>
      <c r="AA132" s="734"/>
      <c r="AB132" s="734"/>
      <c r="AC132" s="734"/>
      <c r="AD132" s="734"/>
      <c r="AE132" s="734"/>
      <c r="AF132" s="729"/>
      <c r="AG132" s="729"/>
      <c r="AH132" s="729"/>
      <c r="AI132" s="729"/>
      <c r="AR132" s="134"/>
      <c r="AT132" s="134"/>
      <c r="AU132" s="134"/>
      <c r="AY132" s="12"/>
      <c r="BE132" s="135"/>
      <c r="BF132" s="135"/>
      <c r="BG132" s="135"/>
      <c r="BH132" s="135"/>
      <c r="BI132" s="135"/>
      <c r="BJ132" s="12"/>
      <c r="BK132" s="135"/>
      <c r="BL132" s="12"/>
      <c r="BM132" s="134"/>
    </row>
    <row r="133" spans="1:65" s="10" customFormat="1" ht="14.5" customHeight="1">
      <c r="B133" s="136"/>
      <c r="D133" s="137" t="s">
        <v>131</v>
      </c>
      <c r="E133" s="138" t="s">
        <v>1</v>
      </c>
      <c r="F133" s="155" t="s">
        <v>356</v>
      </c>
      <c r="H133" s="140">
        <v>83</v>
      </c>
      <c r="I133" s="860"/>
      <c r="L133" s="136"/>
      <c r="M133" s="738"/>
      <c r="N133" s="738"/>
      <c r="O133" s="738"/>
      <c r="P133" s="738"/>
      <c r="Q133" s="738"/>
      <c r="R133" s="738"/>
      <c r="S133" s="738"/>
      <c r="T133" s="738"/>
      <c r="U133" s="738"/>
      <c r="V133" s="738"/>
      <c r="W133" s="738"/>
      <c r="X133" s="738"/>
      <c r="Y133" s="738"/>
      <c r="Z133" s="738"/>
      <c r="AA133" s="738"/>
      <c r="AB133" s="738"/>
      <c r="AC133" s="738"/>
      <c r="AD133" s="738"/>
      <c r="AE133" s="738"/>
      <c r="AF133" s="738"/>
      <c r="AG133" s="738"/>
      <c r="AH133" s="738"/>
      <c r="AI133" s="738"/>
      <c r="AT133" s="138"/>
      <c r="AU133" s="138"/>
      <c r="AY133" s="138"/>
    </row>
    <row r="134" spans="1:65" s="2" customFormat="1" ht="34.950000000000003" customHeight="1">
      <c r="A134" s="25"/>
      <c r="B134" s="131"/>
      <c r="C134" s="145" t="s">
        <v>133</v>
      </c>
      <c r="D134" s="145"/>
      <c r="E134" s="146"/>
      <c r="F134" s="156" t="s">
        <v>486</v>
      </c>
      <c r="G134" s="148" t="s">
        <v>171</v>
      </c>
      <c r="H134" s="149">
        <v>46</v>
      </c>
      <c r="I134" s="150"/>
      <c r="J134" s="151">
        <f>ROUND(I134*H134,0)</f>
        <v>0</v>
      </c>
      <c r="K134" s="147" t="s">
        <v>1</v>
      </c>
      <c r="L134" s="152"/>
      <c r="M134" s="736"/>
      <c r="N134" s="737"/>
      <c r="O134" s="734"/>
      <c r="P134" s="757"/>
      <c r="Q134" s="757"/>
      <c r="R134" s="757"/>
      <c r="S134" s="757"/>
      <c r="T134" s="757"/>
      <c r="U134" s="734"/>
      <c r="V134" s="734"/>
      <c r="W134" s="734"/>
      <c r="X134" s="734"/>
      <c r="Y134" s="734"/>
      <c r="Z134" s="734"/>
      <c r="AA134" s="734"/>
      <c r="AB134" s="734"/>
      <c r="AC134" s="734"/>
      <c r="AD134" s="734"/>
      <c r="AE134" s="734"/>
      <c r="AF134" s="729"/>
      <c r="AG134" s="729"/>
      <c r="AH134" s="729"/>
      <c r="AI134" s="729"/>
      <c r="AR134" s="134"/>
      <c r="AT134" s="134"/>
      <c r="AU134" s="134"/>
      <c r="AY134" s="12"/>
      <c r="BE134" s="135"/>
      <c r="BF134" s="135"/>
      <c r="BG134" s="135"/>
      <c r="BH134" s="135"/>
      <c r="BI134" s="135"/>
      <c r="BJ134" s="12"/>
      <c r="BK134" s="135"/>
      <c r="BL134" s="12"/>
      <c r="BM134" s="134"/>
    </row>
    <row r="135" spans="1:65" s="10" customFormat="1" ht="15.65" customHeight="1">
      <c r="B135" s="136"/>
      <c r="D135" s="137" t="s">
        <v>131</v>
      </c>
      <c r="E135" s="138" t="s">
        <v>1</v>
      </c>
      <c r="F135" s="155" t="s">
        <v>355</v>
      </c>
      <c r="H135" s="140">
        <v>46</v>
      </c>
      <c r="I135" s="860"/>
      <c r="L135" s="136"/>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T135" s="138"/>
      <c r="AU135" s="138"/>
      <c r="AY135" s="138"/>
    </row>
    <row r="136" spans="1:65" s="2" customFormat="1" ht="24.25" customHeight="1">
      <c r="A136" s="25"/>
      <c r="B136" s="131"/>
      <c r="C136" s="145" t="s">
        <v>107</v>
      </c>
      <c r="D136" s="145"/>
      <c r="E136" s="146"/>
      <c r="F136" s="156" t="s">
        <v>185</v>
      </c>
      <c r="G136" s="148" t="s">
        <v>169</v>
      </c>
      <c r="H136" s="149">
        <v>5</v>
      </c>
      <c r="I136" s="150"/>
      <c r="J136" s="151">
        <f>ROUND(I136*H136,0)</f>
        <v>0</v>
      </c>
      <c r="K136" s="147" t="s">
        <v>1</v>
      </c>
      <c r="L136" s="152"/>
      <c r="M136" s="736"/>
      <c r="N136" s="737"/>
      <c r="O136" s="734"/>
      <c r="P136" s="757"/>
      <c r="Q136" s="757"/>
      <c r="R136" s="757"/>
      <c r="S136" s="757"/>
      <c r="T136" s="757"/>
      <c r="U136" s="734"/>
      <c r="V136" s="734"/>
      <c r="W136" s="734"/>
      <c r="X136" s="734"/>
      <c r="Y136" s="734"/>
      <c r="Z136" s="734"/>
      <c r="AA136" s="734"/>
      <c r="AB136" s="734"/>
      <c r="AC136" s="734"/>
      <c r="AD136" s="734"/>
      <c r="AE136" s="734"/>
      <c r="AF136" s="729"/>
      <c r="AG136" s="729"/>
      <c r="AH136" s="729"/>
      <c r="AI136" s="729"/>
      <c r="AR136" s="134"/>
      <c r="AT136" s="134"/>
      <c r="AU136" s="134"/>
      <c r="AY136" s="12"/>
      <c r="BE136" s="135"/>
      <c r="BF136" s="135"/>
      <c r="BG136" s="135"/>
      <c r="BH136" s="135"/>
      <c r="BI136" s="135"/>
      <c r="BJ136" s="12"/>
      <c r="BK136" s="135"/>
      <c r="BL136" s="12"/>
      <c r="BM136" s="134"/>
    </row>
    <row r="137" spans="1:65" s="2" customFormat="1" ht="24.25" customHeight="1">
      <c r="A137" s="25"/>
      <c r="B137" s="131"/>
      <c r="C137" s="145" t="s">
        <v>134</v>
      </c>
      <c r="D137" s="145"/>
      <c r="E137" s="146"/>
      <c r="F137" s="156" t="s">
        <v>186</v>
      </c>
      <c r="G137" s="148" t="s">
        <v>169</v>
      </c>
      <c r="H137" s="149">
        <v>3</v>
      </c>
      <c r="I137" s="150"/>
      <c r="J137" s="151">
        <f>ROUND(I137*H137,0)</f>
        <v>0</v>
      </c>
      <c r="K137" s="147" t="s">
        <v>1</v>
      </c>
      <c r="L137" s="152"/>
      <c r="M137" s="736"/>
      <c r="N137" s="737"/>
      <c r="O137" s="734"/>
      <c r="P137" s="757"/>
      <c r="Q137" s="757"/>
      <c r="R137" s="757"/>
      <c r="S137" s="757"/>
      <c r="T137" s="757"/>
      <c r="U137" s="734"/>
      <c r="V137" s="734"/>
      <c r="W137" s="734"/>
      <c r="X137" s="734"/>
      <c r="Y137" s="734"/>
      <c r="Z137" s="734"/>
      <c r="AA137" s="734"/>
      <c r="AB137" s="734"/>
      <c r="AC137" s="734"/>
      <c r="AD137" s="734"/>
      <c r="AE137" s="734"/>
      <c r="AF137" s="729"/>
      <c r="AG137" s="729"/>
      <c r="AH137" s="729"/>
      <c r="AI137" s="729"/>
      <c r="AR137" s="134"/>
      <c r="AT137" s="134"/>
      <c r="AU137" s="134"/>
      <c r="AY137" s="12"/>
      <c r="BE137" s="135"/>
      <c r="BF137" s="135"/>
      <c r="BG137" s="135"/>
      <c r="BH137" s="135"/>
      <c r="BI137" s="135"/>
      <c r="BJ137" s="12"/>
      <c r="BK137" s="135"/>
      <c r="BL137" s="12"/>
      <c r="BM137" s="134"/>
    </row>
    <row r="138" spans="1:65" s="9" customFormat="1" ht="13.2" customHeight="1">
      <c r="B138" s="119"/>
      <c r="C138" s="173"/>
      <c r="D138" s="173"/>
      <c r="E138" s="174"/>
      <c r="F138" s="175"/>
      <c r="G138" s="176"/>
      <c r="H138" s="177"/>
      <c r="I138" s="179"/>
      <c r="J138" s="178"/>
      <c r="K138" s="175"/>
      <c r="L138" s="119"/>
      <c r="M138" s="735"/>
      <c r="N138" s="735"/>
      <c r="O138" s="735"/>
      <c r="P138" s="753"/>
      <c r="Q138" s="735"/>
      <c r="R138" s="753"/>
      <c r="S138" s="735"/>
      <c r="T138" s="753"/>
      <c r="U138" s="735"/>
      <c r="V138" s="735"/>
      <c r="W138" s="735"/>
      <c r="X138" s="735"/>
      <c r="Y138" s="735"/>
      <c r="Z138" s="735"/>
      <c r="AA138" s="735"/>
      <c r="AB138" s="735"/>
      <c r="AC138" s="735"/>
      <c r="AD138" s="735"/>
      <c r="AE138" s="735"/>
      <c r="AF138" s="735"/>
      <c r="AG138" s="735"/>
      <c r="AH138" s="735"/>
      <c r="AI138" s="735"/>
      <c r="AR138" s="120"/>
      <c r="AT138" s="127"/>
      <c r="AU138" s="127"/>
      <c r="AY138" s="120"/>
      <c r="BK138" s="128"/>
    </row>
    <row r="139" spans="1:65" s="2" customFormat="1" ht="37.200000000000003" customHeight="1">
      <c r="A139" s="25"/>
      <c r="B139" s="131"/>
      <c r="C139" s="145">
        <v>8</v>
      </c>
      <c r="D139" s="145"/>
      <c r="E139" s="146"/>
      <c r="F139" s="147" t="s">
        <v>309</v>
      </c>
      <c r="G139" s="148" t="s">
        <v>171</v>
      </c>
      <c r="H139" s="149">
        <v>115</v>
      </c>
      <c r="I139" s="150"/>
      <c r="J139" s="151">
        <f>ROUND(I139*H139,0)</f>
        <v>0</v>
      </c>
      <c r="K139" s="147" t="s">
        <v>1</v>
      </c>
      <c r="L139" s="152"/>
      <c r="M139" s="736"/>
      <c r="N139" s="737"/>
      <c r="O139" s="734"/>
      <c r="P139" s="757"/>
      <c r="Q139" s="757"/>
      <c r="R139" s="757"/>
      <c r="S139" s="757"/>
      <c r="T139" s="757"/>
      <c r="U139" s="734"/>
      <c r="V139" s="734"/>
      <c r="W139" s="734"/>
      <c r="X139" s="734"/>
      <c r="Y139" s="734"/>
      <c r="Z139" s="734"/>
      <c r="AA139" s="734"/>
      <c r="AB139" s="734"/>
      <c r="AC139" s="734"/>
      <c r="AD139" s="734"/>
      <c r="AE139" s="734"/>
      <c r="AF139" s="729"/>
      <c r="AG139" s="729"/>
      <c r="AH139" s="729"/>
      <c r="AI139" s="729"/>
      <c r="AR139" s="134"/>
      <c r="AT139" s="134"/>
      <c r="AU139" s="134"/>
      <c r="AY139" s="12"/>
      <c r="BE139" s="135"/>
      <c r="BF139" s="135"/>
      <c r="BG139" s="135"/>
      <c r="BH139" s="135"/>
      <c r="BI139" s="135"/>
      <c r="BJ139" s="12"/>
      <c r="BK139" s="135"/>
      <c r="BL139" s="12"/>
      <c r="BM139" s="134"/>
    </row>
    <row r="140" spans="1:65" s="10" customFormat="1" ht="13.2" customHeight="1">
      <c r="B140" s="136"/>
      <c r="D140" s="137" t="s">
        <v>131</v>
      </c>
      <c r="E140" s="138" t="s">
        <v>1</v>
      </c>
      <c r="F140" s="155" t="s">
        <v>318</v>
      </c>
      <c r="H140" s="140">
        <v>115</v>
      </c>
      <c r="I140" s="860"/>
      <c r="L140" s="136"/>
      <c r="M140" s="738"/>
      <c r="N140" s="738"/>
      <c r="O140" s="738"/>
      <c r="P140" s="738"/>
      <c r="Q140" s="738"/>
      <c r="R140" s="738"/>
      <c r="S140" s="738"/>
      <c r="T140" s="738"/>
      <c r="U140" s="738"/>
      <c r="V140" s="738"/>
      <c r="W140" s="738"/>
      <c r="X140" s="738"/>
      <c r="Y140" s="738"/>
      <c r="Z140" s="738"/>
      <c r="AA140" s="738"/>
      <c r="AB140" s="738"/>
      <c r="AC140" s="738"/>
      <c r="AD140" s="738"/>
      <c r="AE140" s="738"/>
      <c r="AF140" s="738"/>
      <c r="AG140" s="738"/>
      <c r="AH140" s="738"/>
      <c r="AI140" s="738"/>
      <c r="AT140" s="138"/>
      <c r="AU140" s="138"/>
      <c r="AY140" s="138"/>
    </row>
    <row r="141" spans="1:65" s="2" customFormat="1" ht="35.5" customHeight="1">
      <c r="A141" s="25"/>
      <c r="B141" s="131"/>
      <c r="C141" s="145">
        <v>9</v>
      </c>
      <c r="D141" s="145"/>
      <c r="E141" s="146"/>
      <c r="F141" s="156" t="s">
        <v>310</v>
      </c>
      <c r="G141" s="148" t="s">
        <v>171</v>
      </c>
      <c r="H141" s="149">
        <v>75</v>
      </c>
      <c r="I141" s="150"/>
      <c r="J141" s="151">
        <f>ROUND(I141*H141,0)</f>
        <v>0</v>
      </c>
      <c r="K141" s="147" t="s">
        <v>1</v>
      </c>
      <c r="L141" s="152"/>
      <c r="M141" s="736"/>
      <c r="N141" s="737"/>
      <c r="O141" s="734"/>
      <c r="P141" s="757"/>
      <c r="Q141" s="757"/>
      <c r="R141" s="757"/>
      <c r="S141" s="757"/>
      <c r="T141" s="757"/>
      <c r="U141" s="734"/>
      <c r="V141" s="734"/>
      <c r="W141" s="734"/>
      <c r="X141" s="734"/>
      <c r="Y141" s="734"/>
      <c r="Z141" s="734"/>
      <c r="AA141" s="734"/>
      <c r="AB141" s="734"/>
      <c r="AC141" s="734"/>
      <c r="AD141" s="734"/>
      <c r="AE141" s="734"/>
      <c r="AF141" s="729"/>
      <c r="AG141" s="729"/>
      <c r="AH141" s="729"/>
      <c r="AI141" s="729"/>
      <c r="AR141" s="134"/>
      <c r="AT141" s="134"/>
      <c r="AU141" s="134"/>
      <c r="AY141" s="12"/>
      <c r="BE141" s="135"/>
      <c r="BF141" s="135"/>
      <c r="BG141" s="135"/>
      <c r="BH141" s="135"/>
      <c r="BI141" s="135"/>
      <c r="BJ141" s="12"/>
      <c r="BK141" s="135"/>
      <c r="BL141" s="12"/>
      <c r="BM141" s="134"/>
    </row>
    <row r="142" spans="1:65" s="10" customFormat="1" ht="13.95" customHeight="1">
      <c r="B142" s="136"/>
      <c r="D142" s="137" t="s">
        <v>131</v>
      </c>
      <c r="E142" s="138" t="s">
        <v>1</v>
      </c>
      <c r="F142" s="155" t="s">
        <v>319</v>
      </c>
      <c r="H142" s="140">
        <v>75</v>
      </c>
      <c r="I142" s="860"/>
      <c r="L142" s="136"/>
      <c r="M142" s="738"/>
      <c r="N142" s="738"/>
      <c r="O142" s="738"/>
      <c r="P142" s="738"/>
      <c r="Q142" s="738"/>
      <c r="R142" s="738"/>
      <c r="S142" s="738"/>
      <c r="T142" s="738"/>
      <c r="U142" s="738"/>
      <c r="V142" s="738"/>
      <c r="W142" s="738"/>
      <c r="X142" s="738"/>
      <c r="Y142" s="738"/>
      <c r="Z142" s="738"/>
      <c r="AA142" s="738"/>
      <c r="AB142" s="738"/>
      <c r="AC142" s="738"/>
      <c r="AD142" s="738"/>
      <c r="AE142" s="738"/>
      <c r="AF142" s="738"/>
      <c r="AG142" s="738"/>
      <c r="AH142" s="738"/>
      <c r="AI142" s="738"/>
      <c r="AT142" s="138"/>
      <c r="AU142" s="138"/>
      <c r="AY142" s="138"/>
    </row>
    <row r="143" spans="1:65" s="2" customFormat="1" ht="34.950000000000003" customHeight="1">
      <c r="A143" s="25"/>
      <c r="B143" s="131"/>
      <c r="C143" s="145">
        <v>10</v>
      </c>
      <c r="D143" s="145"/>
      <c r="E143" s="146"/>
      <c r="F143" s="156" t="s">
        <v>311</v>
      </c>
      <c r="G143" s="148" t="s">
        <v>171</v>
      </c>
      <c r="H143" s="149">
        <v>25</v>
      </c>
      <c r="I143" s="150"/>
      <c r="J143" s="151">
        <f>ROUND(I143*H143,0)</f>
        <v>0</v>
      </c>
      <c r="K143" s="147" t="s">
        <v>1</v>
      </c>
      <c r="L143" s="152"/>
      <c r="M143" s="736"/>
      <c r="N143" s="737"/>
      <c r="O143" s="734"/>
      <c r="P143" s="757"/>
      <c r="Q143" s="757"/>
      <c r="R143" s="757"/>
      <c r="S143" s="757"/>
      <c r="T143" s="757"/>
      <c r="U143" s="734"/>
      <c r="V143" s="734"/>
      <c r="W143" s="734"/>
      <c r="X143" s="734"/>
      <c r="Y143" s="734"/>
      <c r="Z143" s="734"/>
      <c r="AA143" s="734"/>
      <c r="AB143" s="734"/>
      <c r="AC143" s="734"/>
      <c r="AD143" s="734"/>
      <c r="AE143" s="734"/>
      <c r="AF143" s="729"/>
      <c r="AG143" s="729"/>
      <c r="AH143" s="729"/>
      <c r="AI143" s="729"/>
      <c r="AR143" s="134"/>
      <c r="AT143" s="134"/>
      <c r="AU143" s="134"/>
      <c r="AY143" s="12"/>
      <c r="BE143" s="135"/>
      <c r="BF143" s="135"/>
      <c r="BG143" s="135"/>
      <c r="BH143" s="135"/>
      <c r="BI143" s="135"/>
      <c r="BJ143" s="12"/>
      <c r="BK143" s="135"/>
      <c r="BL143" s="12"/>
      <c r="BM143" s="134"/>
    </row>
    <row r="144" spans="1:65" s="10" customFormat="1" ht="15" customHeight="1">
      <c r="B144" s="136"/>
      <c r="D144" s="137" t="s">
        <v>131</v>
      </c>
      <c r="E144" s="138"/>
      <c r="F144" s="155" t="s">
        <v>320</v>
      </c>
      <c r="H144" s="140">
        <v>25</v>
      </c>
      <c r="I144" s="860"/>
      <c r="L144" s="136"/>
      <c r="M144" s="738"/>
      <c r="N144" s="738"/>
      <c r="O144" s="738"/>
      <c r="P144" s="738"/>
      <c r="Q144" s="738"/>
      <c r="R144" s="738"/>
      <c r="S144" s="738"/>
      <c r="T144" s="738"/>
      <c r="U144" s="738"/>
      <c r="V144" s="738"/>
      <c r="W144" s="738"/>
      <c r="X144" s="738"/>
      <c r="Y144" s="738"/>
      <c r="Z144" s="738"/>
      <c r="AA144" s="738"/>
      <c r="AB144" s="738"/>
      <c r="AC144" s="738"/>
      <c r="AD144" s="738"/>
      <c r="AE144" s="738"/>
      <c r="AF144" s="738"/>
      <c r="AG144" s="738"/>
      <c r="AH144" s="738"/>
      <c r="AI144" s="738"/>
      <c r="AT144" s="138"/>
      <c r="AU144" s="138"/>
      <c r="AY144" s="138"/>
    </row>
    <row r="145" spans="1:65" s="2" customFormat="1" ht="34.75">
      <c r="A145" s="25"/>
      <c r="B145" s="131"/>
      <c r="C145" s="145">
        <v>11</v>
      </c>
      <c r="D145" s="145"/>
      <c r="E145" s="146"/>
      <c r="F145" s="156" t="s">
        <v>312</v>
      </c>
      <c r="G145" s="148" t="s">
        <v>171</v>
      </c>
      <c r="H145" s="149">
        <v>49</v>
      </c>
      <c r="I145" s="150"/>
      <c r="J145" s="151">
        <f>ROUND(I145*H145,0)</f>
        <v>0</v>
      </c>
      <c r="K145" s="147" t="s">
        <v>1</v>
      </c>
      <c r="L145" s="152"/>
      <c r="M145" s="736"/>
      <c r="N145" s="737"/>
      <c r="O145" s="734"/>
      <c r="P145" s="757"/>
      <c r="Q145" s="757"/>
      <c r="R145" s="757"/>
      <c r="S145" s="757"/>
      <c r="T145" s="757"/>
      <c r="U145" s="734"/>
      <c r="V145" s="734"/>
      <c r="W145" s="734"/>
      <c r="X145" s="734"/>
      <c r="Y145" s="734"/>
      <c r="Z145" s="734"/>
      <c r="AA145" s="734"/>
      <c r="AB145" s="734"/>
      <c r="AC145" s="734"/>
      <c r="AD145" s="734"/>
      <c r="AE145" s="734"/>
      <c r="AF145" s="729"/>
      <c r="AG145" s="729"/>
      <c r="AH145" s="729"/>
      <c r="AI145" s="729"/>
      <c r="AR145" s="134"/>
      <c r="AT145" s="134"/>
      <c r="AU145" s="134"/>
      <c r="AY145" s="12"/>
      <c r="BE145" s="135"/>
      <c r="BF145" s="135"/>
      <c r="BG145" s="135"/>
      <c r="BH145" s="135"/>
      <c r="BI145" s="135"/>
      <c r="BJ145" s="12"/>
      <c r="BK145" s="135"/>
      <c r="BL145" s="12"/>
      <c r="BM145" s="134"/>
    </row>
    <row r="146" spans="1:65" s="10" customFormat="1" ht="15" customHeight="1">
      <c r="B146" s="136"/>
      <c r="D146" s="137" t="s">
        <v>131</v>
      </c>
      <c r="E146" s="138" t="s">
        <v>1</v>
      </c>
      <c r="F146" s="155" t="s">
        <v>321</v>
      </c>
      <c r="H146" s="140">
        <v>49</v>
      </c>
      <c r="I146" s="860"/>
      <c r="L146" s="136"/>
      <c r="M146" s="738"/>
      <c r="N146" s="738"/>
      <c r="O146" s="738"/>
      <c r="P146" s="738"/>
      <c r="Q146" s="738"/>
      <c r="R146" s="738"/>
      <c r="S146" s="738"/>
      <c r="T146" s="738"/>
      <c r="U146" s="738"/>
      <c r="V146" s="738"/>
      <c r="W146" s="738"/>
      <c r="X146" s="738"/>
      <c r="Y146" s="738"/>
      <c r="Z146" s="738"/>
      <c r="AA146" s="738"/>
      <c r="AB146" s="738"/>
      <c r="AC146" s="738"/>
      <c r="AD146" s="738"/>
      <c r="AE146" s="738"/>
      <c r="AF146" s="738"/>
      <c r="AG146" s="738"/>
      <c r="AH146" s="738"/>
      <c r="AI146" s="738"/>
      <c r="AT146" s="138"/>
      <c r="AU146" s="138"/>
      <c r="AY146" s="138"/>
    </row>
    <row r="147" spans="1:65" s="2" customFormat="1" ht="34.200000000000003" customHeight="1">
      <c r="A147" s="193"/>
      <c r="B147" s="131"/>
      <c r="C147" s="145">
        <v>12</v>
      </c>
      <c r="D147" s="145"/>
      <c r="E147" s="146"/>
      <c r="F147" s="156" t="s">
        <v>313</v>
      </c>
      <c r="G147" s="148" t="s">
        <v>171</v>
      </c>
      <c r="H147" s="149">
        <v>1</v>
      </c>
      <c r="I147" s="150"/>
      <c r="J147" s="151">
        <f>ROUND(I147*H147,0)</f>
        <v>0</v>
      </c>
      <c r="K147" s="147" t="s">
        <v>1</v>
      </c>
      <c r="L147" s="152"/>
      <c r="M147" s="736"/>
      <c r="N147" s="737"/>
      <c r="O147" s="734"/>
      <c r="P147" s="757"/>
      <c r="Q147" s="757"/>
      <c r="R147" s="757"/>
      <c r="S147" s="757"/>
      <c r="T147" s="757"/>
      <c r="U147" s="734"/>
      <c r="V147" s="734"/>
      <c r="W147" s="734"/>
      <c r="X147" s="734"/>
      <c r="Y147" s="734"/>
      <c r="Z147" s="734"/>
      <c r="AA147" s="734"/>
      <c r="AB147" s="734"/>
      <c r="AC147" s="734"/>
      <c r="AD147" s="734"/>
      <c r="AE147" s="734"/>
      <c r="AF147" s="729"/>
      <c r="AG147" s="729"/>
      <c r="AH147" s="729"/>
      <c r="AI147" s="729"/>
      <c r="AR147" s="134"/>
      <c r="AT147" s="134"/>
      <c r="AU147" s="134"/>
      <c r="AY147" s="12"/>
      <c r="BE147" s="135"/>
      <c r="BF147" s="135"/>
      <c r="BG147" s="135"/>
      <c r="BH147" s="135"/>
      <c r="BI147" s="135"/>
      <c r="BJ147" s="12"/>
      <c r="BK147" s="135"/>
      <c r="BL147" s="12"/>
      <c r="BM147" s="134"/>
    </row>
    <row r="148" spans="1:65" s="10" customFormat="1" ht="14.5" customHeight="1">
      <c r="B148" s="136"/>
      <c r="D148" s="137" t="s">
        <v>131</v>
      </c>
      <c r="E148" s="138"/>
      <c r="F148" s="155" t="s">
        <v>322</v>
      </c>
      <c r="H148" s="140">
        <v>1</v>
      </c>
      <c r="I148" s="860"/>
      <c r="L148" s="136"/>
      <c r="M148" s="738"/>
      <c r="N148" s="738"/>
      <c r="O148" s="738"/>
      <c r="P148" s="738"/>
      <c r="Q148" s="738"/>
      <c r="R148" s="738"/>
      <c r="S148" s="738"/>
      <c r="T148" s="738"/>
      <c r="U148" s="738"/>
      <c r="V148" s="738"/>
      <c r="W148" s="738"/>
      <c r="X148" s="738"/>
      <c r="Y148" s="738"/>
      <c r="Z148" s="738"/>
      <c r="AA148" s="738"/>
      <c r="AB148" s="738"/>
      <c r="AC148" s="738"/>
      <c r="AD148" s="738"/>
      <c r="AE148" s="738"/>
      <c r="AF148" s="738"/>
      <c r="AG148" s="738"/>
      <c r="AH148" s="738"/>
      <c r="AI148" s="738"/>
      <c r="AT148" s="138"/>
      <c r="AU148" s="138"/>
      <c r="AY148" s="138"/>
    </row>
    <row r="149" spans="1:65" s="2" customFormat="1" ht="33.65" customHeight="1">
      <c r="A149" s="193"/>
      <c r="B149" s="131"/>
      <c r="C149" s="145">
        <v>13</v>
      </c>
      <c r="D149" s="145"/>
      <c r="E149" s="146"/>
      <c r="F149" s="156" t="s">
        <v>314</v>
      </c>
      <c r="G149" s="148" t="s">
        <v>171</v>
      </c>
      <c r="H149" s="149">
        <v>5</v>
      </c>
      <c r="I149" s="150"/>
      <c r="J149" s="151">
        <f>ROUND(I149*H149,0)</f>
        <v>0</v>
      </c>
      <c r="K149" s="147" t="s">
        <v>1</v>
      </c>
      <c r="L149" s="152"/>
      <c r="M149" s="736"/>
      <c r="N149" s="737"/>
      <c r="O149" s="734"/>
      <c r="P149" s="757"/>
      <c r="Q149" s="757"/>
      <c r="R149" s="757"/>
      <c r="S149" s="757"/>
      <c r="T149" s="757"/>
      <c r="U149" s="734"/>
      <c r="V149" s="734"/>
      <c r="W149" s="734"/>
      <c r="X149" s="734"/>
      <c r="Y149" s="734"/>
      <c r="Z149" s="734"/>
      <c r="AA149" s="734"/>
      <c r="AB149" s="734"/>
      <c r="AC149" s="734"/>
      <c r="AD149" s="734"/>
      <c r="AE149" s="734"/>
      <c r="AF149" s="729"/>
      <c r="AG149" s="729"/>
      <c r="AH149" s="729"/>
      <c r="AI149" s="729"/>
      <c r="AR149" s="134"/>
      <c r="AT149" s="134"/>
      <c r="AU149" s="134"/>
      <c r="AY149" s="12"/>
      <c r="BE149" s="135"/>
      <c r="BF149" s="135"/>
      <c r="BG149" s="135"/>
      <c r="BH149" s="135"/>
      <c r="BI149" s="135"/>
      <c r="BJ149" s="12"/>
      <c r="BK149" s="135"/>
      <c r="BL149" s="12"/>
      <c r="BM149" s="134"/>
    </row>
    <row r="150" spans="1:65" s="10" customFormat="1" ht="15" customHeight="1">
      <c r="B150" s="136"/>
      <c r="D150" s="137" t="s">
        <v>131</v>
      </c>
      <c r="E150" s="138" t="s">
        <v>1</v>
      </c>
      <c r="F150" s="155" t="s">
        <v>323</v>
      </c>
      <c r="H150" s="140">
        <v>5</v>
      </c>
      <c r="I150" s="860"/>
      <c r="L150" s="136"/>
      <c r="M150" s="738"/>
      <c r="N150" s="738"/>
      <c r="O150" s="738"/>
      <c r="P150" s="738"/>
      <c r="Q150" s="738"/>
      <c r="R150" s="738"/>
      <c r="S150" s="738"/>
      <c r="T150" s="738"/>
      <c r="U150" s="738"/>
      <c r="V150" s="738"/>
      <c r="W150" s="738"/>
      <c r="X150" s="738"/>
      <c r="Y150" s="738"/>
      <c r="Z150" s="738"/>
      <c r="AA150" s="738"/>
      <c r="AB150" s="738"/>
      <c r="AC150" s="738"/>
      <c r="AD150" s="738"/>
      <c r="AE150" s="738"/>
      <c r="AF150" s="738"/>
      <c r="AG150" s="738"/>
      <c r="AH150" s="738"/>
      <c r="AI150" s="738"/>
      <c r="AT150" s="138"/>
      <c r="AU150" s="138"/>
      <c r="AY150" s="138"/>
    </row>
    <row r="151" spans="1:65" s="10" customFormat="1" ht="34.75">
      <c r="B151" s="136"/>
      <c r="C151" s="167">
        <v>14</v>
      </c>
      <c r="D151" s="167"/>
      <c r="E151" s="157"/>
      <c r="F151" s="169" t="s">
        <v>7032</v>
      </c>
      <c r="G151" s="163" t="s">
        <v>171</v>
      </c>
      <c r="H151" s="164">
        <v>52</v>
      </c>
      <c r="I151" s="159"/>
      <c r="J151" s="172">
        <f>ROUND(I151*H151,0)</f>
        <v>0</v>
      </c>
      <c r="K151" s="158" t="s">
        <v>1</v>
      </c>
      <c r="L151" s="136"/>
      <c r="M151" s="738"/>
      <c r="N151" s="738"/>
      <c r="O151" s="738"/>
      <c r="P151" s="738"/>
      <c r="Q151" s="738"/>
      <c r="R151" s="738"/>
      <c r="S151" s="738"/>
      <c r="T151" s="738"/>
      <c r="U151" s="738"/>
      <c r="V151" s="738"/>
      <c r="W151" s="738"/>
      <c r="X151" s="738"/>
      <c r="Y151" s="738"/>
      <c r="Z151" s="738"/>
      <c r="AA151" s="738"/>
      <c r="AB151" s="738"/>
      <c r="AC151" s="738"/>
      <c r="AD151" s="738"/>
      <c r="AE151" s="738"/>
      <c r="AF151" s="738"/>
      <c r="AG151" s="738"/>
      <c r="AH151" s="738"/>
      <c r="AI151" s="738"/>
      <c r="AT151" s="138"/>
      <c r="AU151" s="138"/>
      <c r="AY151" s="138"/>
    </row>
    <row r="152" spans="1:65" s="10" customFormat="1" ht="14.5" customHeight="1">
      <c r="B152" s="136"/>
      <c r="C152" s="165"/>
      <c r="D152" s="168" t="s">
        <v>131</v>
      </c>
      <c r="E152" s="161" t="s">
        <v>1</v>
      </c>
      <c r="F152" s="170" t="s">
        <v>324</v>
      </c>
      <c r="G152" s="165"/>
      <c r="H152" s="166">
        <v>52</v>
      </c>
      <c r="I152" s="326"/>
      <c r="J152" s="165"/>
      <c r="K152" s="160"/>
      <c r="L152" s="136"/>
      <c r="M152" s="738"/>
      <c r="N152" s="738"/>
      <c r="O152" s="738"/>
      <c r="P152" s="738"/>
      <c r="Q152" s="738"/>
      <c r="R152" s="738"/>
      <c r="S152" s="738"/>
      <c r="T152" s="738"/>
      <c r="U152" s="738"/>
      <c r="V152" s="738"/>
      <c r="W152" s="738"/>
      <c r="X152" s="738"/>
      <c r="Y152" s="738"/>
      <c r="Z152" s="738"/>
      <c r="AA152" s="738"/>
      <c r="AB152" s="738"/>
      <c r="AC152" s="738"/>
      <c r="AD152" s="738"/>
      <c r="AE152" s="738"/>
      <c r="AF152" s="738"/>
      <c r="AG152" s="738"/>
      <c r="AH152" s="738"/>
      <c r="AI152" s="738"/>
      <c r="AT152" s="138"/>
      <c r="AU152" s="138"/>
      <c r="AY152" s="138"/>
    </row>
    <row r="153" spans="1:65" s="10" customFormat="1" ht="23.15">
      <c r="B153" s="136"/>
      <c r="C153" s="167">
        <v>15</v>
      </c>
      <c r="D153" s="167"/>
      <c r="E153" s="157"/>
      <c r="F153" s="171" t="s">
        <v>187</v>
      </c>
      <c r="G153" s="163" t="s">
        <v>169</v>
      </c>
      <c r="H153" s="164">
        <v>5</v>
      </c>
      <c r="I153" s="159"/>
      <c r="J153" s="172">
        <f>ROUND(I153*H153,0)</f>
        <v>0</v>
      </c>
      <c r="K153" s="158" t="s">
        <v>1</v>
      </c>
      <c r="L153" s="136"/>
      <c r="M153" s="738"/>
      <c r="N153" s="738"/>
      <c r="O153" s="738"/>
      <c r="P153" s="738"/>
      <c r="Q153" s="738"/>
      <c r="R153" s="738"/>
      <c r="S153" s="738"/>
      <c r="T153" s="738"/>
      <c r="U153" s="738"/>
      <c r="V153" s="738"/>
      <c r="W153" s="738"/>
      <c r="X153" s="738"/>
      <c r="Y153" s="738"/>
      <c r="Z153" s="738"/>
      <c r="AA153" s="738"/>
      <c r="AB153" s="738"/>
      <c r="AC153" s="738"/>
      <c r="AD153" s="738"/>
      <c r="AE153" s="738"/>
      <c r="AF153" s="738"/>
      <c r="AG153" s="738"/>
      <c r="AH153" s="738"/>
      <c r="AI153" s="738"/>
      <c r="AT153" s="138"/>
      <c r="AU153" s="138"/>
      <c r="AY153" s="138"/>
    </row>
    <row r="154" spans="1:65" s="2" customFormat="1" ht="15" customHeight="1">
      <c r="A154" s="10"/>
      <c r="B154" s="136"/>
      <c r="C154" s="205"/>
      <c r="D154" s="205"/>
      <c r="E154" s="206"/>
      <c r="F154" s="207"/>
      <c r="G154" s="208"/>
      <c r="H154" s="209"/>
      <c r="I154" s="212"/>
      <c r="J154" s="210"/>
      <c r="K154" s="211"/>
      <c r="L154" s="152"/>
      <c r="M154" s="736"/>
      <c r="N154" s="737"/>
      <c r="O154" s="734"/>
      <c r="P154" s="757"/>
      <c r="Q154" s="757"/>
      <c r="R154" s="757"/>
      <c r="S154" s="757"/>
      <c r="T154" s="757"/>
      <c r="U154" s="734"/>
      <c r="V154" s="734"/>
      <c r="W154" s="734"/>
      <c r="X154" s="734"/>
      <c r="Y154" s="734"/>
      <c r="Z154" s="734"/>
      <c r="AA154" s="734"/>
      <c r="AB154" s="734"/>
      <c r="AC154" s="734"/>
      <c r="AD154" s="734"/>
      <c r="AE154" s="734"/>
      <c r="AF154" s="729"/>
      <c r="AG154" s="729"/>
      <c r="AH154" s="729"/>
      <c r="AI154" s="729"/>
      <c r="AR154" s="134"/>
      <c r="AT154" s="134"/>
      <c r="AU154" s="134"/>
      <c r="AY154" s="12"/>
      <c r="BE154" s="135"/>
      <c r="BF154" s="135"/>
      <c r="BG154" s="135"/>
      <c r="BH154" s="135"/>
      <c r="BI154" s="135"/>
      <c r="BJ154" s="12"/>
      <c r="BK154" s="135"/>
      <c r="BL154" s="12"/>
      <c r="BM154" s="134"/>
    </row>
    <row r="155" spans="1:65" s="9" customFormat="1" ht="22.95" customHeight="1">
      <c r="B155" s="119"/>
      <c r="D155" s="120" t="s">
        <v>71</v>
      </c>
      <c r="E155" s="129" t="s">
        <v>172</v>
      </c>
      <c r="F155" s="129" t="s">
        <v>332</v>
      </c>
      <c r="I155" s="859"/>
      <c r="J155" s="130">
        <f>SUM(J156:J178)</f>
        <v>0</v>
      </c>
      <c r="L155" s="119"/>
      <c r="M155" s="735"/>
      <c r="N155" s="735"/>
      <c r="O155" s="735"/>
      <c r="P155" s="753"/>
      <c r="Q155" s="735"/>
      <c r="R155" s="753"/>
      <c r="S155" s="735"/>
      <c r="T155" s="753"/>
      <c r="U155" s="735"/>
      <c r="V155" s="735"/>
      <c r="W155" s="735"/>
      <c r="X155" s="735"/>
      <c r="Y155" s="735"/>
      <c r="Z155" s="735"/>
      <c r="AA155" s="735"/>
      <c r="AB155" s="735"/>
      <c r="AC155" s="735"/>
      <c r="AD155" s="735"/>
      <c r="AE155" s="735"/>
      <c r="AF155" s="735"/>
      <c r="AG155" s="735"/>
      <c r="AH155" s="735"/>
      <c r="AI155" s="735"/>
      <c r="AR155" s="120"/>
      <c r="AT155" s="127"/>
      <c r="AU155" s="127"/>
      <c r="AY155" s="120"/>
      <c r="BK155" s="128"/>
    </row>
    <row r="156" spans="1:65" s="10" customFormat="1" ht="34.75">
      <c r="A156" s="217"/>
      <c r="B156" s="131"/>
      <c r="C156" s="145">
        <v>16</v>
      </c>
      <c r="D156" s="145"/>
      <c r="E156" s="146"/>
      <c r="F156" s="147" t="s">
        <v>333</v>
      </c>
      <c r="G156" s="148" t="s">
        <v>171</v>
      </c>
      <c r="H156" s="149">
        <v>27.5</v>
      </c>
      <c r="I156" s="150"/>
      <c r="J156" s="151">
        <f>ROUND(I156*H156,0)</f>
        <v>0</v>
      </c>
      <c r="K156" s="147" t="s">
        <v>1</v>
      </c>
      <c r="L156" s="136"/>
      <c r="M156" s="738"/>
      <c r="N156" s="738"/>
      <c r="O156" s="738"/>
      <c r="P156" s="738"/>
      <c r="Q156" s="738"/>
      <c r="R156" s="738"/>
      <c r="S156" s="738"/>
      <c r="T156" s="738"/>
      <c r="U156" s="738"/>
      <c r="V156" s="738"/>
      <c r="W156" s="738"/>
      <c r="X156" s="738"/>
      <c r="Y156" s="738"/>
      <c r="Z156" s="738"/>
      <c r="AA156" s="738"/>
      <c r="AB156" s="738"/>
      <c r="AC156" s="738"/>
      <c r="AD156" s="738"/>
      <c r="AE156" s="738"/>
      <c r="AF156" s="738"/>
      <c r="AG156" s="738"/>
      <c r="AH156" s="738"/>
      <c r="AI156" s="738"/>
      <c r="AT156" s="138"/>
      <c r="AU156" s="138"/>
      <c r="AY156" s="138"/>
    </row>
    <row r="157" spans="1:65" s="10" customFormat="1" ht="16.2" customHeight="1">
      <c r="B157" s="136"/>
      <c r="D157" s="137" t="s">
        <v>131</v>
      </c>
      <c r="E157" s="138" t="s">
        <v>1</v>
      </c>
      <c r="F157" s="155" t="s">
        <v>354</v>
      </c>
      <c r="H157" s="140">
        <v>27.5</v>
      </c>
      <c r="I157" s="860"/>
      <c r="L157" s="136"/>
      <c r="M157" s="738"/>
      <c r="N157" s="738"/>
      <c r="O157" s="738"/>
      <c r="P157" s="738"/>
      <c r="Q157" s="738"/>
      <c r="R157" s="738"/>
      <c r="S157" s="738"/>
      <c r="T157" s="738"/>
      <c r="U157" s="738"/>
      <c r="V157" s="738"/>
      <c r="W157" s="738"/>
      <c r="X157" s="738"/>
      <c r="Y157" s="738"/>
      <c r="Z157" s="738"/>
      <c r="AA157" s="738"/>
      <c r="AB157" s="738"/>
      <c r="AC157" s="738"/>
      <c r="AD157" s="738"/>
      <c r="AE157" s="738"/>
      <c r="AF157" s="738"/>
      <c r="AG157" s="738"/>
      <c r="AH157" s="738"/>
      <c r="AI157" s="738"/>
      <c r="AT157" s="138"/>
      <c r="AU157" s="138"/>
      <c r="AY157" s="138"/>
    </row>
    <row r="158" spans="1:65" s="10" customFormat="1" ht="35.5" customHeight="1">
      <c r="A158" s="217"/>
      <c r="B158" s="131"/>
      <c r="C158" s="145">
        <v>17</v>
      </c>
      <c r="D158" s="145"/>
      <c r="E158" s="146"/>
      <c r="F158" s="156" t="s">
        <v>334</v>
      </c>
      <c r="G158" s="148" t="s">
        <v>171</v>
      </c>
      <c r="H158" s="149">
        <v>72.5</v>
      </c>
      <c r="I158" s="150"/>
      <c r="J158" s="151">
        <f>ROUND(I158*H158,0)</f>
        <v>0</v>
      </c>
      <c r="K158" s="147" t="s">
        <v>1</v>
      </c>
      <c r="L158" s="136"/>
      <c r="M158" s="738"/>
      <c r="N158" s="738"/>
      <c r="O158" s="738"/>
      <c r="P158" s="738"/>
      <c r="Q158" s="738"/>
      <c r="R158" s="738"/>
      <c r="S158" s="738"/>
      <c r="T158" s="738"/>
      <c r="U158" s="738"/>
      <c r="V158" s="738"/>
      <c r="W158" s="738"/>
      <c r="X158" s="738"/>
      <c r="Y158" s="738"/>
      <c r="Z158" s="738"/>
      <c r="AA158" s="738"/>
      <c r="AB158" s="738"/>
      <c r="AC158" s="738"/>
      <c r="AD158" s="738"/>
      <c r="AE158" s="738"/>
      <c r="AF158" s="738"/>
      <c r="AG158" s="738"/>
      <c r="AH158" s="738"/>
      <c r="AI158" s="738"/>
      <c r="AT158" s="138"/>
      <c r="AU158" s="138"/>
      <c r="AY158" s="138"/>
    </row>
    <row r="159" spans="1:65" s="10" customFormat="1">
      <c r="B159" s="136"/>
      <c r="D159" s="137" t="s">
        <v>131</v>
      </c>
      <c r="E159" s="138" t="s">
        <v>1</v>
      </c>
      <c r="F159" s="155" t="s">
        <v>353</v>
      </c>
      <c r="H159" s="140">
        <v>72.5</v>
      </c>
      <c r="I159" s="860"/>
      <c r="L159" s="136"/>
      <c r="M159" s="738"/>
      <c r="N159" s="738"/>
      <c r="O159" s="738"/>
      <c r="P159" s="738"/>
      <c r="Q159" s="738"/>
      <c r="R159" s="738"/>
      <c r="S159" s="738"/>
      <c r="T159" s="738"/>
      <c r="U159" s="738"/>
      <c r="V159" s="738"/>
      <c r="W159" s="738"/>
      <c r="X159" s="738"/>
      <c r="Y159" s="738"/>
      <c r="Z159" s="738"/>
      <c r="AA159" s="738"/>
      <c r="AB159" s="738"/>
      <c r="AC159" s="738"/>
      <c r="AD159" s="738"/>
      <c r="AE159" s="738"/>
      <c r="AF159" s="738"/>
      <c r="AG159" s="738"/>
      <c r="AH159" s="738"/>
      <c r="AI159" s="738"/>
      <c r="AT159" s="138"/>
      <c r="AU159" s="138"/>
      <c r="AY159" s="138"/>
    </row>
    <row r="160" spans="1:65" s="10" customFormat="1" ht="34.75">
      <c r="A160" s="217"/>
      <c r="B160" s="131"/>
      <c r="C160" s="145">
        <v>18</v>
      </c>
      <c r="D160" s="145"/>
      <c r="E160" s="146"/>
      <c r="F160" s="156" t="s">
        <v>335</v>
      </c>
      <c r="G160" s="148" t="s">
        <v>171</v>
      </c>
      <c r="H160" s="149">
        <v>20.8</v>
      </c>
      <c r="I160" s="150"/>
      <c r="J160" s="151">
        <f>ROUND(I160*H160,0)</f>
        <v>0</v>
      </c>
      <c r="K160" s="147" t="s">
        <v>1</v>
      </c>
      <c r="L160" s="136"/>
      <c r="M160" s="738"/>
      <c r="N160" s="738"/>
      <c r="O160" s="738"/>
      <c r="P160" s="738"/>
      <c r="Q160" s="738"/>
      <c r="R160" s="738"/>
      <c r="S160" s="738"/>
      <c r="T160" s="738"/>
      <c r="U160" s="738"/>
      <c r="V160" s="738"/>
      <c r="W160" s="738"/>
      <c r="X160" s="738"/>
      <c r="Y160" s="738"/>
      <c r="Z160" s="738"/>
      <c r="AA160" s="738"/>
      <c r="AB160" s="738"/>
      <c r="AC160" s="738"/>
      <c r="AD160" s="738"/>
      <c r="AE160" s="738"/>
      <c r="AF160" s="738"/>
      <c r="AG160" s="738"/>
      <c r="AH160" s="738"/>
      <c r="AI160" s="738"/>
      <c r="AT160" s="138"/>
      <c r="AU160" s="138"/>
      <c r="AY160" s="138"/>
    </row>
    <row r="161" spans="1:65" s="10" customFormat="1" ht="15.65" customHeight="1">
      <c r="B161" s="136"/>
      <c r="D161" s="137" t="s">
        <v>131</v>
      </c>
      <c r="E161" s="138" t="s">
        <v>1</v>
      </c>
      <c r="F161" s="155" t="s">
        <v>317</v>
      </c>
      <c r="H161" s="140">
        <v>20.8</v>
      </c>
      <c r="I161" s="860"/>
      <c r="L161" s="136"/>
      <c r="M161" s="738"/>
      <c r="N161" s="738"/>
      <c r="O161" s="738"/>
      <c r="P161" s="738"/>
      <c r="Q161" s="738"/>
      <c r="R161" s="738"/>
      <c r="S161" s="738"/>
      <c r="T161" s="738"/>
      <c r="U161" s="738"/>
      <c r="V161" s="738"/>
      <c r="W161" s="738"/>
      <c r="X161" s="738"/>
      <c r="Y161" s="738"/>
      <c r="Z161" s="738"/>
      <c r="AA161" s="738"/>
      <c r="AB161" s="738"/>
      <c r="AC161" s="738"/>
      <c r="AD161" s="738"/>
      <c r="AE161" s="738"/>
      <c r="AF161" s="738"/>
      <c r="AG161" s="738"/>
      <c r="AH161" s="738"/>
      <c r="AI161" s="738"/>
      <c r="AT161" s="138"/>
      <c r="AU161" s="138"/>
      <c r="AY161" s="138"/>
    </row>
    <row r="162" spans="1:65" s="10" customFormat="1" ht="35.5" customHeight="1">
      <c r="A162" s="217"/>
      <c r="B162" s="131"/>
      <c r="C162" s="145">
        <v>19</v>
      </c>
      <c r="D162" s="145"/>
      <c r="E162" s="146"/>
      <c r="F162" s="156" t="s">
        <v>336</v>
      </c>
      <c r="G162" s="148" t="s">
        <v>171</v>
      </c>
      <c r="H162" s="149">
        <v>69.17</v>
      </c>
      <c r="I162" s="150"/>
      <c r="J162" s="151">
        <f>ROUND(I162*H162,0)</f>
        <v>0</v>
      </c>
      <c r="K162" s="147" t="s">
        <v>1</v>
      </c>
      <c r="L162" s="136"/>
      <c r="M162" s="738"/>
      <c r="N162" s="738"/>
      <c r="O162" s="738"/>
      <c r="P162" s="738"/>
      <c r="Q162" s="738"/>
      <c r="R162" s="738"/>
      <c r="S162" s="738"/>
      <c r="T162" s="738"/>
      <c r="U162" s="738"/>
      <c r="V162" s="738"/>
      <c r="W162" s="738"/>
      <c r="X162" s="738"/>
      <c r="Y162" s="738"/>
      <c r="Z162" s="738"/>
      <c r="AA162" s="738"/>
      <c r="AB162" s="738"/>
      <c r="AC162" s="738"/>
      <c r="AD162" s="738"/>
      <c r="AE162" s="738"/>
      <c r="AF162" s="738"/>
      <c r="AG162" s="738"/>
      <c r="AH162" s="738"/>
      <c r="AI162" s="738"/>
      <c r="AT162" s="138"/>
      <c r="AU162" s="138"/>
      <c r="AY162" s="138"/>
    </row>
    <row r="163" spans="1:65" s="10" customFormat="1" ht="14.5" customHeight="1">
      <c r="B163" s="136"/>
      <c r="D163" s="137" t="s">
        <v>131</v>
      </c>
      <c r="E163" s="138" t="s">
        <v>1</v>
      </c>
      <c r="F163" s="155" t="s">
        <v>352</v>
      </c>
      <c r="H163" s="140">
        <v>69.17</v>
      </c>
      <c r="I163" s="860"/>
      <c r="L163" s="136"/>
      <c r="M163" s="738"/>
      <c r="N163" s="738"/>
      <c r="O163" s="738"/>
      <c r="P163" s="738"/>
      <c r="Q163" s="738"/>
      <c r="R163" s="738"/>
      <c r="S163" s="738"/>
      <c r="T163" s="738"/>
      <c r="U163" s="738"/>
      <c r="V163" s="738"/>
      <c r="W163" s="738"/>
      <c r="X163" s="738"/>
      <c r="Y163" s="738"/>
      <c r="Z163" s="738"/>
      <c r="AA163" s="738"/>
      <c r="AB163" s="738"/>
      <c r="AC163" s="738"/>
      <c r="AD163" s="738"/>
      <c r="AE163" s="738"/>
      <c r="AF163" s="738"/>
      <c r="AG163" s="738"/>
      <c r="AH163" s="738"/>
      <c r="AI163" s="738"/>
      <c r="AT163" s="138"/>
      <c r="AU163" s="138"/>
      <c r="AY163" s="138"/>
    </row>
    <row r="164" spans="1:65" s="10" customFormat="1" ht="39" customHeight="1">
      <c r="A164" s="217"/>
      <c r="B164" s="131"/>
      <c r="C164" s="145">
        <v>20</v>
      </c>
      <c r="D164" s="145"/>
      <c r="E164" s="146"/>
      <c r="F164" s="156" t="s">
        <v>337</v>
      </c>
      <c r="G164" s="148" t="s">
        <v>171</v>
      </c>
      <c r="H164" s="149">
        <v>38.83</v>
      </c>
      <c r="I164" s="150"/>
      <c r="J164" s="151">
        <f>ROUND(I164*H164,0)</f>
        <v>0</v>
      </c>
      <c r="K164" s="147" t="s">
        <v>1</v>
      </c>
      <c r="L164" s="136"/>
      <c r="M164" s="738"/>
      <c r="N164" s="738"/>
      <c r="O164" s="738"/>
      <c r="P164" s="738"/>
      <c r="Q164" s="738"/>
      <c r="R164" s="738"/>
      <c r="S164" s="738"/>
      <c r="T164" s="738"/>
      <c r="U164" s="738"/>
      <c r="V164" s="738"/>
      <c r="W164" s="738"/>
      <c r="X164" s="738"/>
      <c r="Y164" s="738"/>
      <c r="Z164" s="738"/>
      <c r="AA164" s="738"/>
      <c r="AB164" s="738"/>
      <c r="AC164" s="738"/>
      <c r="AD164" s="738"/>
      <c r="AE164" s="738"/>
      <c r="AF164" s="738"/>
      <c r="AG164" s="738"/>
      <c r="AH164" s="738"/>
      <c r="AI164" s="738"/>
      <c r="AT164" s="138"/>
      <c r="AU164" s="138"/>
      <c r="AY164" s="138"/>
    </row>
    <row r="165" spans="1:65" s="10" customFormat="1" ht="14.5" customHeight="1">
      <c r="B165" s="136"/>
      <c r="D165" s="137" t="s">
        <v>131</v>
      </c>
      <c r="E165" s="138" t="s">
        <v>1</v>
      </c>
      <c r="F165" s="155" t="s">
        <v>351</v>
      </c>
      <c r="H165" s="140">
        <v>38.83</v>
      </c>
      <c r="I165" s="860"/>
      <c r="L165" s="136"/>
      <c r="M165" s="738"/>
      <c r="N165" s="738"/>
      <c r="O165" s="738"/>
      <c r="P165" s="738"/>
      <c r="Q165" s="738"/>
      <c r="R165" s="738"/>
      <c r="S165" s="738"/>
      <c r="T165" s="738"/>
      <c r="U165" s="738"/>
      <c r="V165" s="738"/>
      <c r="W165" s="738"/>
      <c r="X165" s="738"/>
      <c r="Y165" s="738"/>
      <c r="Z165" s="738"/>
      <c r="AA165" s="738"/>
      <c r="AB165" s="738"/>
      <c r="AC165" s="738"/>
      <c r="AD165" s="738"/>
      <c r="AE165" s="738"/>
      <c r="AF165" s="738"/>
      <c r="AG165" s="738"/>
      <c r="AH165" s="738"/>
      <c r="AI165" s="738"/>
      <c r="AT165" s="138"/>
      <c r="AU165" s="138"/>
      <c r="AY165" s="138"/>
    </row>
    <row r="166" spans="1:65" s="10" customFormat="1" ht="36.65" customHeight="1">
      <c r="A166" s="217"/>
      <c r="B166" s="131"/>
      <c r="C166" s="145">
        <v>21</v>
      </c>
      <c r="D166" s="145"/>
      <c r="E166" s="146"/>
      <c r="F166" s="147" t="s">
        <v>349</v>
      </c>
      <c r="G166" s="148" t="s">
        <v>171</v>
      </c>
      <c r="H166" s="149">
        <v>95.83</v>
      </c>
      <c r="I166" s="150"/>
      <c r="J166" s="151">
        <f>ROUND(I166*H166,0)</f>
        <v>0</v>
      </c>
      <c r="K166" s="147" t="s">
        <v>1</v>
      </c>
      <c r="L166" s="136"/>
      <c r="M166" s="738"/>
      <c r="N166" s="738"/>
      <c r="O166" s="738"/>
      <c r="P166" s="738"/>
      <c r="Q166" s="738"/>
      <c r="R166" s="738"/>
      <c r="S166" s="738"/>
      <c r="T166" s="738"/>
      <c r="U166" s="738"/>
      <c r="V166" s="738"/>
      <c r="W166" s="738"/>
      <c r="X166" s="738"/>
      <c r="Y166" s="738"/>
      <c r="Z166" s="738"/>
      <c r="AA166" s="738"/>
      <c r="AB166" s="738"/>
      <c r="AC166" s="738"/>
      <c r="AD166" s="738"/>
      <c r="AE166" s="738"/>
      <c r="AF166" s="738"/>
      <c r="AG166" s="738"/>
      <c r="AH166" s="738"/>
      <c r="AI166" s="738"/>
      <c r="AT166" s="138"/>
      <c r="AU166" s="138"/>
      <c r="AY166" s="138"/>
    </row>
    <row r="167" spans="1:65" s="10" customFormat="1" ht="14.5" customHeight="1">
      <c r="B167" s="136"/>
      <c r="D167" s="137" t="s">
        <v>131</v>
      </c>
      <c r="E167" s="138" t="s">
        <v>1</v>
      </c>
      <c r="F167" s="155" t="s">
        <v>350</v>
      </c>
      <c r="H167" s="140">
        <v>95.83</v>
      </c>
      <c r="I167" s="860"/>
      <c r="L167" s="136"/>
      <c r="M167" s="738"/>
      <c r="N167" s="738"/>
      <c r="O167" s="738"/>
      <c r="P167" s="738"/>
      <c r="Q167" s="738"/>
      <c r="R167" s="738"/>
      <c r="S167" s="738"/>
      <c r="T167" s="738"/>
      <c r="U167" s="738"/>
      <c r="V167" s="738"/>
      <c r="W167" s="738"/>
      <c r="X167" s="738"/>
      <c r="Y167" s="738"/>
      <c r="Z167" s="738"/>
      <c r="AA167" s="738"/>
      <c r="AB167" s="738"/>
      <c r="AC167" s="738"/>
      <c r="AD167" s="738"/>
      <c r="AE167" s="738"/>
      <c r="AF167" s="738"/>
      <c r="AG167" s="738"/>
      <c r="AH167" s="738"/>
      <c r="AI167" s="738"/>
      <c r="AT167" s="138"/>
      <c r="AU167" s="138"/>
      <c r="AY167" s="138"/>
    </row>
    <row r="168" spans="1:65" s="10" customFormat="1" ht="35.5" customHeight="1">
      <c r="A168" s="217"/>
      <c r="B168" s="131"/>
      <c r="C168" s="145">
        <v>22</v>
      </c>
      <c r="D168" s="145"/>
      <c r="E168" s="146"/>
      <c r="F168" s="156" t="s">
        <v>338</v>
      </c>
      <c r="G168" s="148" t="s">
        <v>171</v>
      </c>
      <c r="H168" s="149">
        <v>62.5</v>
      </c>
      <c r="I168" s="150"/>
      <c r="J168" s="151">
        <f>ROUND(I168*H168,0)</f>
        <v>0</v>
      </c>
      <c r="K168" s="147" t="s">
        <v>1</v>
      </c>
      <c r="L168" s="136"/>
      <c r="M168" s="738"/>
      <c r="N168" s="738"/>
      <c r="O168" s="738"/>
      <c r="P168" s="738"/>
      <c r="Q168" s="738"/>
      <c r="R168" s="738"/>
      <c r="S168" s="738"/>
      <c r="T168" s="738"/>
      <c r="U168" s="738"/>
      <c r="V168" s="738"/>
      <c r="W168" s="738"/>
      <c r="X168" s="738"/>
      <c r="Y168" s="738"/>
      <c r="Z168" s="738"/>
      <c r="AA168" s="738"/>
      <c r="AB168" s="738"/>
      <c r="AC168" s="738"/>
      <c r="AD168" s="738"/>
      <c r="AE168" s="738"/>
      <c r="AF168" s="738"/>
      <c r="AG168" s="738"/>
      <c r="AH168" s="738"/>
      <c r="AI168" s="738"/>
      <c r="AT168" s="138"/>
      <c r="AU168" s="138"/>
      <c r="AY168" s="138"/>
    </row>
    <row r="169" spans="1:65" s="10" customFormat="1" ht="15" customHeight="1">
      <c r="B169" s="136"/>
      <c r="D169" s="137" t="s">
        <v>131</v>
      </c>
      <c r="E169" s="138" t="s">
        <v>1</v>
      </c>
      <c r="F169" s="155" t="s">
        <v>348</v>
      </c>
      <c r="H169" s="140">
        <v>62.5</v>
      </c>
      <c r="I169" s="860"/>
      <c r="L169" s="136"/>
      <c r="M169" s="738"/>
      <c r="N169" s="738"/>
      <c r="O169" s="738"/>
      <c r="P169" s="738"/>
      <c r="Q169" s="738"/>
      <c r="R169" s="738"/>
      <c r="S169" s="738"/>
      <c r="T169" s="738"/>
      <c r="U169" s="738"/>
      <c r="V169" s="738"/>
      <c r="W169" s="738"/>
      <c r="X169" s="738"/>
      <c r="Y169" s="738"/>
      <c r="Z169" s="738"/>
      <c r="AA169" s="738"/>
      <c r="AB169" s="738"/>
      <c r="AC169" s="738"/>
      <c r="AD169" s="738"/>
      <c r="AE169" s="738"/>
      <c r="AF169" s="738"/>
      <c r="AG169" s="738"/>
      <c r="AH169" s="738"/>
      <c r="AI169" s="738"/>
      <c r="AT169" s="138"/>
      <c r="AU169" s="138"/>
      <c r="AY169" s="138"/>
    </row>
    <row r="170" spans="1:65" s="9" customFormat="1" ht="34.950000000000003" customHeight="1">
      <c r="A170" s="217"/>
      <c r="B170" s="131"/>
      <c r="C170" s="145">
        <v>23</v>
      </c>
      <c r="D170" s="145"/>
      <c r="E170" s="146"/>
      <c r="F170" s="156" t="s">
        <v>339</v>
      </c>
      <c r="G170" s="148" t="s">
        <v>171</v>
      </c>
      <c r="H170" s="149">
        <v>20.83</v>
      </c>
      <c r="I170" s="150"/>
      <c r="J170" s="151">
        <f>ROUND(I170*H170,0)</f>
        <v>0</v>
      </c>
      <c r="K170" s="147" t="s">
        <v>1</v>
      </c>
      <c r="L170" s="119"/>
      <c r="M170" s="735"/>
      <c r="N170" s="735"/>
      <c r="O170" s="735"/>
      <c r="P170" s="753"/>
      <c r="Q170" s="735"/>
      <c r="R170" s="753"/>
      <c r="S170" s="735"/>
      <c r="T170" s="753"/>
      <c r="U170" s="735"/>
      <c r="V170" s="735"/>
      <c r="W170" s="735"/>
      <c r="X170" s="735"/>
      <c r="Y170" s="735"/>
      <c r="Z170" s="735"/>
      <c r="AA170" s="735"/>
      <c r="AB170" s="735"/>
      <c r="AC170" s="735"/>
      <c r="AD170" s="735"/>
      <c r="AE170" s="735"/>
      <c r="AF170" s="735"/>
      <c r="AG170" s="735"/>
      <c r="AH170" s="735"/>
      <c r="AI170" s="735"/>
      <c r="AR170" s="120"/>
      <c r="AT170" s="127"/>
      <c r="AU170" s="127"/>
      <c r="AY170" s="120"/>
      <c r="BK170" s="128"/>
    </row>
    <row r="171" spans="1:65" s="2" customFormat="1" ht="13.95" customHeight="1">
      <c r="A171" s="10"/>
      <c r="B171" s="136"/>
      <c r="C171" s="10"/>
      <c r="D171" s="137" t="s">
        <v>131</v>
      </c>
      <c r="E171" s="138"/>
      <c r="F171" s="155" t="s">
        <v>347</v>
      </c>
      <c r="G171" s="10"/>
      <c r="H171" s="140">
        <v>20.83</v>
      </c>
      <c r="I171" s="860"/>
      <c r="J171" s="10"/>
      <c r="K171" s="10"/>
      <c r="L171" s="152"/>
      <c r="M171" s="736"/>
      <c r="N171" s="737"/>
      <c r="O171" s="734"/>
      <c r="P171" s="757"/>
      <c r="Q171" s="757"/>
      <c r="R171" s="757"/>
      <c r="S171" s="757"/>
      <c r="T171" s="757"/>
      <c r="U171" s="734"/>
      <c r="V171" s="734"/>
      <c r="W171" s="734"/>
      <c r="X171" s="734"/>
      <c r="Y171" s="734"/>
      <c r="Z171" s="734"/>
      <c r="AA171" s="734"/>
      <c r="AB171" s="734"/>
      <c r="AC171" s="734"/>
      <c r="AD171" s="734"/>
      <c r="AE171" s="734"/>
      <c r="AF171" s="729"/>
      <c r="AG171" s="729"/>
      <c r="AH171" s="729"/>
      <c r="AI171" s="729"/>
      <c r="AR171" s="134"/>
      <c r="AT171" s="134"/>
      <c r="AU171" s="134"/>
      <c r="AY171" s="12"/>
      <c r="BE171" s="135"/>
      <c r="BF171" s="135"/>
      <c r="BG171" s="135"/>
      <c r="BH171" s="135"/>
      <c r="BI171" s="135"/>
      <c r="BJ171" s="12"/>
      <c r="BK171" s="135"/>
      <c r="BL171" s="12"/>
      <c r="BM171" s="134"/>
    </row>
    <row r="172" spans="1:65" s="10" customFormat="1" ht="37.200000000000003" customHeight="1">
      <c r="A172" s="217"/>
      <c r="B172" s="131"/>
      <c r="C172" s="145">
        <v>24</v>
      </c>
      <c r="D172" s="145"/>
      <c r="E172" s="146"/>
      <c r="F172" s="156" t="s">
        <v>346</v>
      </c>
      <c r="G172" s="148" t="s">
        <v>171</v>
      </c>
      <c r="H172" s="149">
        <v>40.83</v>
      </c>
      <c r="I172" s="150"/>
      <c r="J172" s="151">
        <f>ROUND(I172*H172,0)</f>
        <v>0</v>
      </c>
      <c r="K172" s="147" t="s">
        <v>1</v>
      </c>
      <c r="L172" s="136"/>
      <c r="M172" s="738"/>
      <c r="N172" s="738"/>
      <c r="O172" s="738"/>
      <c r="P172" s="738"/>
      <c r="Q172" s="738"/>
      <c r="R172" s="738"/>
      <c r="S172" s="738"/>
      <c r="T172" s="738"/>
      <c r="U172" s="738"/>
      <c r="V172" s="738"/>
      <c r="W172" s="738"/>
      <c r="X172" s="738"/>
      <c r="Y172" s="738"/>
      <c r="Z172" s="738"/>
      <c r="AA172" s="738"/>
      <c r="AB172" s="738"/>
      <c r="AC172" s="738"/>
      <c r="AD172" s="738"/>
      <c r="AE172" s="738"/>
      <c r="AF172" s="738"/>
      <c r="AG172" s="738"/>
      <c r="AH172" s="738"/>
      <c r="AI172" s="738"/>
      <c r="AT172" s="138"/>
      <c r="AU172" s="138"/>
      <c r="AY172" s="138"/>
    </row>
    <row r="173" spans="1:65" s="10" customFormat="1" ht="15.65" customHeight="1">
      <c r="B173" s="136"/>
      <c r="D173" s="137" t="s">
        <v>131</v>
      </c>
      <c r="E173" s="138" t="s">
        <v>1</v>
      </c>
      <c r="F173" s="155" t="s">
        <v>345</v>
      </c>
      <c r="H173" s="140">
        <v>40.83</v>
      </c>
      <c r="I173" s="860"/>
      <c r="L173" s="136"/>
      <c r="M173" s="738"/>
      <c r="N173" s="738"/>
      <c r="O173" s="738"/>
      <c r="P173" s="738"/>
      <c r="Q173" s="738"/>
      <c r="R173" s="738"/>
      <c r="S173" s="738"/>
      <c r="T173" s="738"/>
      <c r="U173" s="738"/>
      <c r="V173" s="738"/>
      <c r="W173" s="738"/>
      <c r="X173" s="738"/>
      <c r="Y173" s="738"/>
      <c r="Z173" s="738"/>
      <c r="AA173" s="738"/>
      <c r="AB173" s="738"/>
      <c r="AC173" s="738"/>
      <c r="AD173" s="738"/>
      <c r="AE173" s="738"/>
      <c r="AF173" s="738"/>
      <c r="AG173" s="738"/>
      <c r="AH173" s="738"/>
      <c r="AI173" s="738"/>
      <c r="AT173" s="138"/>
      <c r="AU173" s="138"/>
      <c r="AY173" s="138"/>
    </row>
    <row r="174" spans="1:65" s="2" customFormat="1" ht="33.65" customHeight="1">
      <c r="A174" s="217"/>
      <c r="B174" s="131"/>
      <c r="C174" s="145">
        <v>25</v>
      </c>
      <c r="D174" s="145"/>
      <c r="E174" s="146"/>
      <c r="F174" s="156" t="s">
        <v>340</v>
      </c>
      <c r="G174" s="148" t="s">
        <v>171</v>
      </c>
      <c r="H174" s="149">
        <v>0.83</v>
      </c>
      <c r="I174" s="150"/>
      <c r="J174" s="151">
        <f>ROUND(I174*H174,0)</f>
        <v>0</v>
      </c>
      <c r="K174" s="147" t="s">
        <v>1</v>
      </c>
      <c r="L174" s="152"/>
      <c r="M174" s="736"/>
      <c r="N174" s="737"/>
      <c r="O174" s="734"/>
      <c r="P174" s="757"/>
      <c r="Q174" s="757"/>
      <c r="R174" s="757"/>
      <c r="S174" s="757"/>
      <c r="T174" s="757"/>
      <c r="U174" s="734"/>
      <c r="V174" s="734"/>
      <c r="W174" s="734"/>
      <c r="X174" s="734"/>
      <c r="Y174" s="734"/>
      <c r="Z174" s="734"/>
      <c r="AA174" s="734"/>
      <c r="AB174" s="734"/>
      <c r="AC174" s="734"/>
      <c r="AD174" s="734"/>
      <c r="AE174" s="734"/>
      <c r="AF174" s="729"/>
      <c r="AG174" s="729"/>
      <c r="AH174" s="729"/>
      <c r="AI174" s="729"/>
      <c r="AR174" s="134"/>
      <c r="AT174" s="134"/>
      <c r="AU174" s="134"/>
      <c r="AY174" s="12"/>
      <c r="BE174" s="135"/>
      <c r="BF174" s="135"/>
      <c r="BG174" s="135"/>
      <c r="BH174" s="135"/>
      <c r="BI174" s="135"/>
      <c r="BJ174" s="12"/>
      <c r="BK174" s="135"/>
      <c r="BL174" s="12"/>
      <c r="BM174" s="134"/>
    </row>
    <row r="175" spans="1:65" s="10" customFormat="1" ht="15.65" customHeight="1">
      <c r="B175" s="136"/>
      <c r="D175" s="137" t="s">
        <v>131</v>
      </c>
      <c r="E175" s="138"/>
      <c r="F175" s="155" t="s">
        <v>344</v>
      </c>
      <c r="H175" s="140">
        <v>0.83</v>
      </c>
      <c r="I175" s="860"/>
      <c r="L175" s="136"/>
      <c r="M175" s="738"/>
      <c r="N175" s="738"/>
      <c r="O175" s="738"/>
      <c r="P175" s="738"/>
      <c r="Q175" s="738"/>
      <c r="R175" s="738"/>
      <c r="S175" s="738"/>
      <c r="T175" s="738"/>
      <c r="U175" s="738"/>
      <c r="V175" s="738"/>
      <c r="W175" s="738"/>
      <c r="X175" s="738"/>
      <c r="Y175" s="738"/>
      <c r="Z175" s="738"/>
      <c r="AA175" s="738"/>
      <c r="AB175" s="738"/>
      <c r="AC175" s="738"/>
      <c r="AD175" s="738"/>
      <c r="AE175" s="738"/>
      <c r="AF175" s="738"/>
      <c r="AG175" s="738"/>
      <c r="AH175" s="738"/>
      <c r="AI175" s="738"/>
      <c r="AT175" s="138"/>
      <c r="AU175" s="138"/>
      <c r="AY175" s="138"/>
    </row>
    <row r="176" spans="1:65" s="2" customFormat="1" ht="43.2" customHeight="1">
      <c r="A176" s="217"/>
      <c r="B176" s="131"/>
      <c r="C176" s="145">
        <v>26</v>
      </c>
      <c r="D176" s="145"/>
      <c r="E176" s="146"/>
      <c r="F176" s="156" t="s">
        <v>341</v>
      </c>
      <c r="G176" s="148" t="s">
        <v>171</v>
      </c>
      <c r="H176" s="149">
        <v>4.16</v>
      </c>
      <c r="I176" s="150"/>
      <c r="J176" s="151">
        <f>ROUND(I176*H176,0)</f>
        <v>0</v>
      </c>
      <c r="K176" s="147" t="s">
        <v>1</v>
      </c>
      <c r="L176" s="152"/>
      <c r="M176" s="736"/>
      <c r="N176" s="737"/>
      <c r="O176" s="734"/>
      <c r="P176" s="757"/>
      <c r="Q176" s="757"/>
      <c r="R176" s="757"/>
      <c r="S176" s="757"/>
      <c r="T176" s="757"/>
      <c r="U176" s="734"/>
      <c r="V176" s="734"/>
      <c r="W176" s="734"/>
      <c r="X176" s="734"/>
      <c r="Y176" s="734"/>
      <c r="Z176" s="734"/>
      <c r="AA176" s="734"/>
      <c r="AB176" s="734"/>
      <c r="AC176" s="734"/>
      <c r="AD176" s="734"/>
      <c r="AE176" s="734"/>
      <c r="AF176" s="729"/>
      <c r="AG176" s="729"/>
      <c r="AH176" s="729"/>
      <c r="AI176" s="729"/>
      <c r="AR176" s="134"/>
      <c r="AT176" s="134"/>
      <c r="AU176" s="134"/>
      <c r="AY176" s="12"/>
      <c r="BE176" s="135"/>
      <c r="BF176" s="135"/>
      <c r="BG176" s="135"/>
      <c r="BH176" s="135"/>
      <c r="BI176" s="135"/>
      <c r="BJ176" s="12"/>
      <c r="BK176" s="135"/>
      <c r="BL176" s="12"/>
      <c r="BM176" s="134"/>
    </row>
    <row r="177" spans="1:65" s="10" customFormat="1" ht="13.2" customHeight="1">
      <c r="B177" s="136"/>
      <c r="D177" s="137" t="s">
        <v>131</v>
      </c>
      <c r="E177" s="138" t="s">
        <v>1</v>
      </c>
      <c r="F177" s="155" t="s">
        <v>343</v>
      </c>
      <c r="H177" s="140">
        <v>4.16</v>
      </c>
      <c r="I177" s="860"/>
      <c r="L177" s="136"/>
      <c r="M177" s="738"/>
      <c r="N177" s="738"/>
      <c r="O177" s="738"/>
      <c r="P177" s="738"/>
      <c r="Q177" s="738"/>
      <c r="R177" s="738"/>
      <c r="S177" s="738"/>
      <c r="T177" s="738"/>
      <c r="U177" s="738"/>
      <c r="V177" s="738"/>
      <c r="W177" s="738"/>
      <c r="X177" s="738"/>
      <c r="Y177" s="738"/>
      <c r="Z177" s="738"/>
      <c r="AA177" s="738"/>
      <c r="AB177" s="738"/>
      <c r="AC177" s="738"/>
      <c r="AD177" s="738"/>
      <c r="AE177" s="738"/>
      <c r="AF177" s="738"/>
      <c r="AG177" s="738"/>
      <c r="AH177" s="738"/>
      <c r="AI177" s="738"/>
      <c r="AT177" s="138"/>
      <c r="AU177" s="138"/>
      <c r="AY177" s="138"/>
    </row>
    <row r="178" spans="1:65" s="2" customFormat="1" ht="45.65" customHeight="1">
      <c r="A178" s="10"/>
      <c r="B178" s="136"/>
      <c r="C178" s="167">
        <v>27</v>
      </c>
      <c r="D178" s="167" t="s">
        <v>164</v>
      </c>
      <c r="E178" s="157"/>
      <c r="F178" s="169" t="s">
        <v>7031</v>
      </c>
      <c r="G178" s="163" t="s">
        <v>171</v>
      </c>
      <c r="H178" s="164">
        <v>43.33</v>
      </c>
      <c r="I178" s="159"/>
      <c r="J178" s="172">
        <f>ROUND(I178*H178,0)</f>
        <v>0</v>
      </c>
      <c r="K178" s="158" t="s">
        <v>1</v>
      </c>
      <c r="L178" s="152"/>
      <c r="M178" s="736"/>
      <c r="N178" s="737"/>
      <c r="O178" s="734"/>
      <c r="P178" s="757"/>
      <c r="Q178" s="757"/>
      <c r="R178" s="757"/>
      <c r="S178" s="757"/>
      <c r="T178" s="757"/>
      <c r="U178" s="734"/>
      <c r="V178" s="734"/>
      <c r="W178" s="734"/>
      <c r="X178" s="734"/>
      <c r="Y178" s="734"/>
      <c r="Z178" s="734"/>
      <c r="AA178" s="734"/>
      <c r="AB178" s="734"/>
      <c r="AC178" s="734"/>
      <c r="AD178" s="734"/>
      <c r="AE178" s="734"/>
      <c r="AF178" s="729"/>
      <c r="AG178" s="729"/>
      <c r="AH178" s="729"/>
      <c r="AI178" s="729"/>
      <c r="AR178" s="134"/>
      <c r="AT178" s="134"/>
      <c r="AU178" s="134"/>
      <c r="AY178" s="12"/>
      <c r="BE178" s="135"/>
      <c r="BF178" s="135"/>
      <c r="BG178" s="135"/>
      <c r="BH178" s="135"/>
      <c r="BI178" s="135"/>
      <c r="BJ178" s="12"/>
      <c r="BK178" s="135"/>
      <c r="BL178" s="12"/>
      <c r="BM178" s="134"/>
    </row>
    <row r="179" spans="1:65" s="10" customFormat="1" ht="13.2" customHeight="1">
      <c r="B179" s="136"/>
      <c r="C179" s="165"/>
      <c r="D179" s="168" t="s">
        <v>131</v>
      </c>
      <c r="E179" s="161" t="s">
        <v>1</v>
      </c>
      <c r="F179" s="170" t="s">
        <v>342</v>
      </c>
      <c r="G179" s="165"/>
      <c r="H179" s="166">
        <v>43.33</v>
      </c>
      <c r="I179" s="326"/>
      <c r="J179" s="165"/>
      <c r="K179" s="160"/>
      <c r="L179" s="136"/>
      <c r="M179" s="738"/>
      <c r="N179" s="738"/>
      <c r="O179" s="738"/>
      <c r="P179" s="738"/>
      <c r="Q179" s="738"/>
      <c r="R179" s="738"/>
      <c r="S179" s="738"/>
      <c r="T179" s="738"/>
      <c r="U179" s="738"/>
      <c r="V179" s="738"/>
      <c r="W179" s="738"/>
      <c r="X179" s="738"/>
      <c r="Y179" s="738"/>
      <c r="Z179" s="738"/>
      <c r="AA179" s="738"/>
      <c r="AB179" s="738"/>
      <c r="AC179" s="738"/>
      <c r="AD179" s="738"/>
      <c r="AE179" s="738"/>
      <c r="AF179" s="738"/>
      <c r="AG179" s="738"/>
      <c r="AH179" s="738"/>
      <c r="AI179" s="738"/>
      <c r="AT179" s="138"/>
      <c r="AU179" s="138"/>
      <c r="AY179" s="138"/>
    </row>
    <row r="180" spans="1:65" s="2" customFormat="1" ht="15" customHeight="1">
      <c r="A180" s="10"/>
      <c r="B180" s="136"/>
      <c r="C180" s="205"/>
      <c r="D180" s="205"/>
      <c r="E180" s="206"/>
      <c r="F180" s="207"/>
      <c r="G180" s="208"/>
      <c r="H180" s="209"/>
      <c r="I180" s="212"/>
      <c r="J180" s="210"/>
      <c r="K180" s="211"/>
      <c r="L180" s="152"/>
      <c r="M180" s="736"/>
      <c r="N180" s="737"/>
      <c r="O180" s="734"/>
      <c r="P180" s="757"/>
      <c r="Q180" s="757"/>
      <c r="R180" s="757"/>
      <c r="S180" s="757"/>
      <c r="T180" s="757"/>
      <c r="U180" s="734"/>
      <c r="V180" s="734"/>
      <c r="W180" s="734"/>
      <c r="X180" s="734"/>
      <c r="Y180" s="734"/>
      <c r="Z180" s="734"/>
      <c r="AA180" s="734"/>
      <c r="AB180" s="734"/>
      <c r="AC180" s="734"/>
      <c r="AD180" s="734"/>
      <c r="AE180" s="734"/>
      <c r="AF180" s="729"/>
      <c r="AG180" s="729"/>
      <c r="AH180" s="729"/>
      <c r="AI180" s="729"/>
      <c r="AR180" s="134"/>
      <c r="AT180" s="134"/>
      <c r="AU180" s="134"/>
      <c r="AY180" s="12"/>
      <c r="BE180" s="135"/>
      <c r="BF180" s="135"/>
      <c r="BG180" s="135"/>
      <c r="BH180" s="135"/>
      <c r="BI180" s="135"/>
      <c r="BJ180" s="12"/>
      <c r="BK180" s="135"/>
      <c r="BL180" s="12"/>
      <c r="BM180" s="134"/>
    </row>
    <row r="181" spans="1:65" s="2" customFormat="1" ht="33" customHeight="1">
      <c r="A181" s="10"/>
      <c r="B181" s="136"/>
      <c r="C181" s="205"/>
      <c r="D181" s="129" t="s">
        <v>71</v>
      </c>
      <c r="E181" s="129" t="s">
        <v>173</v>
      </c>
      <c r="F181" s="129" t="s">
        <v>7024</v>
      </c>
      <c r="G181" s="208"/>
      <c r="H181" s="209"/>
      <c r="I181" s="212"/>
      <c r="J181" s="130">
        <f>SUM(J182:J196)</f>
        <v>0</v>
      </c>
      <c r="K181" s="211"/>
      <c r="L181" s="152"/>
      <c r="M181" s="736"/>
      <c r="N181" s="737"/>
      <c r="O181" s="734"/>
      <c r="P181" s="757"/>
      <c r="Q181" s="757"/>
      <c r="R181" s="757"/>
      <c r="S181" s="757"/>
      <c r="T181" s="757"/>
      <c r="U181" s="734"/>
      <c r="V181" s="734"/>
      <c r="W181" s="734"/>
      <c r="X181" s="734"/>
      <c r="Y181" s="734"/>
      <c r="Z181" s="734"/>
      <c r="AA181" s="734"/>
      <c r="AB181" s="734"/>
      <c r="AC181" s="734"/>
      <c r="AD181" s="734"/>
      <c r="AE181" s="734"/>
      <c r="AF181" s="729"/>
      <c r="AG181" s="729"/>
      <c r="AH181" s="729"/>
      <c r="AI181" s="729"/>
      <c r="AR181" s="134"/>
      <c r="AT181" s="134"/>
      <c r="AU181" s="134"/>
      <c r="AY181" s="12"/>
      <c r="BE181" s="135"/>
      <c r="BF181" s="135"/>
      <c r="BG181" s="135"/>
      <c r="BH181" s="135"/>
      <c r="BI181" s="135"/>
      <c r="BJ181" s="12"/>
      <c r="BK181" s="135"/>
      <c r="BL181" s="12"/>
      <c r="BM181" s="134"/>
    </row>
    <row r="182" spans="1:65" s="2" customFormat="1" ht="37.200000000000003" customHeight="1">
      <c r="A182" s="10"/>
      <c r="B182" s="136"/>
      <c r="C182" s="167">
        <v>28</v>
      </c>
      <c r="D182" s="577" t="s">
        <v>1852</v>
      </c>
      <c r="E182" s="157"/>
      <c r="F182" s="171" t="s">
        <v>188</v>
      </c>
      <c r="G182" s="163" t="s">
        <v>169</v>
      </c>
      <c r="H182" s="164">
        <v>6</v>
      </c>
      <c r="I182" s="159"/>
      <c r="J182" s="172">
        <f>ROUND(I182*H182,0)</f>
        <v>0</v>
      </c>
      <c r="K182" s="158" t="s">
        <v>1</v>
      </c>
      <c r="L182" s="152"/>
      <c r="M182" s="736"/>
      <c r="N182" s="737"/>
      <c r="O182" s="734"/>
      <c r="P182" s="757"/>
      <c r="Q182" s="757"/>
      <c r="R182" s="757"/>
      <c r="S182" s="757"/>
      <c r="T182" s="757"/>
      <c r="U182" s="734"/>
      <c r="V182" s="734"/>
      <c r="W182" s="734"/>
      <c r="X182" s="734"/>
      <c r="Y182" s="734"/>
      <c r="Z182" s="734"/>
      <c r="AA182" s="734"/>
      <c r="AB182" s="734"/>
      <c r="AC182" s="734"/>
      <c r="AD182" s="734"/>
      <c r="AE182" s="734"/>
      <c r="AF182" s="729"/>
      <c r="AG182" s="729"/>
      <c r="AH182" s="729"/>
      <c r="AI182" s="729"/>
      <c r="AR182" s="134"/>
      <c r="AT182" s="134"/>
      <c r="AU182" s="134"/>
      <c r="AY182" s="12"/>
      <c r="BE182" s="135"/>
      <c r="BF182" s="135"/>
      <c r="BG182" s="135"/>
      <c r="BH182" s="135"/>
      <c r="BI182" s="135"/>
      <c r="BJ182" s="12"/>
      <c r="BK182" s="135"/>
      <c r="BL182" s="12"/>
      <c r="BM182" s="134"/>
    </row>
    <row r="183" spans="1:65" s="2" customFormat="1" ht="33.65" customHeight="1">
      <c r="A183" s="10"/>
      <c r="B183" s="136"/>
      <c r="C183" s="167">
        <v>29</v>
      </c>
      <c r="D183" s="577" t="s">
        <v>1853</v>
      </c>
      <c r="E183" s="157"/>
      <c r="F183" s="171" t="s">
        <v>189</v>
      </c>
      <c r="G183" s="163" t="s">
        <v>169</v>
      </c>
      <c r="H183" s="164">
        <v>1</v>
      </c>
      <c r="I183" s="159"/>
      <c r="J183" s="172">
        <f t="shared" ref="J183:J184" si="0">ROUND(I183*H183,0)</f>
        <v>0</v>
      </c>
      <c r="K183" s="158" t="s">
        <v>1</v>
      </c>
      <c r="L183" s="152"/>
      <c r="M183" s="736"/>
      <c r="N183" s="737"/>
      <c r="O183" s="734"/>
      <c r="P183" s="757"/>
      <c r="Q183" s="757"/>
      <c r="R183" s="757"/>
      <c r="S183" s="757"/>
      <c r="T183" s="757"/>
      <c r="U183" s="734"/>
      <c r="V183" s="734"/>
      <c r="W183" s="734"/>
      <c r="X183" s="734"/>
      <c r="Y183" s="734"/>
      <c r="Z183" s="734"/>
      <c r="AA183" s="734"/>
      <c r="AB183" s="734"/>
      <c r="AC183" s="734"/>
      <c r="AD183" s="734"/>
      <c r="AE183" s="734"/>
      <c r="AF183" s="729"/>
      <c r="AG183" s="729"/>
      <c r="AH183" s="729"/>
      <c r="AI183" s="729"/>
      <c r="AR183" s="134"/>
      <c r="AT183" s="134"/>
      <c r="AU183" s="134"/>
      <c r="AY183" s="12"/>
      <c r="BE183" s="135"/>
      <c r="BF183" s="135"/>
      <c r="BG183" s="135"/>
      <c r="BH183" s="135"/>
      <c r="BI183" s="135"/>
      <c r="BJ183" s="12"/>
      <c r="BK183" s="135"/>
      <c r="BL183" s="12"/>
      <c r="BM183" s="134"/>
    </row>
    <row r="184" spans="1:65" s="2" customFormat="1" ht="24.65" customHeight="1">
      <c r="A184" s="10"/>
      <c r="B184" s="136"/>
      <c r="C184" s="167">
        <v>30</v>
      </c>
      <c r="D184" s="577" t="s">
        <v>1854</v>
      </c>
      <c r="E184" s="157"/>
      <c r="F184" s="171" t="s">
        <v>190</v>
      </c>
      <c r="G184" s="163" t="s">
        <v>182</v>
      </c>
      <c r="H184" s="164">
        <v>2</v>
      </c>
      <c r="I184" s="159"/>
      <c r="J184" s="172">
        <f t="shared" si="0"/>
        <v>0</v>
      </c>
      <c r="K184" s="158" t="s">
        <v>1</v>
      </c>
      <c r="L184" s="26"/>
      <c r="M184" s="734"/>
      <c r="N184" s="729"/>
      <c r="O184" s="734"/>
      <c r="P184" s="734"/>
      <c r="Q184" s="734"/>
      <c r="R184" s="734"/>
      <c r="S184" s="734"/>
      <c r="T184" s="734"/>
      <c r="U184" s="734"/>
      <c r="V184" s="734"/>
      <c r="W184" s="734"/>
      <c r="X184" s="734"/>
      <c r="Y184" s="734"/>
      <c r="Z184" s="734"/>
      <c r="AA184" s="734"/>
      <c r="AB184" s="734"/>
      <c r="AC184" s="734"/>
      <c r="AD184" s="734"/>
      <c r="AE184" s="734"/>
      <c r="AF184" s="729"/>
      <c r="AG184" s="729"/>
      <c r="AH184" s="729"/>
      <c r="AI184" s="729"/>
    </row>
    <row r="185" spans="1:65" ht="23.5" customHeight="1">
      <c r="A185" s="10"/>
      <c r="B185" s="136"/>
      <c r="C185" s="167">
        <v>31</v>
      </c>
      <c r="D185" s="577"/>
      <c r="E185" s="157"/>
      <c r="F185" s="171" t="s">
        <v>191</v>
      </c>
      <c r="G185" s="163" t="s">
        <v>158</v>
      </c>
      <c r="H185" s="164">
        <v>5</v>
      </c>
      <c r="I185" s="159"/>
      <c r="J185" s="172">
        <f>ROUND(I185*H185,0)</f>
        <v>0</v>
      </c>
      <c r="K185" s="656" t="s">
        <v>1</v>
      </c>
    </row>
    <row r="186" spans="1:65" ht="14.5" customHeight="1">
      <c r="A186" s="10"/>
      <c r="B186" s="136"/>
      <c r="C186" s="165"/>
      <c r="D186" s="168" t="s">
        <v>131</v>
      </c>
      <c r="E186" s="161" t="s">
        <v>1</v>
      </c>
      <c r="F186" s="170" t="s">
        <v>184</v>
      </c>
      <c r="G186" s="165"/>
      <c r="H186" s="166">
        <v>5</v>
      </c>
      <c r="I186" s="326"/>
      <c r="J186" s="165"/>
      <c r="K186" s="657"/>
    </row>
    <row r="187" spans="1:65" ht="46.3">
      <c r="A187" s="10"/>
      <c r="B187" s="136"/>
      <c r="C187" s="167">
        <v>32</v>
      </c>
      <c r="D187" s="577" t="s">
        <v>1844</v>
      </c>
      <c r="E187" s="157"/>
      <c r="F187" s="171" t="s">
        <v>192</v>
      </c>
      <c r="G187" s="163" t="s">
        <v>169</v>
      </c>
      <c r="H187" s="164">
        <v>5</v>
      </c>
      <c r="I187" s="159"/>
      <c r="J187" s="172">
        <f>ROUND(I187*H187,0)</f>
        <v>0</v>
      </c>
      <c r="K187" s="656" t="s">
        <v>1</v>
      </c>
    </row>
    <row r="188" spans="1:65" ht="34.75">
      <c r="A188" s="10"/>
      <c r="B188" s="136"/>
      <c r="C188" s="167">
        <v>33</v>
      </c>
      <c r="D188" s="577"/>
      <c r="E188" s="157"/>
      <c r="F188" s="169" t="s">
        <v>193</v>
      </c>
      <c r="G188" s="163" t="s">
        <v>169</v>
      </c>
      <c r="H188" s="164">
        <v>5</v>
      </c>
      <c r="I188" s="159"/>
      <c r="J188" s="172">
        <f>ROUND(I188*H188,0)</f>
        <v>0</v>
      </c>
      <c r="K188" s="656" t="s">
        <v>1</v>
      </c>
    </row>
    <row r="189" spans="1:65" ht="34.75">
      <c r="A189" s="10"/>
      <c r="B189" s="136"/>
      <c r="C189" s="167">
        <v>34</v>
      </c>
      <c r="D189" s="577"/>
      <c r="E189" s="157"/>
      <c r="F189" s="171" t="s">
        <v>194</v>
      </c>
      <c r="G189" s="163" t="s">
        <v>158</v>
      </c>
      <c r="H189" s="164">
        <v>52</v>
      </c>
      <c r="I189" s="159"/>
      <c r="J189" s="172">
        <f>ROUND(I189*H189,0)</f>
        <v>0</v>
      </c>
      <c r="K189" s="656" t="s">
        <v>1</v>
      </c>
    </row>
    <row r="190" spans="1:65" ht="14.5" customHeight="1">
      <c r="A190" s="10"/>
      <c r="B190" s="136"/>
      <c r="C190" s="165"/>
      <c r="D190" s="168" t="s">
        <v>131</v>
      </c>
      <c r="E190" s="161" t="s">
        <v>1</v>
      </c>
      <c r="F190" s="170" t="s">
        <v>183</v>
      </c>
      <c r="G190" s="165"/>
      <c r="H190" s="166">
        <v>52</v>
      </c>
      <c r="I190" s="326"/>
      <c r="J190" s="165"/>
      <c r="K190" s="658"/>
    </row>
    <row r="191" spans="1:65" ht="34.75">
      <c r="A191" s="10"/>
      <c r="B191" s="136"/>
      <c r="C191" s="167">
        <v>35</v>
      </c>
      <c r="D191" s="577" t="s">
        <v>1855</v>
      </c>
      <c r="E191" s="157"/>
      <c r="F191" s="171" t="s">
        <v>195</v>
      </c>
      <c r="G191" s="163" t="s">
        <v>169</v>
      </c>
      <c r="H191" s="164">
        <v>2</v>
      </c>
      <c r="I191" s="159"/>
      <c r="J191" s="172">
        <f>ROUND(I191*H191,0)</f>
        <v>0</v>
      </c>
      <c r="K191" s="656" t="s">
        <v>1</v>
      </c>
    </row>
    <row r="192" spans="1:65" ht="40.200000000000003" customHeight="1">
      <c r="A192" s="10"/>
      <c r="B192" s="136"/>
      <c r="C192" s="167">
        <v>36</v>
      </c>
      <c r="D192" s="577" t="s">
        <v>1856</v>
      </c>
      <c r="E192" s="157"/>
      <c r="F192" s="171" t="s">
        <v>196</v>
      </c>
      <c r="G192" s="163" t="s">
        <v>169</v>
      </c>
      <c r="H192" s="164">
        <v>1</v>
      </c>
      <c r="I192" s="159"/>
      <c r="J192" s="172">
        <f>ROUND(I192*H192,0)</f>
        <v>0</v>
      </c>
      <c r="K192" s="656" t="s">
        <v>1</v>
      </c>
    </row>
    <row r="193" spans="1:35" ht="40.200000000000003" customHeight="1">
      <c r="A193" s="10"/>
      <c r="B193" s="136"/>
      <c r="C193" s="167">
        <v>37</v>
      </c>
      <c r="D193" s="577" t="s">
        <v>1857</v>
      </c>
      <c r="E193" s="157"/>
      <c r="F193" s="171" t="s">
        <v>197</v>
      </c>
      <c r="G193" s="163" t="s">
        <v>169</v>
      </c>
      <c r="H193" s="164">
        <v>1</v>
      </c>
      <c r="I193" s="159"/>
      <c r="J193" s="172">
        <f t="shared" ref="J193:J196" si="1">ROUND(I193*H193,0)</f>
        <v>0</v>
      </c>
      <c r="K193" s="656"/>
    </row>
    <row r="194" spans="1:35" ht="40.200000000000003" customHeight="1">
      <c r="A194" s="10"/>
      <c r="B194" s="136"/>
      <c r="C194" s="167">
        <v>38</v>
      </c>
      <c r="D194" s="577" t="s">
        <v>1857</v>
      </c>
      <c r="E194" s="157"/>
      <c r="F194" s="171" t="s">
        <v>198</v>
      </c>
      <c r="G194" s="163" t="s">
        <v>169</v>
      </c>
      <c r="H194" s="164">
        <v>4</v>
      </c>
      <c r="I194" s="159"/>
      <c r="J194" s="172">
        <f t="shared" si="1"/>
        <v>0</v>
      </c>
      <c r="K194" s="656"/>
    </row>
    <row r="195" spans="1:35" ht="40.200000000000003" customHeight="1">
      <c r="A195" s="10"/>
      <c r="B195" s="136"/>
      <c r="C195" s="167">
        <v>39</v>
      </c>
      <c r="D195" s="577" t="s">
        <v>1858</v>
      </c>
      <c r="E195" s="157"/>
      <c r="F195" s="169" t="s">
        <v>199</v>
      </c>
      <c r="G195" s="163" t="s">
        <v>169</v>
      </c>
      <c r="H195" s="164">
        <v>1</v>
      </c>
      <c r="I195" s="159"/>
      <c r="J195" s="172">
        <f t="shared" si="1"/>
        <v>0</v>
      </c>
      <c r="K195" s="656"/>
    </row>
    <row r="196" spans="1:35" ht="23.15">
      <c r="A196" s="10"/>
      <c r="B196" s="136"/>
      <c r="C196" s="167">
        <v>40</v>
      </c>
      <c r="D196" s="577"/>
      <c r="E196" s="157"/>
      <c r="F196" s="171" t="s">
        <v>200</v>
      </c>
      <c r="G196" s="163" t="s">
        <v>169</v>
      </c>
      <c r="H196" s="164">
        <v>1</v>
      </c>
      <c r="I196" s="159"/>
      <c r="J196" s="172">
        <f t="shared" si="1"/>
        <v>0</v>
      </c>
      <c r="K196" s="656"/>
    </row>
    <row r="197" spans="1:35" s="216" customFormat="1" ht="11.6">
      <c r="A197" s="10"/>
      <c r="B197" s="136"/>
      <c r="C197" s="205"/>
      <c r="D197" s="205"/>
      <c r="E197" s="206"/>
      <c r="F197" s="207"/>
      <c r="G197" s="208"/>
      <c r="H197" s="209"/>
      <c r="I197" s="212"/>
      <c r="J197" s="210"/>
      <c r="K197" s="659"/>
      <c r="M197" s="727"/>
      <c r="N197" s="727"/>
      <c r="O197" s="727"/>
      <c r="P197" s="727"/>
      <c r="Q197" s="727"/>
      <c r="R197" s="727"/>
      <c r="S197" s="727"/>
      <c r="T197" s="727"/>
      <c r="U197" s="727"/>
      <c r="V197" s="727"/>
      <c r="W197" s="727"/>
      <c r="X197" s="727"/>
      <c r="Y197" s="727"/>
      <c r="Z197" s="727"/>
      <c r="AA197" s="727"/>
      <c r="AB197" s="727"/>
      <c r="AC197" s="727"/>
      <c r="AD197" s="727"/>
      <c r="AE197" s="727"/>
      <c r="AF197" s="727"/>
      <c r="AG197" s="727"/>
      <c r="AH197" s="727"/>
      <c r="AI197" s="727"/>
    </row>
    <row r="198" spans="1:35" ht="12.45">
      <c r="A198" s="9"/>
      <c r="B198" s="119"/>
      <c r="C198" s="9"/>
      <c r="D198" s="120" t="s">
        <v>71</v>
      </c>
      <c r="E198" s="129" t="s">
        <v>174</v>
      </c>
      <c r="F198" s="129" t="s">
        <v>7025</v>
      </c>
      <c r="G198" s="9"/>
      <c r="H198" s="9"/>
      <c r="I198" s="859"/>
      <c r="J198" s="130">
        <f>SUM(J199)</f>
        <v>0</v>
      </c>
      <c r="K198" s="660"/>
    </row>
    <row r="199" spans="1:35" ht="46.3">
      <c r="A199" s="25"/>
      <c r="B199" s="131"/>
      <c r="C199" s="145">
        <v>41</v>
      </c>
      <c r="D199" s="145"/>
      <c r="E199" s="146"/>
      <c r="F199" s="147" t="s">
        <v>201</v>
      </c>
      <c r="G199" s="148" t="s">
        <v>202</v>
      </c>
      <c r="H199" s="149">
        <v>30</v>
      </c>
      <c r="I199" s="150"/>
      <c r="J199" s="151">
        <f t="shared" ref="J199:J211" si="2">ROUND(I199*H199,0)</f>
        <v>0</v>
      </c>
      <c r="K199" s="335" t="s">
        <v>1</v>
      </c>
    </row>
    <row r="200" spans="1:35" ht="15.65" customHeight="1">
      <c r="A200" s="10"/>
      <c r="B200" s="136"/>
      <c r="C200" s="165"/>
      <c r="D200" s="168" t="s">
        <v>131</v>
      </c>
      <c r="E200" s="161" t="s">
        <v>1</v>
      </c>
      <c r="F200" s="170" t="s">
        <v>203</v>
      </c>
      <c r="G200" s="165"/>
      <c r="H200" s="166">
        <v>30</v>
      </c>
      <c r="I200" s="326"/>
      <c r="J200" s="165"/>
      <c r="K200" s="658"/>
    </row>
    <row r="201" spans="1:35" ht="12.45">
      <c r="A201" s="10"/>
      <c r="B201" s="136"/>
      <c r="C201" s="165"/>
      <c r="D201" s="168" t="s">
        <v>71</v>
      </c>
      <c r="E201" s="129" t="s">
        <v>175</v>
      </c>
      <c r="F201" s="129" t="s">
        <v>7026</v>
      </c>
      <c r="G201" s="165"/>
      <c r="H201" s="166"/>
      <c r="I201" s="326"/>
      <c r="J201" s="130">
        <f>SUM(J202:J206)</f>
        <v>0</v>
      </c>
      <c r="K201" s="658"/>
    </row>
    <row r="202" spans="1:35" ht="24" customHeight="1">
      <c r="A202" s="25"/>
      <c r="B202" s="131"/>
      <c r="C202" s="145">
        <v>42</v>
      </c>
      <c r="D202" s="145"/>
      <c r="E202" s="146"/>
      <c r="F202" s="147" t="s">
        <v>204</v>
      </c>
      <c r="G202" s="148" t="s">
        <v>202</v>
      </c>
      <c r="H202" s="149">
        <v>16</v>
      </c>
      <c r="I202" s="150"/>
      <c r="J202" s="151">
        <f t="shared" si="2"/>
        <v>0</v>
      </c>
      <c r="K202" s="335" t="s">
        <v>1</v>
      </c>
    </row>
    <row r="203" spans="1:35" ht="15" customHeight="1">
      <c r="A203" s="10"/>
      <c r="B203" s="136"/>
      <c r="C203" s="165"/>
      <c r="D203" s="168"/>
      <c r="E203" s="161" t="s">
        <v>1</v>
      </c>
      <c r="F203" s="170" t="s">
        <v>205</v>
      </c>
      <c r="G203" s="165"/>
      <c r="H203" s="166">
        <v>16</v>
      </c>
      <c r="I203" s="326"/>
      <c r="J203" s="165"/>
      <c r="K203" s="658"/>
    </row>
    <row r="204" spans="1:35" ht="24" customHeight="1">
      <c r="A204" s="25"/>
      <c r="B204" s="131"/>
      <c r="C204" s="145">
        <v>43</v>
      </c>
      <c r="D204" s="145"/>
      <c r="E204" s="146"/>
      <c r="F204" s="147" t="s">
        <v>7033</v>
      </c>
      <c r="G204" s="148" t="s">
        <v>202</v>
      </c>
      <c r="H204" s="149">
        <v>8</v>
      </c>
      <c r="I204" s="150"/>
      <c r="J204" s="151">
        <f t="shared" si="2"/>
        <v>0</v>
      </c>
      <c r="K204" s="335" t="s">
        <v>1</v>
      </c>
    </row>
    <row r="205" spans="1:35" ht="13.95" customHeight="1">
      <c r="A205" s="10"/>
      <c r="B205" s="136"/>
      <c r="C205" s="165"/>
      <c r="D205" s="168" t="s">
        <v>131</v>
      </c>
      <c r="E205" s="161" t="s">
        <v>1</v>
      </c>
      <c r="F205" s="170" t="s">
        <v>206</v>
      </c>
      <c r="G205" s="165"/>
      <c r="H205" s="166">
        <v>8</v>
      </c>
      <c r="I205" s="326"/>
      <c r="J205" s="165"/>
      <c r="K205" s="658"/>
    </row>
    <row r="206" spans="1:35" ht="24" customHeight="1">
      <c r="A206" s="25"/>
      <c r="B206" s="131"/>
      <c r="C206" s="145">
        <v>44</v>
      </c>
      <c r="D206" s="145"/>
      <c r="E206" s="146"/>
      <c r="F206" s="147" t="s">
        <v>7035</v>
      </c>
      <c r="G206" s="148" t="s">
        <v>169</v>
      </c>
      <c r="H206" s="149">
        <v>60</v>
      </c>
      <c r="I206" s="150"/>
      <c r="J206" s="151">
        <f t="shared" si="2"/>
        <v>0</v>
      </c>
      <c r="K206" s="335" t="s">
        <v>1</v>
      </c>
    </row>
    <row r="207" spans="1:35">
      <c r="A207" s="10"/>
      <c r="B207" s="136"/>
      <c r="C207" s="165"/>
      <c r="D207" s="168"/>
      <c r="E207" s="161"/>
      <c r="F207" s="170"/>
      <c r="G207" s="165"/>
      <c r="H207" s="166"/>
      <c r="I207" s="326"/>
      <c r="J207" s="165"/>
      <c r="K207" s="658"/>
    </row>
    <row r="208" spans="1:35" ht="12.45">
      <c r="A208" s="10"/>
      <c r="B208" s="136"/>
      <c r="C208" s="165"/>
      <c r="D208" s="168" t="s">
        <v>71</v>
      </c>
      <c r="E208" s="129" t="s">
        <v>375</v>
      </c>
      <c r="F208" s="129" t="s">
        <v>7027</v>
      </c>
      <c r="G208" s="165"/>
      <c r="H208" s="166"/>
      <c r="I208" s="326"/>
      <c r="J208" s="130">
        <f>SUM(J209:J212)</f>
        <v>0</v>
      </c>
      <c r="K208" s="658"/>
    </row>
    <row r="209" spans="1:11" ht="24" customHeight="1">
      <c r="A209" s="25"/>
      <c r="B209" s="131"/>
      <c r="C209" s="145">
        <v>45</v>
      </c>
      <c r="D209" s="145"/>
      <c r="E209" s="146"/>
      <c r="F209" s="147" t="s">
        <v>207</v>
      </c>
      <c r="G209" s="148" t="s">
        <v>158</v>
      </c>
      <c r="H209" s="149">
        <v>596</v>
      </c>
      <c r="I209" s="150"/>
      <c r="J209" s="151">
        <f t="shared" si="2"/>
        <v>0</v>
      </c>
      <c r="K209" s="335" t="s">
        <v>1</v>
      </c>
    </row>
    <row r="210" spans="1:11" ht="24" customHeight="1">
      <c r="A210" s="25"/>
      <c r="B210" s="131"/>
      <c r="C210" s="145">
        <v>46</v>
      </c>
      <c r="D210" s="145"/>
      <c r="E210" s="146"/>
      <c r="F210" s="147" t="s">
        <v>208</v>
      </c>
      <c r="G210" s="148" t="s">
        <v>158</v>
      </c>
      <c r="H210" s="149">
        <v>596</v>
      </c>
      <c r="I210" s="150"/>
      <c r="J210" s="151">
        <f t="shared" si="2"/>
        <v>0</v>
      </c>
      <c r="K210" s="335" t="s">
        <v>1</v>
      </c>
    </row>
    <row r="211" spans="1:11" ht="24" customHeight="1">
      <c r="A211" s="25"/>
      <c r="B211" s="131"/>
      <c r="C211" s="145">
        <v>47</v>
      </c>
      <c r="D211" s="145"/>
      <c r="E211" s="146"/>
      <c r="F211" s="147" t="s">
        <v>209</v>
      </c>
      <c r="G211" s="148" t="s">
        <v>158</v>
      </c>
      <c r="H211" s="149">
        <v>596</v>
      </c>
      <c r="I211" s="150"/>
      <c r="J211" s="151">
        <f t="shared" si="2"/>
        <v>0</v>
      </c>
      <c r="K211" s="335" t="s">
        <v>1</v>
      </c>
    </row>
    <row r="212" spans="1:11" ht="24" customHeight="1">
      <c r="A212" s="193"/>
      <c r="B212" s="131"/>
      <c r="C212" s="145">
        <v>48</v>
      </c>
      <c r="D212" s="145"/>
      <c r="E212" s="146"/>
      <c r="F212" s="147" t="s">
        <v>176</v>
      </c>
      <c r="G212" s="148" t="s">
        <v>138</v>
      </c>
      <c r="H212" s="149">
        <v>3</v>
      </c>
      <c r="I212" s="150"/>
      <c r="J212" s="151">
        <f t="shared" ref="J212" si="3">ROUND(I212*H212,0)</f>
        <v>0</v>
      </c>
      <c r="K212" s="335" t="s">
        <v>1</v>
      </c>
    </row>
    <row r="213" spans="1:11">
      <c r="A213" s="25"/>
      <c r="B213" s="39"/>
      <c r="C213" s="40"/>
      <c r="D213" s="40"/>
      <c r="E213" s="40"/>
      <c r="F213" s="40"/>
      <c r="G213" s="40"/>
      <c r="H213" s="40"/>
      <c r="I213" s="855"/>
      <c r="J213" s="40"/>
      <c r="K213" s="661"/>
    </row>
  </sheetData>
  <sheetProtection algorithmName="SHA-512" hashValue="VFEVT9G4kTaIz8fvyF4cRTD0lRR8ptKe9/L6ZS5Zm3UhPeW5LPfvnwuljOYJxFvlMb8sZNrZJbuXMdYDUGYiAA==" saltValue="fl0CWR61LvHJ+fJGbzwc7A==" spinCount="100000" sheet="1" objects="1" scenarios="1" selectLockedCells="1"/>
  <autoFilter ref="C122:K212" xr:uid="{00000000-0009-0000-0000-000002000000}"/>
  <mergeCells count="9">
    <mergeCell ref="E87:H87"/>
    <mergeCell ref="E113:H113"/>
    <mergeCell ref="E115:H115"/>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BM154"/>
  <sheetViews>
    <sheetView showGridLines="0" topLeftCell="A95" zoomScaleNormal="100" workbookViewId="0">
      <selection activeCell="I123" sqref="I123"/>
    </sheetView>
  </sheetViews>
  <sheetFormatPr defaultColWidth="9.36328125" defaultRowHeight="10.3"/>
  <cols>
    <col min="1" max="1" width="8.36328125" style="231" customWidth="1"/>
    <col min="2" max="2" width="1.1796875" style="231" customWidth="1"/>
    <col min="3" max="3" width="4.1796875" style="231" customWidth="1"/>
    <col min="4" max="4" width="4.36328125" style="231" customWidth="1"/>
    <col min="5" max="5" width="17.1796875" style="231" customWidth="1"/>
    <col min="6" max="6" width="50.81640625" style="231" customWidth="1"/>
    <col min="7" max="7" width="7.453125" style="231" customWidth="1"/>
    <col min="8" max="8" width="14" style="231" customWidth="1"/>
    <col min="9" max="9" width="15.81640625" style="231" customWidth="1"/>
    <col min="10" max="11" width="22.36328125" style="231" customWidth="1"/>
    <col min="12" max="12" width="9.36328125" style="231" customWidth="1"/>
    <col min="13" max="13" width="10.81640625" style="727" customWidth="1"/>
    <col min="14" max="14" width="9.36328125" style="727"/>
    <col min="15" max="20" width="14.1796875" style="727" customWidth="1"/>
    <col min="21" max="21" width="3.81640625" style="727" customWidth="1"/>
    <col min="22" max="22" width="12.36328125" style="727" customWidth="1"/>
    <col min="23" max="23" width="16.36328125" style="727" customWidth="1"/>
    <col min="24" max="24" width="12.36328125" style="727" customWidth="1"/>
    <col min="25" max="25" width="15" style="231" customWidth="1"/>
    <col min="26" max="26" width="11" style="231" customWidth="1"/>
    <col min="27" max="27" width="15" style="231" customWidth="1"/>
    <col min="28" max="28" width="16.36328125" style="231" customWidth="1"/>
    <col min="29" max="29" width="11" style="231" customWidth="1"/>
    <col min="30" max="30" width="15" style="231" customWidth="1"/>
    <col min="31" max="31" width="16.36328125" style="231" customWidth="1"/>
    <col min="32" max="16384" width="9.36328125" style="231"/>
  </cols>
  <sheetData>
    <row r="2" spans="1:46" ht="37" customHeight="1">
      <c r="L2" s="894"/>
      <c r="M2" s="895"/>
      <c r="N2" s="895"/>
      <c r="O2" s="895"/>
      <c r="P2" s="895"/>
      <c r="Q2" s="895"/>
      <c r="R2" s="895"/>
      <c r="S2" s="895"/>
      <c r="T2" s="895"/>
      <c r="U2" s="895"/>
      <c r="V2" s="895"/>
      <c r="AT2" s="12"/>
    </row>
    <row r="3" spans="1:46" ht="7" customHeight="1">
      <c r="B3" s="13"/>
      <c r="C3" s="14"/>
      <c r="D3" s="14"/>
      <c r="E3" s="14"/>
      <c r="F3" s="14"/>
      <c r="G3" s="14"/>
      <c r="H3" s="14"/>
      <c r="I3" s="14"/>
      <c r="J3" s="14"/>
      <c r="K3" s="14"/>
      <c r="L3" s="15"/>
      <c r="AT3" s="12"/>
    </row>
    <row r="4" spans="1:46" ht="25" customHeight="1">
      <c r="B4" s="15"/>
      <c r="D4" s="16" t="s">
        <v>110</v>
      </c>
      <c r="L4" s="15"/>
      <c r="M4" s="728"/>
      <c r="AT4" s="12"/>
    </row>
    <row r="5" spans="1:46" ht="7" customHeight="1">
      <c r="B5" s="15"/>
      <c r="L5" s="15"/>
    </row>
    <row r="6" spans="1:46" ht="12" customHeight="1">
      <c r="B6" s="15"/>
      <c r="D6" s="238" t="s">
        <v>16</v>
      </c>
      <c r="L6" s="15"/>
    </row>
    <row r="7" spans="1:46" ht="16.5" customHeight="1">
      <c r="B7" s="15"/>
      <c r="E7" s="940" t="s">
        <v>4078</v>
      </c>
      <c r="F7" s="941"/>
      <c r="G7" s="941"/>
      <c r="H7" s="941"/>
      <c r="L7" s="15"/>
    </row>
    <row r="8" spans="1:46" s="2" customFormat="1" ht="12" customHeight="1">
      <c r="A8" s="237"/>
      <c r="B8" s="26"/>
      <c r="C8" s="237"/>
      <c r="D8" s="238" t="s">
        <v>111</v>
      </c>
      <c r="E8" s="237"/>
      <c r="F8" s="237"/>
      <c r="G8" s="237"/>
      <c r="H8" s="237"/>
      <c r="I8" s="237"/>
      <c r="J8" s="237"/>
      <c r="K8" s="237"/>
      <c r="L8" s="34"/>
      <c r="M8" s="729"/>
      <c r="N8" s="729"/>
      <c r="O8" s="729"/>
      <c r="P8" s="729"/>
      <c r="Q8" s="729"/>
      <c r="R8" s="729"/>
      <c r="S8" s="734"/>
      <c r="T8" s="734"/>
      <c r="U8" s="734"/>
      <c r="V8" s="734"/>
      <c r="W8" s="734"/>
      <c r="X8" s="734"/>
      <c r="Y8" s="237"/>
      <c r="Z8" s="237"/>
      <c r="AA8" s="237"/>
      <c r="AB8" s="237"/>
      <c r="AC8" s="237"/>
      <c r="AD8" s="237"/>
      <c r="AE8" s="237"/>
    </row>
    <row r="9" spans="1:46" s="2" customFormat="1" ht="16.5" customHeight="1">
      <c r="A9" s="237"/>
      <c r="B9" s="26"/>
      <c r="C9" s="237"/>
      <c r="D9" s="237"/>
      <c r="E9" s="911" t="s">
        <v>7002</v>
      </c>
      <c r="F9" s="942"/>
      <c r="G9" s="942"/>
      <c r="H9" s="942"/>
      <c r="I9" s="237"/>
      <c r="J9" s="237"/>
      <c r="K9" s="237"/>
      <c r="L9" s="34"/>
      <c r="M9" s="729"/>
      <c r="N9" s="729"/>
      <c r="O9" s="729"/>
      <c r="P9" s="729"/>
      <c r="Q9" s="729"/>
      <c r="R9" s="729"/>
      <c r="S9" s="734"/>
      <c r="T9" s="734"/>
      <c r="U9" s="734"/>
      <c r="V9" s="734"/>
      <c r="W9" s="734"/>
      <c r="X9" s="734"/>
      <c r="Y9" s="237"/>
      <c r="Z9" s="237"/>
      <c r="AA9" s="237"/>
      <c r="AB9" s="237"/>
      <c r="AC9" s="237"/>
      <c r="AD9" s="237"/>
      <c r="AE9" s="237"/>
    </row>
    <row r="10" spans="1:46" s="2" customFormat="1">
      <c r="A10" s="237"/>
      <c r="B10" s="26"/>
      <c r="C10" s="237"/>
      <c r="D10" s="237"/>
      <c r="E10" s="237"/>
      <c r="F10" s="237"/>
      <c r="G10" s="237"/>
      <c r="H10" s="237"/>
      <c r="I10" s="237"/>
      <c r="J10" s="237"/>
      <c r="K10" s="237"/>
      <c r="L10" s="34"/>
      <c r="M10" s="729"/>
      <c r="N10" s="729"/>
      <c r="O10" s="729"/>
      <c r="P10" s="729"/>
      <c r="Q10" s="729"/>
      <c r="R10" s="729"/>
      <c r="S10" s="734"/>
      <c r="T10" s="734"/>
      <c r="U10" s="734"/>
      <c r="V10" s="734"/>
      <c r="W10" s="734"/>
      <c r="X10" s="734"/>
      <c r="Y10" s="237"/>
      <c r="Z10" s="237"/>
      <c r="AA10" s="237"/>
      <c r="AB10" s="237"/>
      <c r="AC10" s="237"/>
      <c r="AD10" s="237"/>
      <c r="AE10" s="237"/>
    </row>
    <row r="11" spans="1:46" s="2" customFormat="1" ht="12" customHeight="1">
      <c r="A11" s="237"/>
      <c r="B11" s="26"/>
      <c r="C11" s="237"/>
      <c r="D11" s="238" t="s">
        <v>17</v>
      </c>
      <c r="E11" s="237"/>
      <c r="F11" s="230" t="s">
        <v>1</v>
      </c>
      <c r="G11" s="237"/>
      <c r="H11" s="237"/>
      <c r="I11" s="238" t="s">
        <v>18</v>
      </c>
      <c r="J11" s="230" t="s">
        <v>1</v>
      </c>
      <c r="K11" s="237"/>
      <c r="L11" s="34"/>
      <c r="M11" s="729"/>
      <c r="N11" s="729"/>
      <c r="O11" s="729"/>
      <c r="P11" s="729"/>
      <c r="Q11" s="729"/>
      <c r="R11" s="729"/>
      <c r="S11" s="734"/>
      <c r="T11" s="734"/>
      <c r="U11" s="734"/>
      <c r="V11" s="734"/>
      <c r="W11" s="734"/>
      <c r="X11" s="734"/>
      <c r="Y11" s="237"/>
      <c r="Z11" s="237"/>
      <c r="AA11" s="237"/>
      <c r="AB11" s="237"/>
      <c r="AC11" s="237"/>
      <c r="AD11" s="237"/>
      <c r="AE11" s="237"/>
    </row>
    <row r="12" spans="1:46" s="2" customFormat="1" ht="12" customHeight="1">
      <c r="A12" s="237"/>
      <c r="B12" s="26"/>
      <c r="C12" s="237"/>
      <c r="D12" s="238" t="s">
        <v>19</v>
      </c>
      <c r="E12" s="237"/>
      <c r="F12" s="791" t="s">
        <v>2933</v>
      </c>
      <c r="G12" s="237"/>
      <c r="H12" s="237"/>
      <c r="I12" s="238" t="s">
        <v>20</v>
      </c>
      <c r="J12" s="789">
        <f>'Rekapitulace stavby'!AN8</f>
        <v>44757</v>
      </c>
      <c r="K12" s="237"/>
      <c r="L12" s="34"/>
      <c r="M12" s="729"/>
      <c r="N12" s="729"/>
      <c r="O12" s="729"/>
      <c r="P12" s="729"/>
      <c r="Q12" s="729"/>
      <c r="R12" s="729"/>
      <c r="S12" s="734"/>
      <c r="T12" s="734"/>
      <c r="U12" s="734"/>
      <c r="V12" s="734"/>
      <c r="W12" s="734"/>
      <c r="X12" s="734"/>
      <c r="Y12" s="237"/>
      <c r="Z12" s="237"/>
      <c r="AA12" s="237"/>
      <c r="AB12" s="237"/>
      <c r="AC12" s="237"/>
      <c r="AD12" s="237"/>
      <c r="AE12" s="237"/>
    </row>
    <row r="13" spans="1:46" s="2" customFormat="1" ht="10.95" customHeight="1">
      <c r="A13" s="237"/>
      <c r="B13" s="26"/>
      <c r="C13" s="237"/>
      <c r="D13" s="237"/>
      <c r="E13" s="237"/>
      <c r="F13" s="237"/>
      <c r="G13" s="237"/>
      <c r="H13" s="237"/>
      <c r="I13" s="237"/>
      <c r="J13" s="237"/>
      <c r="K13" s="237"/>
      <c r="L13" s="34"/>
      <c r="M13" s="729"/>
      <c r="N13" s="729"/>
      <c r="O13" s="729"/>
      <c r="P13" s="729"/>
      <c r="Q13" s="729"/>
      <c r="R13" s="729"/>
      <c r="S13" s="734"/>
      <c r="T13" s="734"/>
      <c r="U13" s="734"/>
      <c r="V13" s="734"/>
      <c r="W13" s="734"/>
      <c r="X13" s="734"/>
      <c r="Y13" s="237"/>
      <c r="Z13" s="237"/>
      <c r="AA13" s="237"/>
      <c r="AB13" s="237"/>
      <c r="AC13" s="237"/>
      <c r="AD13" s="237"/>
      <c r="AE13" s="237"/>
    </row>
    <row r="14" spans="1:46" s="2" customFormat="1" ht="12" customHeight="1">
      <c r="A14" s="237"/>
      <c r="B14" s="26"/>
      <c r="C14" s="237"/>
      <c r="D14" s="238" t="s">
        <v>21</v>
      </c>
      <c r="E14" s="237"/>
      <c r="F14" s="237"/>
      <c r="G14" s="237"/>
      <c r="H14" s="237"/>
      <c r="I14" s="238" t="s">
        <v>22</v>
      </c>
      <c r="J14" s="230"/>
      <c r="K14" s="237"/>
      <c r="L14" s="34"/>
      <c r="M14" s="729"/>
      <c r="N14" s="729"/>
      <c r="O14" s="729"/>
      <c r="P14" s="729"/>
      <c r="Q14" s="729"/>
      <c r="R14" s="729"/>
      <c r="S14" s="734"/>
      <c r="T14" s="734"/>
      <c r="U14" s="734"/>
      <c r="V14" s="734"/>
      <c r="W14" s="734"/>
      <c r="X14" s="734"/>
      <c r="Y14" s="237"/>
      <c r="Z14" s="237"/>
      <c r="AA14" s="237"/>
      <c r="AB14" s="237"/>
      <c r="AC14" s="237"/>
      <c r="AD14" s="237"/>
      <c r="AE14" s="237"/>
    </row>
    <row r="15" spans="1:46" s="2" customFormat="1" ht="18" customHeight="1">
      <c r="A15" s="237"/>
      <c r="B15" s="26"/>
      <c r="C15" s="237"/>
      <c r="D15" s="237"/>
      <c r="E15" s="230" t="s">
        <v>2932</v>
      </c>
      <c r="F15" s="237"/>
      <c r="G15" s="237"/>
      <c r="H15" s="237"/>
      <c r="I15" s="238" t="s">
        <v>23</v>
      </c>
      <c r="J15" s="230"/>
      <c r="K15" s="237"/>
      <c r="L15" s="34"/>
      <c r="M15" s="729"/>
      <c r="N15" s="729"/>
      <c r="O15" s="729"/>
      <c r="P15" s="729"/>
      <c r="Q15" s="729"/>
      <c r="R15" s="729"/>
      <c r="S15" s="734"/>
      <c r="T15" s="734"/>
      <c r="U15" s="734"/>
      <c r="V15" s="734"/>
      <c r="W15" s="734"/>
      <c r="X15" s="734"/>
      <c r="Y15" s="237"/>
      <c r="Z15" s="237"/>
      <c r="AA15" s="237"/>
      <c r="AB15" s="237"/>
      <c r="AC15" s="237"/>
      <c r="AD15" s="237"/>
      <c r="AE15" s="237"/>
    </row>
    <row r="16" spans="1:46" s="2" customFormat="1" ht="7" customHeight="1">
      <c r="A16" s="237"/>
      <c r="B16" s="26"/>
      <c r="C16" s="237"/>
      <c r="D16" s="237"/>
      <c r="E16" s="237"/>
      <c r="F16" s="237"/>
      <c r="G16" s="237"/>
      <c r="H16" s="237"/>
      <c r="I16" s="237"/>
      <c r="J16" s="237"/>
      <c r="K16" s="237"/>
      <c r="L16" s="34"/>
      <c r="M16" s="729"/>
      <c r="N16" s="729"/>
      <c r="O16" s="729"/>
      <c r="P16" s="729"/>
      <c r="Q16" s="729"/>
      <c r="R16" s="729"/>
      <c r="S16" s="734"/>
      <c r="T16" s="734"/>
      <c r="U16" s="734"/>
      <c r="V16" s="734"/>
      <c r="W16" s="734"/>
      <c r="X16" s="734"/>
      <c r="Y16" s="237"/>
      <c r="Z16" s="237"/>
      <c r="AA16" s="237"/>
      <c r="AB16" s="237"/>
      <c r="AC16" s="237"/>
      <c r="AD16" s="237"/>
      <c r="AE16" s="237"/>
    </row>
    <row r="17" spans="1:31" s="2" customFormat="1" ht="12" customHeight="1">
      <c r="A17" s="237"/>
      <c r="B17" s="26"/>
      <c r="C17" s="237"/>
      <c r="D17" s="238" t="s">
        <v>24</v>
      </c>
      <c r="E17" s="237"/>
      <c r="F17" s="237"/>
      <c r="G17" s="237"/>
      <c r="H17" s="237"/>
      <c r="I17" s="238" t="s">
        <v>22</v>
      </c>
      <c r="J17" s="239" t="str">
        <f>'Rekapitulace stavby'!AN13</f>
        <v>Vyplň údaj</v>
      </c>
      <c r="K17" s="237"/>
      <c r="L17" s="34"/>
      <c r="M17" s="729"/>
      <c r="N17" s="729"/>
      <c r="O17" s="729"/>
      <c r="P17" s="729"/>
      <c r="Q17" s="729"/>
      <c r="R17" s="729"/>
      <c r="S17" s="734"/>
      <c r="T17" s="734"/>
      <c r="U17" s="734"/>
      <c r="V17" s="734"/>
      <c r="W17" s="734"/>
      <c r="X17" s="734"/>
      <c r="Y17" s="237"/>
      <c r="Z17" s="237"/>
      <c r="AA17" s="237"/>
      <c r="AB17" s="237"/>
      <c r="AC17" s="237"/>
      <c r="AD17" s="237"/>
      <c r="AE17" s="237"/>
    </row>
    <row r="18" spans="1:31" s="2" customFormat="1" ht="18" customHeight="1">
      <c r="A18" s="237"/>
      <c r="B18" s="26"/>
      <c r="C18" s="237"/>
      <c r="D18" s="237"/>
      <c r="E18" s="901" t="str">
        <f>'Rekapitulace stavby'!E14</f>
        <v>Vyplň údaj</v>
      </c>
      <c r="F18" s="896"/>
      <c r="G18" s="896"/>
      <c r="H18" s="896"/>
      <c r="I18" s="238" t="s">
        <v>23</v>
      </c>
      <c r="J18" s="792" t="str">
        <f>'Rekapitulace stavby'!AN14</f>
        <v>Vyplň údaj</v>
      </c>
      <c r="K18" s="237"/>
      <c r="L18" s="34"/>
      <c r="M18" s="729"/>
      <c r="N18" s="729"/>
      <c r="O18" s="729"/>
      <c r="P18" s="729"/>
      <c r="Q18" s="729"/>
      <c r="R18" s="729"/>
      <c r="S18" s="734"/>
      <c r="T18" s="734"/>
      <c r="U18" s="734"/>
      <c r="V18" s="734"/>
      <c r="W18" s="734"/>
      <c r="X18" s="734"/>
      <c r="Y18" s="237"/>
      <c r="Z18" s="237"/>
      <c r="AA18" s="237"/>
      <c r="AB18" s="237"/>
      <c r="AC18" s="237"/>
      <c r="AD18" s="237"/>
      <c r="AE18" s="237"/>
    </row>
    <row r="19" spans="1:31" s="2" customFormat="1" ht="7" customHeight="1">
      <c r="A19" s="237"/>
      <c r="B19" s="26"/>
      <c r="C19" s="237"/>
      <c r="D19" s="237"/>
      <c r="E19" s="237"/>
      <c r="F19" s="237"/>
      <c r="G19" s="237"/>
      <c r="H19" s="237"/>
      <c r="I19" s="237"/>
      <c r="J19" s="237"/>
      <c r="K19" s="237"/>
      <c r="L19" s="34"/>
      <c r="M19" s="729"/>
      <c r="N19" s="729"/>
      <c r="O19" s="729"/>
      <c r="P19" s="729"/>
      <c r="Q19" s="729"/>
      <c r="R19" s="729"/>
      <c r="S19" s="734"/>
      <c r="T19" s="734"/>
      <c r="U19" s="734"/>
      <c r="V19" s="734"/>
      <c r="W19" s="734"/>
      <c r="X19" s="734"/>
      <c r="Y19" s="237"/>
      <c r="Z19" s="237"/>
      <c r="AA19" s="237"/>
      <c r="AB19" s="237"/>
      <c r="AC19" s="237"/>
      <c r="AD19" s="237"/>
      <c r="AE19" s="237"/>
    </row>
    <row r="20" spans="1:31" s="2" customFormat="1" ht="12" customHeight="1">
      <c r="A20" s="237"/>
      <c r="B20" s="26"/>
      <c r="C20" s="237"/>
      <c r="D20" s="238" t="s">
        <v>26</v>
      </c>
      <c r="E20" s="237"/>
      <c r="F20" s="237"/>
      <c r="G20" s="237"/>
      <c r="H20" s="237"/>
      <c r="I20" s="238" t="s">
        <v>22</v>
      </c>
      <c r="J20" s="230"/>
      <c r="K20" s="237"/>
      <c r="L20" s="34"/>
      <c r="M20" s="729"/>
      <c r="N20" s="729"/>
      <c r="O20" s="729"/>
      <c r="P20" s="729"/>
      <c r="Q20" s="729"/>
      <c r="R20" s="729"/>
      <c r="S20" s="734"/>
      <c r="T20" s="734"/>
      <c r="U20" s="734"/>
      <c r="V20" s="734"/>
      <c r="W20" s="734"/>
      <c r="X20" s="734"/>
      <c r="Y20" s="237"/>
      <c r="Z20" s="237"/>
      <c r="AA20" s="237"/>
      <c r="AB20" s="237"/>
      <c r="AC20" s="237"/>
      <c r="AD20" s="237"/>
      <c r="AE20" s="237"/>
    </row>
    <row r="21" spans="1:31" s="2" customFormat="1" ht="18" customHeight="1">
      <c r="A21" s="237"/>
      <c r="B21" s="26"/>
      <c r="C21" s="237"/>
      <c r="D21" s="237"/>
      <c r="E21" s="791" t="s">
        <v>27</v>
      </c>
      <c r="F21" s="237"/>
      <c r="G21" s="237"/>
      <c r="H21" s="237"/>
      <c r="I21" s="238" t="s">
        <v>23</v>
      </c>
      <c r="J21" s="230"/>
      <c r="K21" s="237"/>
      <c r="L21" s="34"/>
      <c r="M21" s="729"/>
      <c r="N21" s="729"/>
      <c r="O21" s="729"/>
      <c r="P21" s="729"/>
      <c r="Q21" s="729"/>
      <c r="R21" s="729"/>
      <c r="S21" s="734"/>
      <c r="T21" s="734"/>
      <c r="U21" s="734"/>
      <c r="V21" s="734"/>
      <c r="W21" s="734"/>
      <c r="X21" s="734"/>
      <c r="Y21" s="237"/>
      <c r="Z21" s="237"/>
      <c r="AA21" s="237"/>
      <c r="AB21" s="237"/>
      <c r="AC21" s="237"/>
      <c r="AD21" s="237"/>
      <c r="AE21" s="237"/>
    </row>
    <row r="22" spans="1:31" s="2" customFormat="1" ht="7" customHeight="1">
      <c r="A22" s="237"/>
      <c r="B22" s="26"/>
      <c r="C22" s="237"/>
      <c r="D22" s="237"/>
      <c r="E22" s="237"/>
      <c r="F22" s="237"/>
      <c r="G22" s="237"/>
      <c r="H22" s="237"/>
      <c r="I22" s="237"/>
      <c r="J22" s="237"/>
      <c r="K22" s="237"/>
      <c r="L22" s="34"/>
      <c r="M22" s="729"/>
      <c r="N22" s="729"/>
      <c r="O22" s="729"/>
      <c r="P22" s="729"/>
      <c r="Q22" s="729"/>
      <c r="R22" s="729"/>
      <c r="S22" s="734"/>
      <c r="T22" s="734"/>
      <c r="U22" s="734"/>
      <c r="V22" s="734"/>
      <c r="W22" s="734"/>
      <c r="X22" s="734"/>
      <c r="Y22" s="237"/>
      <c r="Z22" s="237"/>
      <c r="AA22" s="237"/>
      <c r="AB22" s="237"/>
      <c r="AC22" s="237"/>
      <c r="AD22" s="237"/>
      <c r="AE22" s="237"/>
    </row>
    <row r="23" spans="1:31" s="2" customFormat="1" ht="12" customHeight="1">
      <c r="A23" s="237"/>
      <c r="B23" s="26"/>
      <c r="C23" s="237"/>
      <c r="D23" s="238" t="s">
        <v>29</v>
      </c>
      <c r="E23" s="237"/>
      <c r="F23" s="237"/>
      <c r="G23" s="237"/>
      <c r="H23" s="237"/>
      <c r="I23" s="238" t="s">
        <v>22</v>
      </c>
      <c r="J23" s="230"/>
      <c r="K23" s="237"/>
      <c r="L23" s="34"/>
      <c r="M23" s="729"/>
      <c r="N23" s="729"/>
      <c r="O23" s="729"/>
      <c r="P23" s="729"/>
      <c r="Q23" s="729"/>
      <c r="R23" s="729"/>
      <c r="S23" s="734"/>
      <c r="T23" s="734"/>
      <c r="U23" s="734"/>
      <c r="V23" s="734"/>
      <c r="W23" s="734"/>
      <c r="X23" s="734"/>
      <c r="Y23" s="237"/>
      <c r="Z23" s="237"/>
      <c r="AA23" s="237"/>
      <c r="AB23" s="237"/>
      <c r="AC23" s="237"/>
      <c r="AD23" s="237"/>
      <c r="AE23" s="237"/>
    </row>
    <row r="24" spans="1:31" s="2" customFormat="1" ht="18" customHeight="1">
      <c r="A24" s="237"/>
      <c r="B24" s="26"/>
      <c r="C24" s="237"/>
      <c r="D24" s="237"/>
      <c r="E24" s="230"/>
      <c r="F24" s="237"/>
      <c r="G24" s="237"/>
      <c r="H24" s="237"/>
      <c r="I24" s="238" t="s">
        <v>23</v>
      </c>
      <c r="J24" s="230"/>
      <c r="K24" s="237"/>
      <c r="L24" s="34"/>
      <c r="M24" s="729"/>
      <c r="N24" s="729"/>
      <c r="O24" s="729"/>
      <c r="P24" s="729"/>
      <c r="Q24" s="729"/>
      <c r="R24" s="729"/>
      <c r="S24" s="734"/>
      <c r="T24" s="734"/>
      <c r="U24" s="734"/>
      <c r="V24" s="734"/>
      <c r="W24" s="734"/>
      <c r="X24" s="734"/>
      <c r="Y24" s="237"/>
      <c r="Z24" s="237"/>
      <c r="AA24" s="237"/>
      <c r="AB24" s="237"/>
      <c r="AC24" s="237"/>
      <c r="AD24" s="237"/>
      <c r="AE24" s="237"/>
    </row>
    <row r="25" spans="1:31" s="2" customFormat="1" ht="7" customHeight="1">
      <c r="A25" s="237"/>
      <c r="B25" s="26"/>
      <c r="C25" s="237"/>
      <c r="D25" s="237"/>
      <c r="E25" s="237"/>
      <c r="F25" s="237"/>
      <c r="G25" s="237"/>
      <c r="H25" s="237"/>
      <c r="I25" s="237"/>
      <c r="J25" s="237"/>
      <c r="K25" s="237"/>
      <c r="L25" s="34"/>
      <c r="M25" s="729"/>
      <c r="N25" s="729"/>
      <c r="O25" s="729"/>
      <c r="P25" s="729"/>
      <c r="Q25" s="729"/>
      <c r="R25" s="729"/>
      <c r="S25" s="734"/>
      <c r="T25" s="734"/>
      <c r="U25" s="734"/>
      <c r="V25" s="734"/>
      <c r="W25" s="734"/>
      <c r="X25" s="734"/>
      <c r="Y25" s="237"/>
      <c r="Z25" s="237"/>
      <c r="AA25" s="237"/>
      <c r="AB25" s="237"/>
      <c r="AC25" s="237"/>
      <c r="AD25" s="237"/>
      <c r="AE25" s="237"/>
    </row>
    <row r="26" spans="1:31" s="2" customFormat="1" ht="12" customHeight="1">
      <c r="A26" s="237"/>
      <c r="B26" s="26"/>
      <c r="C26" s="237"/>
      <c r="D26" s="238" t="s">
        <v>31</v>
      </c>
      <c r="E26" s="237"/>
      <c r="F26" s="237"/>
      <c r="G26" s="237"/>
      <c r="H26" s="237"/>
      <c r="I26" s="237"/>
      <c r="J26" s="237"/>
      <c r="K26" s="237"/>
      <c r="L26" s="34"/>
      <c r="M26" s="729"/>
      <c r="N26" s="729"/>
      <c r="O26" s="729"/>
      <c r="P26" s="729"/>
      <c r="Q26" s="729"/>
      <c r="R26" s="729"/>
      <c r="S26" s="734"/>
      <c r="T26" s="734"/>
      <c r="U26" s="734"/>
      <c r="V26" s="734"/>
      <c r="W26" s="734"/>
      <c r="X26" s="734"/>
      <c r="Y26" s="237"/>
      <c r="Z26" s="237"/>
      <c r="AA26" s="237"/>
      <c r="AB26" s="237"/>
      <c r="AC26" s="237"/>
      <c r="AD26" s="237"/>
      <c r="AE26" s="237"/>
    </row>
    <row r="27" spans="1:31" s="5" customFormat="1" ht="16.5" customHeight="1">
      <c r="A27" s="85"/>
      <c r="B27" s="86"/>
      <c r="C27" s="85"/>
      <c r="D27" s="85"/>
      <c r="E27" s="903" t="s">
        <v>1</v>
      </c>
      <c r="F27" s="903"/>
      <c r="G27" s="903"/>
      <c r="H27" s="903"/>
      <c r="I27" s="85"/>
      <c r="J27" s="85"/>
      <c r="K27" s="85"/>
      <c r="L27" s="87"/>
      <c r="M27" s="730"/>
      <c r="N27" s="730"/>
      <c r="O27" s="730"/>
      <c r="P27" s="730"/>
      <c r="Q27" s="730"/>
      <c r="R27" s="730"/>
      <c r="S27" s="761"/>
      <c r="T27" s="761"/>
      <c r="U27" s="761"/>
      <c r="V27" s="761"/>
      <c r="W27" s="761"/>
      <c r="X27" s="761"/>
      <c r="Y27" s="85"/>
      <c r="Z27" s="85"/>
      <c r="AA27" s="85"/>
      <c r="AB27" s="85"/>
      <c r="AC27" s="85"/>
      <c r="AD27" s="85"/>
      <c r="AE27" s="85"/>
    </row>
    <row r="28" spans="1:31" s="2" customFormat="1" ht="7" customHeight="1">
      <c r="A28" s="237"/>
      <c r="B28" s="26"/>
      <c r="C28" s="237"/>
      <c r="D28" s="237"/>
      <c r="E28" s="237"/>
      <c r="F28" s="237"/>
      <c r="G28" s="237"/>
      <c r="H28" s="237"/>
      <c r="I28" s="237"/>
      <c r="J28" s="237"/>
      <c r="K28" s="237"/>
      <c r="L28" s="34"/>
      <c r="M28" s="729"/>
      <c r="N28" s="729"/>
      <c r="O28" s="729"/>
      <c r="P28" s="729"/>
      <c r="Q28" s="729"/>
      <c r="R28" s="729"/>
      <c r="S28" s="734"/>
      <c r="T28" s="734"/>
      <c r="U28" s="734"/>
      <c r="V28" s="734"/>
      <c r="W28" s="734"/>
      <c r="X28" s="734"/>
      <c r="Y28" s="237"/>
      <c r="Z28" s="237"/>
      <c r="AA28" s="237"/>
      <c r="AB28" s="237"/>
      <c r="AC28" s="237"/>
      <c r="AD28" s="237"/>
      <c r="AE28" s="237"/>
    </row>
    <row r="29" spans="1:31" s="2" customFormat="1" ht="7" customHeight="1">
      <c r="A29" s="237"/>
      <c r="B29" s="26"/>
      <c r="C29" s="237"/>
      <c r="D29" s="58"/>
      <c r="E29" s="58"/>
      <c r="F29" s="58"/>
      <c r="G29" s="58"/>
      <c r="H29" s="58"/>
      <c r="I29" s="58"/>
      <c r="J29" s="58"/>
      <c r="K29" s="58"/>
      <c r="L29" s="34"/>
      <c r="M29" s="729"/>
      <c r="N29" s="729"/>
      <c r="O29" s="729"/>
      <c r="P29" s="729"/>
      <c r="Q29" s="729"/>
      <c r="R29" s="729"/>
      <c r="S29" s="734"/>
      <c r="T29" s="734"/>
      <c r="U29" s="734"/>
      <c r="V29" s="734"/>
      <c r="W29" s="734"/>
      <c r="X29" s="734"/>
      <c r="Y29" s="237"/>
      <c r="Z29" s="237"/>
      <c r="AA29" s="237"/>
      <c r="AB29" s="237"/>
      <c r="AC29" s="237"/>
      <c r="AD29" s="237"/>
      <c r="AE29" s="237"/>
    </row>
    <row r="30" spans="1:31" s="2" customFormat="1" ht="25.4" customHeight="1">
      <c r="A30" s="237"/>
      <c r="B30" s="26"/>
      <c r="C30" s="237"/>
      <c r="D30" s="88" t="s">
        <v>32</v>
      </c>
      <c r="E30" s="237"/>
      <c r="F30" s="237"/>
      <c r="G30" s="237"/>
      <c r="H30" s="237"/>
      <c r="I30" s="237"/>
      <c r="J30" s="236">
        <f>ROUND(J120, 0)</f>
        <v>0</v>
      </c>
      <c r="K30" s="237"/>
      <c r="L30" s="34"/>
      <c r="M30" s="729"/>
      <c r="N30" s="729"/>
      <c r="O30" s="729"/>
      <c r="P30" s="729"/>
      <c r="Q30" s="729"/>
      <c r="R30" s="729"/>
      <c r="S30" s="734"/>
      <c r="T30" s="734"/>
      <c r="U30" s="734"/>
      <c r="V30" s="734"/>
      <c r="W30" s="734"/>
      <c r="X30" s="734"/>
      <c r="Y30" s="237"/>
      <c r="Z30" s="237"/>
      <c r="AA30" s="237"/>
      <c r="AB30" s="237"/>
      <c r="AC30" s="237"/>
      <c r="AD30" s="237"/>
      <c r="AE30" s="237"/>
    </row>
    <row r="31" spans="1:31" s="2" customFormat="1" ht="7" customHeight="1">
      <c r="A31" s="237"/>
      <c r="B31" s="26"/>
      <c r="C31" s="237"/>
      <c r="D31" s="58"/>
      <c r="E31" s="58"/>
      <c r="F31" s="58"/>
      <c r="G31" s="58"/>
      <c r="H31" s="58"/>
      <c r="I31" s="58"/>
      <c r="J31" s="58"/>
      <c r="K31" s="58"/>
      <c r="L31" s="34"/>
      <c r="M31" s="729"/>
      <c r="N31" s="729"/>
      <c r="O31" s="729"/>
      <c r="P31" s="729"/>
      <c r="Q31" s="729"/>
      <c r="R31" s="729"/>
      <c r="S31" s="734"/>
      <c r="T31" s="734"/>
      <c r="U31" s="734"/>
      <c r="V31" s="734"/>
      <c r="W31" s="734"/>
      <c r="X31" s="734"/>
      <c r="Y31" s="237"/>
      <c r="Z31" s="237"/>
      <c r="AA31" s="237"/>
      <c r="AB31" s="237"/>
      <c r="AC31" s="237"/>
      <c r="AD31" s="237"/>
      <c r="AE31" s="237"/>
    </row>
    <row r="32" spans="1:31" s="2" customFormat="1" ht="14.5" customHeight="1">
      <c r="A32" s="237"/>
      <c r="B32" s="26"/>
      <c r="C32" s="237"/>
      <c r="D32" s="237"/>
      <c r="E32" s="237"/>
      <c r="F32" s="234" t="s">
        <v>34</v>
      </c>
      <c r="G32" s="237"/>
      <c r="H32" s="237"/>
      <c r="I32" s="234" t="s">
        <v>33</v>
      </c>
      <c r="J32" s="234" t="s">
        <v>35</v>
      </c>
      <c r="K32" s="237"/>
      <c r="L32" s="34"/>
      <c r="M32" s="729"/>
      <c r="N32" s="729"/>
      <c r="O32" s="729"/>
      <c r="P32" s="729"/>
      <c r="Q32" s="729"/>
      <c r="R32" s="729"/>
      <c r="S32" s="734"/>
      <c r="T32" s="734"/>
      <c r="U32" s="734"/>
      <c r="V32" s="734"/>
      <c r="W32" s="734"/>
      <c r="X32" s="734"/>
      <c r="Y32" s="237"/>
      <c r="Z32" s="237"/>
      <c r="AA32" s="237"/>
      <c r="AB32" s="237"/>
      <c r="AC32" s="237"/>
      <c r="AD32" s="237"/>
      <c r="AE32" s="237"/>
    </row>
    <row r="33" spans="1:31" s="2" customFormat="1" ht="14.5" customHeight="1">
      <c r="A33" s="237"/>
      <c r="B33" s="26"/>
      <c r="C33" s="237"/>
      <c r="D33" s="89" t="s">
        <v>36</v>
      </c>
      <c r="E33" s="238" t="s">
        <v>37</v>
      </c>
      <c r="F33" s="90">
        <f>J30</f>
        <v>0</v>
      </c>
      <c r="G33" s="237"/>
      <c r="H33" s="237"/>
      <c r="I33" s="91">
        <v>0.21</v>
      </c>
      <c r="J33" s="90">
        <f>ROUND((F33*I33),  0)</f>
        <v>0</v>
      </c>
      <c r="K33" s="237"/>
      <c r="L33" s="34"/>
      <c r="M33" s="729"/>
      <c r="N33" s="729"/>
      <c r="O33" s="729"/>
      <c r="P33" s="729"/>
      <c r="Q33" s="729"/>
      <c r="R33" s="729"/>
      <c r="S33" s="734"/>
      <c r="T33" s="734"/>
      <c r="U33" s="734"/>
      <c r="V33" s="734"/>
      <c r="W33" s="734"/>
      <c r="X33" s="734"/>
      <c r="Y33" s="237"/>
      <c r="Z33" s="237"/>
      <c r="AA33" s="237"/>
      <c r="AB33" s="237"/>
      <c r="AC33" s="237"/>
      <c r="AD33" s="237"/>
      <c r="AE33" s="237"/>
    </row>
    <row r="34" spans="1:31" s="2" customFormat="1" ht="14.5" customHeight="1">
      <c r="A34" s="237"/>
      <c r="B34" s="26"/>
      <c r="C34" s="237"/>
      <c r="D34" s="237"/>
      <c r="E34" s="238" t="s">
        <v>38</v>
      </c>
      <c r="F34" s="90">
        <v>0</v>
      </c>
      <c r="G34" s="237"/>
      <c r="H34" s="237"/>
      <c r="I34" s="91">
        <v>0.15</v>
      </c>
      <c r="J34" s="90">
        <f>ROUND((F34*I34),  0)</f>
        <v>0</v>
      </c>
      <c r="K34" s="237"/>
      <c r="L34" s="34"/>
      <c r="M34" s="729"/>
      <c r="N34" s="729"/>
      <c r="O34" s="729"/>
      <c r="P34" s="729"/>
      <c r="Q34" s="729"/>
      <c r="R34" s="729"/>
      <c r="S34" s="734"/>
      <c r="T34" s="734"/>
      <c r="U34" s="734"/>
      <c r="V34" s="734"/>
      <c r="W34" s="734"/>
      <c r="X34" s="734"/>
      <c r="Y34" s="237"/>
      <c r="Z34" s="237"/>
      <c r="AA34" s="237"/>
      <c r="AB34" s="237"/>
      <c r="AC34" s="237"/>
      <c r="AD34" s="237"/>
      <c r="AE34" s="237"/>
    </row>
    <row r="35" spans="1:31" s="2" customFormat="1" ht="14.5" hidden="1" customHeight="1">
      <c r="A35" s="237"/>
      <c r="B35" s="26"/>
      <c r="C35" s="237"/>
      <c r="D35" s="237"/>
      <c r="E35" s="238" t="s">
        <v>39</v>
      </c>
      <c r="F35" s="90">
        <f>ROUND((SUM(BG120:BG154)),  0)</f>
        <v>0</v>
      </c>
      <c r="G35" s="237"/>
      <c r="H35" s="237"/>
      <c r="I35" s="91">
        <v>0.21</v>
      </c>
      <c r="J35" s="90">
        <f>0</f>
        <v>0</v>
      </c>
      <c r="K35" s="237"/>
      <c r="L35" s="34"/>
      <c r="M35" s="729"/>
      <c r="N35" s="729"/>
      <c r="O35" s="729"/>
      <c r="P35" s="729"/>
      <c r="Q35" s="729"/>
      <c r="R35" s="729"/>
      <c r="S35" s="734"/>
      <c r="T35" s="734"/>
      <c r="U35" s="734"/>
      <c r="V35" s="734"/>
      <c r="W35" s="734"/>
      <c r="X35" s="734"/>
      <c r="Y35" s="237"/>
      <c r="Z35" s="237"/>
      <c r="AA35" s="237"/>
      <c r="AB35" s="237"/>
      <c r="AC35" s="237"/>
      <c r="AD35" s="237"/>
      <c r="AE35" s="237"/>
    </row>
    <row r="36" spans="1:31" s="2" customFormat="1" ht="14.5" hidden="1" customHeight="1">
      <c r="A36" s="237"/>
      <c r="B36" s="26"/>
      <c r="C36" s="237"/>
      <c r="D36" s="237"/>
      <c r="E36" s="238" t="s">
        <v>40</v>
      </c>
      <c r="F36" s="90">
        <f>ROUND((SUM(BH120:BH154)),  0)</f>
        <v>0</v>
      </c>
      <c r="G36" s="237"/>
      <c r="H36" s="237"/>
      <c r="I36" s="91">
        <v>0.15</v>
      </c>
      <c r="J36" s="90">
        <f>0</f>
        <v>0</v>
      </c>
      <c r="K36" s="237"/>
      <c r="L36" s="34"/>
      <c r="M36" s="729"/>
      <c r="N36" s="729"/>
      <c r="O36" s="729"/>
      <c r="P36" s="729"/>
      <c r="Q36" s="729"/>
      <c r="R36" s="729"/>
      <c r="S36" s="734"/>
      <c r="T36" s="734"/>
      <c r="U36" s="734"/>
      <c r="V36" s="734"/>
      <c r="W36" s="734"/>
      <c r="X36" s="734"/>
      <c r="Y36" s="237"/>
      <c r="Z36" s="237"/>
      <c r="AA36" s="237"/>
      <c r="AB36" s="237"/>
      <c r="AC36" s="237"/>
      <c r="AD36" s="237"/>
      <c r="AE36" s="237"/>
    </row>
    <row r="37" spans="1:31" s="2" customFormat="1" ht="14.5" hidden="1" customHeight="1">
      <c r="A37" s="237"/>
      <c r="B37" s="26"/>
      <c r="C37" s="237"/>
      <c r="D37" s="237"/>
      <c r="E37" s="238" t="s">
        <v>41</v>
      </c>
      <c r="F37" s="90">
        <f>ROUND((SUM(BI120:BI154)),  0)</f>
        <v>0</v>
      </c>
      <c r="G37" s="237"/>
      <c r="H37" s="237"/>
      <c r="I37" s="91">
        <v>0</v>
      </c>
      <c r="J37" s="90">
        <f>0</f>
        <v>0</v>
      </c>
      <c r="K37" s="237"/>
      <c r="L37" s="34"/>
      <c r="M37" s="729"/>
      <c r="N37" s="729"/>
      <c r="O37" s="729"/>
      <c r="P37" s="729"/>
      <c r="Q37" s="729"/>
      <c r="R37" s="729"/>
      <c r="S37" s="734"/>
      <c r="T37" s="734"/>
      <c r="U37" s="734"/>
      <c r="V37" s="734"/>
      <c r="W37" s="734"/>
      <c r="X37" s="734"/>
      <c r="Y37" s="237"/>
      <c r="Z37" s="237"/>
      <c r="AA37" s="237"/>
      <c r="AB37" s="237"/>
      <c r="AC37" s="237"/>
      <c r="AD37" s="237"/>
      <c r="AE37" s="237"/>
    </row>
    <row r="38" spans="1:31" s="2" customFormat="1" ht="7" customHeight="1">
      <c r="A38" s="237"/>
      <c r="B38" s="26"/>
      <c r="C38" s="237"/>
      <c r="D38" s="237"/>
      <c r="E38" s="237"/>
      <c r="F38" s="237"/>
      <c r="G38" s="237"/>
      <c r="H38" s="237"/>
      <c r="I38" s="237"/>
      <c r="J38" s="237"/>
      <c r="K38" s="237"/>
      <c r="L38" s="34"/>
      <c r="M38" s="729"/>
      <c r="N38" s="729"/>
      <c r="O38" s="729"/>
      <c r="P38" s="729"/>
      <c r="Q38" s="729"/>
      <c r="R38" s="729"/>
      <c r="S38" s="734"/>
      <c r="T38" s="734"/>
      <c r="U38" s="734"/>
      <c r="V38" s="734"/>
      <c r="W38" s="734"/>
      <c r="X38" s="734"/>
      <c r="Y38" s="237"/>
      <c r="Z38" s="237"/>
      <c r="AA38" s="237"/>
      <c r="AB38" s="237"/>
      <c r="AC38" s="237"/>
      <c r="AD38" s="237"/>
      <c r="AE38" s="237"/>
    </row>
    <row r="39" spans="1:31" s="2" customFormat="1" ht="25.4" customHeight="1">
      <c r="A39" s="237"/>
      <c r="B39" s="26"/>
      <c r="C39" s="92"/>
      <c r="D39" s="93" t="s">
        <v>42</v>
      </c>
      <c r="E39" s="52"/>
      <c r="F39" s="52"/>
      <c r="G39" s="94" t="s">
        <v>43</v>
      </c>
      <c r="H39" s="95" t="s">
        <v>44</v>
      </c>
      <c r="I39" s="52"/>
      <c r="J39" s="96">
        <f>SUM(J30:J37)</f>
        <v>0</v>
      </c>
      <c r="K39" s="97"/>
      <c r="L39" s="34"/>
      <c r="M39" s="729"/>
      <c r="N39" s="729"/>
      <c r="O39" s="729"/>
      <c r="P39" s="729"/>
      <c r="Q39" s="729"/>
      <c r="R39" s="729"/>
      <c r="S39" s="734"/>
      <c r="T39" s="734"/>
      <c r="U39" s="734"/>
      <c r="V39" s="734"/>
      <c r="W39" s="734"/>
      <c r="X39" s="734"/>
      <c r="Y39" s="237"/>
      <c r="Z39" s="237"/>
      <c r="AA39" s="237"/>
      <c r="AB39" s="237"/>
      <c r="AC39" s="237"/>
      <c r="AD39" s="237"/>
      <c r="AE39" s="237"/>
    </row>
    <row r="40" spans="1:31" s="2" customFormat="1" ht="14.5" customHeight="1">
      <c r="A40" s="237"/>
      <c r="B40" s="26"/>
      <c r="C40" s="237"/>
      <c r="D40" s="237"/>
      <c r="E40" s="237"/>
      <c r="F40" s="237"/>
      <c r="G40" s="237"/>
      <c r="H40" s="237"/>
      <c r="I40" s="237"/>
      <c r="J40" s="237"/>
      <c r="K40" s="237"/>
      <c r="L40" s="34"/>
      <c r="M40" s="729"/>
      <c r="N40" s="729"/>
      <c r="O40" s="729"/>
      <c r="P40" s="729"/>
      <c r="Q40" s="729"/>
      <c r="R40" s="729"/>
      <c r="S40" s="734"/>
      <c r="T40" s="734"/>
      <c r="U40" s="734"/>
      <c r="V40" s="734"/>
      <c r="W40" s="734"/>
      <c r="X40" s="734"/>
      <c r="Y40" s="237"/>
      <c r="Z40" s="237"/>
      <c r="AA40" s="237"/>
      <c r="AB40" s="237"/>
      <c r="AC40" s="237"/>
      <c r="AD40" s="237"/>
      <c r="AE40" s="237"/>
    </row>
    <row r="41" spans="1:31" ht="14.5" customHeight="1">
      <c r="B41" s="15"/>
      <c r="L41" s="15"/>
    </row>
    <row r="42" spans="1:31" ht="14.5" customHeight="1">
      <c r="B42" s="15"/>
      <c r="L42" s="15"/>
    </row>
    <row r="43" spans="1:31" ht="14.5" customHeight="1">
      <c r="B43" s="15"/>
      <c r="L43" s="15"/>
    </row>
    <row r="44" spans="1:31" ht="14.5" customHeight="1">
      <c r="B44" s="15"/>
      <c r="L44" s="15"/>
    </row>
    <row r="45" spans="1:31" ht="14.5" customHeight="1">
      <c r="B45" s="15"/>
      <c r="L45" s="15"/>
    </row>
    <row r="46" spans="1:31" ht="14.5" customHeight="1">
      <c r="B46" s="15"/>
      <c r="L46" s="15"/>
    </row>
    <row r="47" spans="1:31" ht="14.5" customHeight="1">
      <c r="B47" s="15"/>
      <c r="L47" s="15"/>
    </row>
    <row r="48" spans="1:31" ht="14.5" customHeight="1">
      <c r="B48" s="15"/>
      <c r="L48" s="15"/>
    </row>
    <row r="49" spans="1:31" ht="14.5" customHeight="1">
      <c r="B49" s="15"/>
      <c r="L49" s="15"/>
    </row>
    <row r="50" spans="1:31" s="2" customFormat="1" ht="14.5" customHeight="1">
      <c r="B50" s="34"/>
      <c r="D50" s="35" t="s">
        <v>45</v>
      </c>
      <c r="E50" s="36"/>
      <c r="F50" s="36"/>
      <c r="G50" s="35" t="s">
        <v>46</v>
      </c>
      <c r="H50" s="36"/>
      <c r="I50" s="36"/>
      <c r="J50" s="36"/>
      <c r="K50" s="36"/>
      <c r="L50" s="34"/>
      <c r="M50" s="729"/>
      <c r="N50" s="729"/>
      <c r="O50" s="729"/>
      <c r="P50" s="729"/>
      <c r="Q50" s="729"/>
      <c r="R50" s="729"/>
      <c r="S50" s="729"/>
      <c r="T50" s="729"/>
      <c r="U50" s="729"/>
      <c r="V50" s="729"/>
      <c r="W50" s="729"/>
      <c r="X50" s="729"/>
    </row>
    <row r="51" spans="1:31">
      <c r="B51" s="15"/>
      <c r="L51" s="15"/>
    </row>
    <row r="52" spans="1:31">
      <c r="B52" s="15"/>
      <c r="L52" s="15"/>
    </row>
    <row r="53" spans="1:31">
      <c r="B53" s="15"/>
      <c r="L53" s="15"/>
    </row>
    <row r="54" spans="1:31">
      <c r="B54" s="15"/>
      <c r="L54" s="15"/>
    </row>
    <row r="55" spans="1:31">
      <c r="B55" s="15"/>
      <c r="L55" s="15"/>
    </row>
    <row r="56" spans="1:31">
      <c r="B56" s="15"/>
      <c r="L56" s="15"/>
    </row>
    <row r="57" spans="1:31">
      <c r="B57" s="15"/>
      <c r="L57" s="15"/>
    </row>
    <row r="58" spans="1:31">
      <c r="B58" s="15"/>
      <c r="L58" s="15"/>
    </row>
    <row r="59" spans="1:31">
      <c r="B59" s="15"/>
      <c r="L59" s="15"/>
    </row>
    <row r="60" spans="1:31">
      <c r="B60" s="15"/>
      <c r="L60" s="15"/>
    </row>
    <row r="61" spans="1:31" s="2" customFormat="1" ht="12.45">
      <c r="A61" s="237"/>
      <c r="B61" s="26"/>
      <c r="C61" s="237"/>
      <c r="D61" s="37" t="s">
        <v>47</v>
      </c>
      <c r="E61" s="233"/>
      <c r="F61" s="98" t="s">
        <v>48</v>
      </c>
      <c r="G61" s="37" t="s">
        <v>47</v>
      </c>
      <c r="H61" s="233"/>
      <c r="I61" s="233"/>
      <c r="J61" s="99" t="s">
        <v>48</v>
      </c>
      <c r="K61" s="233"/>
      <c r="L61" s="34"/>
      <c r="M61" s="729"/>
      <c r="N61" s="729"/>
      <c r="O61" s="729"/>
      <c r="P61" s="729"/>
      <c r="Q61" s="729"/>
      <c r="R61" s="729"/>
      <c r="S61" s="734"/>
      <c r="T61" s="734"/>
      <c r="U61" s="734"/>
      <c r="V61" s="734"/>
      <c r="W61" s="734"/>
      <c r="X61" s="734"/>
      <c r="Y61" s="237"/>
      <c r="Z61" s="237"/>
      <c r="AA61" s="237"/>
      <c r="AB61" s="237"/>
      <c r="AC61" s="237"/>
      <c r="AD61" s="237"/>
      <c r="AE61" s="237"/>
    </row>
    <row r="62" spans="1:31">
      <c r="B62" s="15"/>
      <c r="L62" s="15"/>
    </row>
    <row r="63" spans="1:31">
      <c r="B63" s="15"/>
      <c r="L63" s="15"/>
    </row>
    <row r="64" spans="1:31">
      <c r="B64" s="15"/>
      <c r="L64" s="15"/>
    </row>
    <row r="65" spans="1:31" s="2" customFormat="1" ht="12.45">
      <c r="A65" s="237"/>
      <c r="B65" s="26"/>
      <c r="C65" s="237"/>
      <c r="D65" s="35" t="s">
        <v>49</v>
      </c>
      <c r="E65" s="38"/>
      <c r="F65" s="38"/>
      <c r="G65" s="35" t="s">
        <v>50</v>
      </c>
      <c r="H65" s="38"/>
      <c r="I65" s="38"/>
      <c r="J65" s="38"/>
      <c r="K65" s="38"/>
      <c r="L65" s="34"/>
      <c r="M65" s="729"/>
      <c r="N65" s="729"/>
      <c r="O65" s="729"/>
      <c r="P65" s="729"/>
      <c r="Q65" s="729"/>
      <c r="R65" s="729"/>
      <c r="S65" s="734"/>
      <c r="T65" s="734"/>
      <c r="U65" s="734"/>
      <c r="V65" s="734"/>
      <c r="W65" s="734"/>
      <c r="X65" s="734"/>
      <c r="Y65" s="237"/>
      <c r="Z65" s="237"/>
      <c r="AA65" s="237"/>
      <c r="AB65" s="237"/>
      <c r="AC65" s="237"/>
      <c r="AD65" s="237"/>
      <c r="AE65" s="237"/>
    </row>
    <row r="66" spans="1:31">
      <c r="B66" s="15"/>
      <c r="L66" s="15"/>
    </row>
    <row r="67" spans="1:31">
      <c r="B67" s="15"/>
      <c r="L67" s="15"/>
    </row>
    <row r="68" spans="1:31">
      <c r="B68" s="15"/>
      <c r="L68" s="15"/>
    </row>
    <row r="69" spans="1:31">
      <c r="B69" s="15"/>
      <c r="L69" s="15"/>
    </row>
    <row r="70" spans="1:31">
      <c r="B70" s="15"/>
      <c r="L70" s="15"/>
    </row>
    <row r="71" spans="1:31">
      <c r="B71" s="15"/>
      <c r="L71" s="15"/>
    </row>
    <row r="72" spans="1:31">
      <c r="B72" s="15"/>
      <c r="L72" s="15"/>
    </row>
    <row r="73" spans="1:31">
      <c r="B73" s="15"/>
      <c r="L73" s="15"/>
    </row>
    <row r="74" spans="1:31">
      <c r="B74" s="15"/>
      <c r="L74" s="15"/>
    </row>
    <row r="75" spans="1:31">
      <c r="B75" s="15"/>
      <c r="L75" s="15"/>
    </row>
    <row r="76" spans="1:31" s="2" customFormat="1" ht="12.45">
      <c r="A76" s="237"/>
      <c r="B76" s="26"/>
      <c r="C76" s="237"/>
      <c r="D76" s="37" t="s">
        <v>47</v>
      </c>
      <c r="E76" s="233"/>
      <c r="F76" s="98" t="s">
        <v>48</v>
      </c>
      <c r="G76" s="37" t="s">
        <v>47</v>
      </c>
      <c r="H76" s="233"/>
      <c r="I76" s="233"/>
      <c r="J76" s="99" t="s">
        <v>48</v>
      </c>
      <c r="K76" s="233"/>
      <c r="L76" s="34"/>
      <c r="M76" s="729"/>
      <c r="N76" s="729"/>
      <c r="O76" s="729"/>
      <c r="P76" s="729"/>
      <c r="Q76" s="729"/>
      <c r="R76" s="729"/>
      <c r="S76" s="734"/>
      <c r="T76" s="734"/>
      <c r="U76" s="734"/>
      <c r="V76" s="734"/>
      <c r="W76" s="734"/>
      <c r="X76" s="734"/>
      <c r="Y76" s="237"/>
      <c r="Z76" s="237"/>
      <c r="AA76" s="237"/>
      <c r="AB76" s="237"/>
      <c r="AC76" s="237"/>
      <c r="AD76" s="237"/>
      <c r="AE76" s="237"/>
    </row>
    <row r="77" spans="1:31" s="2" customFormat="1" ht="14.5" customHeight="1">
      <c r="A77" s="237"/>
      <c r="B77" s="39"/>
      <c r="C77" s="40"/>
      <c r="D77" s="40"/>
      <c r="E77" s="40"/>
      <c r="F77" s="40"/>
      <c r="G77" s="40"/>
      <c r="H77" s="40"/>
      <c r="I77" s="40"/>
      <c r="J77" s="40"/>
      <c r="K77" s="40"/>
      <c r="L77" s="34"/>
      <c r="M77" s="729"/>
      <c r="N77" s="729"/>
      <c r="O77" s="729"/>
      <c r="P77" s="729"/>
      <c r="Q77" s="729"/>
      <c r="R77" s="729"/>
      <c r="S77" s="734"/>
      <c r="T77" s="734"/>
      <c r="U77" s="734"/>
      <c r="V77" s="734"/>
      <c r="W77" s="734"/>
      <c r="X77" s="734"/>
      <c r="Y77" s="237"/>
      <c r="Z77" s="237"/>
      <c r="AA77" s="237"/>
      <c r="AB77" s="237"/>
      <c r="AC77" s="237"/>
      <c r="AD77" s="237"/>
      <c r="AE77" s="237"/>
    </row>
    <row r="81" spans="1:47" s="2" customFormat="1" ht="7" customHeight="1">
      <c r="A81" s="237"/>
      <c r="B81" s="41"/>
      <c r="C81" s="42"/>
      <c r="D81" s="42"/>
      <c r="E81" s="42"/>
      <c r="F81" s="42"/>
      <c r="G81" s="42"/>
      <c r="H81" s="42"/>
      <c r="I81" s="42"/>
      <c r="J81" s="42"/>
      <c r="K81" s="42"/>
      <c r="L81" s="34"/>
      <c r="M81" s="729"/>
      <c r="N81" s="729"/>
      <c r="O81" s="729"/>
      <c r="P81" s="729"/>
      <c r="Q81" s="729"/>
      <c r="R81" s="729"/>
      <c r="S81" s="734"/>
      <c r="T81" s="734"/>
      <c r="U81" s="734"/>
      <c r="V81" s="734"/>
      <c r="W81" s="734"/>
      <c r="X81" s="734"/>
      <c r="Y81" s="237"/>
      <c r="Z81" s="237"/>
      <c r="AA81" s="237"/>
      <c r="AB81" s="237"/>
      <c r="AC81" s="237"/>
      <c r="AD81" s="237"/>
      <c r="AE81" s="237"/>
    </row>
    <row r="82" spans="1:47" s="2" customFormat="1" ht="25" customHeight="1">
      <c r="A82" s="237"/>
      <c r="B82" s="26"/>
      <c r="C82" s="16" t="s">
        <v>112</v>
      </c>
      <c r="D82" s="237"/>
      <c r="E82" s="237"/>
      <c r="F82" s="237"/>
      <c r="G82" s="237"/>
      <c r="H82" s="237"/>
      <c r="I82" s="237"/>
      <c r="J82" s="237"/>
      <c r="K82" s="237"/>
      <c r="L82" s="34"/>
      <c r="M82" s="729"/>
      <c r="N82" s="729"/>
      <c r="O82" s="729"/>
      <c r="P82" s="729"/>
      <c r="Q82" s="729"/>
      <c r="R82" s="729"/>
      <c r="S82" s="734"/>
      <c r="T82" s="734"/>
      <c r="U82" s="734"/>
      <c r="V82" s="734"/>
      <c r="W82" s="734"/>
      <c r="X82" s="734"/>
      <c r="Y82" s="237"/>
      <c r="Z82" s="237"/>
      <c r="AA82" s="237"/>
      <c r="AB82" s="237"/>
      <c r="AC82" s="237"/>
      <c r="AD82" s="237"/>
      <c r="AE82" s="237"/>
    </row>
    <row r="83" spans="1:47" s="2" customFormat="1" ht="7" customHeight="1">
      <c r="A83" s="237"/>
      <c r="B83" s="26"/>
      <c r="C83" s="237"/>
      <c r="D83" s="237"/>
      <c r="E83" s="237"/>
      <c r="F83" s="237"/>
      <c r="G83" s="237"/>
      <c r="H83" s="237"/>
      <c r="I83" s="237"/>
      <c r="J83" s="237"/>
      <c r="K83" s="237"/>
      <c r="L83" s="34"/>
      <c r="M83" s="729"/>
      <c r="N83" s="729"/>
      <c r="O83" s="729"/>
      <c r="P83" s="729"/>
      <c r="Q83" s="729"/>
      <c r="R83" s="729"/>
      <c r="S83" s="734"/>
      <c r="T83" s="734"/>
      <c r="U83" s="734"/>
      <c r="V83" s="734"/>
      <c r="W83" s="734"/>
      <c r="X83" s="734"/>
      <c r="Y83" s="237"/>
      <c r="Z83" s="237"/>
      <c r="AA83" s="237"/>
      <c r="AB83" s="237"/>
      <c r="AC83" s="237"/>
      <c r="AD83" s="237"/>
      <c r="AE83" s="237"/>
    </row>
    <row r="84" spans="1:47" s="2" customFormat="1" ht="12" customHeight="1">
      <c r="A84" s="237"/>
      <c r="B84" s="26"/>
      <c r="C84" s="238" t="s">
        <v>16</v>
      </c>
      <c r="D84" s="237"/>
      <c r="E84" s="237"/>
      <c r="F84" s="237"/>
      <c r="G84" s="237"/>
      <c r="H84" s="237"/>
      <c r="I84" s="237"/>
      <c r="J84" s="237"/>
      <c r="K84" s="237"/>
      <c r="L84" s="34"/>
      <c r="M84" s="729"/>
      <c r="N84" s="729"/>
      <c r="O84" s="729"/>
      <c r="P84" s="729"/>
      <c r="Q84" s="729"/>
      <c r="R84" s="729"/>
      <c r="S84" s="734"/>
      <c r="T84" s="734"/>
      <c r="U84" s="734"/>
      <c r="V84" s="734"/>
      <c r="W84" s="734"/>
      <c r="X84" s="734"/>
      <c r="Y84" s="237"/>
      <c r="Z84" s="237"/>
      <c r="AA84" s="237"/>
      <c r="AB84" s="237"/>
      <c r="AC84" s="237"/>
      <c r="AD84" s="237"/>
      <c r="AE84" s="237"/>
    </row>
    <row r="85" spans="1:47" s="2" customFormat="1" ht="16.5" customHeight="1">
      <c r="A85" s="237"/>
      <c r="B85" s="26"/>
      <c r="C85" s="237"/>
      <c r="D85" s="237"/>
      <c r="E85" s="940" t="str">
        <f>E7</f>
        <v>Přístavba a rekonstrukce sportovní haly Chrudim, I.etapa</v>
      </c>
      <c r="F85" s="941"/>
      <c r="G85" s="941"/>
      <c r="H85" s="941"/>
      <c r="I85" s="237"/>
      <c r="J85" s="237"/>
      <c r="K85" s="237"/>
      <c r="L85" s="34"/>
      <c r="M85" s="729"/>
      <c r="N85" s="729"/>
      <c r="O85" s="729"/>
      <c r="P85" s="729"/>
      <c r="Q85" s="729"/>
      <c r="R85" s="729"/>
      <c r="S85" s="734"/>
      <c r="T85" s="734"/>
      <c r="U85" s="734"/>
      <c r="V85" s="734"/>
      <c r="W85" s="734"/>
      <c r="X85" s="734"/>
      <c r="Y85" s="237"/>
      <c r="Z85" s="237"/>
      <c r="AA85" s="237"/>
      <c r="AB85" s="237"/>
      <c r="AC85" s="237"/>
      <c r="AD85" s="237"/>
      <c r="AE85" s="237"/>
    </row>
    <row r="86" spans="1:47" s="2" customFormat="1" ht="12" customHeight="1">
      <c r="A86" s="237"/>
      <c r="B86" s="26"/>
      <c r="C86" s="238" t="s">
        <v>111</v>
      </c>
      <c r="D86" s="237"/>
      <c r="E86" s="237"/>
      <c r="F86" s="237"/>
      <c r="G86" s="237"/>
      <c r="H86" s="237"/>
      <c r="I86" s="237"/>
      <c r="J86" s="237"/>
      <c r="K86" s="237"/>
      <c r="L86" s="34"/>
      <c r="M86" s="729"/>
      <c r="N86" s="729"/>
      <c r="O86" s="729"/>
      <c r="P86" s="729"/>
      <c r="Q86" s="729"/>
      <c r="R86" s="729"/>
      <c r="S86" s="734"/>
      <c r="T86" s="734"/>
      <c r="U86" s="734"/>
      <c r="V86" s="734"/>
      <c r="W86" s="734"/>
      <c r="X86" s="734"/>
      <c r="Y86" s="237"/>
      <c r="Z86" s="237"/>
      <c r="AA86" s="237"/>
      <c r="AB86" s="237"/>
      <c r="AC86" s="237"/>
      <c r="AD86" s="237"/>
      <c r="AE86" s="237"/>
    </row>
    <row r="87" spans="1:47" s="2" customFormat="1" ht="16.5" customHeight="1">
      <c r="A87" s="237"/>
      <c r="B87" s="26"/>
      <c r="C87" s="237"/>
      <c r="D87" s="237"/>
      <c r="E87" s="911" t="str">
        <f>E9</f>
        <v>42 - Rozvody plynu</v>
      </c>
      <c r="F87" s="942"/>
      <c r="G87" s="942"/>
      <c r="H87" s="942"/>
      <c r="I87" s="237"/>
      <c r="J87" s="237"/>
      <c r="K87" s="237"/>
      <c r="L87" s="34"/>
      <c r="M87" s="729"/>
      <c r="N87" s="729"/>
      <c r="O87" s="729"/>
      <c r="P87" s="729"/>
      <c r="Q87" s="729"/>
      <c r="R87" s="729"/>
      <c r="S87" s="734"/>
      <c r="T87" s="734"/>
      <c r="U87" s="734"/>
      <c r="V87" s="734"/>
      <c r="W87" s="734"/>
      <c r="X87" s="734"/>
      <c r="Y87" s="237"/>
      <c r="Z87" s="237"/>
      <c r="AA87" s="237"/>
      <c r="AB87" s="237"/>
      <c r="AC87" s="237"/>
      <c r="AD87" s="237"/>
      <c r="AE87" s="237"/>
    </row>
    <row r="88" spans="1:47" s="2" customFormat="1" ht="7" customHeight="1">
      <c r="A88" s="237"/>
      <c r="B88" s="26"/>
      <c r="C88" s="237"/>
      <c r="D88" s="237"/>
      <c r="E88" s="237"/>
      <c r="F88" s="237"/>
      <c r="G88" s="237"/>
      <c r="H88" s="237"/>
      <c r="I88" s="237"/>
      <c r="J88" s="237"/>
      <c r="K88" s="237"/>
      <c r="L88" s="34"/>
      <c r="M88" s="729"/>
      <c r="N88" s="729"/>
      <c r="O88" s="729"/>
      <c r="P88" s="729"/>
      <c r="Q88" s="729"/>
      <c r="R88" s="729"/>
      <c r="S88" s="734"/>
      <c r="T88" s="734"/>
      <c r="U88" s="734"/>
      <c r="V88" s="734"/>
      <c r="W88" s="734"/>
      <c r="X88" s="734"/>
      <c r="Y88" s="237"/>
      <c r="Z88" s="237"/>
      <c r="AA88" s="237"/>
      <c r="AB88" s="237"/>
      <c r="AC88" s="237"/>
      <c r="AD88" s="237"/>
      <c r="AE88" s="237"/>
    </row>
    <row r="89" spans="1:47" s="2" customFormat="1" ht="12" customHeight="1">
      <c r="A89" s="237"/>
      <c r="B89" s="26"/>
      <c r="C89" s="238" t="s">
        <v>19</v>
      </c>
      <c r="D89" s="237"/>
      <c r="E89" s="237"/>
      <c r="F89" s="230" t="str">
        <f>F12</f>
        <v>Chrudim</v>
      </c>
      <c r="G89" s="237"/>
      <c r="H89" s="237"/>
      <c r="I89" s="238" t="s">
        <v>20</v>
      </c>
      <c r="J89" s="235">
        <f>IF(J12="","",J12)</f>
        <v>44757</v>
      </c>
      <c r="K89" s="237"/>
      <c r="L89" s="34"/>
      <c r="M89" s="729"/>
      <c r="N89" s="729"/>
      <c r="O89" s="729"/>
      <c r="P89" s="729"/>
      <c r="Q89" s="729"/>
      <c r="R89" s="729"/>
      <c r="S89" s="734"/>
      <c r="T89" s="734"/>
      <c r="U89" s="734"/>
      <c r="V89" s="734"/>
      <c r="W89" s="734"/>
      <c r="X89" s="734"/>
      <c r="Y89" s="237"/>
      <c r="Z89" s="237"/>
      <c r="AA89" s="237"/>
      <c r="AB89" s="237"/>
      <c r="AC89" s="237"/>
      <c r="AD89" s="237"/>
      <c r="AE89" s="237"/>
    </row>
    <row r="90" spans="1:47" s="2" customFormat="1" ht="7" customHeight="1">
      <c r="A90" s="237"/>
      <c r="B90" s="26"/>
      <c r="C90" s="237"/>
      <c r="D90" s="237"/>
      <c r="E90" s="237"/>
      <c r="F90" s="237"/>
      <c r="G90" s="237"/>
      <c r="H90" s="237"/>
      <c r="I90" s="237"/>
      <c r="J90" s="237"/>
      <c r="K90" s="237"/>
      <c r="L90" s="34"/>
      <c r="M90" s="729"/>
      <c r="N90" s="729"/>
      <c r="O90" s="729"/>
      <c r="P90" s="729"/>
      <c r="Q90" s="729"/>
      <c r="R90" s="729"/>
      <c r="S90" s="734"/>
      <c r="T90" s="734"/>
      <c r="U90" s="734"/>
      <c r="V90" s="734"/>
      <c r="W90" s="734"/>
      <c r="X90" s="734"/>
      <c r="Y90" s="237"/>
      <c r="Z90" s="237"/>
      <c r="AA90" s="237"/>
      <c r="AB90" s="237"/>
      <c r="AC90" s="237"/>
      <c r="AD90" s="237"/>
      <c r="AE90" s="237"/>
    </row>
    <row r="91" spans="1:47" s="2" customFormat="1" ht="25.75" customHeight="1">
      <c r="A91" s="237"/>
      <c r="B91" s="26"/>
      <c r="C91" s="238" t="s">
        <v>21</v>
      </c>
      <c r="D91" s="237"/>
      <c r="E91" s="237"/>
      <c r="F91" s="230" t="str">
        <f>E15</f>
        <v xml:space="preserve">Město Chrudim, Resselovo nám.77, Chrudim </v>
      </c>
      <c r="G91" s="237"/>
      <c r="H91" s="237"/>
      <c r="I91" s="238" t="s">
        <v>26</v>
      </c>
      <c r="J91" s="232" t="str">
        <f>E21</f>
        <v>Projekce CZ s.r.o., Tovární 290, Chrudim</v>
      </c>
      <c r="K91" s="237"/>
      <c r="L91" s="34"/>
      <c r="M91" s="729"/>
      <c r="N91" s="729"/>
      <c r="O91" s="729"/>
      <c r="P91" s="729"/>
      <c r="Q91" s="729"/>
      <c r="R91" s="729"/>
      <c r="S91" s="734"/>
      <c r="T91" s="734"/>
      <c r="U91" s="734"/>
      <c r="V91" s="734"/>
      <c r="W91" s="734"/>
      <c r="X91" s="734"/>
      <c r="Y91" s="237"/>
      <c r="Z91" s="237"/>
      <c r="AA91" s="237"/>
      <c r="AB91" s="237"/>
      <c r="AC91" s="237"/>
      <c r="AD91" s="237"/>
      <c r="AE91" s="237"/>
    </row>
    <row r="92" spans="1:47" s="2" customFormat="1" ht="15.25" customHeight="1">
      <c r="A92" s="237"/>
      <c r="B92" s="26"/>
      <c r="C92" s="238" t="s">
        <v>24</v>
      </c>
      <c r="D92" s="237"/>
      <c r="E92" s="237"/>
      <c r="F92" s="230" t="str">
        <f>IF(E18="","",E18)</f>
        <v>Vyplň údaj</v>
      </c>
      <c r="G92" s="237"/>
      <c r="H92" s="237"/>
      <c r="I92" s="238" t="s">
        <v>29</v>
      </c>
      <c r="J92" s="232">
        <f>E24</f>
        <v>0</v>
      </c>
      <c r="K92" s="237"/>
      <c r="L92" s="34"/>
      <c r="M92" s="729"/>
      <c r="N92" s="729"/>
      <c r="O92" s="729"/>
      <c r="P92" s="729"/>
      <c r="Q92" s="729"/>
      <c r="R92" s="729"/>
      <c r="S92" s="734"/>
      <c r="T92" s="734"/>
      <c r="U92" s="734"/>
      <c r="V92" s="734"/>
      <c r="W92" s="734"/>
      <c r="X92" s="734"/>
      <c r="Y92" s="237"/>
      <c r="Z92" s="237"/>
      <c r="AA92" s="237"/>
      <c r="AB92" s="237"/>
      <c r="AC92" s="237"/>
      <c r="AD92" s="237"/>
      <c r="AE92" s="237"/>
    </row>
    <row r="93" spans="1:47" s="2" customFormat="1" ht="10.4" customHeight="1">
      <c r="A93" s="237"/>
      <c r="B93" s="26"/>
      <c r="C93" s="237"/>
      <c r="D93" s="237"/>
      <c r="E93" s="237"/>
      <c r="F93" s="237"/>
      <c r="G93" s="237"/>
      <c r="H93" s="237"/>
      <c r="I93" s="237"/>
      <c r="J93" s="237"/>
      <c r="K93" s="237"/>
      <c r="L93" s="34"/>
      <c r="M93" s="729"/>
      <c r="N93" s="729"/>
      <c r="O93" s="729"/>
      <c r="P93" s="729"/>
      <c r="Q93" s="729"/>
      <c r="R93" s="729"/>
      <c r="S93" s="734"/>
      <c r="T93" s="734"/>
      <c r="U93" s="734"/>
      <c r="V93" s="734"/>
      <c r="W93" s="734"/>
      <c r="X93" s="734"/>
      <c r="Y93" s="237"/>
      <c r="Z93" s="237"/>
      <c r="AA93" s="237"/>
      <c r="AB93" s="237"/>
      <c r="AC93" s="237"/>
      <c r="AD93" s="237"/>
      <c r="AE93" s="237"/>
    </row>
    <row r="94" spans="1:47" s="2" customFormat="1" ht="29.25" customHeight="1">
      <c r="A94" s="237"/>
      <c r="B94" s="26"/>
      <c r="C94" s="100" t="s">
        <v>113</v>
      </c>
      <c r="D94" s="92"/>
      <c r="E94" s="92"/>
      <c r="F94" s="92"/>
      <c r="G94" s="92"/>
      <c r="H94" s="92"/>
      <c r="I94" s="92"/>
      <c r="J94" s="101" t="s">
        <v>114</v>
      </c>
      <c r="K94" s="92"/>
      <c r="L94" s="34"/>
      <c r="M94" s="729"/>
      <c r="N94" s="729"/>
      <c r="O94" s="729"/>
      <c r="P94" s="729"/>
      <c r="Q94" s="729"/>
      <c r="R94" s="729"/>
      <c r="S94" s="734"/>
      <c r="T94" s="734"/>
      <c r="U94" s="734"/>
      <c r="V94" s="734"/>
      <c r="W94" s="734"/>
      <c r="X94" s="734"/>
      <c r="Y94" s="237"/>
      <c r="Z94" s="237"/>
      <c r="AA94" s="237"/>
      <c r="AB94" s="237"/>
      <c r="AC94" s="237"/>
      <c r="AD94" s="237"/>
      <c r="AE94" s="237"/>
    </row>
    <row r="95" spans="1:47" s="2" customFormat="1" ht="10.4" customHeight="1">
      <c r="A95" s="237"/>
      <c r="B95" s="26"/>
      <c r="C95" s="237"/>
      <c r="D95" s="237"/>
      <c r="E95" s="237"/>
      <c r="F95" s="237"/>
      <c r="G95" s="237"/>
      <c r="H95" s="237"/>
      <c r="I95" s="237"/>
      <c r="J95" s="237"/>
      <c r="K95" s="237"/>
      <c r="L95" s="34"/>
      <c r="M95" s="729"/>
      <c r="N95" s="729"/>
      <c r="O95" s="729"/>
      <c r="P95" s="729"/>
      <c r="Q95" s="729"/>
      <c r="R95" s="729"/>
      <c r="S95" s="734"/>
      <c r="T95" s="734"/>
      <c r="U95" s="734"/>
      <c r="V95" s="734"/>
      <c r="W95" s="734"/>
      <c r="X95" s="734"/>
      <c r="Y95" s="237"/>
      <c r="Z95" s="237"/>
      <c r="AA95" s="237"/>
      <c r="AB95" s="237"/>
      <c r="AC95" s="237"/>
      <c r="AD95" s="237"/>
      <c r="AE95" s="237"/>
    </row>
    <row r="96" spans="1:47" s="2" customFormat="1" ht="22.95" customHeight="1">
      <c r="A96" s="237"/>
      <c r="B96" s="26"/>
      <c r="C96" s="102" t="s">
        <v>115</v>
      </c>
      <c r="D96" s="237"/>
      <c r="E96" s="237"/>
      <c r="F96" s="237"/>
      <c r="G96" s="237"/>
      <c r="H96" s="237"/>
      <c r="I96" s="237"/>
      <c r="J96" s="236">
        <f>J120</f>
        <v>0</v>
      </c>
      <c r="K96" s="237"/>
      <c r="L96" s="34"/>
      <c r="M96" s="729"/>
      <c r="N96" s="729"/>
      <c r="O96" s="729"/>
      <c r="P96" s="729"/>
      <c r="Q96" s="729"/>
      <c r="R96" s="729"/>
      <c r="S96" s="734"/>
      <c r="T96" s="734"/>
      <c r="U96" s="734"/>
      <c r="V96" s="734"/>
      <c r="W96" s="734"/>
      <c r="X96" s="734"/>
      <c r="Y96" s="237"/>
      <c r="Z96" s="237"/>
      <c r="AA96" s="237"/>
      <c r="AB96" s="237"/>
      <c r="AC96" s="237"/>
      <c r="AD96" s="237"/>
      <c r="AE96" s="237"/>
      <c r="AU96" s="12"/>
    </row>
    <row r="97" spans="1:31" s="6" customFormat="1" ht="25" customHeight="1">
      <c r="B97" s="103"/>
      <c r="D97" s="104" t="s">
        <v>1769</v>
      </c>
      <c r="E97" s="105"/>
      <c r="F97" s="105"/>
      <c r="G97" s="105"/>
      <c r="H97" s="105"/>
      <c r="I97" s="105"/>
      <c r="J97" s="106">
        <f>J121</f>
        <v>0</v>
      </c>
      <c r="L97" s="103"/>
      <c r="M97" s="731"/>
      <c r="N97" s="731"/>
      <c r="O97" s="731"/>
      <c r="P97" s="731"/>
      <c r="Q97" s="731"/>
      <c r="R97" s="731"/>
      <c r="S97" s="731"/>
      <c r="T97" s="731"/>
      <c r="U97" s="731"/>
      <c r="V97" s="731"/>
      <c r="W97" s="731"/>
      <c r="X97" s="731"/>
    </row>
    <row r="98" spans="1:31" s="229" customFormat="1" ht="19.95" customHeight="1">
      <c r="B98" s="107"/>
      <c r="D98" s="108" t="s">
        <v>1766</v>
      </c>
      <c r="E98" s="109"/>
      <c r="F98" s="109"/>
      <c r="G98" s="109"/>
      <c r="H98" s="109"/>
      <c r="I98" s="109"/>
      <c r="J98" s="110">
        <f>J122</f>
        <v>0</v>
      </c>
      <c r="L98" s="107"/>
      <c r="M98" s="732"/>
      <c r="N98" s="732"/>
      <c r="O98" s="732"/>
      <c r="P98" s="732"/>
      <c r="Q98" s="732"/>
      <c r="R98" s="732"/>
      <c r="S98" s="732"/>
      <c r="T98" s="732"/>
      <c r="U98" s="732"/>
      <c r="V98" s="732"/>
      <c r="W98" s="732"/>
      <c r="X98" s="732"/>
    </row>
    <row r="99" spans="1:31" s="229" customFormat="1" ht="19.95" customHeight="1">
      <c r="B99" s="107"/>
      <c r="D99" s="108" t="s">
        <v>1767</v>
      </c>
      <c r="E99" s="109"/>
      <c r="F99" s="109"/>
      <c r="G99" s="109"/>
      <c r="H99" s="109"/>
      <c r="I99" s="109"/>
      <c r="J99" s="110">
        <f>J135</f>
        <v>0</v>
      </c>
      <c r="L99" s="107"/>
      <c r="M99" s="732"/>
      <c r="N99" s="732"/>
      <c r="O99" s="732"/>
      <c r="P99" s="732"/>
      <c r="Q99" s="732"/>
      <c r="R99" s="732"/>
      <c r="S99" s="732"/>
      <c r="T99" s="732"/>
      <c r="U99" s="732"/>
      <c r="V99" s="732"/>
      <c r="W99" s="732"/>
      <c r="X99" s="732"/>
    </row>
    <row r="100" spans="1:31" s="229" customFormat="1" ht="19.95" customHeight="1">
      <c r="B100" s="107"/>
      <c r="D100" s="108" t="s">
        <v>1768</v>
      </c>
      <c r="E100" s="109"/>
      <c r="F100" s="109"/>
      <c r="G100" s="109"/>
      <c r="H100" s="109"/>
      <c r="I100" s="109"/>
      <c r="J100" s="110">
        <f>J147</f>
        <v>0</v>
      </c>
      <c r="L100" s="107"/>
      <c r="M100" s="732"/>
      <c r="N100" s="732"/>
      <c r="O100" s="732"/>
      <c r="P100" s="732"/>
      <c r="Q100" s="732"/>
      <c r="R100" s="732"/>
      <c r="S100" s="732"/>
      <c r="T100" s="732"/>
      <c r="U100" s="732"/>
      <c r="V100" s="732"/>
      <c r="W100" s="732"/>
      <c r="X100" s="732"/>
    </row>
    <row r="101" spans="1:31" s="229" customFormat="1" ht="19.95" customHeight="1">
      <c r="B101" s="107"/>
      <c r="D101" s="181"/>
      <c r="E101" s="182"/>
      <c r="F101" s="182"/>
      <c r="G101" s="182"/>
      <c r="H101" s="182"/>
      <c r="I101" s="182"/>
      <c r="J101" s="183"/>
      <c r="L101" s="107"/>
      <c r="M101" s="732"/>
      <c r="N101" s="732"/>
      <c r="O101" s="732"/>
      <c r="P101" s="732"/>
      <c r="Q101" s="732"/>
      <c r="R101" s="732"/>
      <c r="S101" s="732"/>
      <c r="T101" s="732"/>
      <c r="U101" s="732"/>
      <c r="V101" s="732"/>
      <c r="W101" s="732"/>
      <c r="X101" s="732"/>
    </row>
    <row r="102" spans="1:31" s="2" customFormat="1" ht="7" customHeight="1">
      <c r="A102" s="237"/>
      <c r="B102" s="39"/>
      <c r="C102" s="40"/>
      <c r="D102" s="40"/>
      <c r="E102" s="40"/>
      <c r="F102" s="40"/>
      <c r="G102" s="40"/>
      <c r="H102" s="40"/>
      <c r="I102" s="40"/>
      <c r="J102" s="40"/>
      <c r="K102" s="40"/>
      <c r="L102" s="34"/>
      <c r="M102" s="729"/>
      <c r="N102" s="729"/>
      <c r="O102" s="729"/>
      <c r="P102" s="729"/>
      <c r="Q102" s="729"/>
      <c r="R102" s="729"/>
      <c r="S102" s="734"/>
      <c r="T102" s="734"/>
      <c r="U102" s="734"/>
      <c r="V102" s="734"/>
      <c r="W102" s="734"/>
      <c r="X102" s="734"/>
      <c r="Y102" s="237"/>
      <c r="Z102" s="237"/>
      <c r="AA102" s="237"/>
      <c r="AB102" s="237"/>
      <c r="AC102" s="237"/>
      <c r="AD102" s="237"/>
      <c r="AE102" s="237"/>
    </row>
    <row r="106" spans="1:31" s="2" customFormat="1" ht="7" customHeight="1">
      <c r="A106" s="237"/>
      <c r="B106" s="41"/>
      <c r="C106" s="42"/>
      <c r="D106" s="42"/>
      <c r="E106" s="42"/>
      <c r="F106" s="42"/>
      <c r="G106" s="42"/>
      <c r="H106" s="42"/>
      <c r="I106" s="42"/>
      <c r="J106" s="42"/>
      <c r="K106" s="42"/>
      <c r="L106" s="34"/>
      <c r="M106" s="729"/>
      <c r="N106" s="729"/>
      <c r="O106" s="729"/>
      <c r="P106" s="729"/>
      <c r="Q106" s="729"/>
      <c r="R106" s="729"/>
      <c r="S106" s="734"/>
      <c r="T106" s="734"/>
      <c r="U106" s="734"/>
      <c r="V106" s="734"/>
      <c r="W106" s="734"/>
      <c r="X106" s="734"/>
      <c r="Y106" s="237"/>
      <c r="Z106" s="237"/>
      <c r="AA106" s="237"/>
      <c r="AB106" s="237"/>
      <c r="AC106" s="237"/>
      <c r="AD106" s="237"/>
      <c r="AE106" s="237"/>
    </row>
    <row r="107" spans="1:31" s="2" customFormat="1" ht="25" customHeight="1">
      <c r="A107" s="237"/>
      <c r="B107" s="26"/>
      <c r="C107" s="16" t="s">
        <v>117</v>
      </c>
      <c r="D107" s="237"/>
      <c r="E107" s="237"/>
      <c r="F107" s="237"/>
      <c r="G107" s="237"/>
      <c r="H107" s="237"/>
      <c r="I107" s="237"/>
      <c r="J107" s="237"/>
      <c r="K107" s="237"/>
      <c r="L107" s="34"/>
      <c r="M107" s="729"/>
      <c r="N107" s="729"/>
      <c r="O107" s="729"/>
      <c r="P107" s="729"/>
      <c r="Q107" s="729"/>
      <c r="R107" s="729"/>
      <c r="S107" s="734"/>
      <c r="T107" s="734"/>
      <c r="U107" s="734"/>
      <c r="V107" s="734"/>
      <c r="W107" s="734"/>
      <c r="X107" s="734"/>
      <c r="Y107" s="237"/>
      <c r="Z107" s="237"/>
      <c r="AA107" s="237"/>
      <c r="AB107" s="237"/>
      <c r="AC107" s="237"/>
      <c r="AD107" s="237"/>
      <c r="AE107" s="237"/>
    </row>
    <row r="108" spans="1:31" s="2" customFormat="1" ht="7" customHeight="1">
      <c r="A108" s="237"/>
      <c r="B108" s="26"/>
      <c r="C108" s="237"/>
      <c r="D108" s="237"/>
      <c r="E108" s="237"/>
      <c r="F108" s="237"/>
      <c r="G108" s="237"/>
      <c r="H108" s="237"/>
      <c r="I108" s="237"/>
      <c r="J108" s="50"/>
      <c r="K108" s="237"/>
      <c r="L108" s="34"/>
      <c r="M108" s="729"/>
      <c r="N108" s="729"/>
      <c r="O108" s="729"/>
      <c r="P108" s="729"/>
      <c r="Q108" s="729"/>
      <c r="R108" s="729"/>
      <c r="S108" s="734"/>
      <c r="T108" s="734"/>
      <c r="U108" s="734"/>
      <c r="V108" s="734"/>
      <c r="W108" s="734"/>
      <c r="X108" s="734"/>
      <c r="Y108" s="237"/>
      <c r="Z108" s="237"/>
      <c r="AA108" s="237"/>
      <c r="AB108" s="237"/>
      <c r="AC108" s="237"/>
      <c r="AD108" s="237"/>
      <c r="AE108" s="237"/>
    </row>
    <row r="109" spans="1:31" s="2" customFormat="1" ht="12" customHeight="1">
      <c r="A109" s="237"/>
      <c r="B109" s="26"/>
      <c r="C109" s="238" t="s">
        <v>16</v>
      </c>
      <c r="D109" s="237"/>
      <c r="E109" s="237"/>
      <c r="F109" s="237"/>
      <c r="G109" s="237"/>
      <c r="H109" s="237"/>
      <c r="I109" s="237"/>
      <c r="J109" s="50"/>
      <c r="K109" s="237"/>
      <c r="L109" s="34"/>
      <c r="M109" s="729"/>
      <c r="N109" s="729"/>
      <c r="O109" s="729"/>
      <c r="P109" s="729"/>
      <c r="Q109" s="729"/>
      <c r="R109" s="729"/>
      <c r="S109" s="734"/>
      <c r="T109" s="734"/>
      <c r="U109" s="734"/>
      <c r="V109" s="734"/>
      <c r="W109" s="734"/>
      <c r="X109" s="734"/>
      <c r="Y109" s="237"/>
      <c r="Z109" s="237"/>
      <c r="AA109" s="237"/>
      <c r="AB109" s="237"/>
      <c r="AC109" s="237"/>
      <c r="AD109" s="237"/>
      <c r="AE109" s="237"/>
    </row>
    <row r="110" spans="1:31" s="2" customFormat="1" ht="16.5" customHeight="1">
      <c r="A110" s="237"/>
      <c r="B110" s="26"/>
      <c r="C110" s="237"/>
      <c r="D110" s="237"/>
      <c r="E110" s="940"/>
      <c r="F110" s="941"/>
      <c r="G110" s="941"/>
      <c r="H110" s="941"/>
      <c r="I110" s="237"/>
      <c r="J110" s="237"/>
      <c r="K110" s="237"/>
      <c r="L110" s="34"/>
      <c r="M110" s="729"/>
      <c r="N110" s="729"/>
      <c r="O110" s="729"/>
      <c r="P110" s="729"/>
      <c r="Q110" s="729"/>
      <c r="R110" s="729"/>
      <c r="S110" s="734"/>
      <c r="T110" s="734"/>
      <c r="U110" s="734"/>
      <c r="V110" s="734"/>
      <c r="W110" s="734"/>
      <c r="X110" s="734"/>
      <c r="Y110" s="237"/>
      <c r="Z110" s="237"/>
      <c r="AA110" s="237"/>
      <c r="AB110" s="237"/>
      <c r="AC110" s="237"/>
      <c r="AD110" s="237"/>
      <c r="AE110" s="237"/>
    </row>
    <row r="111" spans="1:31" s="2" customFormat="1" ht="12" customHeight="1">
      <c r="A111" s="237"/>
      <c r="B111" s="26"/>
      <c r="C111" s="238" t="s">
        <v>111</v>
      </c>
      <c r="D111" s="237"/>
      <c r="E111" s="237"/>
      <c r="F111" s="237"/>
      <c r="G111" s="237"/>
      <c r="H111" s="237"/>
      <c r="I111" s="237"/>
      <c r="J111" s="237"/>
      <c r="K111" s="237"/>
      <c r="L111" s="34"/>
      <c r="M111" s="729"/>
      <c r="N111" s="729"/>
      <c r="O111" s="729"/>
      <c r="P111" s="729"/>
      <c r="Q111" s="729"/>
      <c r="R111" s="729"/>
      <c r="S111" s="734"/>
      <c r="T111" s="734"/>
      <c r="U111" s="734"/>
      <c r="V111" s="734"/>
      <c r="W111" s="734"/>
      <c r="X111" s="734"/>
      <c r="Y111" s="237"/>
      <c r="Z111" s="237"/>
      <c r="AA111" s="237"/>
      <c r="AB111" s="237"/>
      <c r="AC111" s="237"/>
      <c r="AD111" s="237"/>
      <c r="AE111" s="237"/>
    </row>
    <row r="112" spans="1:31" s="2" customFormat="1" ht="16.5" customHeight="1">
      <c r="A112" s="237"/>
      <c r="B112" s="26"/>
      <c r="C112" s="237"/>
      <c r="D112" s="237"/>
      <c r="E112" s="911" t="str">
        <f>E9</f>
        <v>42 - Rozvody plynu</v>
      </c>
      <c r="F112" s="942"/>
      <c r="G112" s="942"/>
      <c r="H112" s="942"/>
      <c r="I112" s="237"/>
      <c r="J112" s="237"/>
      <c r="K112" s="237"/>
      <c r="L112" s="34"/>
      <c r="M112" s="729"/>
      <c r="N112" s="729"/>
      <c r="O112" s="729"/>
      <c r="P112" s="729"/>
      <c r="Q112" s="729"/>
      <c r="R112" s="729"/>
      <c r="S112" s="734"/>
      <c r="T112" s="734"/>
      <c r="U112" s="734"/>
      <c r="V112" s="734"/>
      <c r="W112" s="734"/>
      <c r="X112" s="734"/>
      <c r="Y112" s="237"/>
      <c r="Z112" s="237"/>
      <c r="AA112" s="237"/>
      <c r="AB112" s="237"/>
      <c r="AC112" s="237"/>
      <c r="AD112" s="237"/>
      <c r="AE112" s="237"/>
    </row>
    <row r="113" spans="1:65" s="2" customFormat="1" ht="7" customHeight="1">
      <c r="A113" s="237"/>
      <c r="B113" s="26"/>
      <c r="C113" s="237"/>
      <c r="D113" s="237"/>
      <c r="E113" s="237"/>
      <c r="F113" s="237"/>
      <c r="G113" s="237"/>
      <c r="H113" s="237"/>
      <c r="I113" s="237"/>
      <c r="J113" s="237"/>
      <c r="K113" s="237"/>
      <c r="L113" s="34"/>
      <c r="M113" s="729"/>
      <c r="N113" s="729"/>
      <c r="O113" s="729"/>
      <c r="P113" s="729"/>
      <c r="Q113" s="729"/>
      <c r="R113" s="729"/>
      <c r="S113" s="734"/>
      <c r="T113" s="734"/>
      <c r="U113" s="734"/>
      <c r="V113" s="734"/>
      <c r="W113" s="734"/>
      <c r="X113" s="734"/>
      <c r="Y113" s="237"/>
      <c r="Z113" s="237"/>
      <c r="AA113" s="237"/>
      <c r="AB113" s="237"/>
      <c r="AC113" s="237"/>
      <c r="AD113" s="237"/>
      <c r="AE113" s="237"/>
    </row>
    <row r="114" spans="1:65" s="2" customFormat="1" ht="12" customHeight="1">
      <c r="A114" s="237"/>
      <c r="B114" s="26"/>
      <c r="C114" s="238" t="s">
        <v>19</v>
      </c>
      <c r="D114" s="237"/>
      <c r="E114" s="237"/>
      <c r="F114" s="230" t="str">
        <f>F12</f>
        <v>Chrudim</v>
      </c>
      <c r="G114" s="237"/>
      <c r="H114" s="237"/>
      <c r="I114" s="238" t="s">
        <v>20</v>
      </c>
      <c r="J114" s="235">
        <f>IF(J12="","",J12)</f>
        <v>44757</v>
      </c>
      <c r="K114" s="237"/>
      <c r="L114" s="34"/>
      <c r="M114" s="729"/>
      <c r="N114" s="729"/>
      <c r="O114" s="729"/>
      <c r="P114" s="729"/>
      <c r="Q114" s="729"/>
      <c r="R114" s="729"/>
      <c r="S114" s="734"/>
      <c r="T114" s="734"/>
      <c r="U114" s="734"/>
      <c r="V114" s="734"/>
      <c r="W114" s="734"/>
      <c r="X114" s="734"/>
      <c r="Y114" s="237"/>
      <c r="Z114" s="237"/>
      <c r="AA114" s="237"/>
      <c r="AB114" s="237"/>
      <c r="AC114" s="237"/>
      <c r="AD114" s="237"/>
      <c r="AE114" s="237"/>
    </row>
    <row r="115" spans="1:65" s="2" customFormat="1" ht="7" customHeight="1">
      <c r="A115" s="237"/>
      <c r="B115" s="26"/>
      <c r="C115" s="237"/>
      <c r="D115" s="237"/>
      <c r="E115" s="237"/>
      <c r="F115" s="237"/>
      <c r="G115" s="237"/>
      <c r="H115" s="237"/>
      <c r="I115" s="237"/>
      <c r="J115" s="237"/>
      <c r="K115" s="237"/>
      <c r="L115" s="34"/>
      <c r="M115" s="729"/>
      <c r="N115" s="729"/>
      <c r="O115" s="729"/>
      <c r="P115" s="729"/>
      <c r="Q115" s="729"/>
      <c r="R115" s="729"/>
      <c r="S115" s="734"/>
      <c r="T115" s="734"/>
      <c r="U115" s="734"/>
      <c r="V115" s="734"/>
      <c r="W115" s="734"/>
      <c r="X115" s="734"/>
      <c r="Y115" s="237"/>
      <c r="Z115" s="237"/>
      <c r="AA115" s="237"/>
      <c r="AB115" s="237"/>
      <c r="AC115" s="237"/>
      <c r="AD115" s="237"/>
      <c r="AE115" s="237"/>
    </row>
    <row r="116" spans="1:65" s="2" customFormat="1" ht="25.75" customHeight="1">
      <c r="A116" s="237"/>
      <c r="B116" s="26"/>
      <c r="C116" s="238" t="s">
        <v>21</v>
      </c>
      <c r="D116" s="237"/>
      <c r="E116" s="237"/>
      <c r="F116" s="230" t="str">
        <f>E15</f>
        <v xml:space="preserve">Město Chrudim, Resselovo nám.77, Chrudim </v>
      </c>
      <c r="G116" s="237"/>
      <c r="H116" s="237"/>
      <c r="I116" s="238" t="s">
        <v>26</v>
      </c>
      <c r="J116" s="232" t="str">
        <f>E21</f>
        <v>Projekce CZ s.r.o., Tovární 290, Chrudim</v>
      </c>
      <c r="K116" s="237"/>
      <c r="L116" s="34"/>
      <c r="M116" s="729"/>
      <c r="N116" s="729"/>
      <c r="O116" s="729"/>
      <c r="P116" s="729"/>
      <c r="Q116" s="729"/>
      <c r="R116" s="729"/>
      <c r="S116" s="734"/>
      <c r="T116" s="734"/>
      <c r="U116" s="734"/>
      <c r="V116" s="734"/>
      <c r="W116" s="734"/>
      <c r="X116" s="734"/>
      <c r="Y116" s="237"/>
      <c r="Z116" s="237"/>
      <c r="AA116" s="237"/>
      <c r="AB116" s="237"/>
      <c r="AC116" s="237"/>
      <c r="AD116" s="237"/>
      <c r="AE116" s="237"/>
    </row>
    <row r="117" spans="1:65" s="2" customFormat="1" ht="15.25" customHeight="1">
      <c r="A117" s="237"/>
      <c r="B117" s="26"/>
      <c r="C117" s="238" t="s">
        <v>24</v>
      </c>
      <c r="D117" s="237"/>
      <c r="E117" s="237"/>
      <c r="F117" s="230" t="str">
        <f>IF(E18="","",E18)</f>
        <v>Vyplň údaj</v>
      </c>
      <c r="G117" s="237"/>
      <c r="H117" s="237"/>
      <c r="I117" s="238" t="s">
        <v>29</v>
      </c>
      <c r="J117" s="232">
        <f>E24</f>
        <v>0</v>
      </c>
      <c r="K117" s="237"/>
      <c r="L117" s="34"/>
      <c r="M117" s="729"/>
      <c r="N117" s="729"/>
      <c r="O117" s="729"/>
      <c r="P117" s="729"/>
      <c r="Q117" s="729"/>
      <c r="R117" s="729"/>
      <c r="S117" s="734"/>
      <c r="T117" s="734"/>
      <c r="U117" s="734"/>
      <c r="V117" s="734"/>
      <c r="W117" s="734"/>
      <c r="X117" s="734"/>
      <c r="Y117" s="237"/>
      <c r="Z117" s="237"/>
      <c r="AA117" s="237"/>
      <c r="AB117" s="237"/>
      <c r="AC117" s="237"/>
      <c r="AD117" s="237"/>
      <c r="AE117" s="237"/>
    </row>
    <row r="118" spans="1:65" s="2" customFormat="1" ht="10.4" customHeight="1">
      <c r="A118" s="237"/>
      <c r="B118" s="26"/>
      <c r="C118" s="237"/>
      <c r="D118" s="237"/>
      <c r="E118" s="237"/>
      <c r="F118" s="237"/>
      <c r="G118" s="237"/>
      <c r="H118" s="237"/>
      <c r="I118" s="237"/>
      <c r="J118" s="237"/>
      <c r="K118" s="237"/>
      <c r="L118" s="34"/>
      <c r="M118" s="729"/>
      <c r="N118" s="729"/>
      <c r="O118" s="729"/>
      <c r="P118" s="729"/>
      <c r="Q118" s="729"/>
      <c r="R118" s="729"/>
      <c r="S118" s="734"/>
      <c r="T118" s="734"/>
      <c r="U118" s="734"/>
      <c r="V118" s="734"/>
      <c r="W118" s="734"/>
      <c r="X118" s="734"/>
      <c r="Y118" s="237"/>
      <c r="Z118" s="237"/>
      <c r="AA118" s="237"/>
      <c r="AB118" s="237"/>
      <c r="AC118" s="237"/>
      <c r="AD118" s="237"/>
      <c r="AE118" s="237"/>
    </row>
    <row r="119" spans="1:65" s="8" customFormat="1" ht="29.25" customHeight="1">
      <c r="A119" s="111"/>
      <c r="B119" s="112"/>
      <c r="C119" s="113" t="s">
        <v>118</v>
      </c>
      <c r="D119" s="114" t="s">
        <v>57</v>
      </c>
      <c r="E119" s="114" t="s">
        <v>53</v>
      </c>
      <c r="F119" s="114" t="s">
        <v>54</v>
      </c>
      <c r="G119" s="114" t="s">
        <v>119</v>
      </c>
      <c r="H119" s="114" t="s">
        <v>120</v>
      </c>
      <c r="I119" s="114" t="s">
        <v>121</v>
      </c>
      <c r="J119" s="114" t="s">
        <v>114</v>
      </c>
      <c r="K119" s="115" t="s">
        <v>122</v>
      </c>
      <c r="L119" s="116"/>
      <c r="M119" s="733"/>
      <c r="N119" s="733"/>
      <c r="O119" s="733"/>
      <c r="P119" s="733"/>
      <c r="Q119" s="733"/>
      <c r="R119" s="733"/>
      <c r="S119" s="733"/>
      <c r="T119" s="733"/>
      <c r="U119" s="763"/>
      <c r="V119" s="763"/>
      <c r="W119" s="763"/>
      <c r="X119" s="763"/>
      <c r="Y119" s="111"/>
      <c r="Z119" s="111"/>
      <c r="AA119" s="111"/>
      <c r="AB119" s="111"/>
      <c r="AC119" s="111"/>
      <c r="AD119" s="111"/>
      <c r="AE119" s="111"/>
    </row>
    <row r="120" spans="1:65" s="2" customFormat="1" ht="22.95" customHeight="1">
      <c r="A120" s="237"/>
      <c r="B120" s="26"/>
      <c r="C120" s="61" t="s">
        <v>129</v>
      </c>
      <c r="D120" s="237"/>
      <c r="E120" s="237"/>
      <c r="F120" s="237"/>
      <c r="G120" s="237"/>
      <c r="H120" s="237"/>
      <c r="I120" s="237"/>
      <c r="J120" s="117">
        <f>J121</f>
        <v>0</v>
      </c>
      <c r="K120" s="237"/>
      <c r="L120" s="26"/>
      <c r="M120" s="734"/>
      <c r="N120" s="729"/>
      <c r="O120" s="734"/>
      <c r="P120" s="764"/>
      <c r="Q120" s="734"/>
      <c r="R120" s="764"/>
      <c r="S120" s="734"/>
      <c r="T120" s="764"/>
      <c r="U120" s="734"/>
      <c r="V120" s="734"/>
      <c r="W120" s="734"/>
      <c r="X120" s="734"/>
      <c r="Y120" s="237"/>
      <c r="Z120" s="237"/>
      <c r="AA120" s="237"/>
      <c r="AB120" s="237"/>
      <c r="AC120" s="237"/>
      <c r="AD120" s="237"/>
      <c r="AE120" s="237"/>
      <c r="AT120" s="12"/>
      <c r="AU120" s="12"/>
      <c r="BK120" s="118"/>
    </row>
    <row r="121" spans="1:65" s="9" customFormat="1" ht="25.95" customHeight="1">
      <c r="B121" s="119"/>
      <c r="D121" s="120" t="s">
        <v>71</v>
      </c>
      <c r="E121" s="121" t="s">
        <v>167</v>
      </c>
      <c r="F121" s="121" t="s">
        <v>411</v>
      </c>
      <c r="I121" s="122"/>
      <c r="J121" s="123">
        <f>SUM(J98:J100)</f>
        <v>0</v>
      </c>
      <c r="L121" s="119"/>
      <c r="M121" s="735"/>
      <c r="N121" s="735"/>
      <c r="O121" s="735"/>
      <c r="P121" s="753"/>
      <c r="Q121" s="735"/>
      <c r="R121" s="753"/>
      <c r="S121" s="735"/>
      <c r="T121" s="753"/>
      <c r="U121" s="735"/>
      <c r="V121" s="735"/>
      <c r="W121" s="735"/>
      <c r="X121" s="735"/>
      <c r="AR121" s="120"/>
      <c r="AT121" s="127"/>
      <c r="AU121" s="127"/>
      <c r="AY121" s="120"/>
      <c r="BK121" s="128"/>
    </row>
    <row r="122" spans="1:65" s="9" customFormat="1" ht="22.95" customHeight="1">
      <c r="B122" s="119"/>
      <c r="D122" s="120" t="s">
        <v>71</v>
      </c>
      <c r="E122" s="129" t="s">
        <v>170</v>
      </c>
      <c r="F122" s="129" t="s">
        <v>1764</v>
      </c>
      <c r="I122" s="122"/>
      <c r="J122" s="130">
        <f>SUM(J123:J133)</f>
        <v>0</v>
      </c>
      <c r="L122" s="119"/>
      <c r="M122" s="735"/>
      <c r="N122" s="735"/>
      <c r="O122" s="735"/>
      <c r="P122" s="753"/>
      <c r="Q122" s="735"/>
      <c r="R122" s="753"/>
      <c r="S122" s="735"/>
      <c r="T122" s="753"/>
      <c r="U122" s="735"/>
      <c r="V122" s="735"/>
      <c r="W122" s="735"/>
      <c r="X122" s="735"/>
      <c r="AR122" s="120"/>
      <c r="AT122" s="127"/>
      <c r="AU122" s="127"/>
      <c r="AY122" s="120"/>
      <c r="BK122" s="128"/>
    </row>
    <row r="123" spans="1:65" s="2" customFormat="1" ht="64.5" customHeight="1">
      <c r="A123" s="237"/>
      <c r="B123" s="131"/>
      <c r="C123" s="145" t="s">
        <v>8</v>
      </c>
      <c r="D123" s="145"/>
      <c r="E123" s="146"/>
      <c r="F123" s="156" t="s">
        <v>412</v>
      </c>
      <c r="G123" s="148" t="s">
        <v>169</v>
      </c>
      <c r="H123" s="149">
        <v>1</v>
      </c>
      <c r="I123" s="150"/>
      <c r="J123" s="151">
        <f>ROUND(I123*H123,0)</f>
        <v>0</v>
      </c>
      <c r="K123" s="147" t="s">
        <v>1</v>
      </c>
      <c r="L123" s="152"/>
      <c r="M123" s="736"/>
      <c r="N123" s="737"/>
      <c r="O123" s="734"/>
      <c r="P123" s="757"/>
      <c r="Q123" s="757"/>
      <c r="R123" s="757"/>
      <c r="S123" s="757"/>
      <c r="T123" s="757"/>
      <c r="U123" s="734"/>
      <c r="V123" s="734"/>
      <c r="W123" s="734"/>
      <c r="X123" s="734"/>
      <c r="Y123" s="237"/>
      <c r="Z123" s="237"/>
      <c r="AA123" s="237"/>
      <c r="AB123" s="237"/>
      <c r="AC123" s="237"/>
      <c r="AD123" s="237"/>
      <c r="AE123" s="237"/>
      <c r="AR123" s="134"/>
      <c r="AT123" s="134"/>
      <c r="AU123" s="134"/>
      <c r="AY123" s="12"/>
      <c r="BE123" s="135"/>
      <c r="BF123" s="135"/>
      <c r="BG123" s="135"/>
      <c r="BH123" s="135"/>
      <c r="BI123" s="135"/>
      <c r="BJ123" s="12"/>
      <c r="BK123" s="135"/>
      <c r="BL123" s="12"/>
      <c r="BM123" s="134"/>
    </row>
    <row r="124" spans="1:65" s="10" customFormat="1" ht="13.2" customHeight="1">
      <c r="B124" s="136"/>
      <c r="D124" s="137" t="s">
        <v>131</v>
      </c>
      <c r="E124" s="138" t="s">
        <v>1</v>
      </c>
      <c r="F124" s="592" t="s">
        <v>415</v>
      </c>
      <c r="H124" s="140"/>
      <c r="I124" s="141"/>
      <c r="L124" s="136"/>
      <c r="M124" s="738"/>
      <c r="N124" s="738"/>
      <c r="O124" s="738"/>
      <c r="P124" s="738"/>
      <c r="Q124" s="738"/>
      <c r="R124" s="738"/>
      <c r="S124" s="738"/>
      <c r="T124" s="738"/>
      <c r="U124" s="738"/>
      <c r="V124" s="738"/>
      <c r="W124" s="738"/>
      <c r="X124" s="738"/>
      <c r="AT124" s="138"/>
      <c r="AU124" s="138"/>
      <c r="AY124" s="138"/>
    </row>
    <row r="125" spans="1:65" s="2" customFormat="1" ht="51" customHeight="1">
      <c r="A125" s="237"/>
      <c r="B125" s="131"/>
      <c r="C125" s="145" t="s">
        <v>78</v>
      </c>
      <c r="D125" s="145"/>
      <c r="E125" s="146"/>
      <c r="F125" s="156" t="s">
        <v>413</v>
      </c>
      <c r="G125" s="148" t="s">
        <v>169</v>
      </c>
      <c r="H125" s="149">
        <v>2</v>
      </c>
      <c r="I125" s="150"/>
      <c r="J125" s="151">
        <f>ROUND(I125*H125,0)</f>
        <v>0</v>
      </c>
      <c r="K125" s="147" t="s">
        <v>1</v>
      </c>
      <c r="L125" s="152"/>
      <c r="M125" s="736"/>
      <c r="N125" s="737"/>
      <c r="O125" s="734"/>
      <c r="P125" s="757"/>
      <c r="Q125" s="757"/>
      <c r="R125" s="757"/>
      <c r="S125" s="757"/>
      <c r="T125" s="757"/>
      <c r="U125" s="734"/>
      <c r="V125" s="734"/>
      <c r="W125" s="734"/>
      <c r="X125" s="734"/>
      <c r="Y125" s="237"/>
      <c r="Z125" s="237"/>
      <c r="AA125" s="237"/>
      <c r="AB125" s="237"/>
      <c r="AC125" s="237"/>
      <c r="AD125" s="237"/>
      <c r="AE125" s="237"/>
      <c r="AR125" s="134"/>
      <c r="AT125" s="134"/>
      <c r="AU125" s="134"/>
      <c r="AY125" s="12"/>
      <c r="BE125" s="135"/>
      <c r="BF125" s="135"/>
      <c r="BG125" s="135"/>
      <c r="BH125" s="135"/>
      <c r="BI125" s="135"/>
      <c r="BJ125" s="12"/>
      <c r="BK125" s="135"/>
      <c r="BL125" s="12"/>
      <c r="BM125" s="134"/>
    </row>
    <row r="126" spans="1:65" s="10" customFormat="1" ht="14.5" customHeight="1">
      <c r="B126" s="136"/>
      <c r="D126" s="137" t="s">
        <v>131</v>
      </c>
      <c r="E126" s="138" t="s">
        <v>1</v>
      </c>
      <c r="F126" s="592" t="s">
        <v>415</v>
      </c>
      <c r="H126" s="140"/>
      <c r="I126" s="141"/>
      <c r="L126" s="136"/>
      <c r="M126" s="738"/>
      <c r="N126" s="738"/>
      <c r="O126" s="738"/>
      <c r="P126" s="738"/>
      <c r="Q126" s="738"/>
      <c r="R126" s="738"/>
      <c r="S126" s="738"/>
      <c r="T126" s="738"/>
      <c r="U126" s="738"/>
      <c r="V126" s="738"/>
      <c r="W126" s="738"/>
      <c r="X126" s="738"/>
      <c r="AT126" s="138"/>
      <c r="AU126" s="138"/>
      <c r="AY126" s="138"/>
    </row>
    <row r="127" spans="1:65" s="2" customFormat="1" ht="65.25" customHeight="1">
      <c r="A127" s="237"/>
      <c r="B127" s="131"/>
      <c r="C127" s="145" t="s">
        <v>132</v>
      </c>
      <c r="D127" s="145"/>
      <c r="E127" s="146"/>
      <c r="F127" s="156" t="s">
        <v>414</v>
      </c>
      <c r="G127" s="148" t="s">
        <v>169</v>
      </c>
      <c r="H127" s="149">
        <v>2</v>
      </c>
      <c r="I127" s="150"/>
      <c r="J127" s="151">
        <f>ROUND(I127*H127,0)</f>
        <v>0</v>
      </c>
      <c r="K127" s="147" t="s">
        <v>1</v>
      </c>
      <c r="L127" s="152"/>
      <c r="M127" s="736"/>
      <c r="N127" s="737"/>
      <c r="O127" s="734"/>
      <c r="P127" s="757"/>
      <c r="Q127" s="757"/>
      <c r="R127" s="757"/>
      <c r="S127" s="757"/>
      <c r="T127" s="757"/>
      <c r="U127" s="734"/>
      <c r="V127" s="734"/>
      <c r="W127" s="734"/>
      <c r="X127" s="734"/>
      <c r="Y127" s="237"/>
      <c r="Z127" s="237"/>
      <c r="AA127" s="237"/>
      <c r="AB127" s="237"/>
      <c r="AC127" s="237"/>
      <c r="AD127" s="237"/>
      <c r="AE127" s="237"/>
      <c r="AR127" s="134"/>
      <c r="AT127" s="134"/>
      <c r="AU127" s="134"/>
      <c r="AY127" s="12"/>
      <c r="BE127" s="135"/>
      <c r="BF127" s="135"/>
      <c r="BG127" s="135"/>
      <c r="BH127" s="135"/>
      <c r="BI127" s="135"/>
      <c r="BJ127" s="12"/>
      <c r="BK127" s="135"/>
      <c r="BL127" s="12"/>
      <c r="BM127" s="134"/>
    </row>
    <row r="128" spans="1:65" s="10" customFormat="1" ht="15" customHeight="1">
      <c r="B128" s="136"/>
      <c r="D128" s="137" t="s">
        <v>131</v>
      </c>
      <c r="E128" s="138" t="s">
        <v>1</v>
      </c>
      <c r="F128" s="155" t="s">
        <v>415</v>
      </c>
      <c r="H128" s="140"/>
      <c r="I128" s="141"/>
      <c r="L128" s="136"/>
      <c r="M128" s="738"/>
      <c r="N128" s="738"/>
      <c r="O128" s="738"/>
      <c r="P128" s="738"/>
      <c r="Q128" s="738"/>
      <c r="R128" s="738"/>
      <c r="S128" s="738"/>
      <c r="T128" s="738"/>
      <c r="U128" s="738"/>
      <c r="V128" s="738"/>
      <c r="W128" s="738"/>
      <c r="X128" s="738"/>
      <c r="AT128" s="138"/>
      <c r="AU128" s="138"/>
      <c r="AY128" s="138"/>
    </row>
    <row r="129" spans="1:65" s="2" customFormat="1" ht="52.5" customHeight="1">
      <c r="A129" s="237"/>
      <c r="B129" s="131"/>
      <c r="C129" s="145" t="s">
        <v>103</v>
      </c>
      <c r="D129" s="145"/>
      <c r="E129" s="146"/>
      <c r="F129" s="156" t="s">
        <v>416</v>
      </c>
      <c r="G129" s="148" t="s">
        <v>169</v>
      </c>
      <c r="H129" s="149">
        <v>2</v>
      </c>
      <c r="I129" s="150"/>
      <c r="J129" s="151">
        <f>ROUND(I129*H129,0)</f>
        <v>0</v>
      </c>
      <c r="K129" s="147" t="s">
        <v>1</v>
      </c>
      <c r="L129" s="152"/>
      <c r="M129" s="736"/>
      <c r="N129" s="737"/>
      <c r="O129" s="734"/>
      <c r="P129" s="757"/>
      <c r="Q129" s="757"/>
      <c r="R129" s="757"/>
      <c r="S129" s="757"/>
      <c r="T129" s="757"/>
      <c r="U129" s="734"/>
      <c r="V129" s="734"/>
      <c r="W129" s="734"/>
      <c r="X129" s="734"/>
      <c r="Y129" s="237"/>
      <c r="Z129" s="237"/>
      <c r="AA129" s="237"/>
      <c r="AB129" s="237"/>
      <c r="AC129" s="237"/>
      <c r="AD129" s="237"/>
      <c r="AE129" s="237"/>
      <c r="AR129" s="134"/>
      <c r="AT129" s="134"/>
      <c r="AU129" s="134"/>
      <c r="AY129" s="12"/>
      <c r="BE129" s="135"/>
      <c r="BF129" s="135"/>
      <c r="BG129" s="135"/>
      <c r="BH129" s="135"/>
      <c r="BI129" s="135"/>
      <c r="BJ129" s="12"/>
      <c r="BK129" s="135"/>
      <c r="BL129" s="12"/>
      <c r="BM129" s="134"/>
    </row>
    <row r="130" spans="1:65" s="10" customFormat="1" ht="14.5" customHeight="1">
      <c r="B130" s="136"/>
      <c r="D130" s="137" t="s">
        <v>131</v>
      </c>
      <c r="E130" s="138" t="s">
        <v>1</v>
      </c>
      <c r="F130" s="155" t="s">
        <v>415</v>
      </c>
      <c r="H130" s="140"/>
      <c r="I130" s="141"/>
      <c r="L130" s="136"/>
      <c r="M130" s="738"/>
      <c r="N130" s="738"/>
      <c r="O130" s="738"/>
      <c r="P130" s="738"/>
      <c r="Q130" s="738"/>
      <c r="R130" s="738"/>
      <c r="S130" s="738"/>
      <c r="T130" s="738"/>
      <c r="U130" s="738"/>
      <c r="V130" s="738"/>
      <c r="W130" s="738"/>
      <c r="X130" s="738"/>
      <c r="AT130" s="138"/>
      <c r="AU130" s="138"/>
      <c r="AY130" s="138"/>
    </row>
    <row r="131" spans="1:65" s="2" customFormat="1" ht="38.25" customHeight="1">
      <c r="A131" s="237"/>
      <c r="B131" s="131"/>
      <c r="C131" s="145" t="s">
        <v>133</v>
      </c>
      <c r="D131" s="145"/>
      <c r="E131" s="146"/>
      <c r="F131" s="156" t="s">
        <v>417</v>
      </c>
      <c r="G131" s="148" t="s">
        <v>171</v>
      </c>
      <c r="H131" s="149">
        <v>100</v>
      </c>
      <c r="I131" s="150"/>
      <c r="J131" s="151">
        <f>ROUND(I131*H131,0)</f>
        <v>0</v>
      </c>
      <c r="K131" s="147" t="s">
        <v>1</v>
      </c>
      <c r="L131" s="152"/>
      <c r="M131" s="736"/>
      <c r="N131" s="737"/>
      <c r="O131" s="734"/>
      <c r="P131" s="757"/>
      <c r="Q131" s="757"/>
      <c r="R131" s="757"/>
      <c r="S131" s="757"/>
      <c r="T131" s="757"/>
      <c r="U131" s="734"/>
      <c r="V131" s="734"/>
      <c r="W131" s="734"/>
      <c r="X131" s="734"/>
      <c r="Y131" s="237"/>
      <c r="Z131" s="237"/>
      <c r="AA131" s="237"/>
      <c r="AB131" s="237"/>
      <c r="AC131" s="237"/>
      <c r="AD131" s="237"/>
      <c r="AE131" s="237"/>
      <c r="AR131" s="134"/>
      <c r="AT131" s="134"/>
      <c r="AU131" s="134"/>
      <c r="AY131" s="12"/>
      <c r="BE131" s="135"/>
      <c r="BF131" s="135"/>
      <c r="BG131" s="135"/>
      <c r="BH131" s="135"/>
      <c r="BI131" s="135"/>
      <c r="BJ131" s="12"/>
      <c r="BK131" s="135"/>
      <c r="BL131" s="12"/>
      <c r="BM131" s="134"/>
    </row>
    <row r="132" spans="1:65" s="10" customFormat="1" ht="15.65" customHeight="1">
      <c r="B132" s="136"/>
      <c r="D132" s="137" t="s">
        <v>131</v>
      </c>
      <c r="E132" s="138" t="s">
        <v>1</v>
      </c>
      <c r="F132" s="155" t="s">
        <v>415</v>
      </c>
      <c r="H132" s="140"/>
      <c r="I132" s="141"/>
      <c r="L132" s="136"/>
      <c r="M132" s="738"/>
      <c r="N132" s="738"/>
      <c r="O132" s="738"/>
      <c r="P132" s="738"/>
      <c r="Q132" s="738"/>
      <c r="R132" s="738"/>
      <c r="S132" s="738"/>
      <c r="T132" s="738"/>
      <c r="U132" s="738"/>
      <c r="V132" s="738"/>
      <c r="W132" s="738"/>
      <c r="X132" s="738"/>
      <c r="AT132" s="138"/>
      <c r="AU132" s="138"/>
      <c r="AY132" s="138"/>
    </row>
    <row r="133" spans="1:65" s="2" customFormat="1" ht="37.5" customHeight="1">
      <c r="A133" s="237"/>
      <c r="B133" s="131"/>
      <c r="C133" s="145" t="s">
        <v>107</v>
      </c>
      <c r="D133" s="145"/>
      <c r="E133" s="146"/>
      <c r="F133" s="156" t="s">
        <v>418</v>
      </c>
      <c r="G133" s="148" t="s">
        <v>171</v>
      </c>
      <c r="H133" s="149">
        <v>10</v>
      </c>
      <c r="I133" s="150"/>
      <c r="J133" s="151">
        <f>ROUND(I133*H133,0)</f>
        <v>0</v>
      </c>
      <c r="K133" s="147" t="s">
        <v>1</v>
      </c>
      <c r="L133" s="152"/>
      <c r="M133" s="736"/>
      <c r="N133" s="737"/>
      <c r="O133" s="734"/>
      <c r="P133" s="757"/>
      <c r="Q133" s="757"/>
      <c r="R133" s="757"/>
      <c r="S133" s="757"/>
      <c r="T133" s="757"/>
      <c r="U133" s="734"/>
      <c r="V133" s="734"/>
      <c r="W133" s="734"/>
      <c r="X133" s="734"/>
      <c r="Y133" s="237"/>
      <c r="Z133" s="237"/>
      <c r="AA133" s="237"/>
      <c r="AB133" s="237"/>
      <c r="AC133" s="237"/>
      <c r="AD133" s="237"/>
      <c r="AE133" s="237"/>
      <c r="AR133" s="134"/>
      <c r="AT133" s="134"/>
      <c r="AU133" s="134"/>
      <c r="AY133" s="12"/>
      <c r="BE133" s="135"/>
      <c r="BF133" s="135"/>
      <c r="BG133" s="135"/>
      <c r="BH133" s="135"/>
      <c r="BI133" s="135"/>
      <c r="BJ133" s="12"/>
      <c r="BK133" s="135"/>
      <c r="BL133" s="12"/>
      <c r="BM133" s="134"/>
    </row>
    <row r="134" spans="1:65" s="2" customFormat="1" ht="18" customHeight="1">
      <c r="A134" s="136"/>
      <c r="B134" s="10"/>
      <c r="C134" s="10"/>
      <c r="D134" s="137" t="s">
        <v>131</v>
      </c>
      <c r="E134" s="138" t="s">
        <v>1</v>
      </c>
      <c r="F134" s="155" t="s">
        <v>415</v>
      </c>
      <c r="G134" s="10"/>
      <c r="H134" s="140"/>
      <c r="I134" s="141"/>
      <c r="J134" s="10"/>
      <c r="K134" s="147"/>
      <c r="L134" s="152"/>
      <c r="M134" s="736"/>
      <c r="N134" s="737"/>
      <c r="O134" s="734"/>
      <c r="P134" s="757"/>
      <c r="Q134" s="757"/>
      <c r="R134" s="757"/>
      <c r="S134" s="757"/>
      <c r="T134" s="757"/>
      <c r="U134" s="734"/>
      <c r="V134" s="734"/>
      <c r="W134" s="734"/>
      <c r="X134" s="734"/>
      <c r="Y134" s="237"/>
      <c r="Z134" s="237"/>
      <c r="AA134" s="237"/>
      <c r="AB134" s="237"/>
      <c r="AC134" s="237"/>
      <c r="AD134" s="237"/>
      <c r="AE134" s="237"/>
      <c r="AR134" s="134"/>
      <c r="AT134" s="134"/>
      <c r="AU134" s="134"/>
      <c r="AY134" s="12"/>
      <c r="BE134" s="135"/>
      <c r="BF134" s="135"/>
      <c r="BG134" s="135"/>
      <c r="BH134" s="135"/>
      <c r="BI134" s="135"/>
      <c r="BJ134" s="12"/>
      <c r="BK134" s="135"/>
      <c r="BL134" s="12"/>
      <c r="BM134" s="134"/>
    </row>
    <row r="135" spans="1:65" s="2" customFormat="1" ht="37.5" customHeight="1">
      <c r="A135" s="237"/>
      <c r="B135" s="131"/>
      <c r="C135" s="205"/>
      <c r="D135" s="120" t="s">
        <v>71</v>
      </c>
      <c r="E135" s="129" t="s">
        <v>172</v>
      </c>
      <c r="F135" s="129" t="s">
        <v>1763</v>
      </c>
      <c r="G135" s="208"/>
      <c r="H135" s="209"/>
      <c r="I135" s="212"/>
      <c r="J135" s="130">
        <f>SUM(J136:J145)</f>
        <v>0</v>
      </c>
      <c r="K135" s="147"/>
      <c r="L135" s="152"/>
      <c r="M135" s="736"/>
      <c r="N135" s="737"/>
      <c r="O135" s="734"/>
      <c r="P135" s="757"/>
      <c r="Q135" s="757"/>
      <c r="R135" s="757"/>
      <c r="S135" s="757"/>
      <c r="T135" s="757"/>
      <c r="U135" s="734"/>
      <c r="V135" s="734"/>
      <c r="W135" s="734"/>
      <c r="X135" s="734"/>
      <c r="Y135" s="237"/>
      <c r="Z135" s="237"/>
      <c r="AA135" s="237"/>
      <c r="AB135" s="237"/>
      <c r="AC135" s="237"/>
      <c r="AD135" s="237"/>
      <c r="AE135" s="237"/>
      <c r="AR135" s="134"/>
      <c r="AT135" s="134"/>
      <c r="AU135" s="134"/>
      <c r="AY135" s="12"/>
      <c r="BE135" s="135"/>
      <c r="BF135" s="135"/>
      <c r="BG135" s="135"/>
      <c r="BH135" s="135"/>
      <c r="BI135" s="135"/>
      <c r="BJ135" s="12"/>
      <c r="BK135" s="135"/>
      <c r="BL135" s="12"/>
      <c r="BM135" s="134"/>
    </row>
    <row r="136" spans="1:65" s="2" customFormat="1" ht="31.5" customHeight="1">
      <c r="A136" s="237"/>
      <c r="B136" s="131"/>
      <c r="C136" s="145" t="s">
        <v>134</v>
      </c>
      <c r="D136" s="145"/>
      <c r="E136" s="146"/>
      <c r="F136" s="156" t="s">
        <v>419</v>
      </c>
      <c r="G136" s="148" t="s">
        <v>171</v>
      </c>
      <c r="H136" s="149">
        <v>12</v>
      </c>
      <c r="I136" s="150"/>
      <c r="J136" s="151">
        <f>ROUND(I136*H136,0)</f>
        <v>0</v>
      </c>
      <c r="K136" s="147" t="s">
        <v>1</v>
      </c>
      <c r="L136" s="152"/>
      <c r="M136" s="736"/>
      <c r="N136" s="737"/>
      <c r="O136" s="734"/>
      <c r="P136" s="757"/>
      <c r="Q136" s="757"/>
      <c r="R136" s="757"/>
      <c r="S136" s="757"/>
      <c r="T136" s="757"/>
      <c r="U136" s="734"/>
      <c r="V136" s="734"/>
      <c r="W136" s="734"/>
      <c r="X136" s="734"/>
      <c r="Y136" s="237"/>
      <c r="Z136" s="237"/>
      <c r="AA136" s="237"/>
      <c r="AB136" s="237"/>
      <c r="AC136" s="237"/>
      <c r="AD136" s="237"/>
      <c r="AE136" s="237"/>
      <c r="AR136" s="134"/>
      <c r="AT136" s="134"/>
      <c r="AU136" s="134"/>
      <c r="AY136" s="12"/>
      <c r="BE136" s="135"/>
      <c r="BF136" s="135"/>
      <c r="BG136" s="135"/>
      <c r="BH136" s="135"/>
      <c r="BI136" s="135"/>
      <c r="BJ136" s="12"/>
      <c r="BK136" s="135"/>
      <c r="BL136" s="12"/>
      <c r="BM136" s="134"/>
    </row>
    <row r="137" spans="1:65" s="9" customFormat="1" ht="13.2" customHeight="1">
      <c r="B137" s="119"/>
      <c r="C137" s="10"/>
      <c r="D137" s="137"/>
      <c r="E137" s="138"/>
      <c r="F137" s="155" t="s">
        <v>415</v>
      </c>
      <c r="G137" s="10"/>
      <c r="H137" s="140"/>
      <c r="I137" s="141"/>
      <c r="J137" s="10"/>
      <c r="K137" s="175"/>
      <c r="L137" s="119"/>
      <c r="M137" s="735"/>
      <c r="N137" s="735"/>
      <c r="O137" s="735"/>
      <c r="P137" s="753"/>
      <c r="Q137" s="735"/>
      <c r="R137" s="753"/>
      <c r="S137" s="735"/>
      <c r="T137" s="753"/>
      <c r="U137" s="735"/>
      <c r="V137" s="735"/>
      <c r="W137" s="735"/>
      <c r="X137" s="735"/>
      <c r="AR137" s="120"/>
      <c r="AT137" s="127"/>
      <c r="AU137" s="127"/>
      <c r="AY137" s="120"/>
      <c r="BK137" s="128"/>
    </row>
    <row r="138" spans="1:65" s="2" customFormat="1" ht="31.5" customHeight="1">
      <c r="A138" s="237"/>
      <c r="B138" s="131"/>
      <c r="C138" s="145">
        <v>8</v>
      </c>
      <c r="D138" s="145"/>
      <c r="E138" s="146"/>
      <c r="F138" s="156" t="s">
        <v>420</v>
      </c>
      <c r="G138" s="148" t="s">
        <v>171</v>
      </c>
      <c r="H138" s="149">
        <v>10</v>
      </c>
      <c r="I138" s="150"/>
      <c r="J138" s="151">
        <f>ROUND(I138*H138,0)</f>
        <v>0</v>
      </c>
      <c r="K138" s="147" t="s">
        <v>1</v>
      </c>
      <c r="L138" s="152"/>
      <c r="M138" s="736"/>
      <c r="N138" s="737"/>
      <c r="O138" s="734"/>
      <c r="P138" s="757"/>
      <c r="Q138" s="757"/>
      <c r="R138" s="757"/>
      <c r="S138" s="757"/>
      <c r="T138" s="757"/>
      <c r="U138" s="734"/>
      <c r="V138" s="734"/>
      <c r="W138" s="734"/>
      <c r="X138" s="734"/>
      <c r="Y138" s="237"/>
      <c r="Z138" s="237"/>
      <c r="AA138" s="237"/>
      <c r="AB138" s="237"/>
      <c r="AC138" s="237"/>
      <c r="AD138" s="237"/>
      <c r="AE138" s="237"/>
      <c r="AR138" s="134"/>
      <c r="AT138" s="134"/>
      <c r="AU138" s="134"/>
      <c r="AY138" s="12"/>
      <c r="BE138" s="135"/>
      <c r="BF138" s="135"/>
      <c r="BG138" s="135"/>
      <c r="BH138" s="135"/>
      <c r="BI138" s="135"/>
      <c r="BJ138" s="12"/>
      <c r="BK138" s="135"/>
      <c r="BL138" s="12"/>
      <c r="BM138" s="134"/>
    </row>
    <row r="139" spans="1:65" s="10" customFormat="1" ht="13.2" customHeight="1">
      <c r="B139" s="136"/>
      <c r="D139" s="137" t="s">
        <v>131</v>
      </c>
      <c r="E139" s="138" t="s">
        <v>1</v>
      </c>
      <c r="F139" s="155" t="s">
        <v>415</v>
      </c>
      <c r="H139" s="140"/>
      <c r="I139" s="141"/>
      <c r="L139" s="136"/>
      <c r="M139" s="738"/>
      <c r="N139" s="738"/>
      <c r="O139" s="738"/>
      <c r="P139" s="738"/>
      <c r="Q139" s="738"/>
      <c r="R139" s="738"/>
      <c r="S139" s="738"/>
      <c r="T139" s="738"/>
      <c r="U139" s="738"/>
      <c r="V139" s="738"/>
      <c r="W139" s="738"/>
      <c r="X139" s="738"/>
      <c r="AT139" s="138"/>
      <c r="AU139" s="138"/>
      <c r="AY139" s="138"/>
    </row>
    <row r="140" spans="1:65" s="2" customFormat="1" ht="28.5" customHeight="1">
      <c r="A140" s="237"/>
      <c r="B140" s="131"/>
      <c r="C140" s="145">
        <v>9</v>
      </c>
      <c r="D140" s="145"/>
      <c r="E140" s="146"/>
      <c r="F140" s="156" t="s">
        <v>421</v>
      </c>
      <c r="G140" s="148" t="s">
        <v>169</v>
      </c>
      <c r="H140" s="149">
        <v>1</v>
      </c>
      <c r="I140" s="150"/>
      <c r="J140" s="151">
        <f>ROUND(I140*H140,0)</f>
        <v>0</v>
      </c>
      <c r="K140" s="147" t="s">
        <v>1</v>
      </c>
      <c r="L140" s="152"/>
      <c r="M140" s="736"/>
      <c r="N140" s="737"/>
      <c r="O140" s="734"/>
      <c r="P140" s="757"/>
      <c r="Q140" s="757"/>
      <c r="R140" s="757"/>
      <c r="S140" s="757"/>
      <c r="T140" s="757"/>
      <c r="U140" s="734"/>
      <c r="V140" s="734"/>
      <c r="W140" s="734"/>
      <c r="X140" s="734"/>
      <c r="Y140" s="237"/>
      <c r="Z140" s="237"/>
      <c r="AA140" s="237"/>
      <c r="AB140" s="237"/>
      <c r="AC140" s="237"/>
      <c r="AD140" s="237"/>
      <c r="AE140" s="237"/>
      <c r="AR140" s="134"/>
      <c r="AT140" s="134"/>
      <c r="AU140" s="134"/>
      <c r="AY140" s="12"/>
      <c r="BE140" s="135"/>
      <c r="BF140" s="135"/>
      <c r="BG140" s="135"/>
      <c r="BH140" s="135"/>
      <c r="BI140" s="135"/>
      <c r="BJ140" s="12"/>
      <c r="BK140" s="135"/>
      <c r="BL140" s="12"/>
      <c r="BM140" s="134"/>
    </row>
    <row r="141" spans="1:65" s="10" customFormat="1" ht="13.95" customHeight="1">
      <c r="B141" s="136"/>
      <c r="D141" s="137" t="s">
        <v>131</v>
      </c>
      <c r="E141" s="138" t="s">
        <v>1</v>
      </c>
      <c r="F141" s="155" t="s">
        <v>415</v>
      </c>
      <c r="H141" s="140"/>
      <c r="I141" s="141"/>
      <c r="L141" s="136"/>
      <c r="M141" s="738"/>
      <c r="N141" s="738"/>
      <c r="O141" s="738"/>
      <c r="P141" s="738"/>
      <c r="Q141" s="738"/>
      <c r="R141" s="738"/>
      <c r="S141" s="738"/>
      <c r="T141" s="738"/>
      <c r="U141" s="738"/>
      <c r="V141" s="738"/>
      <c r="W141" s="738"/>
      <c r="X141" s="738"/>
      <c r="AT141" s="138"/>
      <c r="AU141" s="138"/>
      <c r="AY141" s="138"/>
    </row>
    <row r="142" spans="1:65" s="2" customFormat="1" ht="27.75" customHeight="1">
      <c r="A142" s="237"/>
      <c r="B142" s="131"/>
      <c r="C142" s="145">
        <v>10</v>
      </c>
      <c r="D142" s="145"/>
      <c r="E142" s="146"/>
      <c r="F142" s="156" t="s">
        <v>422</v>
      </c>
      <c r="G142" s="148" t="s">
        <v>169</v>
      </c>
      <c r="H142" s="149">
        <v>1</v>
      </c>
      <c r="I142" s="150"/>
      <c r="J142" s="151">
        <f>ROUND(I142*H142,0)</f>
        <v>0</v>
      </c>
      <c r="K142" s="147" t="s">
        <v>1</v>
      </c>
      <c r="L142" s="152"/>
      <c r="M142" s="736"/>
      <c r="N142" s="737"/>
      <c r="O142" s="734"/>
      <c r="P142" s="757"/>
      <c r="Q142" s="757"/>
      <c r="R142" s="757"/>
      <c r="S142" s="757"/>
      <c r="T142" s="757"/>
      <c r="U142" s="734"/>
      <c r="V142" s="734"/>
      <c r="W142" s="734"/>
      <c r="X142" s="734"/>
      <c r="Y142" s="237"/>
      <c r="Z142" s="237"/>
      <c r="AA142" s="237"/>
      <c r="AB142" s="237"/>
      <c r="AC142" s="237"/>
      <c r="AD142" s="237"/>
      <c r="AE142" s="237"/>
      <c r="AR142" s="134"/>
      <c r="AT142" s="134"/>
      <c r="AU142" s="134"/>
      <c r="AY142" s="12"/>
      <c r="BE142" s="135"/>
      <c r="BF142" s="135"/>
      <c r="BG142" s="135"/>
      <c r="BH142" s="135"/>
      <c r="BI142" s="135"/>
      <c r="BJ142" s="12"/>
      <c r="BK142" s="135"/>
      <c r="BL142" s="12"/>
      <c r="BM142" s="134"/>
    </row>
    <row r="143" spans="1:65" s="10" customFormat="1" ht="15" customHeight="1">
      <c r="B143" s="136"/>
      <c r="D143" s="137" t="s">
        <v>131</v>
      </c>
      <c r="E143" s="138"/>
      <c r="F143" s="155" t="s">
        <v>415</v>
      </c>
      <c r="H143" s="140"/>
      <c r="I143" s="141"/>
      <c r="L143" s="136"/>
      <c r="M143" s="738"/>
      <c r="N143" s="738"/>
      <c r="O143" s="738"/>
      <c r="P143" s="738"/>
      <c r="Q143" s="738"/>
      <c r="R143" s="738"/>
      <c r="S143" s="738"/>
      <c r="T143" s="738"/>
      <c r="U143" s="738"/>
      <c r="V143" s="738"/>
      <c r="W143" s="738"/>
      <c r="X143" s="738"/>
      <c r="AT143" s="138"/>
      <c r="AU143" s="138"/>
      <c r="AY143" s="138"/>
    </row>
    <row r="144" spans="1:65" s="2" customFormat="1" ht="11.6">
      <c r="A144" s="237"/>
      <c r="B144" s="131"/>
      <c r="C144" s="145">
        <v>11</v>
      </c>
      <c r="D144" s="145"/>
      <c r="E144" s="146"/>
      <c r="F144" s="156" t="s">
        <v>423</v>
      </c>
      <c r="G144" s="148" t="s">
        <v>169</v>
      </c>
      <c r="H144" s="149">
        <v>1</v>
      </c>
      <c r="I144" s="150"/>
      <c r="J144" s="151">
        <f>ROUND(I144*H144,0)</f>
        <v>0</v>
      </c>
      <c r="K144" s="147" t="s">
        <v>1</v>
      </c>
      <c r="L144" s="152"/>
      <c r="M144" s="736"/>
      <c r="N144" s="737"/>
      <c r="O144" s="734"/>
      <c r="P144" s="757"/>
      <c r="Q144" s="757"/>
      <c r="R144" s="757"/>
      <c r="S144" s="757"/>
      <c r="T144" s="757"/>
      <c r="U144" s="734"/>
      <c r="V144" s="734"/>
      <c r="W144" s="734"/>
      <c r="X144" s="734"/>
      <c r="Y144" s="237"/>
      <c r="Z144" s="237"/>
      <c r="AA144" s="237"/>
      <c r="AB144" s="237"/>
      <c r="AC144" s="237"/>
      <c r="AD144" s="237"/>
      <c r="AE144" s="237"/>
      <c r="AR144" s="134"/>
      <c r="AT144" s="134"/>
      <c r="AU144" s="134"/>
      <c r="AY144" s="12"/>
      <c r="BE144" s="135"/>
      <c r="BF144" s="135"/>
      <c r="BG144" s="135"/>
      <c r="BH144" s="135"/>
      <c r="BI144" s="135"/>
      <c r="BJ144" s="12"/>
      <c r="BK144" s="135"/>
      <c r="BL144" s="12"/>
      <c r="BM144" s="134"/>
    </row>
    <row r="145" spans="1:65" s="2" customFormat="1" ht="34.200000000000003" customHeight="1">
      <c r="A145" s="237"/>
      <c r="B145" s="131"/>
      <c r="C145" s="145">
        <v>12</v>
      </c>
      <c r="D145" s="145"/>
      <c r="E145" s="146"/>
      <c r="F145" s="156" t="s">
        <v>424</v>
      </c>
      <c r="G145" s="148" t="s">
        <v>270</v>
      </c>
      <c r="H145" s="149">
        <v>10</v>
      </c>
      <c r="I145" s="150"/>
      <c r="J145" s="151">
        <f>ROUND(I145*H145,0)</f>
        <v>0</v>
      </c>
      <c r="K145" s="147" t="s">
        <v>1</v>
      </c>
      <c r="L145" s="152"/>
      <c r="M145" s="736"/>
      <c r="N145" s="737"/>
      <c r="O145" s="734"/>
      <c r="P145" s="757"/>
      <c r="Q145" s="757"/>
      <c r="R145" s="757"/>
      <c r="S145" s="757"/>
      <c r="T145" s="757"/>
      <c r="U145" s="734"/>
      <c r="V145" s="734"/>
      <c r="W145" s="734"/>
      <c r="X145" s="734"/>
      <c r="Y145" s="237"/>
      <c r="Z145" s="237"/>
      <c r="AA145" s="237"/>
      <c r="AB145" s="237"/>
      <c r="AC145" s="237"/>
      <c r="AD145" s="237"/>
      <c r="AE145" s="237"/>
      <c r="AR145" s="134"/>
      <c r="AT145" s="134"/>
      <c r="AU145" s="134"/>
      <c r="AY145" s="12"/>
      <c r="BE145" s="135"/>
      <c r="BF145" s="135"/>
      <c r="BG145" s="135"/>
      <c r="BH145" s="135"/>
      <c r="BI145" s="135"/>
      <c r="BJ145" s="12"/>
      <c r="BK145" s="135"/>
      <c r="BL145" s="12"/>
      <c r="BM145" s="134"/>
    </row>
    <row r="146" spans="1:65" s="10" customFormat="1" ht="14.5" customHeight="1">
      <c r="B146" s="136"/>
      <c r="D146" s="137" t="s">
        <v>131</v>
      </c>
      <c r="E146" s="138"/>
      <c r="F146" s="155" t="s">
        <v>415</v>
      </c>
      <c r="H146" s="140"/>
      <c r="I146" s="141"/>
      <c r="L146" s="136"/>
      <c r="M146" s="738"/>
      <c r="N146" s="738"/>
      <c r="O146" s="738"/>
      <c r="P146" s="738"/>
      <c r="Q146" s="738"/>
      <c r="R146" s="738"/>
      <c r="S146" s="738"/>
      <c r="T146" s="738"/>
      <c r="U146" s="738"/>
      <c r="V146" s="738"/>
      <c r="W146" s="738"/>
      <c r="X146" s="738"/>
      <c r="AT146" s="138"/>
      <c r="AU146" s="138"/>
      <c r="AY146" s="138"/>
    </row>
    <row r="147" spans="1:65" s="2" customFormat="1" ht="27.75" customHeight="1">
      <c r="A147" s="237"/>
      <c r="B147" s="131"/>
      <c r="C147" s="205"/>
      <c r="D147" s="120" t="s">
        <v>71</v>
      </c>
      <c r="E147" s="129" t="s">
        <v>173</v>
      </c>
      <c r="F147" s="129" t="s">
        <v>1765</v>
      </c>
      <c r="G147" s="208"/>
      <c r="H147" s="209"/>
      <c r="I147" s="212"/>
      <c r="J147" s="130">
        <f>SUM(J148:J153)</f>
        <v>0</v>
      </c>
      <c r="K147" s="147"/>
      <c r="L147" s="152"/>
      <c r="M147" s="736"/>
      <c r="N147" s="737"/>
      <c r="O147" s="734"/>
      <c r="P147" s="757"/>
      <c r="Q147" s="757"/>
      <c r="R147" s="757"/>
      <c r="S147" s="757"/>
      <c r="T147" s="757"/>
      <c r="U147" s="734"/>
      <c r="V147" s="734"/>
      <c r="W147" s="734"/>
      <c r="X147" s="734"/>
      <c r="Y147" s="237"/>
      <c r="Z147" s="237"/>
      <c r="AA147" s="237"/>
      <c r="AB147" s="237"/>
      <c r="AC147" s="237"/>
      <c r="AD147" s="237"/>
      <c r="AE147" s="237"/>
      <c r="AR147" s="134"/>
      <c r="AT147" s="134"/>
      <c r="AU147" s="134"/>
      <c r="AY147" s="12"/>
      <c r="BE147" s="135"/>
      <c r="BF147" s="135"/>
      <c r="BG147" s="135"/>
      <c r="BH147" s="135"/>
      <c r="BI147" s="135"/>
      <c r="BJ147" s="12"/>
      <c r="BK147" s="135"/>
      <c r="BL147" s="12"/>
      <c r="BM147" s="134"/>
    </row>
    <row r="148" spans="1:65" s="10" customFormat="1" ht="24" customHeight="1">
      <c r="B148" s="136"/>
      <c r="C148" s="167">
        <v>13</v>
      </c>
      <c r="D148" s="167"/>
      <c r="E148" s="157"/>
      <c r="F148" s="156" t="s">
        <v>426</v>
      </c>
      <c r="G148" s="163" t="s">
        <v>158</v>
      </c>
      <c r="H148" s="164">
        <v>150</v>
      </c>
      <c r="I148" s="563"/>
      <c r="J148" s="172">
        <f>ROUND(I148*H148,0)</f>
        <v>0</v>
      </c>
      <c r="K148" s="158" t="s">
        <v>1</v>
      </c>
      <c r="L148" s="136"/>
      <c r="M148" s="738"/>
      <c r="N148" s="738"/>
      <c r="O148" s="738"/>
      <c r="P148" s="738"/>
      <c r="Q148" s="738"/>
      <c r="R148" s="738"/>
      <c r="S148" s="738"/>
      <c r="T148" s="738"/>
      <c r="U148" s="738"/>
      <c r="V148" s="738"/>
      <c r="W148" s="738"/>
      <c r="X148" s="738"/>
      <c r="AT148" s="138"/>
      <c r="AU148" s="138"/>
      <c r="AY148" s="138"/>
    </row>
    <row r="149" spans="1:65" s="10" customFormat="1" ht="14.5" customHeight="1">
      <c r="B149" s="136"/>
      <c r="C149" s="165"/>
      <c r="D149" s="168" t="s">
        <v>131</v>
      </c>
      <c r="E149" s="161" t="s">
        <v>1</v>
      </c>
      <c r="F149" s="170" t="s">
        <v>415</v>
      </c>
      <c r="G149" s="165"/>
      <c r="H149" s="166"/>
      <c r="I149" s="564"/>
      <c r="J149" s="165"/>
      <c r="K149" s="160"/>
      <c r="L149" s="136"/>
      <c r="M149" s="738"/>
      <c r="N149" s="738"/>
      <c r="O149" s="738"/>
      <c r="P149" s="738"/>
      <c r="Q149" s="738"/>
      <c r="R149" s="738"/>
      <c r="S149" s="738"/>
      <c r="T149" s="738"/>
      <c r="U149" s="738"/>
      <c r="V149" s="738"/>
      <c r="W149" s="738"/>
      <c r="X149" s="738"/>
      <c r="AT149" s="138"/>
      <c r="AU149" s="138"/>
      <c r="AY149" s="138"/>
    </row>
    <row r="150" spans="1:65" s="10" customFormat="1" ht="23.25" customHeight="1">
      <c r="B150" s="136"/>
      <c r="C150" s="167">
        <v>14</v>
      </c>
      <c r="D150" s="167"/>
      <c r="E150" s="157"/>
      <c r="F150" s="156" t="s">
        <v>427</v>
      </c>
      <c r="G150" s="163" t="s">
        <v>158</v>
      </c>
      <c r="H150" s="164">
        <v>150</v>
      </c>
      <c r="I150" s="563"/>
      <c r="J150" s="172">
        <f>ROUND(I150*H150,0)</f>
        <v>0</v>
      </c>
      <c r="K150" s="158" t="s">
        <v>1</v>
      </c>
      <c r="L150" s="136"/>
      <c r="M150" s="738"/>
      <c r="N150" s="738"/>
      <c r="O150" s="738"/>
      <c r="P150" s="738"/>
      <c r="Q150" s="738"/>
      <c r="R150" s="738"/>
      <c r="S150" s="738"/>
      <c r="T150" s="738"/>
      <c r="U150" s="738"/>
      <c r="V150" s="738"/>
      <c r="W150" s="738"/>
      <c r="X150" s="738"/>
      <c r="AT150" s="138"/>
      <c r="AU150" s="138"/>
      <c r="AY150" s="138"/>
    </row>
    <row r="151" spans="1:65" s="10" customFormat="1" ht="14.5" customHeight="1">
      <c r="B151" s="136"/>
      <c r="C151" s="165"/>
      <c r="D151" s="168" t="s">
        <v>131</v>
      </c>
      <c r="E151" s="161" t="s">
        <v>1</v>
      </c>
      <c r="F151" s="170" t="s">
        <v>415</v>
      </c>
      <c r="G151" s="165"/>
      <c r="H151" s="166"/>
      <c r="I151" s="162"/>
      <c r="J151" s="165"/>
      <c r="K151" s="160"/>
      <c r="L151" s="136"/>
      <c r="M151" s="738"/>
      <c r="N151" s="738"/>
      <c r="O151" s="738"/>
      <c r="P151" s="738"/>
      <c r="Q151" s="738"/>
      <c r="R151" s="738"/>
      <c r="S151" s="738"/>
      <c r="T151" s="738"/>
      <c r="U151" s="738"/>
      <c r="V151" s="738"/>
      <c r="W151" s="738"/>
      <c r="X151" s="738"/>
      <c r="AT151" s="138"/>
      <c r="AU151" s="138"/>
      <c r="AY151" s="138"/>
    </row>
    <row r="152" spans="1:65" s="10" customFormat="1" ht="25.5" customHeight="1">
      <c r="A152" s="237"/>
      <c r="B152" s="131"/>
      <c r="C152" s="145">
        <v>15</v>
      </c>
      <c r="D152" s="145"/>
      <c r="E152" s="146"/>
      <c r="F152" s="156" t="s">
        <v>428</v>
      </c>
      <c r="G152" s="148" t="s">
        <v>228</v>
      </c>
      <c r="H152" s="149">
        <v>1</v>
      </c>
      <c r="I152" s="150"/>
      <c r="J152" s="151">
        <f>ROUND(I152*H152,0)</f>
        <v>0</v>
      </c>
      <c r="K152" s="147" t="s">
        <v>1</v>
      </c>
      <c r="L152" s="136"/>
      <c r="M152" s="738"/>
      <c r="N152" s="738"/>
      <c r="O152" s="738"/>
      <c r="P152" s="738"/>
      <c r="Q152" s="738"/>
      <c r="R152" s="738"/>
      <c r="S152" s="738"/>
      <c r="T152" s="738"/>
      <c r="U152" s="738"/>
      <c r="V152" s="738"/>
      <c r="W152" s="738"/>
      <c r="X152" s="738"/>
      <c r="AT152" s="138"/>
      <c r="AU152" s="138"/>
      <c r="AY152" s="138"/>
    </row>
    <row r="153" spans="1:65" s="10" customFormat="1" ht="35.5" customHeight="1">
      <c r="A153" s="237"/>
      <c r="B153" s="131"/>
      <c r="C153" s="145">
        <v>16</v>
      </c>
      <c r="D153" s="145"/>
      <c r="E153" s="146"/>
      <c r="F153" s="156" t="s">
        <v>429</v>
      </c>
      <c r="G153" s="148" t="s">
        <v>138</v>
      </c>
      <c r="H153" s="149">
        <v>1.5</v>
      </c>
      <c r="I153" s="150"/>
      <c r="J153" s="151">
        <f>ROUND(I153*H153,0)</f>
        <v>0</v>
      </c>
      <c r="K153" s="147" t="s">
        <v>1</v>
      </c>
      <c r="L153" s="136"/>
      <c r="M153" s="738"/>
      <c r="N153" s="738"/>
      <c r="O153" s="738"/>
      <c r="P153" s="738"/>
      <c r="Q153" s="738"/>
      <c r="R153" s="738"/>
      <c r="S153" s="738"/>
      <c r="T153" s="738"/>
      <c r="U153" s="738"/>
      <c r="V153" s="738"/>
      <c r="W153" s="738"/>
      <c r="X153" s="738"/>
      <c r="AT153" s="138"/>
      <c r="AU153" s="138"/>
      <c r="AY153" s="138"/>
    </row>
    <row r="154" spans="1:65" s="10" customFormat="1">
      <c r="B154" s="662"/>
      <c r="C154" s="663"/>
      <c r="D154" s="664" t="s">
        <v>131</v>
      </c>
      <c r="E154" s="665" t="s">
        <v>1</v>
      </c>
      <c r="F154" s="666" t="s">
        <v>415</v>
      </c>
      <c r="G154" s="663"/>
      <c r="H154" s="667"/>
      <c r="I154" s="668"/>
      <c r="J154" s="663"/>
      <c r="K154" s="669"/>
      <c r="L154" s="136"/>
      <c r="M154" s="738"/>
      <c r="N154" s="738"/>
      <c r="O154" s="738"/>
      <c r="P154" s="738"/>
      <c r="Q154" s="738"/>
      <c r="R154" s="738"/>
      <c r="S154" s="738"/>
      <c r="T154" s="738"/>
      <c r="U154" s="738"/>
      <c r="V154" s="738"/>
      <c r="W154" s="738"/>
      <c r="X154" s="738"/>
      <c r="AT154" s="138"/>
      <c r="AU154" s="138"/>
      <c r="AY154" s="138"/>
    </row>
  </sheetData>
  <sheetProtection algorithmName="SHA-512" hashValue="5pWIxO27qKsU0qVR3BUzpISoAKOPVaLrvgPe1T5jWDSTcPOr/4i678GNLh0/Ax8dssB7XXBMp8OmRQ9pGWJ2Yw==" saltValue="FKe1djoGzqChxAVBB62fzw==" spinCount="100000" sheet="1" objects="1" scenarios="1" selectLockedCells="1"/>
  <autoFilter ref="C119:K154" xr:uid="{00000000-0009-0000-0000-000008000000}"/>
  <mergeCells count="9">
    <mergeCell ref="E87:H87"/>
    <mergeCell ref="E110:H110"/>
    <mergeCell ref="E112:H112"/>
    <mergeCell ref="L2:V2"/>
    <mergeCell ref="E7:H7"/>
    <mergeCell ref="E9:H9"/>
    <mergeCell ref="E18:H18"/>
    <mergeCell ref="E27:H27"/>
    <mergeCell ref="E85:H85"/>
  </mergeCells>
  <pageMargins left="0.39374999999999999" right="0.39374999999999999" top="0.39374999999999999" bottom="0.39374999999999999" header="0" footer="0"/>
  <pageSetup paperSize="9" fitToHeight="100" orientation="portrait" blackAndWhite="1"/>
  <headerFooter>
    <oddFooter>&amp;CStrana &amp;P z &amp;N</oddFooter>
  </headerFooter>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Listy</vt:lpstr>
      </vt:variant>
      <vt:variant>
        <vt:i4>23</vt:i4>
      </vt:variant>
      <vt:variant>
        <vt:lpstr>Pojmenované oblasti</vt:lpstr>
      </vt:variant>
      <vt:variant>
        <vt:i4>46</vt:i4>
      </vt:variant>
    </vt:vector>
  </HeadingPairs>
  <TitlesOfParts>
    <vt:vector size="69" baseType="lpstr">
      <vt:lpstr>Rekapitulace stavby</vt:lpstr>
      <vt:lpstr>1 - SO 01,02,03 - bourání</vt:lpstr>
      <vt:lpstr>2 - SO 01,02,03</vt:lpstr>
      <vt:lpstr>3 - Zpevněné plochy a ene...</vt:lpstr>
      <vt:lpstr>Seznam figur</vt:lpstr>
      <vt:lpstr>41a - Zařizovací předměty</vt:lpstr>
      <vt:lpstr>41b - Vodovod</vt:lpstr>
      <vt:lpstr>41c - Kanalizace</vt:lpstr>
      <vt:lpstr>42 - Rozvody plynu</vt:lpstr>
      <vt:lpstr>43 - Vytápění </vt:lpstr>
      <vt:lpstr>44 - Vzduchotechnika</vt:lpstr>
      <vt:lpstr>45 - Silnoproud materiál a mont</vt:lpstr>
      <vt:lpstr>46 - Slaboproud materiál a mont</vt:lpstr>
      <vt:lpstr>47 - Měření a regulace</vt:lpstr>
      <vt:lpstr>48 - EPS </vt:lpstr>
      <vt:lpstr>49 - FV instalace</vt:lpstr>
      <vt:lpstr>51- Areál. splašková kanalizace</vt:lpstr>
      <vt:lpstr>52- Areál. dešťová kanalizace</vt:lpstr>
      <vt:lpstr>53 - Areálový rozvod vodovodu</vt:lpstr>
      <vt:lpstr>54 - Areálový rozvod út</vt:lpstr>
      <vt:lpstr>6 - Akumulační nádrž </vt:lpstr>
      <vt:lpstr>7 - Přípojka vodovodu</vt:lpstr>
      <vt:lpstr>8 - Vedlejší náklady</vt:lpstr>
      <vt:lpstr>'1 - SO 01,02,03 - bourání'!Názvy_tisku</vt:lpstr>
      <vt:lpstr>'2 - SO 01,02,03'!Názvy_tisku</vt:lpstr>
      <vt:lpstr>'3 - Zpevněné plochy a ene...'!Názvy_tisku</vt:lpstr>
      <vt:lpstr>'41a - Zařizovací předměty'!Názvy_tisku</vt:lpstr>
      <vt:lpstr>'41b - Vodovod'!Názvy_tisku</vt:lpstr>
      <vt:lpstr>'41c - Kanalizace'!Názvy_tisku</vt:lpstr>
      <vt:lpstr>'42 - Rozvody plynu'!Názvy_tisku</vt:lpstr>
      <vt:lpstr>'43 - Vytápění '!Názvy_tisku</vt:lpstr>
      <vt:lpstr>'44 - Vzduchotechnika'!Názvy_tisku</vt:lpstr>
      <vt:lpstr>'45 - Silnoproud materiál a mont'!Názvy_tisku</vt:lpstr>
      <vt:lpstr>'46 - Slaboproud materiál a mont'!Názvy_tisku</vt:lpstr>
      <vt:lpstr>'47 - Měření a regulace'!Názvy_tisku</vt:lpstr>
      <vt:lpstr>'48 - EPS '!Názvy_tisku</vt:lpstr>
      <vt:lpstr>'49 - FV instalace'!Názvy_tisku</vt:lpstr>
      <vt:lpstr>'51- Areál. splašková kanalizace'!Názvy_tisku</vt:lpstr>
      <vt:lpstr>'52- Areál. dešťová kanalizace'!Názvy_tisku</vt:lpstr>
      <vt:lpstr>'53 - Areálový rozvod vodovodu'!Názvy_tisku</vt:lpstr>
      <vt:lpstr>'54 - Areálový rozvod út'!Názvy_tisku</vt:lpstr>
      <vt:lpstr>'6 - Akumulační nádrž '!Názvy_tisku</vt:lpstr>
      <vt:lpstr>'7 - Přípojka vodovodu'!Názvy_tisku</vt:lpstr>
      <vt:lpstr>'8 - Vedlejší náklady'!Názvy_tisku</vt:lpstr>
      <vt:lpstr>'Rekapitulace stavby'!Názvy_tisku</vt:lpstr>
      <vt:lpstr>'Seznam figur'!Názvy_tisku</vt:lpstr>
      <vt:lpstr>'1 - SO 01,02,03 - bourání'!Oblast_tisku</vt:lpstr>
      <vt:lpstr>'2 - SO 01,02,03'!Oblast_tisku</vt:lpstr>
      <vt:lpstr>'3 - Zpevněné plochy a ene...'!Oblast_tisku</vt:lpstr>
      <vt:lpstr>'41a - Zařizovací předměty'!Oblast_tisku</vt:lpstr>
      <vt:lpstr>'41b - Vodovod'!Oblast_tisku</vt:lpstr>
      <vt:lpstr>'41c - Kanalizace'!Oblast_tisku</vt:lpstr>
      <vt:lpstr>'42 - Rozvody plynu'!Oblast_tisku</vt:lpstr>
      <vt:lpstr>'43 - Vytápění '!Oblast_tisku</vt:lpstr>
      <vt:lpstr>'44 - Vzduchotechnika'!Oblast_tisku</vt:lpstr>
      <vt:lpstr>'45 - Silnoproud materiál a mont'!Oblast_tisku</vt:lpstr>
      <vt:lpstr>'46 - Slaboproud materiál a mont'!Oblast_tisku</vt:lpstr>
      <vt:lpstr>'47 - Měření a regulace'!Oblast_tisku</vt:lpstr>
      <vt:lpstr>'48 - EPS '!Oblast_tisku</vt:lpstr>
      <vt:lpstr>'49 - FV instalace'!Oblast_tisku</vt:lpstr>
      <vt:lpstr>'51- Areál. splašková kanalizace'!Oblast_tisku</vt:lpstr>
      <vt:lpstr>'52- Areál. dešťová kanalizace'!Oblast_tisku</vt:lpstr>
      <vt:lpstr>'53 - Areálový rozvod vodovodu'!Oblast_tisku</vt:lpstr>
      <vt:lpstr>'54 - Areálový rozvod út'!Oblast_tisku</vt:lpstr>
      <vt:lpstr>'6 - Akumulační nádrž '!Oblast_tisku</vt:lpstr>
      <vt:lpstr>'7 - Přípojka vodovodu'!Oblast_tisku</vt:lpstr>
      <vt:lpstr>'8 - Vedlejší náklady'!Oblast_tisku</vt:lpstr>
      <vt:lpstr>'Rekapitulace stavby'!Oblast_tisku</vt:lpstr>
      <vt:lpstr>'Seznam figur'!Oblast_tisku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Lenovo-PC\Svehla</dc:creator>
  <cp:lastModifiedBy>Otakar Vašák</cp:lastModifiedBy>
  <cp:lastPrinted>2022-07-22T08:57:34Z</cp:lastPrinted>
  <dcterms:created xsi:type="dcterms:W3CDTF">2022-05-03T08:35:00Z</dcterms:created>
  <dcterms:modified xsi:type="dcterms:W3CDTF">2022-07-27T12:31:39Z</dcterms:modified>
</cp:coreProperties>
</file>